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les\Tech\Excel\FreeCodeCamp\"/>
    </mc:Choice>
  </mc:AlternateContent>
  <xr:revisionPtr revIDLastSave="0" documentId="13_ncr:1_{792D2976-4F25-4559-9FB4-A38E8F0D0FE8}" xr6:coauthVersionLast="47" xr6:coauthVersionMax="47" xr10:uidLastSave="{00000000-0000-0000-0000-000000000000}"/>
  <bookViews>
    <workbookView xWindow="-110" yWindow="-110" windowWidth="25180" windowHeight="16860" activeTab="1" xr2:uid="{EE448BFE-FFAB-4319-8D3F-B9F8945F2C67}"/>
  </bookViews>
  <sheets>
    <sheet name="Sheet1" sheetId="3" r:id="rId1"/>
    <sheet name="car inventory" sheetId="2" r:id="rId2"/>
  </sheets>
  <definedNames>
    <definedName name="ExternalData_1" localSheetId="1" hidden="1">'car inventory'!$A$1:$N$66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2" l="1"/>
  <c r="M35" i="2"/>
  <c r="M25" i="2"/>
  <c r="M21" i="2"/>
  <c r="M31" i="2"/>
  <c r="M34" i="2"/>
  <c r="M24" i="2"/>
  <c r="M20" i="2"/>
  <c r="M32" i="2"/>
  <c r="M27" i="2"/>
  <c r="M28" i="2"/>
  <c r="M49" i="2"/>
  <c r="M40" i="2"/>
  <c r="M52" i="2"/>
  <c r="M42" i="2"/>
  <c r="M48" i="2"/>
  <c r="M50" i="2"/>
  <c r="M37" i="2"/>
  <c r="M10" i="2"/>
  <c r="M7" i="2"/>
  <c r="M2" i="2"/>
  <c r="M3" i="2"/>
  <c r="M5" i="2"/>
  <c r="M15" i="2"/>
  <c r="M14" i="2"/>
  <c r="M19" i="2"/>
  <c r="M6" i="2"/>
  <c r="M46" i="2"/>
  <c r="M29" i="2"/>
  <c r="M44" i="2"/>
  <c r="M8" i="2"/>
  <c r="M16" i="2"/>
  <c r="M47" i="2"/>
  <c r="M30" i="2"/>
  <c r="M33" i="2"/>
  <c r="M39" i="2"/>
  <c r="M51" i="2"/>
  <c r="M13" i="2"/>
  <c r="M18" i="2"/>
  <c r="M23" i="2"/>
  <c r="M17" i="2"/>
  <c r="M53" i="2"/>
  <c r="M11" i="2"/>
  <c r="M26" i="2"/>
  <c r="M38" i="2"/>
  <c r="M12" i="2"/>
  <c r="M9" i="2"/>
  <c r="M4" i="2"/>
  <c r="M22" i="2"/>
  <c r="M36" i="2"/>
  <c r="M43" i="2"/>
  <c r="M45" i="2"/>
  <c r="M41" i="2"/>
  <c r="N25" i="2"/>
  <c r="N21" i="2"/>
  <c r="N31" i="2"/>
  <c r="N34" i="2"/>
  <c r="N24" i="2"/>
  <c r="N20" i="2"/>
  <c r="N32" i="2"/>
  <c r="N27" i="2"/>
  <c r="N28" i="2"/>
  <c r="N49" i="2"/>
  <c r="N40" i="2"/>
  <c r="N52" i="2"/>
  <c r="N42" i="2"/>
  <c r="N48" i="2"/>
  <c r="N50" i="2"/>
  <c r="N37" i="2"/>
  <c r="N10" i="2"/>
  <c r="N7" i="2"/>
  <c r="N2" i="2"/>
  <c r="N3" i="2"/>
  <c r="N5" i="2"/>
  <c r="N15" i="2"/>
  <c r="N14" i="2"/>
  <c r="N19" i="2"/>
  <c r="N6" i="2"/>
  <c r="N46" i="2"/>
  <c r="N29" i="2"/>
  <c r="N44" i="2"/>
  <c r="N8" i="2"/>
  <c r="N16" i="2"/>
  <c r="N47" i="2"/>
  <c r="N30" i="2"/>
  <c r="N33" i="2"/>
  <c r="N39" i="2"/>
  <c r="N51" i="2"/>
  <c r="N13" i="2"/>
  <c r="N18" i="2"/>
  <c r="N23" i="2"/>
  <c r="N17" i="2"/>
  <c r="N53" i="2"/>
  <c r="N11" i="2"/>
  <c r="N26" i="2"/>
  <c r="N38" i="2"/>
  <c r="N12" i="2"/>
  <c r="N9" i="2"/>
  <c r="N4" i="2"/>
  <c r="N22" i="2"/>
  <c r="N36" i="2"/>
  <c r="N43" i="2"/>
  <c r="N45" i="2"/>
  <c r="N41" i="2"/>
  <c r="F35" i="2"/>
  <c r="G35" i="2" s="1"/>
  <c r="I35" i="2" s="1"/>
  <c r="F25" i="2"/>
  <c r="G25" i="2" s="1"/>
  <c r="I25" i="2" s="1"/>
  <c r="F21" i="2"/>
  <c r="G21" i="2" s="1"/>
  <c r="I21" i="2" s="1"/>
  <c r="F31" i="2"/>
  <c r="G31" i="2" s="1"/>
  <c r="I31" i="2" s="1"/>
  <c r="F34" i="2"/>
  <c r="G34" i="2" s="1"/>
  <c r="I34" i="2" s="1"/>
  <c r="F20" i="2"/>
  <c r="G20" i="2" s="1"/>
  <c r="I20" i="2" s="1"/>
  <c r="F32" i="2"/>
  <c r="G32" i="2" s="1"/>
  <c r="I32" i="2" s="1"/>
  <c r="F27" i="2"/>
  <c r="G27" i="2" s="1"/>
  <c r="I27" i="2" s="1"/>
  <c r="F28" i="2"/>
  <c r="G28" i="2" s="1"/>
  <c r="I28" i="2" s="1"/>
  <c r="F49" i="2"/>
  <c r="G49" i="2" s="1"/>
  <c r="I49" i="2" s="1"/>
  <c r="F40" i="2"/>
  <c r="G40" i="2" s="1"/>
  <c r="I40" i="2" s="1"/>
  <c r="F52" i="2"/>
  <c r="G52" i="2" s="1"/>
  <c r="I52" i="2" s="1"/>
  <c r="F42" i="2"/>
  <c r="G42" i="2" s="1"/>
  <c r="I42" i="2" s="1"/>
  <c r="F48" i="2"/>
  <c r="G48" i="2" s="1"/>
  <c r="I48" i="2" s="1"/>
  <c r="F50" i="2"/>
  <c r="G50" i="2" s="1"/>
  <c r="I50" i="2" s="1"/>
  <c r="F37" i="2"/>
  <c r="G37" i="2" s="1"/>
  <c r="I37" i="2" s="1"/>
  <c r="F10" i="2"/>
  <c r="G10" i="2" s="1"/>
  <c r="I10" i="2" s="1"/>
  <c r="F7" i="2"/>
  <c r="G7" i="2" s="1"/>
  <c r="I7" i="2" s="1"/>
  <c r="F2" i="2"/>
  <c r="G2" i="2" s="1"/>
  <c r="I2" i="2" s="1"/>
  <c r="F3" i="2"/>
  <c r="G3" i="2" s="1"/>
  <c r="I3" i="2" s="1"/>
  <c r="F5" i="2"/>
  <c r="G5" i="2" s="1"/>
  <c r="I5" i="2" s="1"/>
  <c r="F15" i="2"/>
  <c r="G15" i="2" s="1"/>
  <c r="I15" i="2" s="1"/>
  <c r="F14" i="2"/>
  <c r="G14" i="2" s="1"/>
  <c r="I14" i="2" s="1"/>
  <c r="F19" i="2"/>
  <c r="G19" i="2" s="1"/>
  <c r="I19" i="2" s="1"/>
  <c r="F6" i="2"/>
  <c r="G6" i="2" s="1"/>
  <c r="I6" i="2" s="1"/>
  <c r="F46" i="2"/>
  <c r="G46" i="2" s="1"/>
  <c r="I46" i="2" s="1"/>
  <c r="F29" i="2"/>
  <c r="G29" i="2" s="1"/>
  <c r="I29" i="2" s="1"/>
  <c r="F44" i="2"/>
  <c r="G44" i="2" s="1"/>
  <c r="I44" i="2" s="1"/>
  <c r="F8" i="2"/>
  <c r="G8" i="2" s="1"/>
  <c r="I8" i="2" s="1"/>
  <c r="F16" i="2"/>
  <c r="G16" i="2" s="1"/>
  <c r="I16" i="2" s="1"/>
  <c r="F47" i="2"/>
  <c r="G47" i="2" s="1"/>
  <c r="I47" i="2" s="1"/>
  <c r="F30" i="2"/>
  <c r="G30" i="2" s="1"/>
  <c r="I30" i="2" s="1"/>
  <c r="F33" i="2"/>
  <c r="G33" i="2" s="1"/>
  <c r="I33" i="2" s="1"/>
  <c r="F39" i="2"/>
  <c r="G39" i="2" s="1"/>
  <c r="I39" i="2" s="1"/>
  <c r="F51" i="2"/>
  <c r="G51" i="2" s="1"/>
  <c r="I51" i="2" s="1"/>
  <c r="F13" i="2"/>
  <c r="G13" i="2" s="1"/>
  <c r="I13" i="2" s="1"/>
  <c r="F18" i="2"/>
  <c r="G18" i="2" s="1"/>
  <c r="I18" i="2" s="1"/>
  <c r="F23" i="2"/>
  <c r="G23" i="2" s="1"/>
  <c r="I23" i="2" s="1"/>
  <c r="F17" i="2"/>
  <c r="G17" i="2" s="1"/>
  <c r="I17" i="2" s="1"/>
  <c r="F53" i="2"/>
  <c r="G53" i="2" s="1"/>
  <c r="I53" i="2" s="1"/>
  <c r="F11" i="2"/>
  <c r="G11" i="2" s="1"/>
  <c r="I11" i="2" s="1"/>
  <c r="F26" i="2"/>
  <c r="G26" i="2" s="1"/>
  <c r="I26" i="2" s="1"/>
  <c r="F38" i="2"/>
  <c r="G38" i="2" s="1"/>
  <c r="I38" i="2" s="1"/>
  <c r="F12" i="2"/>
  <c r="G12" i="2" s="1"/>
  <c r="I12" i="2" s="1"/>
  <c r="F9" i="2"/>
  <c r="G9" i="2" s="1"/>
  <c r="I9" i="2" s="1"/>
  <c r="F4" i="2"/>
  <c r="G4" i="2" s="1"/>
  <c r="I4" i="2" s="1"/>
  <c r="F22" i="2"/>
  <c r="G22" i="2" s="1"/>
  <c r="I22" i="2" s="1"/>
  <c r="F36" i="2"/>
  <c r="G36" i="2" s="1"/>
  <c r="I36" i="2" s="1"/>
  <c r="F43" i="2"/>
  <c r="G43" i="2" s="1"/>
  <c r="I43" i="2" s="1"/>
  <c r="F45" i="2"/>
  <c r="G45" i="2" s="1"/>
  <c r="I45" i="2" s="1"/>
  <c r="F41" i="2"/>
  <c r="G41" i="2" s="1"/>
  <c r="I41" i="2" s="1"/>
  <c r="F24" i="2"/>
  <c r="G24" i="2" s="1"/>
  <c r="I24" i="2" s="1"/>
  <c r="D25" i="2"/>
  <c r="E25" i="2" s="1"/>
  <c r="D21" i="2"/>
  <c r="E21" i="2" s="1"/>
  <c r="D31" i="2"/>
  <c r="E31" i="2" s="1"/>
  <c r="D34" i="2"/>
  <c r="E34" i="2" s="1"/>
  <c r="D24" i="2"/>
  <c r="E24" i="2" s="1"/>
  <c r="D20" i="2"/>
  <c r="E20" i="2" s="1"/>
  <c r="D32" i="2"/>
  <c r="E32" i="2" s="1"/>
  <c r="D27" i="2"/>
  <c r="E27" i="2" s="1"/>
  <c r="D28" i="2"/>
  <c r="E28" i="2" s="1"/>
  <c r="D49" i="2"/>
  <c r="E49" i="2" s="1"/>
  <c r="D40" i="2"/>
  <c r="E40" i="2" s="1"/>
  <c r="D52" i="2"/>
  <c r="E52" i="2" s="1"/>
  <c r="D42" i="2"/>
  <c r="E42" i="2" s="1"/>
  <c r="D48" i="2"/>
  <c r="E48" i="2" s="1"/>
  <c r="D50" i="2"/>
  <c r="E50" i="2" s="1"/>
  <c r="D37" i="2"/>
  <c r="E37" i="2" s="1"/>
  <c r="D10" i="2"/>
  <c r="E10" i="2" s="1"/>
  <c r="D7" i="2"/>
  <c r="E7" i="2" s="1"/>
  <c r="D2" i="2"/>
  <c r="E2" i="2" s="1"/>
  <c r="D3" i="2"/>
  <c r="E3" i="2" s="1"/>
  <c r="D5" i="2"/>
  <c r="E5" i="2" s="1"/>
  <c r="D15" i="2"/>
  <c r="E15" i="2" s="1"/>
  <c r="D14" i="2"/>
  <c r="E14" i="2" s="1"/>
  <c r="D19" i="2"/>
  <c r="E19" i="2" s="1"/>
  <c r="D6" i="2"/>
  <c r="E6" i="2" s="1"/>
  <c r="D46" i="2"/>
  <c r="E46" i="2" s="1"/>
  <c r="D29" i="2"/>
  <c r="E29" i="2" s="1"/>
  <c r="D44" i="2"/>
  <c r="E44" i="2" s="1"/>
  <c r="D8" i="2"/>
  <c r="E8" i="2" s="1"/>
  <c r="D16" i="2"/>
  <c r="E16" i="2" s="1"/>
  <c r="D47" i="2"/>
  <c r="E47" i="2" s="1"/>
  <c r="D30" i="2"/>
  <c r="E30" i="2" s="1"/>
  <c r="D33" i="2"/>
  <c r="E33" i="2" s="1"/>
  <c r="D39" i="2"/>
  <c r="E39" i="2" s="1"/>
  <c r="D51" i="2"/>
  <c r="E51" i="2" s="1"/>
  <c r="D13" i="2"/>
  <c r="E13" i="2" s="1"/>
  <c r="D18" i="2"/>
  <c r="E18" i="2" s="1"/>
  <c r="D23" i="2"/>
  <c r="E23" i="2" s="1"/>
  <c r="D17" i="2"/>
  <c r="E17" i="2" s="1"/>
  <c r="D53" i="2"/>
  <c r="E53" i="2" s="1"/>
  <c r="D11" i="2"/>
  <c r="E11" i="2" s="1"/>
  <c r="D26" i="2"/>
  <c r="E26" i="2" s="1"/>
  <c r="D38" i="2"/>
  <c r="E38" i="2" s="1"/>
  <c r="D12" i="2"/>
  <c r="E12" i="2" s="1"/>
  <c r="D9" i="2"/>
  <c r="E9" i="2" s="1"/>
  <c r="D4" i="2"/>
  <c r="E4" i="2" s="1"/>
  <c r="D22" i="2"/>
  <c r="E22" i="2" s="1"/>
  <c r="D36" i="2"/>
  <c r="E36" i="2" s="1"/>
  <c r="D43" i="2"/>
  <c r="E43" i="2" s="1"/>
  <c r="D45" i="2"/>
  <c r="E45" i="2" s="1"/>
  <c r="D41" i="2"/>
  <c r="E41" i="2" s="1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35" i="2"/>
  <c r="E35" i="2" s="1"/>
  <c r="B25" i="2"/>
  <c r="C25" i="2" s="1"/>
  <c r="B21" i="2"/>
  <c r="C21" i="2" s="1"/>
  <c r="B31" i="2"/>
  <c r="C31" i="2" s="1"/>
  <c r="B34" i="2"/>
  <c r="C34" i="2" s="1"/>
  <c r="B24" i="2"/>
  <c r="C24" i="2" s="1"/>
  <c r="B20" i="2"/>
  <c r="C20" i="2" s="1"/>
  <c r="B32" i="2"/>
  <c r="C32" i="2" s="1"/>
  <c r="B27" i="2"/>
  <c r="C27" i="2" s="1"/>
  <c r="B28" i="2"/>
  <c r="C28" i="2" s="1"/>
  <c r="B49" i="2"/>
  <c r="C49" i="2" s="1"/>
  <c r="B40" i="2"/>
  <c r="C40" i="2" s="1"/>
  <c r="B52" i="2"/>
  <c r="C52" i="2" s="1"/>
  <c r="B42" i="2"/>
  <c r="C42" i="2" s="1"/>
  <c r="B48" i="2"/>
  <c r="C48" i="2" s="1"/>
  <c r="B50" i="2"/>
  <c r="C50" i="2" s="1"/>
  <c r="B37" i="2"/>
  <c r="C37" i="2" s="1"/>
  <c r="B10" i="2"/>
  <c r="C10" i="2" s="1"/>
  <c r="B7" i="2"/>
  <c r="C7" i="2" s="1"/>
  <c r="B2" i="2"/>
  <c r="C2" i="2" s="1"/>
  <c r="B3" i="2"/>
  <c r="C3" i="2" s="1"/>
  <c r="B5" i="2"/>
  <c r="C5" i="2" s="1"/>
  <c r="B15" i="2"/>
  <c r="C15" i="2" s="1"/>
  <c r="B14" i="2"/>
  <c r="C14" i="2" s="1"/>
  <c r="B19" i="2"/>
  <c r="C19" i="2" s="1"/>
  <c r="B6" i="2"/>
  <c r="C6" i="2" s="1"/>
  <c r="B46" i="2"/>
  <c r="C46" i="2" s="1"/>
  <c r="B29" i="2"/>
  <c r="C29" i="2" s="1"/>
  <c r="B44" i="2"/>
  <c r="C44" i="2" s="1"/>
  <c r="B8" i="2"/>
  <c r="C8" i="2" s="1"/>
  <c r="B16" i="2"/>
  <c r="C16" i="2" s="1"/>
  <c r="B47" i="2"/>
  <c r="C47" i="2" s="1"/>
  <c r="B30" i="2"/>
  <c r="C30" i="2" s="1"/>
  <c r="B33" i="2"/>
  <c r="C33" i="2" s="1"/>
  <c r="B39" i="2"/>
  <c r="C39" i="2" s="1"/>
  <c r="B51" i="2"/>
  <c r="C51" i="2" s="1"/>
  <c r="B13" i="2"/>
  <c r="C13" i="2" s="1"/>
  <c r="B18" i="2"/>
  <c r="C18" i="2" s="1"/>
  <c r="B23" i="2"/>
  <c r="C23" i="2" s="1"/>
  <c r="B17" i="2"/>
  <c r="C17" i="2" s="1"/>
  <c r="B53" i="2"/>
  <c r="C53" i="2" s="1"/>
  <c r="B11" i="2"/>
  <c r="C11" i="2" s="1"/>
  <c r="B26" i="2"/>
  <c r="C26" i="2" s="1"/>
  <c r="B38" i="2"/>
  <c r="C38" i="2" s="1"/>
  <c r="B12" i="2"/>
  <c r="C12" i="2" s="1"/>
  <c r="B9" i="2"/>
  <c r="C9" i="2" s="1"/>
  <c r="B4" i="2"/>
  <c r="C4" i="2" s="1"/>
  <c r="B22" i="2"/>
  <c r="C22" i="2" s="1"/>
  <c r="B36" i="2"/>
  <c r="C36" i="2" s="1"/>
  <c r="B43" i="2"/>
  <c r="C43" i="2" s="1"/>
  <c r="B45" i="2"/>
  <c r="C45" i="2" s="1"/>
  <c r="B41" i="2"/>
  <c r="C41" i="2" s="1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35" i="2"/>
  <c r="C35" i="2" s="1"/>
  <c r="O36" i="2" l="1"/>
  <c r="O53" i="2"/>
  <c r="O30" i="2"/>
  <c r="O19" i="2"/>
  <c r="O37" i="2"/>
  <c r="O27" i="2"/>
  <c r="O22" i="2"/>
  <c r="O17" i="2"/>
  <c r="O47" i="2"/>
  <c r="O14" i="2"/>
  <c r="O50" i="2"/>
  <c r="O32" i="2"/>
  <c r="O4" i="2"/>
  <c r="O23" i="2"/>
  <c r="O16" i="2"/>
  <c r="O15" i="2"/>
  <c r="O48" i="2"/>
  <c r="O20" i="2"/>
  <c r="O9" i="2"/>
  <c r="O18" i="2"/>
  <c r="O8" i="2"/>
  <c r="O5" i="2"/>
  <c r="O42" i="2"/>
  <c r="O24" i="2"/>
  <c r="O35" i="2"/>
  <c r="O12" i="2"/>
  <c r="O13" i="2"/>
  <c r="O44" i="2"/>
  <c r="O3" i="2"/>
  <c r="O52" i="2"/>
  <c r="O34" i="2"/>
  <c r="O41" i="2"/>
  <c r="O38" i="2"/>
  <c r="O51" i="2"/>
  <c r="O29" i="2"/>
  <c r="O2" i="2"/>
  <c r="O40" i="2"/>
  <c r="O31" i="2"/>
  <c r="O45" i="2"/>
  <c r="O26" i="2"/>
  <c r="O39" i="2"/>
  <c r="O46" i="2"/>
  <c r="O7" i="2"/>
  <c r="O49" i="2"/>
  <c r="O21" i="2"/>
  <c r="O43" i="2"/>
  <c r="O11" i="2"/>
  <c r="O33" i="2"/>
  <c r="O6" i="2"/>
  <c r="O10" i="2"/>
  <c r="O28" i="2"/>
  <c r="O2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250110-1255-41B5-85F1-76659B304BAF}" keepAlive="1" name="Query - car inventory" description="Connection to the 'car inventory' query in the workbook." type="5" refreshedVersion="8" background="1" saveData="1">
    <dbPr connection="Provider=Microsoft.Mashup.OleDb.1;Data Source=$Workbook$;Location=&quot;car inventory&quot;;Extended Properties=&quot;&quot;" command="SELECT * FROM [car inventory]"/>
  </connection>
</connections>
</file>

<file path=xl/sharedStrings.xml><?xml version="1.0" encoding="utf-8"?>
<sst xmlns="http://schemas.openxmlformats.org/spreadsheetml/2006/main" count="274" uniqueCount="132">
  <si>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</si>
  <si>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</si>
  <si>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</si>
  <si>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</si>
  <si>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</si>
  <si>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</si>
  <si>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</si>
  <si>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</si>
  <si>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</si>
  <si>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</si>
  <si>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</si>
  <si>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</si>
  <si>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</si>
  <si>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</si>
  <si>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</si>
  <si>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/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</si>
  <si>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</si>
  <si>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</si>
  <si>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</si>
  <si>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</si>
  <si>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</si>
  <si>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</si>
  <si>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</si>
  <si>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</si>
  <si>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</si>
  <si>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</si>
  <si>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</si>
  <si>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</si>
  <si>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</si>
  <si>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</si>
  <si>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</si>
  <si>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</si>
  <si>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</si>
  <si>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</si>
  <si>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</si>
  <si>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</si>
  <si>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</si>
  <si>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</si>
  <si>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</si>
  <si>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</si>
  <si>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</si>
  <si>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</si>
  <si>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</si>
  <si>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</si>
  <si>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</si>
  <si>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</si>
  <si>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</si>
  <si>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</si>
  <si>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</si>
  <si>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</si>
  <si>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</si>
  <si>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</si>
  <si>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</si>
  <si>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</si>
  <si>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</si>
  <si>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</si>
  <si>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</si>
  <si>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</si>
  <si>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</si>
  <si>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</si>
  <si>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</si>
  <si>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</si>
  <si>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</si>
  <si>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</si>
  <si>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</si>
  <si>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</si>
  <si>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</si>
  <si>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</si>
  <si>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</si>
  <si>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</si>
  <si>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</si>
  <si>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</si>
  <si>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</si>
  <si>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</si>
  <si>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</si>
  <si>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</si>
  <si>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</si>
  <si>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</si>
  <si>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</si>
  <si>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</si>
  <si>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</si>
  <si>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</si>
  <si>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</si>
  <si>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</si>
  <si>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</si>
  <si>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FD</t>
  </si>
  <si>
    <t>Ford</t>
  </si>
  <si>
    <t>GM</t>
  </si>
  <si>
    <t>General Motors</t>
  </si>
  <si>
    <t>Toyota</t>
  </si>
  <si>
    <t>TY</t>
  </si>
  <si>
    <t>HO</t>
  </si>
  <si>
    <t>Honda</t>
  </si>
  <si>
    <t>CR</t>
  </si>
  <si>
    <t>Chrysler</t>
  </si>
  <si>
    <t>HY</t>
  </si>
  <si>
    <t>Hyundai</t>
  </si>
  <si>
    <t>MTG</t>
  </si>
  <si>
    <t>Mustang</t>
  </si>
  <si>
    <t>FCS</t>
  </si>
  <si>
    <t>Focus</t>
  </si>
  <si>
    <t>CMR</t>
  </si>
  <si>
    <t>Camaro</t>
  </si>
  <si>
    <t>Silverado</t>
  </si>
  <si>
    <t>CAM</t>
  </si>
  <si>
    <t>Camry</t>
  </si>
  <si>
    <t>COR</t>
  </si>
  <si>
    <t>Corolla</t>
  </si>
  <si>
    <t>CIV</t>
  </si>
  <si>
    <t>Civic</t>
  </si>
  <si>
    <t>ODY</t>
  </si>
  <si>
    <t>Odessey</t>
  </si>
  <si>
    <t>ELA</t>
  </si>
  <si>
    <t>Elantra</t>
  </si>
  <si>
    <t>PTC</t>
  </si>
  <si>
    <t>CAR</t>
  </si>
  <si>
    <t>SLV</t>
  </si>
  <si>
    <t>PT Cruiser</t>
  </si>
  <si>
    <t>Carevan</t>
  </si>
  <si>
    <t>HO01ODY040</t>
  </si>
  <si>
    <t>FD06FCS006</t>
  </si>
  <si>
    <t>GM09CMR014</t>
  </si>
  <si>
    <t>HO05ODY037</t>
  </si>
  <si>
    <t>WHT</t>
  </si>
  <si>
    <t>BLK</t>
  </si>
  <si>
    <t>GRN</t>
  </si>
  <si>
    <t>RED</t>
  </si>
  <si>
    <t>BLU</t>
  </si>
  <si>
    <t>New Car ID (Concat)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</si>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</sst>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Yousef</c:v>
                </c:pt>
                <c:pt idx="1">
                  <c:v>Praulty</c:v>
                </c:pt>
                <c:pt idx="2">
                  <c:v>Torrens</c:v>
                </c:pt>
                <c:pt idx="3">
                  <c:v>McCall</c:v>
                </c:pt>
                <c:pt idx="4">
                  <c:v>Lyon</c:v>
                </c:pt>
                <c:pt idx="5">
                  <c:v>Vizzini</c:v>
                </c:pt>
                <c:pt idx="6">
                  <c:v>Hulinski</c:v>
                </c:pt>
                <c:pt idx="7">
                  <c:v>Rodriguez</c:v>
                </c:pt>
                <c:pt idx="8">
                  <c:v>Santos</c:v>
                </c:pt>
                <c:pt idx="9">
                  <c:v>Howard</c:v>
                </c:pt>
                <c:pt idx="10">
                  <c:v>Bard</c:v>
                </c:pt>
                <c:pt idx="11">
                  <c:v>Chan</c:v>
                </c:pt>
                <c:pt idx="12">
                  <c:v>Ewenty</c:v>
                </c:pt>
                <c:pt idx="13">
                  <c:v>Swartz</c:v>
                </c:pt>
                <c:pt idx="14">
                  <c:v>Gaul</c:v>
                </c:pt>
                <c:pt idx="15">
                  <c:v>Jones</c:v>
                </c:pt>
                <c:pt idx="16">
                  <c:v>Smith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19341.7</c:v>
                </c:pt>
                <c:pt idx="1">
                  <c:v>65315</c:v>
                </c:pt>
                <c:pt idx="2">
                  <c:v>65964.899999999994</c:v>
                </c:pt>
                <c:pt idx="3">
                  <c:v>70964.899999999994</c:v>
                </c:pt>
                <c:pt idx="4">
                  <c:v>127731.3</c:v>
                </c:pt>
                <c:pt idx="5">
                  <c:v>130601.59999999999</c:v>
                </c:pt>
                <c:pt idx="6">
                  <c:v>135078.20000000001</c:v>
                </c:pt>
                <c:pt idx="7">
                  <c:v>138561.5</c:v>
                </c:pt>
                <c:pt idx="8">
                  <c:v>141229.4</c:v>
                </c:pt>
                <c:pt idx="9">
                  <c:v>143640.70000000001</c:v>
                </c:pt>
                <c:pt idx="10">
                  <c:v>144647.69999999998</c:v>
                </c:pt>
                <c:pt idx="11">
                  <c:v>150656.40000000002</c:v>
                </c:pt>
                <c:pt idx="12">
                  <c:v>154427.9</c:v>
                </c:pt>
                <c:pt idx="13">
                  <c:v>177713.9</c:v>
                </c:pt>
                <c:pt idx="14">
                  <c:v>179986</c:v>
                </c:pt>
                <c:pt idx="15">
                  <c:v>184693.8</c:v>
                </c:pt>
                <c:pt idx="16">
                  <c:v>305432.40000000002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6-40DF-AA43-8DE675BD0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755599"/>
        <c:axId val="1308761359"/>
      </c:barChart>
      <c:catAx>
        <c:axId val="13087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61359"/>
        <c:crosses val="autoZero"/>
        <c:auto val="1"/>
        <c:lblAlgn val="ctr"/>
        <c:lblOffset val="100"/>
        <c:noMultiLvlLbl val="0"/>
      </c:catAx>
      <c:valAx>
        <c:axId val="13087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5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Miles</a:t>
            </a:r>
            <a:r>
              <a:rPr lang="en-CA" baseline="0"/>
              <a:t> / Age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29</c:v>
                </c:pt>
                <c:pt idx="1">
                  <c:v>27</c:v>
                </c:pt>
                <c:pt idx="2">
                  <c:v>21</c:v>
                </c:pt>
                <c:pt idx="3">
                  <c:v>25</c:v>
                </c:pt>
                <c:pt idx="4">
                  <c:v>22</c:v>
                </c:pt>
                <c:pt idx="5">
                  <c:v>25</c:v>
                </c:pt>
                <c:pt idx="6">
                  <c:v>26</c:v>
                </c:pt>
                <c:pt idx="7">
                  <c:v>25</c:v>
                </c:pt>
                <c:pt idx="8">
                  <c:v>27</c:v>
                </c:pt>
                <c:pt idx="9">
                  <c:v>21</c:v>
                </c:pt>
                <c:pt idx="10">
                  <c:v>26</c:v>
                </c:pt>
                <c:pt idx="11">
                  <c:v>20</c:v>
                </c:pt>
                <c:pt idx="12">
                  <c:v>16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18</c:v>
                </c:pt>
                <c:pt idx="17">
                  <c:v>23</c:v>
                </c:pt>
                <c:pt idx="18">
                  <c:v>19</c:v>
                </c:pt>
                <c:pt idx="19">
                  <c:v>17</c:v>
                </c:pt>
                <c:pt idx="20">
                  <c:v>21</c:v>
                </c:pt>
                <c:pt idx="21">
                  <c:v>17</c:v>
                </c:pt>
                <c:pt idx="22">
                  <c:v>19</c:v>
                </c:pt>
                <c:pt idx="23">
                  <c:v>19</c:v>
                </c:pt>
                <c:pt idx="24">
                  <c:v>18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15</c:v>
                </c:pt>
                <c:pt idx="29">
                  <c:v>17</c:v>
                </c:pt>
                <c:pt idx="30">
                  <c:v>16</c:v>
                </c:pt>
                <c:pt idx="31">
                  <c:v>14</c:v>
                </c:pt>
                <c:pt idx="32">
                  <c:v>17</c:v>
                </c:pt>
                <c:pt idx="33">
                  <c:v>19</c:v>
                </c:pt>
                <c:pt idx="34">
                  <c:v>14</c:v>
                </c:pt>
                <c:pt idx="35">
                  <c:v>15</c:v>
                </c:pt>
                <c:pt idx="36">
                  <c:v>14</c:v>
                </c:pt>
                <c:pt idx="37">
                  <c:v>13</c:v>
                </c:pt>
                <c:pt idx="38">
                  <c:v>12</c:v>
                </c:pt>
                <c:pt idx="39">
                  <c:v>12</c:v>
                </c:pt>
                <c:pt idx="40">
                  <c:v>16</c:v>
                </c:pt>
                <c:pt idx="41">
                  <c:v>13</c:v>
                </c:pt>
                <c:pt idx="42">
                  <c:v>13</c:v>
                </c:pt>
                <c:pt idx="43">
                  <c:v>12</c:v>
                </c:pt>
                <c:pt idx="44">
                  <c:v>11</c:v>
                </c:pt>
                <c:pt idx="45">
                  <c:v>15</c:v>
                </c:pt>
                <c:pt idx="46">
                  <c:v>13</c:v>
                </c:pt>
                <c:pt idx="47">
                  <c:v>13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11</c:v>
                </c:pt>
              </c:numCache>
            </c:numRef>
          </c:xVal>
          <c:yVal>
            <c:numRef>
              <c:f>'car inventory'!$H$2:$H$53</c:f>
              <c:numCache>
                <c:formatCode>General</c:formatCode>
                <c:ptCount val="52"/>
                <c:pt idx="0">
                  <c:v>114660.6</c:v>
                </c:pt>
                <c:pt idx="1">
                  <c:v>93382.6</c:v>
                </c:pt>
                <c:pt idx="2">
                  <c:v>72527.199999999997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77243.100000000006</c:v>
                </c:pt>
                <c:pt idx="8">
                  <c:v>83162.7</c:v>
                </c:pt>
                <c:pt idx="9">
                  <c:v>64542</c:v>
                </c:pt>
                <c:pt idx="10">
                  <c:v>79420.600000000006</c:v>
                </c:pt>
                <c:pt idx="11">
                  <c:v>60389.5</c:v>
                </c:pt>
                <c:pt idx="12">
                  <c:v>48114.2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68658.899999999994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52699.4</c:v>
                </c:pt>
                <c:pt idx="21">
                  <c:v>42504.6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27637.1</c:v>
                </c:pt>
                <c:pt idx="26">
                  <c:v>27534.799999999999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37558.800000000003</c:v>
                </c:pt>
                <c:pt idx="30">
                  <c:v>35137</c:v>
                </c:pt>
                <c:pt idx="31">
                  <c:v>30555.3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24513.200000000001</c:v>
                </c:pt>
                <c:pt idx="38">
                  <c:v>22521.599999999999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22573</c:v>
                </c:pt>
                <c:pt idx="46">
                  <c:v>19421.099999999999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1-458B-BF20-F51332EC6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12832"/>
        <c:axId val="60021472"/>
      </c:scatterChart>
      <c:valAx>
        <c:axId val="6001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1472"/>
        <c:crosses val="autoZero"/>
        <c:crossBetween val="midCat"/>
      </c:valAx>
      <c:valAx>
        <c:axId val="600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1</xdr:row>
      <xdr:rowOff>168274</xdr:rowOff>
    </xdr:from>
    <xdr:to>
      <xdr:col>12</xdr:col>
      <xdr:colOff>146050</xdr:colOff>
      <xdr:row>21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ABAFC0-17B2-9629-EA0A-A4D1D2718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183173</xdr:colOff>
      <xdr:row>15</xdr:row>
      <xdr:rowOff>40054</xdr:rowOff>
    </xdr:from>
    <xdr:to>
      <xdr:col>22</xdr:col>
      <xdr:colOff>481135</xdr:colOff>
      <xdr:row>29</xdr:row>
      <xdr:rowOff>184639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AB501B-D8AF-8231-A46A-113012FF2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SM JLFR" refreshedDate="45862.726989351853" createdVersion="8" refreshedVersion="8" minRefreshableVersion="3" recordCount="52" xr:uid="{8184B1EA-E57B-4951-9440-CC0FAE87DC82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1" maxValue="29"/>
    </cacheField>
    <cacheField name="Miles" numFmtId="0">
      <sharedItems containsSemiMixedTypes="0" containsString="0" containsNumber="1" minValue="3708.1" maxValue="114660.6" count="52">
        <n v="40326.800000000003"/>
        <n v="44974.8"/>
        <n v="44946.5"/>
        <n v="37558.800000000003"/>
        <n v="36438.5"/>
        <n v="46311.4"/>
        <n v="52229.5"/>
        <n v="35137"/>
        <n v="27637.1"/>
        <n v="27534.799999999999"/>
        <n v="19341.7"/>
        <n v="22521.599999999999"/>
        <n v="13682.9"/>
        <n v="28464.799999999999"/>
        <n v="19421.099999999999"/>
        <n v="14289.6"/>
        <n v="31144.400000000001"/>
        <n v="83162.7"/>
        <n v="80685.8"/>
        <n v="114660.6"/>
        <n v="93382.6"/>
        <n v="85928"/>
        <n v="67829.100000000006"/>
        <n v="48114.2"/>
        <n v="64467.4"/>
        <n v="73444.399999999994"/>
        <n v="17556.3"/>
        <n v="29601.9"/>
        <n v="22128.2"/>
        <n v="82374"/>
        <n v="69891.899999999994"/>
        <n v="22573"/>
        <n v="33477.199999999997"/>
        <n v="30555.3"/>
        <n v="24513.200000000001"/>
        <n v="13867.6"/>
        <n v="60389.5"/>
        <n v="50854.1"/>
        <n v="42504.6"/>
        <n v="68658.899999999994"/>
        <n v="3708.1"/>
        <n v="64542"/>
        <n v="42074.2"/>
        <n v="27394.2"/>
        <n v="79420.600000000006"/>
        <n v="77243.100000000006"/>
        <n v="72527.199999999997"/>
        <n v="52699.4"/>
        <n v="29102.3"/>
        <n v="22282"/>
        <n v="20223.900000000001"/>
        <n v="22188.5"/>
      </sharedItems>
    </cacheField>
    <cacheField name="Miles / Year" numFmtId="2">
      <sharedItems containsSemiMixedTypes="0" containsString="0" containsNumber="1" minValue="337.09999999999997" maxValue="3953.8137931034485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s v="Ford"/>
    <s v="MTG"/>
    <s v="Mustang"/>
    <s v="2006"/>
    <n v="19"/>
    <x v="0"/>
    <n v="2122.4631578947369"/>
    <s v="Black"/>
    <x v="0"/>
    <n v="50000"/>
    <s v="Y"/>
    <s v="FD06MTGBLK001"/>
  </r>
  <r>
    <s v="FD06MTG002"/>
    <s v="FD"/>
    <s v="Ford"/>
    <s v="MTG"/>
    <s v="Mustang"/>
    <s v="2006"/>
    <n v="19"/>
    <x v="1"/>
    <n v="2367.0947368421052"/>
    <s v="White"/>
    <x v="1"/>
    <n v="50000"/>
    <s v="Y"/>
    <s v="FD06MTGWHT002"/>
  </r>
  <r>
    <s v="FD08MTG003"/>
    <s v="FD"/>
    <s v="Ford"/>
    <s v="MTG"/>
    <s v="Mustang"/>
    <s v="2008"/>
    <n v="17"/>
    <x v="2"/>
    <n v="2643.9117647058824"/>
    <s v="Green"/>
    <x v="2"/>
    <n v="50000"/>
    <s v="Y"/>
    <s v="FD08MTGGRN003"/>
  </r>
  <r>
    <s v="FD08MTG004"/>
    <s v="FD"/>
    <s v="Ford"/>
    <s v="MTG"/>
    <s v="Mustang"/>
    <s v="2008"/>
    <n v="17"/>
    <x v="3"/>
    <n v="2209.3411764705884"/>
    <s v="Black"/>
    <x v="3"/>
    <n v="50000"/>
    <s v="Y"/>
    <s v="FD08MTGBLK004"/>
  </r>
  <r>
    <s v="FD08MTG005"/>
    <s v="FD"/>
    <s v="Ford"/>
    <s v="MTG"/>
    <s v="Mustang"/>
    <s v="2008"/>
    <n v="17"/>
    <x v="4"/>
    <n v="2143.4411764705883"/>
    <s v="White"/>
    <x v="0"/>
    <n v="50000"/>
    <s v="Y"/>
    <s v="FD08MTGWHT005"/>
  </r>
  <r>
    <s v="FD06FCS006"/>
    <s v="FD"/>
    <s v="Ford"/>
    <s v="FCS"/>
    <s v="Focus"/>
    <s v="2006"/>
    <n v="19"/>
    <x v="5"/>
    <n v="2437.4421052631578"/>
    <s v="Green"/>
    <x v="4"/>
    <n v="75000"/>
    <s v="Y"/>
    <s v="FD06FCSGRN006"/>
  </r>
  <r>
    <s v="FD06FCS007"/>
    <s v="FD"/>
    <s v="Ford"/>
    <s v="FCS"/>
    <s v="Focus"/>
    <s v="2006"/>
    <n v="19"/>
    <x v="6"/>
    <n v="2748.9210526315787"/>
    <s v="Green"/>
    <x v="2"/>
    <n v="75000"/>
    <s v="Y"/>
    <s v="FD06FCSGRN007"/>
  </r>
  <r>
    <s v="FD09FCS008"/>
    <s v="FD"/>
    <s v="Ford"/>
    <s v="FCS"/>
    <s v="Focus"/>
    <s v="2009"/>
    <n v="16"/>
    <x v="7"/>
    <n v="2196.0625"/>
    <s v="Black"/>
    <x v="5"/>
    <n v="75000"/>
    <s v="Y"/>
    <s v="FD09FCSBLK008"/>
  </r>
  <r>
    <s v="FD13FCS009"/>
    <s v="FD"/>
    <s v="Ford"/>
    <s v="FCS"/>
    <s v="Focus"/>
    <s v="2013"/>
    <n v="12"/>
    <x v="8"/>
    <n v="2303.0916666666667"/>
    <s v="Black"/>
    <x v="0"/>
    <n v="75000"/>
    <s v="Y"/>
    <s v="FD13FCSBLK009"/>
  </r>
  <r>
    <s v="FD13FCS010"/>
    <s v="FD"/>
    <s v="Ford"/>
    <s v="FCS"/>
    <s v="Focus"/>
    <s v="2013"/>
    <n v="12"/>
    <x v="9"/>
    <n v="2294.5666666666666"/>
    <s v="White"/>
    <x v="6"/>
    <n v="75000"/>
    <s v="Y"/>
    <s v="FD13FCSWHT010"/>
  </r>
  <r>
    <s v="FD12FCS011"/>
    <s v="FD"/>
    <s v="Ford"/>
    <s v="FCS"/>
    <s v="Focus"/>
    <s v="2012"/>
    <n v="13"/>
    <x v="10"/>
    <n v="1487.823076923077"/>
    <s v="White"/>
    <x v="7"/>
    <n v="75000"/>
    <s v="Y"/>
    <s v="FD12FCSWHT011"/>
  </r>
  <r>
    <s v="FD13FCS012"/>
    <s v="FD"/>
    <s v="Ford"/>
    <s v="FCS"/>
    <s v="Focus"/>
    <s v="2013"/>
    <n v="12"/>
    <x v="11"/>
    <n v="1876.8"/>
    <s v="Black"/>
    <x v="8"/>
    <n v="75000"/>
    <s v="Y"/>
    <s v="FD13FCSBLK012"/>
  </r>
  <r>
    <s v="FD13FCS013"/>
    <s v="FD"/>
    <s v="Ford"/>
    <s v="FCS"/>
    <s v="Focus"/>
    <s v="2013"/>
    <n v="12"/>
    <x v="12"/>
    <n v="1140.2416666666666"/>
    <s v="Black"/>
    <x v="9"/>
    <n v="75000"/>
    <s v="Y"/>
    <s v="FD13FCSBLK013"/>
  </r>
  <r>
    <s v="GM09CMR014"/>
    <s v="GM"/>
    <s v="General Motors"/>
    <s v="CMR"/>
    <s v="Camaro"/>
    <s v="2009"/>
    <n v="16"/>
    <x v="13"/>
    <n v="1779.05"/>
    <s v="White"/>
    <x v="10"/>
    <n v="100000"/>
    <s v="Y"/>
    <s v="GM09CMRWHT014"/>
  </r>
  <r>
    <s v="GM12CMR015"/>
    <s v="GM"/>
    <s v="General Motors"/>
    <s v="CMR"/>
    <s v="Camaro"/>
    <s v="2012"/>
    <n v="13"/>
    <x v="14"/>
    <n v="1493.9307692307691"/>
    <s v="Black"/>
    <x v="11"/>
    <n v="100000"/>
    <s v="Y"/>
    <s v="GM12CMRBLK015"/>
  </r>
  <r>
    <s v="GM14CMR016"/>
    <s v="GM"/>
    <s v="General Motors"/>
    <s v="CMR"/>
    <s v="Camaro"/>
    <s v="2014"/>
    <n v="11"/>
    <x v="15"/>
    <n v="1299.0545454545454"/>
    <s v="White"/>
    <x v="12"/>
    <n v="100000"/>
    <s v="Y"/>
    <s v="GM14CMRWHT016"/>
  </r>
  <r>
    <s v="GM10SLV017"/>
    <s v="GM"/>
    <s v="General Motors"/>
    <s v="SLV"/>
    <s v="Silverado"/>
    <s v="2010"/>
    <n v="15"/>
    <x v="16"/>
    <n v="2076.2933333333335"/>
    <s v="Black"/>
    <x v="13"/>
    <n v="100000"/>
    <s v="Y"/>
    <s v="GM10SLVBLK017"/>
  </r>
  <r>
    <s v="GM98SLV018"/>
    <s v="GM"/>
    <s v="General Motors"/>
    <s v="SLV"/>
    <s v="Silverado"/>
    <s v="1998"/>
    <n v="27"/>
    <x v="17"/>
    <n v="3080.1"/>
    <s v="Black"/>
    <x v="10"/>
    <n v="100000"/>
    <s v="Y"/>
    <s v="GM98SLVBLK018"/>
  </r>
  <r>
    <s v="GM00SLV019"/>
    <s v="GM"/>
    <s v="General Motors"/>
    <s v="SLV"/>
    <s v="Silverado"/>
    <s v="2000"/>
    <n v="25"/>
    <x v="18"/>
    <n v="3227.4320000000002"/>
    <s v="Blue"/>
    <x v="8"/>
    <n v="100000"/>
    <s v="Y"/>
    <s v="GM00SLVBLU019"/>
  </r>
  <r>
    <s v="TY96CAM020"/>
    <s v="TY"/>
    <s v="Toyota"/>
    <s v="CAM"/>
    <s v="Camry"/>
    <s v="1996"/>
    <n v="29"/>
    <x v="19"/>
    <n v="3953.8137931034485"/>
    <s v="Green"/>
    <x v="14"/>
    <n v="100000"/>
    <s v="No"/>
    <s v="TY96CAMGRN020"/>
  </r>
  <r>
    <s v="TY98CAM021"/>
    <s v="TY"/>
    <s v="Toyota"/>
    <s v="CAM"/>
    <s v="Camry"/>
    <s v="1998"/>
    <n v="27"/>
    <x v="20"/>
    <n v="3458.614814814815"/>
    <s v="Black"/>
    <x v="15"/>
    <n v="100000"/>
    <s v="Y"/>
    <s v="TY98CAMBLK021"/>
  </r>
  <r>
    <s v="TY00CAM022"/>
    <s v="TY"/>
    <s v="Toyota"/>
    <s v="CAM"/>
    <s v="Camry"/>
    <s v="2000"/>
    <n v="25"/>
    <x v="21"/>
    <n v="3437.12"/>
    <s v="Green"/>
    <x v="4"/>
    <n v="100000"/>
    <s v="Y"/>
    <s v="TY00CAMGRN022"/>
  </r>
  <r>
    <s v="TY02CAM023"/>
    <s v="TY"/>
    <s v="Toyota"/>
    <s v="CAM"/>
    <s v="Camry"/>
    <s v="2002"/>
    <n v="23"/>
    <x v="22"/>
    <n v="2949.0913043478263"/>
    <s v="Black"/>
    <x v="0"/>
    <n v="100000"/>
    <s v="Y"/>
    <s v="TY02CAMBLK023"/>
  </r>
  <r>
    <s v="TY09CAM024"/>
    <s v="TY"/>
    <s v="Toyota"/>
    <s v="CAM"/>
    <s v="Camry"/>
    <s v="2009"/>
    <n v="16"/>
    <x v="23"/>
    <n v="3007.1374999999998"/>
    <s v="White"/>
    <x v="5"/>
    <n v="100000"/>
    <s v="Y"/>
    <s v="TY09CAMWHT024"/>
  </r>
  <r>
    <s v="TY02COR025"/>
    <s v="TY"/>
    <s v="Toyota"/>
    <s v="COR"/>
    <s v="Corolla"/>
    <s v="2002"/>
    <n v="23"/>
    <x v="24"/>
    <n v="2802.9304347826087"/>
    <s v="Red"/>
    <x v="16"/>
    <n v="100000"/>
    <s v="Y"/>
    <s v="TY02CORRED025"/>
  </r>
  <r>
    <s v="TY03COR026"/>
    <s v="TY"/>
    <s v="Toyota"/>
    <s v="COR"/>
    <s v="Corolla"/>
    <s v="2003"/>
    <n v="22"/>
    <x v="25"/>
    <n v="3338.3818181818178"/>
    <s v="Black"/>
    <x v="16"/>
    <n v="100000"/>
    <s v="Y"/>
    <s v="TY03CORBLK026"/>
  </r>
  <r>
    <s v="TY14COR027"/>
    <s v="TY"/>
    <s v="Toyota"/>
    <s v="COR"/>
    <s v="Corolla"/>
    <s v="2014"/>
    <n v="11"/>
    <x v="26"/>
    <n v="1596.0272727272727"/>
    <s v="Blue"/>
    <x v="6"/>
    <n v="100000"/>
    <s v="Y"/>
    <s v="TY14CORBLU027"/>
  </r>
  <r>
    <s v="TY12COR028"/>
    <s v="TY"/>
    <s v="Toyota"/>
    <s v="COR"/>
    <s v="Corolla"/>
    <s v="2012"/>
    <n v="13"/>
    <x v="27"/>
    <n v="2277.0692307692307"/>
    <s v="Black"/>
    <x v="10"/>
    <n v="100000"/>
    <s v="Y"/>
    <s v="TY12CORBLK028"/>
  </r>
  <r>
    <s v="TY12CAM029"/>
    <s v="TY"/>
    <s v="Toyota"/>
    <s v="CAM"/>
    <s v="Camry"/>
    <s v="2012"/>
    <n v="13"/>
    <x v="28"/>
    <n v="1702.1692307692308"/>
    <s v="Blue"/>
    <x v="14"/>
    <n v="100000"/>
    <s v="Y"/>
    <s v="TY12CAMBLU029"/>
  </r>
  <r>
    <s v="HO99CIV030"/>
    <s v="HO"/>
    <s v="Honda"/>
    <s v="CIV"/>
    <s v="Civic"/>
    <s v="1999"/>
    <n v="26"/>
    <x v="29"/>
    <n v="3168.2307692307691"/>
    <s v="White"/>
    <x v="9"/>
    <n v="75000"/>
    <s v="No"/>
    <s v="HO99CIVWHT030"/>
  </r>
  <r>
    <s v="HO01CIV031"/>
    <s v="HO"/>
    <s v="Honda"/>
    <s v="CIV"/>
    <s v="Civic"/>
    <s v="2001"/>
    <n v="24"/>
    <x v="30"/>
    <n v="2912.1624999999999"/>
    <s v="Blue"/>
    <x v="3"/>
    <n v="75000"/>
    <s v="Y"/>
    <s v="HO01CIVBLU031"/>
  </r>
  <r>
    <s v="HO10CIV032"/>
    <s v="HO"/>
    <s v="Honda"/>
    <s v="CIV"/>
    <s v="Civic"/>
    <s v="2010"/>
    <n v="15"/>
    <x v="31"/>
    <n v="1504.8666666666666"/>
    <s v="Blue"/>
    <x v="12"/>
    <n v="75000"/>
    <s v="Y"/>
    <s v="HO10CIVBLU032"/>
  </r>
  <r>
    <s v="HO10CIV033"/>
    <s v="HO"/>
    <s v="Honda"/>
    <s v="CIV"/>
    <s v="Civic"/>
    <s v="2010"/>
    <n v="15"/>
    <x v="32"/>
    <n v="2231.813333333333"/>
    <s v="Black"/>
    <x v="15"/>
    <n v="75000"/>
    <s v="Y"/>
    <s v="HO10CIVBLK033"/>
  </r>
  <r>
    <s v="HO11CIV034"/>
    <s v="HO"/>
    <s v="Honda"/>
    <s v="CIV"/>
    <s v="Civic"/>
    <s v="2011"/>
    <n v="14"/>
    <x v="33"/>
    <n v="2182.5214285714287"/>
    <s v="Black"/>
    <x v="2"/>
    <n v="75000"/>
    <s v="Y"/>
    <s v="HO11CIVBLK034"/>
  </r>
  <r>
    <s v="HO12CIV035"/>
    <s v="HO"/>
    <s v="Honda"/>
    <s v="CIV"/>
    <s v="Civic"/>
    <s v="2012"/>
    <n v="13"/>
    <x v="34"/>
    <n v="1885.6307692307694"/>
    <s v="Black"/>
    <x v="13"/>
    <n v="75000"/>
    <s v="Y"/>
    <s v="HO12CIVBLK035"/>
  </r>
  <r>
    <s v="HO13CIV036"/>
    <s v="HO"/>
    <s v="Honda"/>
    <s v="CIV"/>
    <s v="Civic"/>
    <s v="2013"/>
    <n v="12"/>
    <x v="35"/>
    <n v="1155.6333333333334"/>
    <s v="Black"/>
    <x v="14"/>
    <n v="75000"/>
    <s v="Y"/>
    <s v="HO13CIVBLK036"/>
  </r>
  <r>
    <s v="HO05ODY037"/>
    <s v="HO"/>
    <s v="Honda"/>
    <s v="ODY"/>
    <s v="Odessey"/>
    <s v="2005"/>
    <n v="20"/>
    <x v="36"/>
    <n v="3019.4749999999999"/>
    <s v="White"/>
    <x v="5"/>
    <n v="100000"/>
    <s v="Y"/>
    <s v="HO05ODYWHT037"/>
  </r>
  <r>
    <s v="HO07ODY038"/>
    <s v="HO"/>
    <s v="Honda"/>
    <s v="ODY"/>
    <s v="Odessey"/>
    <s v="2007"/>
    <n v="18"/>
    <x v="37"/>
    <n v="2825.2277777777776"/>
    <s v="Black"/>
    <x v="15"/>
    <n v="100000"/>
    <s v="Y"/>
    <s v="HO07ODYBLK038"/>
  </r>
  <r>
    <s v="HO08ODY039"/>
    <s v="HO"/>
    <s v="Honda"/>
    <s v="ODY"/>
    <s v="Odessey"/>
    <s v="2008"/>
    <n v="17"/>
    <x v="38"/>
    <n v="2500.2705882352939"/>
    <s v="White"/>
    <x v="9"/>
    <n v="100000"/>
    <s v="Y"/>
    <s v="HO08ODYWHT039"/>
  </r>
  <r>
    <s v="HO01ODY040"/>
    <s v="HO"/>
    <s v="Honda"/>
    <s v="ODY"/>
    <s v="Odessey"/>
    <s v="2001"/>
    <n v="24"/>
    <x v="39"/>
    <n v="2860.7874999999999"/>
    <s v="Black"/>
    <x v="0"/>
    <n v="100000"/>
    <s v="Y"/>
    <s v="HO01ODYBLK040"/>
  </r>
  <r>
    <s v="HO14ODY041"/>
    <s v="HO"/>
    <s v="Honda"/>
    <s v="ODY"/>
    <s v="Odessey"/>
    <s v="2014"/>
    <n v="11"/>
    <x v="40"/>
    <n v="337.09999999999997"/>
    <s v="Black"/>
    <x v="1"/>
    <n v="100000"/>
    <s v="Y"/>
    <s v="HO14ODYBLK041"/>
  </r>
  <r>
    <s v="CR04PTC042"/>
    <s v="CR"/>
    <s v="Chrysler"/>
    <s v="PTC"/>
    <s v="PT Cruiser"/>
    <s v="2004"/>
    <n v="21"/>
    <x v="41"/>
    <n v="3073.4285714285716"/>
    <s v="Blue"/>
    <x v="0"/>
    <n v="75000"/>
    <s v="Y"/>
    <s v="CR04PTCBLU042"/>
  </r>
  <r>
    <s v="CR07PTC043"/>
    <s v="CR"/>
    <s v="Chrysler"/>
    <s v="PTC"/>
    <s v="PT Cruiser"/>
    <s v="2007"/>
    <n v="18"/>
    <x v="42"/>
    <n v="2337.4555555555553"/>
    <s v="Green"/>
    <x v="16"/>
    <n v="75000"/>
    <s v="Y"/>
    <s v="CR07PTCGRN043"/>
  </r>
  <r>
    <s v="CR11PTC044"/>
    <s v="CR"/>
    <s v="Chrysler"/>
    <s v="PTC"/>
    <s v="PT Cruiser"/>
    <s v="2011"/>
    <n v="14"/>
    <x v="43"/>
    <n v="1956.7285714285715"/>
    <s v="Black"/>
    <x v="8"/>
    <n v="75000"/>
    <s v="Y"/>
    <s v="CR11PTCBLK044"/>
  </r>
  <r>
    <s v="CR99CAR045"/>
    <s v="CR"/>
    <s v="Chrysler"/>
    <s v="CAR"/>
    <s v="Carevan"/>
    <s v="1999"/>
    <n v="26"/>
    <x v="44"/>
    <n v="3054.6384615384618"/>
    <s v="Green"/>
    <x v="13"/>
    <n v="75000"/>
    <s v="No"/>
    <s v="CR99CARGRN045"/>
  </r>
  <r>
    <s v="CR00CAR046"/>
    <s v="CR"/>
    <s v="Chrysler"/>
    <s v="CAR"/>
    <s v="Carevan"/>
    <s v="2000"/>
    <n v="25"/>
    <x v="45"/>
    <n v="3089.7240000000002"/>
    <s v="Black"/>
    <x v="3"/>
    <n v="75000"/>
    <s v="No"/>
    <s v="CR00CARBLK046"/>
  </r>
  <r>
    <s v="CR04CAR047"/>
    <s v="CR"/>
    <s v="Chrysler"/>
    <s v="CAR"/>
    <s v="Carevan"/>
    <s v="2004"/>
    <n v="21"/>
    <x v="46"/>
    <n v="3453.6761904761902"/>
    <s v="White"/>
    <x v="11"/>
    <n v="75000"/>
    <s v="Y"/>
    <s v="CR04CARWHT047"/>
  </r>
  <r>
    <s v="CR04CAR048"/>
    <s v="CR"/>
    <s v="Chrysler"/>
    <s v="CAR"/>
    <s v="Carevan"/>
    <s v="2004"/>
    <n v="21"/>
    <x v="47"/>
    <n v="2509.4952380952382"/>
    <s v="Red"/>
    <x v="11"/>
    <n v="75000"/>
    <s v="Y"/>
    <s v="CR04CARRED048"/>
  </r>
  <r>
    <s v="HY11ELA049"/>
    <s v="HY"/>
    <s v="Hyundai"/>
    <s v="ELA"/>
    <s v="Elantra"/>
    <s v="2011"/>
    <n v="14"/>
    <x v="48"/>
    <n v="2078.735714285714"/>
    <s v="Black"/>
    <x v="12"/>
    <n v="100000"/>
    <s v="Y"/>
    <s v="HY11ELABLK049"/>
  </r>
  <r>
    <s v="HY12ELA050"/>
    <s v="HY"/>
    <s v="Hyundai"/>
    <s v="ELA"/>
    <s v="Elantra"/>
    <s v="2012"/>
    <n v="13"/>
    <x v="49"/>
    <n v="1714"/>
    <s v="Blue"/>
    <x v="1"/>
    <n v="100000"/>
    <s v="Y"/>
    <s v="HY12ELABLU050"/>
  </r>
  <r>
    <s v="HY13ELA051"/>
    <s v="HY"/>
    <s v="Hyundai"/>
    <s v="ELA"/>
    <s v="Elantra"/>
    <s v="2013"/>
    <n v="12"/>
    <x v="50"/>
    <n v="1685.325"/>
    <s v="Black"/>
    <x v="6"/>
    <n v="100000"/>
    <s v="Y"/>
    <s v="HY13ELABLK051"/>
  </r>
  <r>
    <s v="HY13ELA052"/>
    <s v="HY"/>
    <s v="Hyundai"/>
    <s v="ELA"/>
    <s v="Elantra"/>
    <s v="2013"/>
    <n v="12"/>
    <x v="51"/>
    <n v="1849.0416666666667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91CDB-5DA4-41CA-904B-9F2BE62ECB1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>
      <items count="53">
        <item x="40"/>
        <item x="12"/>
        <item x="35"/>
        <item x="15"/>
        <item x="26"/>
        <item x="10"/>
        <item x="14"/>
        <item x="50"/>
        <item x="28"/>
        <item x="51"/>
        <item x="49"/>
        <item x="11"/>
        <item x="31"/>
        <item x="34"/>
        <item x="43"/>
        <item x="9"/>
        <item x="8"/>
        <item x="13"/>
        <item x="48"/>
        <item x="27"/>
        <item x="33"/>
        <item x="16"/>
        <item x="32"/>
        <item x="7"/>
        <item x="4"/>
        <item x="3"/>
        <item x="0"/>
        <item x="42"/>
        <item x="38"/>
        <item x="2"/>
        <item x="1"/>
        <item x="5"/>
        <item x="23"/>
        <item x="37"/>
        <item x="6"/>
        <item x="47"/>
        <item x="36"/>
        <item x="24"/>
        <item x="41"/>
        <item x="22"/>
        <item x="39"/>
        <item x="30"/>
        <item x="46"/>
        <item x="25"/>
        <item x="45"/>
        <item x="44"/>
        <item x="18"/>
        <item x="29"/>
        <item x="17"/>
        <item x="21"/>
        <item x="20"/>
        <item x="19"/>
        <item t="default"/>
      </items>
    </pivotField>
    <pivotField numFmtId="2" showAll="0"/>
    <pivotField showAll="0"/>
    <pivotField axis="axisRow" showAll="0" sortType="ascending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0"/>
  </rowFields>
  <rowItems count="18">
    <i>
      <x v="16"/>
    </i>
    <i>
      <x v="9"/>
    </i>
    <i>
      <x v="14"/>
    </i>
    <i>
      <x v="8"/>
    </i>
    <i>
      <x v="7"/>
    </i>
    <i>
      <x v="15"/>
    </i>
    <i>
      <x v="5"/>
    </i>
    <i>
      <x v="10"/>
    </i>
    <i>
      <x v="11"/>
    </i>
    <i>
      <x v="4"/>
    </i>
    <i>
      <x/>
    </i>
    <i>
      <x v="1"/>
    </i>
    <i>
      <x v="2"/>
    </i>
    <i>
      <x v="13"/>
    </i>
    <i>
      <x v="3"/>
    </i>
    <i>
      <x v="6"/>
    </i>
    <i>
      <x v="12"/>
    </i>
    <i t="grand">
      <x/>
    </i>
  </rowItems>
  <colItems count="1">
    <i/>
  </colItems>
  <dataFields count="1">
    <dataField name="Sum of Miles" fld="7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6A9EC1-4BBE-46E8-9EEF-267569EEBAB5}" autoFormatId="16" applyNumberFormats="0" applyBorderFormats="0" applyFontFormats="0" applyPatternFormats="0" applyAlignmentFormats="0" applyWidthHeightFormats="0">
  <queryTableRefresh nextId="16" unboundColumnsRight="1">
    <queryTableFields count="15">
      <queryTableField id="1" name="Car ID" tableColumnId="1"/>
      <queryTableField id="2" name="Make" tableColumnId="2"/>
      <queryTableField id="3" name="Make (Full Name)" tableColumnId="3"/>
      <queryTableField id="4" name="Model" tableColumnId="4"/>
      <queryTableField id="5" name="Model (Full Name)" tableColumnId="5"/>
      <queryTableField id="6" name="Manufacture Year" tableColumnId="6"/>
      <queryTableField id="7" name="Age" tableColumnId="7"/>
      <queryTableField id="8" name="Miles" tableColumnId="8"/>
      <queryTableField id="9" name="Miles / Year" tableColumnId="9"/>
      <queryTableField id="10" name="Color" tableColumnId="10"/>
      <queryTableField id="11" name="Driver" tableColumnId="11"/>
      <queryTableField id="12" name="Warantee Miles" tableColumnId="12"/>
      <queryTableField id="13" name="Covered?" tableColumnId="13"/>
      <queryTableField id="14" name="New Car ID" tableColumnId="14"/>
      <queryTableField id="15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D2D61F-4DD7-4A52-BBEF-0658A06B1E70}" name="car_inventory" displayName="car_inventory" ref="A1:O66" tableType="queryTable" totalsRowShown="0">
  <autoFilter ref="A1:O66" xr:uid="{A2D2D61F-4DD7-4A52-BBEF-0658A06B1E70}"/>
  <sortState xmlns:xlrd2="http://schemas.microsoft.com/office/spreadsheetml/2017/richdata2" ref="A2:O66">
    <sortCondition descending="1" ref="I2:I66"/>
  </sortState>
  <tableColumns count="15">
    <tableColumn id="1" xr3:uid="{DF9CBA11-CD6F-43F7-B33E-88263FB0B68D}" uniqueName="1" name="Car ID" queryTableFieldId="1" dataDxfId="12"/>
    <tableColumn id="2" xr3:uid="{7E97BC7A-A167-4643-B0E8-1D747401D80B}" uniqueName="2" name="Make" queryTableFieldId="2" dataDxfId="11"/>
    <tableColumn id="3" xr3:uid="{75EAF297-8260-4745-8938-371D6C14FA6C}" uniqueName="3" name="Make (Full Name)" queryTableFieldId="3" dataDxfId="10"/>
    <tableColumn id="4" xr3:uid="{EC2029A1-443C-4E6A-80D8-F005E06D4B27}" uniqueName="4" name="Model" queryTableFieldId="4" dataDxfId="9"/>
    <tableColumn id="5" xr3:uid="{67EA3594-ADB2-453E-ACA9-949F968C4E24}" uniqueName="5" name="Model (Full Name)" queryTableFieldId="5" dataDxfId="8"/>
    <tableColumn id="6" xr3:uid="{1BCE0569-8716-44F7-A290-709E0AAA4069}" uniqueName="6" name="Manufacture Year" queryTableFieldId="6" dataDxfId="7"/>
    <tableColumn id="7" xr3:uid="{F73BAA49-0D6D-44F1-AD75-1131E63D0DD4}" uniqueName="7" name="Age" queryTableFieldId="7" dataDxfId="6"/>
    <tableColumn id="8" xr3:uid="{1BF2011A-F96B-40DB-A78A-C47C103F801D}" uniqueName="8" name="Miles" queryTableFieldId="8"/>
    <tableColumn id="9" xr3:uid="{DEB92B60-18CA-45A5-8AC7-D4DC2426149A}" uniqueName="9" name="Miles / Year" queryTableFieldId="9" dataDxfId="5"/>
    <tableColumn id="10" xr3:uid="{BDBC2BDB-7097-4E3A-BCCD-E53FAD8443F2}" uniqueName="10" name="Color" queryTableFieldId="10" dataDxfId="4"/>
    <tableColumn id="11" xr3:uid="{60ABA744-141D-4F7C-B11A-0BD1CFE1123A}" uniqueName="11" name="Driver" queryTableFieldId="11" dataDxfId="3"/>
    <tableColumn id="12" xr3:uid="{086F3688-E2D6-42A1-8146-F25291C44171}" uniqueName="12" name="Warantee Miles" queryTableFieldId="12"/>
    <tableColumn id="13" xr3:uid="{9B617CE8-4D7F-4773-B665-101509C4F030}" uniqueName="13" name="Covered?" queryTableFieldId="13" dataDxfId="2"/>
    <tableColumn id="14" xr3:uid="{193FE6BE-F332-4D8B-A8F6-21A85F51C8D4}" uniqueName="14" name="New Car ID" queryTableFieldId="14" dataDxfId="1"/>
    <tableColumn id="15" xr3:uid="{2CE5EA71-0993-4767-AF5C-676478179444}" uniqueName="15" name="New Car ID (Concat)" queryTableFieldId="15" dataDxfId="0">
      <calculatedColumnFormula>CONCATENATE(car_inventory[[#This Row],[Make]],RIGHT(car_inventory[[#This Row],[Manufacture Year]],2),car_inventory[[#This Row],[Model]],UPPER(LEFT(car_inventory[[#This Row],[Color]],3)),RIGHT(car_inventory[[#This Row],[Car ID]],3))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E26A-7CB5-425B-8B79-663195762B98}">
  <dimension ref="A3:B21"/>
  <sheetViews>
    <sheetView workbookViewId="0">
      <selection activeCell="A4" sqref="A4:B20"/>
    </sheetView>
  </sheetViews>
  <sheetFormatPr defaultRowHeight="14.5" x14ac:dyDescent="0.35"/>
  <cols>
    <col min="1" max="1" width="12.453125" bestFit="1" customWidth="1"/>
    <col min="2" max="2" width="11.453125" bestFit="1" customWidth="1"/>
    <col min="3" max="4" width="8.81640625" bestFit="1" customWidth="1"/>
    <col min="5" max="5" width="6.81640625" bestFit="1" customWidth="1"/>
    <col min="6" max="9" width="8.81640625" bestFit="1" customWidth="1"/>
    <col min="10" max="10" width="7.81640625" bestFit="1" customWidth="1"/>
    <col min="11" max="11" width="6.7265625" bestFit="1" customWidth="1"/>
    <col min="12" max="12" width="9.08984375" bestFit="1" customWidth="1"/>
    <col min="13" max="15" width="8.81640625" bestFit="1" customWidth="1"/>
    <col min="16" max="16" width="7.81640625" bestFit="1" customWidth="1"/>
    <col min="17" max="17" width="8.81640625" bestFit="1" customWidth="1"/>
    <col min="18" max="18" width="7.81640625" bestFit="1" customWidth="1"/>
    <col min="19" max="19" width="10.36328125" bestFit="1" customWidth="1"/>
  </cols>
  <sheetData>
    <row r="3" spans="1:2" x14ac:dyDescent="0.35">
      <c r="A3" s="2" t="s">
        <v>129</v>
      </c>
      <c r="B3" t="s">
        <v>131</v>
      </c>
    </row>
    <row r="4" spans="1:2" x14ac:dyDescent="0.35">
      <c r="A4" s="3" t="s">
        <v>35</v>
      </c>
      <c r="B4">
        <v>19341.7</v>
      </c>
    </row>
    <row r="5" spans="1:2" x14ac:dyDescent="0.35">
      <c r="A5" s="3" t="s">
        <v>33</v>
      </c>
      <c r="B5">
        <v>65315</v>
      </c>
    </row>
    <row r="6" spans="1:2" x14ac:dyDescent="0.35">
      <c r="A6" s="3" t="s">
        <v>44</v>
      </c>
      <c r="B6">
        <v>65964.899999999994</v>
      </c>
    </row>
    <row r="7" spans="1:2" x14ac:dyDescent="0.35">
      <c r="A7" s="3" t="s">
        <v>20</v>
      </c>
      <c r="B7">
        <v>70964.899999999994</v>
      </c>
    </row>
    <row r="8" spans="1:2" x14ac:dyDescent="0.35">
      <c r="A8" s="3" t="s">
        <v>23</v>
      </c>
      <c r="B8">
        <v>127731.3</v>
      </c>
    </row>
    <row r="9" spans="1:2" x14ac:dyDescent="0.35">
      <c r="A9" s="3" t="s">
        <v>37</v>
      </c>
      <c r="B9">
        <v>130601.59999999999</v>
      </c>
    </row>
    <row r="10" spans="1:2" x14ac:dyDescent="0.35">
      <c r="A10" s="3" t="s">
        <v>46</v>
      </c>
      <c r="B10">
        <v>135078.20000000001</v>
      </c>
    </row>
    <row r="11" spans="1:2" x14ac:dyDescent="0.35">
      <c r="A11" s="3" t="s">
        <v>39</v>
      </c>
      <c r="B11">
        <v>138561.5</v>
      </c>
    </row>
    <row r="12" spans="1:2" x14ac:dyDescent="0.35">
      <c r="A12" s="3" t="s">
        <v>40</v>
      </c>
      <c r="B12">
        <v>141229.4</v>
      </c>
    </row>
    <row r="13" spans="1:2" x14ac:dyDescent="0.35">
      <c r="A13" s="3" t="s">
        <v>30</v>
      </c>
      <c r="B13">
        <v>143640.70000000001</v>
      </c>
    </row>
    <row r="14" spans="1:2" x14ac:dyDescent="0.35">
      <c r="A14" s="3" t="s">
        <v>42</v>
      </c>
      <c r="B14">
        <v>144647.69999999998</v>
      </c>
    </row>
    <row r="15" spans="1:2" x14ac:dyDescent="0.35">
      <c r="A15" s="3" t="s">
        <v>51</v>
      </c>
      <c r="B15">
        <v>150656.40000000002</v>
      </c>
    </row>
    <row r="16" spans="1:2" x14ac:dyDescent="0.35">
      <c r="A16" s="3" t="s">
        <v>27</v>
      </c>
      <c r="B16">
        <v>154427.9</v>
      </c>
    </row>
    <row r="17" spans="1:2" x14ac:dyDescent="0.35">
      <c r="A17" s="3" t="s">
        <v>53</v>
      </c>
      <c r="B17">
        <v>177713.9</v>
      </c>
    </row>
    <row r="18" spans="1:2" x14ac:dyDescent="0.35">
      <c r="A18" s="3" t="s">
        <v>59</v>
      </c>
      <c r="B18">
        <v>179986</v>
      </c>
    </row>
    <row r="19" spans="1:2" x14ac:dyDescent="0.35">
      <c r="A19" s="3" t="s">
        <v>25</v>
      </c>
      <c r="B19">
        <v>184693.8</v>
      </c>
    </row>
    <row r="20" spans="1:2" x14ac:dyDescent="0.35">
      <c r="A20" s="3" t="s">
        <v>17</v>
      </c>
      <c r="B20">
        <v>305432.40000000002</v>
      </c>
    </row>
    <row r="21" spans="1:2" x14ac:dyDescent="0.35">
      <c r="A21" s="3" t="s">
        <v>130</v>
      </c>
      <c r="B21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FEFFE-DF4A-4359-B24B-67F2CFB8404F}">
  <dimension ref="A1:V66"/>
  <sheetViews>
    <sheetView tabSelected="1" topLeftCell="L10" zoomScale="130" zoomScaleNormal="130" workbookViewId="0">
      <selection activeCell="U33" sqref="U33"/>
    </sheetView>
  </sheetViews>
  <sheetFormatPr defaultRowHeight="14.5" x14ac:dyDescent="0.35"/>
  <cols>
    <col min="1" max="1" width="13.1796875" bestFit="1" customWidth="1"/>
    <col min="2" max="2" width="7.54296875" bestFit="1" customWidth="1"/>
    <col min="3" max="3" width="17.7265625" bestFit="1" customWidth="1"/>
    <col min="4" max="4" width="8.1796875" bestFit="1" customWidth="1"/>
    <col min="5" max="5" width="18.36328125" bestFit="1" customWidth="1"/>
    <col min="6" max="6" width="17.90625" bestFit="1" customWidth="1"/>
    <col min="7" max="7" width="10.453125" bestFit="1" customWidth="1"/>
    <col min="8" max="8" width="8.81640625" bestFit="1" customWidth="1"/>
    <col min="9" max="9" width="12.7265625" bestFit="1" customWidth="1"/>
    <col min="10" max="10" width="7.54296875" bestFit="1" customWidth="1"/>
    <col min="12" max="12" width="16" bestFit="1" customWidth="1"/>
    <col min="13" max="13" width="10.90625" bestFit="1" customWidth="1"/>
    <col min="14" max="14" width="18" customWidth="1"/>
    <col min="15" max="15" width="20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128</v>
      </c>
    </row>
    <row r="2" spans="1:22" x14ac:dyDescent="0.35">
      <c r="A2" t="s">
        <v>50</v>
      </c>
      <c r="B2" t="str">
        <f>LEFT(car_inventory[[#This Row],[Car ID]], 2)</f>
        <v>TY</v>
      </c>
      <c r="C2" t="str">
        <f>VLOOKUP(B2, $Q$2:$R$7,2,0)</f>
        <v>Toyota</v>
      </c>
      <c r="D2" t="str">
        <f>MID(car_inventory[[#This Row],[Car ID]],5,3)</f>
        <v>CAM</v>
      </c>
      <c r="E2" t="str">
        <f>VLOOKUP(car_inventory[[#This Row],[Model]], $U$2:$V$12, 2, 0)</f>
        <v>Camry</v>
      </c>
      <c r="F2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1996</v>
      </c>
      <c r="G2">
        <f ca="1">YEAR(TODAY())-car_inventory[[#This Row],[Manufacture Year]]</f>
        <v>29</v>
      </c>
      <c r="H2">
        <v>114660.6</v>
      </c>
      <c r="I2" s="1">
        <f ca="1">car_inventory[[#This Row],[Miles]]/car_inventory[[#This Row],[Age]]</f>
        <v>3953.8137931034485</v>
      </c>
      <c r="J2" t="s">
        <v>22</v>
      </c>
      <c r="K2" t="s">
        <v>51</v>
      </c>
      <c r="L2">
        <v>100000</v>
      </c>
      <c r="M2" t="str">
        <f>IF(car_inventory[[#This Row],[Warantee Miles]]&lt;car_inventory[[#This Row],[Miles]], "No", "Y")</f>
        <v>No</v>
      </c>
      <c r="N2" t="str">
        <f>LEFT(car_inventory[[#This Row],[Car ID]],7)&amp;VLOOKUP(car_inventory[[#This Row],[Color]],$Q$10:$R$14,2,0)&amp;RIGHT(car_inventory[[#This Row],[Car ID]],3)</f>
        <v>TY96CAMGRN020</v>
      </c>
      <c r="O2" t="str">
        <f>CONCATENATE(car_inventory[[#This Row],[Make]],RIGHT(car_inventory[[#This Row],[Manufacture Year]],2),car_inventory[[#This Row],[Model]],UPPER(LEFT(car_inventory[[#This Row],[Color]],3)),RIGHT(car_inventory[[#This Row],[Car ID]],3))</f>
        <v>TY96CAMGRE020</v>
      </c>
      <c r="Q2" t="s">
        <v>85</v>
      </c>
      <c r="R2" t="s">
        <v>86</v>
      </c>
      <c r="U2" t="s">
        <v>97</v>
      </c>
      <c r="V2" t="s">
        <v>98</v>
      </c>
    </row>
    <row r="3" spans="1:22" x14ac:dyDescent="0.35">
      <c r="A3" t="s">
        <v>52</v>
      </c>
      <c r="B3" t="str">
        <f>LEFT(car_inventory[[#This Row],[Car ID]], 2)</f>
        <v>TY</v>
      </c>
      <c r="C3" t="str">
        <f>VLOOKUP(B3, $Q$2:$R$7,2,0)</f>
        <v>Toyota</v>
      </c>
      <c r="D3" t="str">
        <f>MID(car_inventory[[#This Row],[Car ID]],5,3)</f>
        <v>CAM</v>
      </c>
      <c r="E3" t="str">
        <f>VLOOKUP(car_inventory[[#This Row],[Model]], $U$2:$V$12, 2, 0)</f>
        <v>Camry</v>
      </c>
      <c r="F3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1998</v>
      </c>
      <c r="G3">
        <f ca="1">YEAR(TODAY())-car_inventory[[#This Row],[Manufacture Year]]</f>
        <v>27</v>
      </c>
      <c r="H3">
        <v>93382.6</v>
      </c>
      <c r="I3" s="1">
        <f ca="1">car_inventory[[#This Row],[Miles]]/car_inventory[[#This Row],[Age]]</f>
        <v>3458.614814814815</v>
      </c>
      <c r="J3" t="s">
        <v>16</v>
      </c>
      <c r="K3" t="s">
        <v>53</v>
      </c>
      <c r="L3">
        <v>100000</v>
      </c>
      <c r="M3" t="str">
        <f>IF(car_inventory[[#This Row],[Warantee Miles]]&lt;car_inventory[[#This Row],[Miles]], "No", "Y")</f>
        <v>Y</v>
      </c>
      <c r="N3" t="str">
        <f>LEFT(car_inventory[[#This Row],[Car ID]],7)&amp;VLOOKUP(car_inventory[[#This Row],[Color]],$Q$10:$R$14,2,0)&amp;RIGHT(car_inventory[[#This Row],[Car ID]],3)</f>
        <v>TY98CAMBLK021</v>
      </c>
      <c r="O3" t="str">
        <f>CONCATENATE(car_inventory[[#This Row],[Make]],RIGHT(car_inventory[[#This Row],[Manufacture Year]],2),car_inventory[[#This Row],[Model]],UPPER(LEFT(car_inventory[[#This Row],[Color]],3)),RIGHT(car_inventory[[#This Row],[Car ID]],3))</f>
        <v>TY98CAMBLA021</v>
      </c>
      <c r="Q3" t="s">
        <v>87</v>
      </c>
      <c r="R3" t="s">
        <v>88</v>
      </c>
      <c r="U3" t="s">
        <v>99</v>
      </c>
      <c r="V3" t="s">
        <v>100</v>
      </c>
    </row>
    <row r="4" spans="1:22" x14ac:dyDescent="0.35">
      <c r="A4" t="s">
        <v>79</v>
      </c>
      <c r="B4" t="str">
        <f>LEFT(car_inventory[[#This Row],[Car ID]], 2)</f>
        <v>CR</v>
      </c>
      <c r="C4" t="str">
        <f>VLOOKUP(B4, $Q$2:$R$7,2,0)</f>
        <v>Chrysler</v>
      </c>
      <c r="D4" t="str">
        <f>MID(car_inventory[[#This Row],[Car ID]],5,3)</f>
        <v>CAR</v>
      </c>
      <c r="E4" t="str">
        <f>VLOOKUP(car_inventory[[#This Row],[Model]], $U$2:$V$12, 2, 0)</f>
        <v>Carevan</v>
      </c>
      <c r="F4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2004</v>
      </c>
      <c r="G4">
        <f ca="1">YEAR(TODAY())-car_inventory[[#This Row],[Manufacture Year]]</f>
        <v>21</v>
      </c>
      <c r="H4">
        <v>72527.199999999997</v>
      </c>
      <c r="I4" s="1">
        <f ca="1">car_inventory[[#This Row],[Miles]]/car_inventory[[#This Row],[Age]]</f>
        <v>3453.6761904761902</v>
      </c>
      <c r="J4" t="s">
        <v>19</v>
      </c>
      <c r="K4" t="s">
        <v>42</v>
      </c>
      <c r="L4">
        <v>75000</v>
      </c>
      <c r="M4" t="str">
        <f>IF(car_inventory[[#This Row],[Warantee Miles]]&lt;car_inventory[[#This Row],[Miles]], "No", "Y")</f>
        <v>Y</v>
      </c>
      <c r="N4" t="str">
        <f>LEFT(car_inventory[[#This Row],[Car ID]],7)&amp;VLOOKUP(car_inventory[[#This Row],[Color]],$Q$10:$R$14,2,0)&amp;RIGHT(car_inventory[[#This Row],[Car ID]],3)</f>
        <v>CR04CARWHT047</v>
      </c>
      <c r="O4" t="str">
        <f>CONCATENATE(car_inventory[[#This Row],[Make]],RIGHT(car_inventory[[#This Row],[Manufacture Year]],2),car_inventory[[#This Row],[Model]],UPPER(LEFT(car_inventory[[#This Row],[Color]],3)),RIGHT(car_inventory[[#This Row],[Car ID]],3))</f>
        <v>CR04CARWHI047</v>
      </c>
      <c r="Q4" t="s">
        <v>90</v>
      </c>
      <c r="R4" t="s">
        <v>89</v>
      </c>
      <c r="U4" t="s">
        <v>101</v>
      </c>
      <c r="V4" t="s">
        <v>102</v>
      </c>
    </row>
    <row r="5" spans="1:22" x14ac:dyDescent="0.35">
      <c r="A5" t="s">
        <v>54</v>
      </c>
      <c r="B5" t="str">
        <f>LEFT(car_inventory[[#This Row],[Car ID]], 2)</f>
        <v>TY</v>
      </c>
      <c r="C5" t="str">
        <f>VLOOKUP(B5, $Q$2:$R$7,2,0)</f>
        <v>Toyota</v>
      </c>
      <c r="D5" t="str">
        <f>MID(car_inventory[[#This Row],[Car ID]],5,3)</f>
        <v>CAM</v>
      </c>
      <c r="E5" t="str">
        <f>VLOOKUP(car_inventory[[#This Row],[Model]], $U$2:$V$12, 2, 0)</f>
        <v>Camry</v>
      </c>
      <c r="F5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2000</v>
      </c>
      <c r="G5">
        <f ca="1">YEAR(TODAY())-car_inventory[[#This Row],[Manufacture Year]]</f>
        <v>25</v>
      </c>
      <c r="H5">
        <v>85928</v>
      </c>
      <c r="I5" s="1">
        <f ca="1">car_inventory[[#This Row],[Miles]]/car_inventory[[#This Row],[Age]]</f>
        <v>3437.12</v>
      </c>
      <c r="J5" t="s">
        <v>22</v>
      </c>
      <c r="K5" t="s">
        <v>27</v>
      </c>
      <c r="L5">
        <v>100000</v>
      </c>
      <c r="M5" t="str">
        <f>IF(car_inventory[[#This Row],[Warantee Miles]]&lt;car_inventory[[#This Row],[Miles]], "No", "Y")</f>
        <v>Y</v>
      </c>
      <c r="N5" t="str">
        <f>LEFT(car_inventory[[#This Row],[Car ID]],7)&amp;VLOOKUP(car_inventory[[#This Row],[Color]],$Q$10:$R$14,2,0)&amp;RIGHT(car_inventory[[#This Row],[Car ID]],3)</f>
        <v>TY00CAMGRN022</v>
      </c>
      <c r="O5" t="str">
        <f>CONCATENATE(car_inventory[[#This Row],[Make]],RIGHT(car_inventory[[#This Row],[Manufacture Year]],2),car_inventory[[#This Row],[Model]],UPPER(LEFT(car_inventory[[#This Row],[Color]],3)),RIGHT(car_inventory[[#This Row],[Car ID]],3))</f>
        <v>TY00CAMGRE022</v>
      </c>
      <c r="Q5" t="s">
        <v>91</v>
      </c>
      <c r="R5" t="s">
        <v>92</v>
      </c>
      <c r="U5" t="s">
        <v>116</v>
      </c>
      <c r="V5" t="s">
        <v>103</v>
      </c>
    </row>
    <row r="6" spans="1:22" x14ac:dyDescent="0.35">
      <c r="A6" t="s">
        <v>60</v>
      </c>
      <c r="B6" t="str">
        <f>LEFT(car_inventory[[#This Row],[Car ID]], 2)</f>
        <v>TY</v>
      </c>
      <c r="C6" t="str">
        <f>VLOOKUP(B6, $Q$2:$R$7,2,0)</f>
        <v>Toyota</v>
      </c>
      <c r="D6" t="str">
        <f>MID(car_inventory[[#This Row],[Car ID]],5,3)</f>
        <v>COR</v>
      </c>
      <c r="E6" t="str">
        <f>VLOOKUP(car_inventory[[#This Row],[Model]], $U$2:$V$12, 2, 0)</f>
        <v>Corolla</v>
      </c>
      <c r="F6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2003</v>
      </c>
      <c r="G6">
        <f ca="1">YEAR(TODAY())-car_inventory[[#This Row],[Manufacture Year]]</f>
        <v>22</v>
      </c>
      <c r="H6">
        <v>73444.399999999994</v>
      </c>
      <c r="I6" s="1">
        <f ca="1">car_inventory[[#This Row],[Miles]]/car_inventory[[#This Row],[Age]]</f>
        <v>3338.3818181818178</v>
      </c>
      <c r="J6" t="s">
        <v>16</v>
      </c>
      <c r="K6" t="s">
        <v>59</v>
      </c>
      <c r="L6">
        <v>100000</v>
      </c>
      <c r="M6" t="str">
        <f>IF(car_inventory[[#This Row],[Warantee Miles]]&lt;car_inventory[[#This Row],[Miles]], "No", "Y")</f>
        <v>Y</v>
      </c>
      <c r="N6" t="str">
        <f>LEFT(car_inventory[[#This Row],[Car ID]],7)&amp;VLOOKUP(car_inventory[[#This Row],[Color]],$Q$10:$R$14,2,0)&amp;RIGHT(car_inventory[[#This Row],[Car ID]],3)</f>
        <v>TY03CORBLK026</v>
      </c>
      <c r="O6" t="str">
        <f>CONCATENATE(car_inventory[[#This Row],[Make]],RIGHT(car_inventory[[#This Row],[Manufacture Year]],2),car_inventory[[#This Row],[Model]],UPPER(LEFT(car_inventory[[#This Row],[Color]],3)),RIGHT(car_inventory[[#This Row],[Car ID]],3))</f>
        <v>TY03CORBLA026</v>
      </c>
      <c r="Q6" t="s">
        <v>93</v>
      </c>
      <c r="R6" t="s">
        <v>94</v>
      </c>
      <c r="U6" t="s">
        <v>104</v>
      </c>
      <c r="V6" t="s">
        <v>105</v>
      </c>
    </row>
    <row r="7" spans="1:22" x14ac:dyDescent="0.35">
      <c r="A7" t="s">
        <v>48</v>
      </c>
      <c r="B7" t="str">
        <f>LEFT(car_inventory[[#This Row],[Car ID]], 2)</f>
        <v>GM</v>
      </c>
      <c r="C7" t="str">
        <f>VLOOKUP(B7, $Q$2:$R$7,2,0)</f>
        <v>General Motors</v>
      </c>
      <c r="D7" t="str">
        <f>MID(car_inventory[[#This Row],[Car ID]],5,3)</f>
        <v>SLV</v>
      </c>
      <c r="E7" t="str">
        <f>VLOOKUP(car_inventory[[#This Row],[Model]], $U$2:$V$12, 2, 0)</f>
        <v>Silverado</v>
      </c>
      <c r="F7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2000</v>
      </c>
      <c r="G7">
        <f ca="1">YEAR(TODAY())-car_inventory[[#This Row],[Manufacture Year]]</f>
        <v>25</v>
      </c>
      <c r="H7">
        <v>80685.8</v>
      </c>
      <c r="I7" s="1">
        <f ca="1">car_inventory[[#This Row],[Miles]]/car_inventory[[#This Row],[Age]]</f>
        <v>3227.4320000000002</v>
      </c>
      <c r="J7" t="s">
        <v>49</v>
      </c>
      <c r="K7" t="s">
        <v>37</v>
      </c>
      <c r="L7">
        <v>100000</v>
      </c>
      <c r="M7" t="str">
        <f>IF(car_inventory[[#This Row],[Warantee Miles]]&lt;car_inventory[[#This Row],[Miles]], "No", "Y")</f>
        <v>Y</v>
      </c>
      <c r="N7" t="str">
        <f>LEFT(car_inventory[[#This Row],[Car ID]],7)&amp;VLOOKUP(car_inventory[[#This Row],[Color]],$Q$10:$R$14,2,0)&amp;RIGHT(car_inventory[[#This Row],[Car ID]],3)</f>
        <v>GM00SLVBLU019</v>
      </c>
      <c r="O7" t="str">
        <f>CONCATENATE(car_inventory[[#This Row],[Make]],RIGHT(car_inventory[[#This Row],[Manufacture Year]],2),car_inventory[[#This Row],[Model]],UPPER(LEFT(car_inventory[[#This Row],[Color]],3)),RIGHT(car_inventory[[#This Row],[Car ID]],3))</f>
        <v>GM00SLVBLU019</v>
      </c>
      <c r="Q7" t="s">
        <v>95</v>
      </c>
      <c r="R7" t="s">
        <v>96</v>
      </c>
      <c r="U7" t="s">
        <v>106</v>
      </c>
      <c r="V7" t="s">
        <v>107</v>
      </c>
    </row>
    <row r="8" spans="1:22" x14ac:dyDescent="0.35">
      <c r="A8" t="s">
        <v>64</v>
      </c>
      <c r="B8" t="str">
        <f>LEFT(car_inventory[[#This Row],[Car ID]], 2)</f>
        <v>HO</v>
      </c>
      <c r="C8" t="str">
        <f>VLOOKUP(B8, $Q$2:$R$7,2,0)</f>
        <v>Honda</v>
      </c>
      <c r="D8" t="str">
        <f>MID(car_inventory[[#This Row],[Car ID]],5,3)</f>
        <v>CIV</v>
      </c>
      <c r="E8" t="str">
        <f>VLOOKUP(car_inventory[[#This Row],[Model]], $U$2:$V$12, 2, 0)</f>
        <v>Civic</v>
      </c>
      <c r="F8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1999</v>
      </c>
      <c r="G8">
        <f ca="1">YEAR(TODAY())-car_inventory[[#This Row],[Manufacture Year]]</f>
        <v>26</v>
      </c>
      <c r="H8">
        <v>82374</v>
      </c>
      <c r="I8" s="1">
        <f ca="1">car_inventory[[#This Row],[Miles]]/car_inventory[[#This Row],[Age]]</f>
        <v>3168.2307692307691</v>
      </c>
      <c r="J8" t="s">
        <v>19</v>
      </c>
      <c r="K8" t="s">
        <v>39</v>
      </c>
      <c r="L8">
        <v>75000</v>
      </c>
      <c r="M8" t="str">
        <f>IF(car_inventory[[#This Row],[Warantee Miles]]&lt;car_inventory[[#This Row],[Miles]], "No", "Y")</f>
        <v>No</v>
      </c>
      <c r="N8" t="str">
        <f>LEFT(car_inventory[[#This Row],[Car ID]],7)&amp;VLOOKUP(car_inventory[[#This Row],[Color]],$Q$10:$R$14,2,0)&amp;RIGHT(car_inventory[[#This Row],[Car ID]],3)</f>
        <v>HO99CIVWHT030</v>
      </c>
      <c r="O8" t="str">
        <f>CONCATENATE(car_inventory[[#This Row],[Make]],RIGHT(car_inventory[[#This Row],[Manufacture Year]],2),car_inventory[[#This Row],[Model]],UPPER(LEFT(car_inventory[[#This Row],[Color]],3)),RIGHT(car_inventory[[#This Row],[Car ID]],3))</f>
        <v>HO99CIVWHI030</v>
      </c>
      <c r="U8" t="s">
        <v>108</v>
      </c>
      <c r="V8" t="s">
        <v>109</v>
      </c>
    </row>
    <row r="9" spans="1:22" x14ac:dyDescent="0.35">
      <c r="A9" t="s">
        <v>78</v>
      </c>
      <c r="B9" t="str">
        <f>LEFT(car_inventory[[#This Row],[Car ID]], 2)</f>
        <v>CR</v>
      </c>
      <c r="C9" t="str">
        <f>VLOOKUP(B9, $Q$2:$R$7,2,0)</f>
        <v>Chrysler</v>
      </c>
      <c r="D9" t="str">
        <f>MID(car_inventory[[#This Row],[Car ID]],5,3)</f>
        <v>CAR</v>
      </c>
      <c r="E9" t="str">
        <f>VLOOKUP(car_inventory[[#This Row],[Model]], $U$2:$V$12, 2, 0)</f>
        <v>Carevan</v>
      </c>
      <c r="F9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2000</v>
      </c>
      <c r="G9">
        <f ca="1">YEAR(TODAY())-car_inventory[[#This Row],[Manufacture Year]]</f>
        <v>25</v>
      </c>
      <c r="H9">
        <v>77243.100000000006</v>
      </c>
      <c r="I9" s="1">
        <f ca="1">car_inventory[[#This Row],[Miles]]/car_inventory[[#This Row],[Age]]</f>
        <v>3089.7240000000002</v>
      </c>
      <c r="J9" t="s">
        <v>16</v>
      </c>
      <c r="K9" t="s">
        <v>25</v>
      </c>
      <c r="L9">
        <v>75000</v>
      </c>
      <c r="M9" t="str">
        <f>IF(car_inventory[[#This Row],[Warantee Miles]]&lt;car_inventory[[#This Row],[Miles]], "No", "Y")</f>
        <v>No</v>
      </c>
      <c r="N9" t="str">
        <f>LEFT(car_inventory[[#This Row],[Car ID]],7)&amp;VLOOKUP(car_inventory[[#This Row],[Color]],$Q$10:$R$14,2,0)&amp;RIGHT(car_inventory[[#This Row],[Car ID]],3)</f>
        <v>CR00CARBLK046</v>
      </c>
      <c r="O9" t="str">
        <f>CONCATENATE(car_inventory[[#This Row],[Make]],RIGHT(car_inventory[[#This Row],[Manufacture Year]],2),car_inventory[[#This Row],[Model]],UPPER(LEFT(car_inventory[[#This Row],[Color]],3)),RIGHT(car_inventory[[#This Row],[Car ID]],3))</f>
        <v>CR00CARBLA046</v>
      </c>
      <c r="U9" t="s">
        <v>110</v>
      </c>
      <c r="V9" t="s">
        <v>111</v>
      </c>
    </row>
    <row r="10" spans="1:22" x14ac:dyDescent="0.35">
      <c r="A10" t="s">
        <v>47</v>
      </c>
      <c r="B10" t="str">
        <f>LEFT(car_inventory[[#This Row],[Car ID]], 2)</f>
        <v>GM</v>
      </c>
      <c r="C10" t="str">
        <f>VLOOKUP(B10, $Q$2:$R$7,2,0)</f>
        <v>General Motors</v>
      </c>
      <c r="D10" t="str">
        <f>MID(car_inventory[[#This Row],[Car ID]],5,3)</f>
        <v>SLV</v>
      </c>
      <c r="E10" t="str">
        <f>VLOOKUP(car_inventory[[#This Row],[Model]], $U$2:$V$12, 2, 0)</f>
        <v>Silverado</v>
      </c>
      <c r="F10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1998</v>
      </c>
      <c r="G10">
        <f ca="1">YEAR(TODAY())-car_inventory[[#This Row],[Manufacture Year]]</f>
        <v>27</v>
      </c>
      <c r="H10">
        <v>83162.7</v>
      </c>
      <c r="I10" s="1">
        <f ca="1">car_inventory[[#This Row],[Miles]]/car_inventory[[#This Row],[Age]]</f>
        <v>3080.1</v>
      </c>
      <c r="J10" t="s">
        <v>16</v>
      </c>
      <c r="K10" t="s">
        <v>40</v>
      </c>
      <c r="L10">
        <v>100000</v>
      </c>
      <c r="M10" t="str">
        <f>IF(car_inventory[[#This Row],[Warantee Miles]]&lt;car_inventory[[#This Row],[Miles]], "No", "Y")</f>
        <v>Y</v>
      </c>
      <c r="N10" t="str">
        <f>LEFT(car_inventory[[#This Row],[Car ID]],7)&amp;VLOOKUP(car_inventory[[#This Row],[Color]],$Q$10:$R$14,2,0)&amp;RIGHT(car_inventory[[#This Row],[Car ID]],3)</f>
        <v>GM98SLVBLK018</v>
      </c>
      <c r="O10" t="str">
        <f>CONCATENATE(car_inventory[[#This Row],[Make]],RIGHT(car_inventory[[#This Row],[Manufacture Year]],2),car_inventory[[#This Row],[Model]],UPPER(LEFT(car_inventory[[#This Row],[Color]],3)),RIGHT(car_inventory[[#This Row],[Car ID]],3))</f>
        <v>GM98SLVBLA018</v>
      </c>
      <c r="Q10" t="s">
        <v>16</v>
      </c>
      <c r="R10" t="s">
        <v>124</v>
      </c>
      <c r="U10" t="s">
        <v>114</v>
      </c>
      <c r="V10" t="s">
        <v>117</v>
      </c>
    </row>
    <row r="11" spans="1:22" x14ac:dyDescent="0.35">
      <c r="A11" t="s">
        <v>74</v>
      </c>
      <c r="B11" t="str">
        <f>LEFT(car_inventory[[#This Row],[Car ID]], 2)</f>
        <v>CR</v>
      </c>
      <c r="C11" t="str">
        <f>VLOOKUP(B11, $Q$2:$R$7,2,0)</f>
        <v>Chrysler</v>
      </c>
      <c r="D11" t="str">
        <f>MID(car_inventory[[#This Row],[Car ID]],5,3)</f>
        <v>PTC</v>
      </c>
      <c r="E11" t="str">
        <f>VLOOKUP(car_inventory[[#This Row],[Model]], $U$2:$V$12, 2, 0)</f>
        <v>PT Cruiser</v>
      </c>
      <c r="F11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2004</v>
      </c>
      <c r="G11">
        <f ca="1">YEAR(TODAY())-car_inventory[[#This Row],[Manufacture Year]]</f>
        <v>21</v>
      </c>
      <c r="H11">
        <v>64542</v>
      </c>
      <c r="I11" s="1">
        <f ca="1">car_inventory[[#This Row],[Miles]]/car_inventory[[#This Row],[Age]]</f>
        <v>3073.4285714285716</v>
      </c>
      <c r="J11" t="s">
        <v>49</v>
      </c>
      <c r="K11" t="s">
        <v>17</v>
      </c>
      <c r="L11">
        <v>75000</v>
      </c>
      <c r="M11" t="str">
        <f>IF(car_inventory[[#This Row],[Warantee Miles]]&lt;car_inventory[[#This Row],[Miles]], "No", "Y")</f>
        <v>Y</v>
      </c>
      <c r="N11" t="str">
        <f>LEFT(car_inventory[[#This Row],[Car ID]],7)&amp;VLOOKUP(car_inventory[[#This Row],[Color]],$Q$10:$R$14,2,0)&amp;RIGHT(car_inventory[[#This Row],[Car ID]],3)</f>
        <v>CR04PTCBLU042</v>
      </c>
      <c r="O11" t="str">
        <f>CONCATENATE(car_inventory[[#This Row],[Make]],RIGHT(car_inventory[[#This Row],[Manufacture Year]],2),car_inventory[[#This Row],[Model]],UPPER(LEFT(car_inventory[[#This Row],[Color]],3)),RIGHT(car_inventory[[#This Row],[Car ID]],3))</f>
        <v>CR04PTCBLU042</v>
      </c>
      <c r="Q11" t="s">
        <v>49</v>
      </c>
      <c r="R11" t="s">
        <v>127</v>
      </c>
      <c r="U11" t="s">
        <v>115</v>
      </c>
      <c r="V11" t="s">
        <v>118</v>
      </c>
    </row>
    <row r="12" spans="1:22" x14ac:dyDescent="0.35">
      <c r="A12" t="s">
        <v>77</v>
      </c>
      <c r="B12" t="str">
        <f>LEFT(car_inventory[[#This Row],[Car ID]], 2)</f>
        <v>CR</v>
      </c>
      <c r="C12" t="str">
        <f>VLOOKUP(B12, $Q$2:$R$7,2,0)</f>
        <v>Chrysler</v>
      </c>
      <c r="D12" t="str">
        <f>MID(car_inventory[[#This Row],[Car ID]],5,3)</f>
        <v>CAR</v>
      </c>
      <c r="E12" t="str">
        <f>VLOOKUP(car_inventory[[#This Row],[Model]], $U$2:$V$12, 2, 0)</f>
        <v>Carevan</v>
      </c>
      <c r="F12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1999</v>
      </c>
      <c r="G12">
        <f ca="1">YEAR(TODAY())-car_inventory[[#This Row],[Manufacture Year]]</f>
        <v>26</v>
      </c>
      <c r="H12">
        <v>79420.600000000006</v>
      </c>
      <c r="I12" s="1">
        <f ca="1">car_inventory[[#This Row],[Miles]]/car_inventory[[#This Row],[Age]]</f>
        <v>3054.6384615384618</v>
      </c>
      <c r="J12" t="s">
        <v>22</v>
      </c>
      <c r="K12" t="s">
        <v>46</v>
      </c>
      <c r="L12">
        <v>75000</v>
      </c>
      <c r="M12" t="str">
        <f>IF(car_inventory[[#This Row],[Warantee Miles]]&lt;car_inventory[[#This Row],[Miles]], "No", "Y")</f>
        <v>No</v>
      </c>
      <c r="N12" t="str">
        <f>LEFT(car_inventory[[#This Row],[Car ID]],7)&amp;VLOOKUP(car_inventory[[#This Row],[Color]],$Q$10:$R$14,2,0)&amp;RIGHT(car_inventory[[#This Row],[Car ID]],3)</f>
        <v>CR99CARGRN045</v>
      </c>
      <c r="O12" t="str">
        <f>CONCATENATE(car_inventory[[#This Row],[Make]],RIGHT(car_inventory[[#This Row],[Manufacture Year]],2),car_inventory[[#This Row],[Model]],UPPER(LEFT(car_inventory[[#This Row],[Color]],3)),RIGHT(car_inventory[[#This Row],[Car ID]],3))</f>
        <v>CR99CARGRE045</v>
      </c>
      <c r="Q12" t="s">
        <v>19</v>
      </c>
      <c r="R12" t="s">
        <v>123</v>
      </c>
      <c r="U12" t="s">
        <v>112</v>
      </c>
      <c r="V12" t="s">
        <v>113</v>
      </c>
    </row>
    <row r="13" spans="1:22" x14ac:dyDescent="0.35">
      <c r="A13" t="s">
        <v>122</v>
      </c>
      <c r="B13" t="str">
        <f>LEFT(car_inventory[[#This Row],[Car ID]], 2)</f>
        <v>HO</v>
      </c>
      <c r="C13" t="str">
        <f>VLOOKUP(B13, $Q$2:$R$7,2,0)</f>
        <v>Honda</v>
      </c>
      <c r="D13" t="str">
        <f>MID(car_inventory[[#This Row],[Car ID]],5,3)</f>
        <v>ODY</v>
      </c>
      <c r="E13" t="str">
        <f>VLOOKUP(car_inventory[[#This Row],[Model]], $U$2:$V$12, 2, 0)</f>
        <v>Odessey</v>
      </c>
      <c r="F13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2005</v>
      </c>
      <c r="G13">
        <f ca="1">YEAR(TODAY())-car_inventory[[#This Row],[Manufacture Year]]</f>
        <v>20</v>
      </c>
      <c r="H13">
        <v>60389.5</v>
      </c>
      <c r="I13" s="1">
        <f ca="1">car_inventory[[#This Row],[Miles]]/car_inventory[[#This Row],[Age]]</f>
        <v>3019.4749999999999</v>
      </c>
      <c r="J13" t="s">
        <v>19</v>
      </c>
      <c r="K13" t="s">
        <v>30</v>
      </c>
      <c r="L13">
        <v>100000</v>
      </c>
      <c r="M13" t="str">
        <f>IF(car_inventory[[#This Row],[Warantee Miles]]&lt;car_inventory[[#This Row],[Miles]], "No", "Y")</f>
        <v>Y</v>
      </c>
      <c r="N13" t="str">
        <f>LEFT(car_inventory[[#This Row],[Car ID]],7)&amp;VLOOKUP(car_inventory[[#This Row],[Color]],$Q$10:$R$14,2,0)&amp;RIGHT(car_inventory[[#This Row],[Car ID]],3)</f>
        <v>HO05ODYWHT037</v>
      </c>
      <c r="O13" t="str">
        <f>CONCATENATE(car_inventory[[#This Row],[Make]],RIGHT(car_inventory[[#This Row],[Manufacture Year]],2),car_inventory[[#This Row],[Model]],UPPER(LEFT(car_inventory[[#This Row],[Color]],3)),RIGHT(car_inventory[[#This Row],[Car ID]],3))</f>
        <v>HO05ODYWHI037</v>
      </c>
      <c r="Q13" t="s">
        <v>22</v>
      </c>
      <c r="R13" t="s">
        <v>125</v>
      </c>
    </row>
    <row r="14" spans="1:22" x14ac:dyDescent="0.35">
      <c r="A14" t="s">
        <v>56</v>
      </c>
      <c r="B14" t="str">
        <f>LEFT(car_inventory[[#This Row],[Car ID]], 2)</f>
        <v>TY</v>
      </c>
      <c r="C14" t="str">
        <f>VLOOKUP(B14, $Q$2:$R$7,2,0)</f>
        <v>Toyota</v>
      </c>
      <c r="D14" t="str">
        <f>MID(car_inventory[[#This Row],[Car ID]],5,3)</f>
        <v>CAM</v>
      </c>
      <c r="E14" t="str">
        <f>VLOOKUP(car_inventory[[#This Row],[Model]], $U$2:$V$12, 2, 0)</f>
        <v>Camry</v>
      </c>
      <c r="F14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2009</v>
      </c>
      <c r="G14">
        <f ca="1">YEAR(TODAY())-car_inventory[[#This Row],[Manufacture Year]]</f>
        <v>16</v>
      </c>
      <c r="H14">
        <v>48114.2</v>
      </c>
      <c r="I14" s="1">
        <f ca="1">car_inventory[[#This Row],[Miles]]/car_inventory[[#This Row],[Age]]</f>
        <v>3007.1374999999998</v>
      </c>
      <c r="J14" t="s">
        <v>19</v>
      </c>
      <c r="K14" t="s">
        <v>30</v>
      </c>
      <c r="L14">
        <v>100000</v>
      </c>
      <c r="M14" t="str">
        <f>IF(car_inventory[[#This Row],[Warantee Miles]]&lt;car_inventory[[#This Row],[Miles]], "No", "Y")</f>
        <v>Y</v>
      </c>
      <c r="N14" t="str">
        <f>LEFT(car_inventory[[#This Row],[Car ID]],7)&amp;VLOOKUP(car_inventory[[#This Row],[Color]],$Q$10:$R$14,2,0)&amp;RIGHT(car_inventory[[#This Row],[Car ID]],3)</f>
        <v>TY09CAMWHT024</v>
      </c>
      <c r="O14" t="str">
        <f>CONCATENATE(car_inventory[[#This Row],[Make]],RIGHT(car_inventory[[#This Row],[Manufacture Year]],2),car_inventory[[#This Row],[Model]],UPPER(LEFT(car_inventory[[#This Row],[Color]],3)),RIGHT(car_inventory[[#This Row],[Car ID]],3))</f>
        <v>TY09CAMWHI024</v>
      </c>
      <c r="Q14" t="s">
        <v>58</v>
      </c>
      <c r="R14" t="s">
        <v>126</v>
      </c>
    </row>
    <row r="15" spans="1:22" x14ac:dyDescent="0.35">
      <c r="A15" t="s">
        <v>55</v>
      </c>
      <c r="B15" t="str">
        <f>LEFT(car_inventory[[#This Row],[Car ID]], 2)</f>
        <v>TY</v>
      </c>
      <c r="C15" t="str">
        <f>VLOOKUP(B15, $Q$2:$R$7,2,0)</f>
        <v>Toyota</v>
      </c>
      <c r="D15" t="str">
        <f>MID(car_inventory[[#This Row],[Car ID]],5,3)</f>
        <v>CAM</v>
      </c>
      <c r="E15" t="str">
        <f>VLOOKUP(car_inventory[[#This Row],[Model]], $U$2:$V$12, 2, 0)</f>
        <v>Camry</v>
      </c>
      <c r="F15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2002</v>
      </c>
      <c r="G15">
        <f ca="1">YEAR(TODAY())-car_inventory[[#This Row],[Manufacture Year]]</f>
        <v>23</v>
      </c>
      <c r="H15">
        <v>67829.100000000006</v>
      </c>
      <c r="I15" s="1">
        <f ca="1">car_inventory[[#This Row],[Miles]]/car_inventory[[#This Row],[Age]]</f>
        <v>2949.0913043478263</v>
      </c>
      <c r="J15" t="s">
        <v>16</v>
      </c>
      <c r="K15" t="s">
        <v>17</v>
      </c>
      <c r="L15">
        <v>100000</v>
      </c>
      <c r="M15" t="str">
        <f>IF(car_inventory[[#This Row],[Warantee Miles]]&lt;car_inventory[[#This Row],[Miles]], "No", "Y")</f>
        <v>Y</v>
      </c>
      <c r="N15" t="str">
        <f>LEFT(car_inventory[[#This Row],[Car ID]],7)&amp;VLOOKUP(car_inventory[[#This Row],[Color]],$Q$10:$R$14,2,0)&amp;RIGHT(car_inventory[[#This Row],[Car ID]],3)</f>
        <v>TY02CAMBLK023</v>
      </c>
      <c r="O15" t="str">
        <f>CONCATENATE(car_inventory[[#This Row],[Make]],RIGHT(car_inventory[[#This Row],[Manufacture Year]],2),car_inventory[[#This Row],[Model]],UPPER(LEFT(car_inventory[[#This Row],[Color]],3)),RIGHT(car_inventory[[#This Row],[Car ID]],3))</f>
        <v>TY02CAMBLA023</v>
      </c>
    </row>
    <row r="16" spans="1:22" x14ac:dyDescent="0.35">
      <c r="A16" t="s">
        <v>65</v>
      </c>
      <c r="B16" t="str">
        <f>LEFT(car_inventory[[#This Row],[Car ID]], 2)</f>
        <v>HO</v>
      </c>
      <c r="C16" t="str">
        <f>VLOOKUP(B16, $Q$2:$R$7,2,0)</f>
        <v>Honda</v>
      </c>
      <c r="D16" t="str">
        <f>MID(car_inventory[[#This Row],[Car ID]],5,3)</f>
        <v>CIV</v>
      </c>
      <c r="E16" t="str">
        <f>VLOOKUP(car_inventory[[#This Row],[Model]], $U$2:$V$12, 2, 0)</f>
        <v>Civic</v>
      </c>
      <c r="F16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2001</v>
      </c>
      <c r="G16">
        <f ca="1">YEAR(TODAY())-car_inventory[[#This Row],[Manufacture Year]]</f>
        <v>24</v>
      </c>
      <c r="H16">
        <v>69891.899999999994</v>
      </c>
      <c r="I16" s="1">
        <f ca="1">car_inventory[[#This Row],[Miles]]/car_inventory[[#This Row],[Age]]</f>
        <v>2912.1624999999999</v>
      </c>
      <c r="J16" t="s">
        <v>49</v>
      </c>
      <c r="K16" t="s">
        <v>25</v>
      </c>
      <c r="L16">
        <v>75000</v>
      </c>
      <c r="M16" t="str">
        <f>IF(car_inventory[[#This Row],[Warantee Miles]]&lt;car_inventory[[#This Row],[Miles]], "No", "Y")</f>
        <v>Y</v>
      </c>
      <c r="N16" t="str">
        <f>LEFT(car_inventory[[#This Row],[Car ID]],7)&amp;VLOOKUP(car_inventory[[#This Row],[Color]],$Q$10:$R$14,2,0)&amp;RIGHT(car_inventory[[#This Row],[Car ID]],3)</f>
        <v>HO01CIVBLU031</v>
      </c>
      <c r="O16" t="str">
        <f>CONCATENATE(car_inventory[[#This Row],[Make]],RIGHT(car_inventory[[#This Row],[Manufacture Year]],2),car_inventory[[#This Row],[Model]],UPPER(LEFT(car_inventory[[#This Row],[Color]],3)),RIGHT(car_inventory[[#This Row],[Car ID]],3))</f>
        <v>HO01CIVBLU031</v>
      </c>
    </row>
    <row r="17" spans="1:15" x14ac:dyDescent="0.35">
      <c r="A17" t="s">
        <v>119</v>
      </c>
      <c r="B17" t="str">
        <f>LEFT(car_inventory[[#This Row],[Car ID]], 2)</f>
        <v>HO</v>
      </c>
      <c r="C17" t="str">
        <f>VLOOKUP(B17, $Q$2:$R$7,2,0)</f>
        <v>Honda</v>
      </c>
      <c r="D17" t="str">
        <f>MID(car_inventory[[#This Row],[Car ID]],5,3)</f>
        <v>ODY</v>
      </c>
      <c r="E17" t="str">
        <f>VLOOKUP(car_inventory[[#This Row],[Model]], $U$2:$V$12, 2, 0)</f>
        <v>Odessey</v>
      </c>
      <c r="F17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2001</v>
      </c>
      <c r="G17">
        <f ca="1">YEAR(TODAY())-car_inventory[[#This Row],[Manufacture Year]]</f>
        <v>24</v>
      </c>
      <c r="H17">
        <v>68658.899999999994</v>
      </c>
      <c r="I17" s="1">
        <f ca="1">car_inventory[[#This Row],[Miles]]/car_inventory[[#This Row],[Age]]</f>
        <v>2860.7874999999999</v>
      </c>
      <c r="J17" t="s">
        <v>16</v>
      </c>
      <c r="K17" t="s">
        <v>17</v>
      </c>
      <c r="L17">
        <v>100000</v>
      </c>
      <c r="M17" t="str">
        <f>IF(car_inventory[[#This Row],[Warantee Miles]]&lt;car_inventory[[#This Row],[Miles]], "No", "Y")</f>
        <v>Y</v>
      </c>
      <c r="N17" t="str">
        <f>LEFT(car_inventory[[#This Row],[Car ID]],7)&amp;VLOOKUP(car_inventory[[#This Row],[Color]],$Q$10:$R$14,2,0)&amp;RIGHT(car_inventory[[#This Row],[Car ID]],3)</f>
        <v>HO01ODYBLK040</v>
      </c>
      <c r="O17" t="str">
        <f>CONCATENATE(car_inventory[[#This Row],[Make]],RIGHT(car_inventory[[#This Row],[Manufacture Year]],2),car_inventory[[#This Row],[Model]],UPPER(LEFT(car_inventory[[#This Row],[Color]],3)),RIGHT(car_inventory[[#This Row],[Car ID]],3))</f>
        <v>HO01ODYBLA040</v>
      </c>
    </row>
    <row r="18" spans="1:15" x14ac:dyDescent="0.35">
      <c r="A18" t="s">
        <v>71</v>
      </c>
      <c r="B18" t="str">
        <f>LEFT(car_inventory[[#This Row],[Car ID]], 2)</f>
        <v>HO</v>
      </c>
      <c r="C18" t="str">
        <f>VLOOKUP(B18, $Q$2:$R$7,2,0)</f>
        <v>Honda</v>
      </c>
      <c r="D18" t="str">
        <f>MID(car_inventory[[#This Row],[Car ID]],5,3)</f>
        <v>ODY</v>
      </c>
      <c r="E18" t="str">
        <f>VLOOKUP(car_inventory[[#This Row],[Model]], $U$2:$V$12, 2, 0)</f>
        <v>Odessey</v>
      </c>
      <c r="F18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2007</v>
      </c>
      <c r="G18">
        <f ca="1">YEAR(TODAY())-car_inventory[[#This Row],[Manufacture Year]]</f>
        <v>18</v>
      </c>
      <c r="H18">
        <v>50854.1</v>
      </c>
      <c r="I18" s="1">
        <f ca="1">car_inventory[[#This Row],[Miles]]/car_inventory[[#This Row],[Age]]</f>
        <v>2825.2277777777776</v>
      </c>
      <c r="J18" t="s">
        <v>16</v>
      </c>
      <c r="K18" t="s">
        <v>53</v>
      </c>
      <c r="L18">
        <v>100000</v>
      </c>
      <c r="M18" t="str">
        <f>IF(car_inventory[[#This Row],[Warantee Miles]]&lt;car_inventory[[#This Row],[Miles]], "No", "Y")</f>
        <v>Y</v>
      </c>
      <c r="N18" t="str">
        <f>LEFT(car_inventory[[#This Row],[Car ID]],7)&amp;VLOOKUP(car_inventory[[#This Row],[Color]],$Q$10:$R$14,2,0)&amp;RIGHT(car_inventory[[#This Row],[Car ID]],3)</f>
        <v>HO07ODYBLK038</v>
      </c>
      <c r="O18" t="str">
        <f>CONCATENATE(car_inventory[[#This Row],[Make]],RIGHT(car_inventory[[#This Row],[Manufacture Year]],2),car_inventory[[#This Row],[Model]],UPPER(LEFT(car_inventory[[#This Row],[Color]],3)),RIGHT(car_inventory[[#This Row],[Car ID]],3))</f>
        <v>HO07ODYBLA038</v>
      </c>
    </row>
    <row r="19" spans="1:15" x14ac:dyDescent="0.35">
      <c r="A19" t="s">
        <v>57</v>
      </c>
      <c r="B19" t="str">
        <f>LEFT(car_inventory[[#This Row],[Car ID]], 2)</f>
        <v>TY</v>
      </c>
      <c r="C19" t="str">
        <f>VLOOKUP(B19, $Q$2:$R$7,2,0)</f>
        <v>Toyota</v>
      </c>
      <c r="D19" t="str">
        <f>MID(car_inventory[[#This Row],[Car ID]],5,3)</f>
        <v>COR</v>
      </c>
      <c r="E19" t="str">
        <f>VLOOKUP(car_inventory[[#This Row],[Model]], $U$2:$V$12, 2, 0)</f>
        <v>Corolla</v>
      </c>
      <c r="F19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2002</v>
      </c>
      <c r="G19">
        <f ca="1">YEAR(TODAY())-car_inventory[[#This Row],[Manufacture Year]]</f>
        <v>23</v>
      </c>
      <c r="H19">
        <v>64467.4</v>
      </c>
      <c r="I19" s="1">
        <f ca="1">car_inventory[[#This Row],[Miles]]/car_inventory[[#This Row],[Age]]</f>
        <v>2802.9304347826087</v>
      </c>
      <c r="J19" t="s">
        <v>58</v>
      </c>
      <c r="K19" t="s">
        <v>59</v>
      </c>
      <c r="L19">
        <v>100000</v>
      </c>
      <c r="M19" t="str">
        <f>IF(car_inventory[[#This Row],[Warantee Miles]]&lt;car_inventory[[#This Row],[Miles]], "No", "Y")</f>
        <v>Y</v>
      </c>
      <c r="N19" t="str">
        <f>LEFT(car_inventory[[#This Row],[Car ID]],7)&amp;VLOOKUP(car_inventory[[#This Row],[Color]],$Q$10:$R$14,2,0)&amp;RIGHT(car_inventory[[#This Row],[Car ID]],3)</f>
        <v>TY02CORRED025</v>
      </c>
      <c r="O19" t="str">
        <f>CONCATENATE(car_inventory[[#This Row],[Make]],RIGHT(car_inventory[[#This Row],[Manufacture Year]],2),car_inventory[[#This Row],[Model]],UPPER(LEFT(car_inventory[[#This Row],[Color]],3)),RIGHT(car_inventory[[#This Row],[Car ID]],3))</f>
        <v>TY02CORRED025</v>
      </c>
    </row>
    <row r="20" spans="1:15" x14ac:dyDescent="0.35">
      <c r="A20" t="s">
        <v>28</v>
      </c>
      <c r="B20" t="str">
        <f>LEFT(car_inventory[[#This Row],[Car ID]], 2)</f>
        <v>FD</v>
      </c>
      <c r="C20" t="str">
        <f>VLOOKUP(B20, $Q$2:$R$7,2,0)</f>
        <v>Ford</v>
      </c>
      <c r="D20" t="str">
        <f>MID(car_inventory[[#This Row],[Car ID]],5,3)</f>
        <v>FCS</v>
      </c>
      <c r="E20" t="str">
        <f>VLOOKUP(car_inventory[[#This Row],[Model]], $U$2:$V$12, 2, 0)</f>
        <v>Focus</v>
      </c>
      <c r="F20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2006</v>
      </c>
      <c r="G20">
        <f ca="1">YEAR(TODAY())-car_inventory[[#This Row],[Manufacture Year]]</f>
        <v>19</v>
      </c>
      <c r="H20">
        <v>52229.5</v>
      </c>
      <c r="I20" s="1">
        <f ca="1">car_inventory[[#This Row],[Miles]]/car_inventory[[#This Row],[Age]]</f>
        <v>2748.9210526315787</v>
      </c>
      <c r="J20" t="s">
        <v>22</v>
      </c>
      <c r="K20" t="s">
        <v>23</v>
      </c>
      <c r="L20">
        <v>75000</v>
      </c>
      <c r="M20" t="str">
        <f>IF(car_inventory[[#This Row],[Warantee Miles]]&lt;car_inventory[[#This Row],[Miles]], "No", "Y")</f>
        <v>Y</v>
      </c>
      <c r="N20" t="str">
        <f>LEFT(car_inventory[[#This Row],[Car ID]],7)&amp;VLOOKUP(car_inventory[[#This Row],[Color]],$Q$10:$R$14,2,0)&amp;RIGHT(car_inventory[[#This Row],[Car ID]],3)</f>
        <v>FD06FCSGRN007</v>
      </c>
      <c r="O20" t="str">
        <f>CONCATENATE(car_inventory[[#This Row],[Make]],RIGHT(car_inventory[[#This Row],[Manufacture Year]],2),car_inventory[[#This Row],[Model]],UPPER(LEFT(car_inventory[[#This Row],[Color]],3)),RIGHT(car_inventory[[#This Row],[Car ID]],3))</f>
        <v>FD06FCSGRE007</v>
      </c>
    </row>
    <row r="21" spans="1:15" x14ac:dyDescent="0.35">
      <c r="A21" t="s">
        <v>21</v>
      </c>
      <c r="B21" t="str">
        <f>LEFT(car_inventory[[#This Row],[Car ID]], 2)</f>
        <v>FD</v>
      </c>
      <c r="C21" t="str">
        <f>VLOOKUP(B21, $Q$2:$R$7,2,0)</f>
        <v>Ford</v>
      </c>
      <c r="D21" t="str">
        <f>MID(car_inventory[[#This Row],[Car ID]],5,3)</f>
        <v>MTG</v>
      </c>
      <c r="E21" t="str">
        <f>VLOOKUP(car_inventory[[#This Row],[Model]], $U$2:$V$12, 2, 0)</f>
        <v>Mustang</v>
      </c>
      <c r="F21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2008</v>
      </c>
      <c r="G21">
        <f ca="1">YEAR(TODAY())-car_inventory[[#This Row],[Manufacture Year]]</f>
        <v>17</v>
      </c>
      <c r="H21">
        <v>44946.5</v>
      </c>
      <c r="I21" s="1">
        <f ca="1">car_inventory[[#This Row],[Miles]]/car_inventory[[#This Row],[Age]]</f>
        <v>2643.9117647058824</v>
      </c>
      <c r="J21" t="s">
        <v>22</v>
      </c>
      <c r="K21" t="s">
        <v>23</v>
      </c>
      <c r="L21">
        <v>50000</v>
      </c>
      <c r="M21" t="str">
        <f>IF(car_inventory[[#This Row],[Warantee Miles]]&lt;car_inventory[[#This Row],[Miles]], "No", "Y")</f>
        <v>Y</v>
      </c>
      <c r="N21" t="str">
        <f>LEFT(car_inventory[[#This Row],[Car ID]],7)&amp;VLOOKUP(car_inventory[[#This Row],[Color]],$Q$10:$R$14,2,0)&amp;RIGHT(car_inventory[[#This Row],[Car ID]],3)</f>
        <v>FD08MTGGRN003</v>
      </c>
      <c r="O21" t="str">
        <f>CONCATENATE(car_inventory[[#This Row],[Make]],RIGHT(car_inventory[[#This Row],[Manufacture Year]],2),car_inventory[[#This Row],[Model]],UPPER(LEFT(car_inventory[[#This Row],[Color]],3)),RIGHT(car_inventory[[#This Row],[Car ID]],3))</f>
        <v>FD08MTGGRE003</v>
      </c>
    </row>
    <row r="22" spans="1:15" x14ac:dyDescent="0.35">
      <c r="A22" t="s">
        <v>80</v>
      </c>
      <c r="B22" t="str">
        <f>LEFT(car_inventory[[#This Row],[Car ID]], 2)</f>
        <v>CR</v>
      </c>
      <c r="C22" t="str">
        <f>VLOOKUP(B22, $Q$2:$R$7,2,0)</f>
        <v>Chrysler</v>
      </c>
      <c r="D22" t="str">
        <f>MID(car_inventory[[#This Row],[Car ID]],5,3)</f>
        <v>CAR</v>
      </c>
      <c r="E22" t="str">
        <f>VLOOKUP(car_inventory[[#This Row],[Model]], $U$2:$V$12, 2, 0)</f>
        <v>Carevan</v>
      </c>
      <c r="F22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2004</v>
      </c>
      <c r="G22">
        <f ca="1">YEAR(TODAY())-car_inventory[[#This Row],[Manufacture Year]]</f>
        <v>21</v>
      </c>
      <c r="H22">
        <v>52699.4</v>
      </c>
      <c r="I22" s="1">
        <f ca="1">car_inventory[[#This Row],[Miles]]/car_inventory[[#This Row],[Age]]</f>
        <v>2509.4952380952382</v>
      </c>
      <c r="J22" t="s">
        <v>58</v>
      </c>
      <c r="K22" t="s">
        <v>42</v>
      </c>
      <c r="L22">
        <v>75000</v>
      </c>
      <c r="M22" t="str">
        <f>IF(car_inventory[[#This Row],[Warantee Miles]]&lt;car_inventory[[#This Row],[Miles]], "No", "Y")</f>
        <v>Y</v>
      </c>
      <c r="N22" t="str">
        <f>LEFT(car_inventory[[#This Row],[Car ID]],7)&amp;VLOOKUP(car_inventory[[#This Row],[Color]],$Q$10:$R$14,2,0)&amp;RIGHT(car_inventory[[#This Row],[Car ID]],3)</f>
        <v>CR04CARRED048</v>
      </c>
      <c r="O22" t="str">
        <f>CONCATENATE(car_inventory[[#This Row],[Make]],RIGHT(car_inventory[[#This Row],[Manufacture Year]],2),car_inventory[[#This Row],[Model]],UPPER(LEFT(car_inventory[[#This Row],[Color]],3)),RIGHT(car_inventory[[#This Row],[Car ID]],3))</f>
        <v>CR04CARRED048</v>
      </c>
    </row>
    <row r="23" spans="1:15" x14ac:dyDescent="0.35">
      <c r="A23" t="s">
        <v>72</v>
      </c>
      <c r="B23" t="str">
        <f>LEFT(car_inventory[[#This Row],[Car ID]], 2)</f>
        <v>HO</v>
      </c>
      <c r="C23" t="str">
        <f>VLOOKUP(B23, $Q$2:$R$7,2,0)</f>
        <v>Honda</v>
      </c>
      <c r="D23" t="str">
        <f>MID(car_inventory[[#This Row],[Car ID]],5,3)</f>
        <v>ODY</v>
      </c>
      <c r="E23" t="str">
        <f>VLOOKUP(car_inventory[[#This Row],[Model]], $U$2:$V$12, 2, 0)</f>
        <v>Odessey</v>
      </c>
      <c r="F23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2008</v>
      </c>
      <c r="G23">
        <f ca="1">YEAR(TODAY())-car_inventory[[#This Row],[Manufacture Year]]</f>
        <v>17</v>
      </c>
      <c r="H23">
        <v>42504.6</v>
      </c>
      <c r="I23" s="1">
        <f ca="1">car_inventory[[#This Row],[Miles]]/car_inventory[[#This Row],[Age]]</f>
        <v>2500.2705882352939</v>
      </c>
      <c r="J23" t="s">
        <v>19</v>
      </c>
      <c r="K23" t="s">
        <v>39</v>
      </c>
      <c r="L23">
        <v>100000</v>
      </c>
      <c r="M23" t="str">
        <f>IF(car_inventory[[#This Row],[Warantee Miles]]&lt;car_inventory[[#This Row],[Miles]], "No", "Y")</f>
        <v>Y</v>
      </c>
      <c r="N23" t="str">
        <f>LEFT(car_inventory[[#This Row],[Car ID]],7)&amp;VLOOKUP(car_inventory[[#This Row],[Color]],$Q$10:$R$14,2,0)&amp;RIGHT(car_inventory[[#This Row],[Car ID]],3)</f>
        <v>HO08ODYWHT039</v>
      </c>
      <c r="O23" t="str">
        <f>CONCATENATE(car_inventory[[#This Row],[Make]],RIGHT(car_inventory[[#This Row],[Manufacture Year]],2),car_inventory[[#This Row],[Model]],UPPER(LEFT(car_inventory[[#This Row],[Color]],3)),RIGHT(car_inventory[[#This Row],[Car ID]],3))</f>
        <v>HO08ODYWHI039</v>
      </c>
    </row>
    <row r="24" spans="1:15" x14ac:dyDescent="0.35">
      <c r="A24" t="s">
        <v>120</v>
      </c>
      <c r="B24" t="str">
        <f>LEFT(car_inventory[[#This Row],[Car ID]], 2)</f>
        <v>FD</v>
      </c>
      <c r="C24" t="str">
        <f>VLOOKUP(B24, $Q$2:$R$7,2,0)</f>
        <v>Ford</v>
      </c>
      <c r="D24" t="str">
        <f>MID(car_inventory[[#This Row],[Car ID]],5,3)</f>
        <v>FCS</v>
      </c>
      <c r="E24" t="str">
        <f>VLOOKUP(car_inventory[[#This Row],[Model]], $U$2:$V$12, 2, 0)</f>
        <v>Focus</v>
      </c>
      <c r="F24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2006</v>
      </c>
      <c r="G24">
        <f ca="1">IF(YEAR(TODAY())-car_inventory[[#This Row],[Manufacture Year]]&gt;0,YEAR(TODAY())-car_inventory[[#This Row],[Manufacture Year]],"Error")</f>
        <v>19</v>
      </c>
      <c r="H24">
        <v>46311.4</v>
      </c>
      <c r="I24" s="1">
        <f ca="1">car_inventory[[#This Row],[Miles]]/car_inventory[[#This Row],[Age]]</f>
        <v>2437.4421052631578</v>
      </c>
      <c r="J24" t="s">
        <v>22</v>
      </c>
      <c r="K24" t="s">
        <v>27</v>
      </c>
      <c r="L24">
        <v>75000</v>
      </c>
      <c r="M24" t="str">
        <f>IF(car_inventory[[#This Row],[Warantee Miles]]&lt;car_inventory[[#This Row],[Miles]], "No", "Y")</f>
        <v>Y</v>
      </c>
      <c r="N24" t="str">
        <f>LEFT(car_inventory[[#This Row],[Car ID]],7)&amp;VLOOKUP(car_inventory[[#This Row],[Color]],$Q$10:$R$14,2,0)&amp;RIGHT(car_inventory[[#This Row],[Car ID]],3)</f>
        <v>FD06FCSGRN006</v>
      </c>
      <c r="O24" t="str">
        <f>CONCATENATE(car_inventory[[#This Row],[Make]],RIGHT(car_inventory[[#This Row],[Manufacture Year]],2),car_inventory[[#This Row],[Model]],UPPER(LEFT(car_inventory[[#This Row],[Color]],3)),RIGHT(car_inventory[[#This Row],[Car ID]],3))</f>
        <v>FD06FCSGRE006</v>
      </c>
    </row>
    <row r="25" spans="1:15" x14ac:dyDescent="0.35">
      <c r="A25" t="s">
        <v>18</v>
      </c>
      <c r="B25" t="str">
        <f>LEFT(car_inventory[[#This Row],[Car ID]], 2)</f>
        <v>FD</v>
      </c>
      <c r="C25" t="str">
        <f>VLOOKUP(B25, $Q$2:$R$7,2,0)</f>
        <v>Ford</v>
      </c>
      <c r="D25" t="str">
        <f>MID(car_inventory[[#This Row],[Car ID]],5,3)</f>
        <v>MTG</v>
      </c>
      <c r="E25" t="str">
        <f>VLOOKUP(car_inventory[[#This Row],[Model]], $U$2:$V$12, 2, 0)</f>
        <v>Mustang</v>
      </c>
      <c r="F25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2006</v>
      </c>
      <c r="G25">
        <f ca="1">YEAR(TODAY())-car_inventory[[#This Row],[Manufacture Year]]</f>
        <v>19</v>
      </c>
      <c r="H25">
        <v>44974.8</v>
      </c>
      <c r="I25" s="1">
        <f ca="1">car_inventory[[#This Row],[Miles]]/car_inventory[[#This Row],[Age]]</f>
        <v>2367.0947368421052</v>
      </c>
      <c r="J25" t="s">
        <v>19</v>
      </c>
      <c r="K25" t="s">
        <v>20</v>
      </c>
      <c r="L25">
        <v>50000</v>
      </c>
      <c r="M25" t="str">
        <f>IF(car_inventory[[#This Row],[Warantee Miles]]&lt;car_inventory[[#This Row],[Miles]], "No", "Y")</f>
        <v>Y</v>
      </c>
      <c r="N25" t="str">
        <f>LEFT(car_inventory[[#This Row],[Car ID]],7)&amp;VLOOKUP(car_inventory[[#This Row],[Color]],$Q$10:$R$14,2,0)&amp;RIGHT(car_inventory[[#This Row],[Car ID]],3)</f>
        <v>FD06MTGWHT002</v>
      </c>
      <c r="O25" t="str">
        <f>CONCATENATE(car_inventory[[#This Row],[Make]],RIGHT(car_inventory[[#This Row],[Manufacture Year]],2),car_inventory[[#This Row],[Model]],UPPER(LEFT(car_inventory[[#This Row],[Color]],3)),RIGHT(car_inventory[[#This Row],[Car ID]],3))</f>
        <v>FD06MTGWHI002</v>
      </c>
    </row>
    <row r="26" spans="1:15" x14ac:dyDescent="0.35">
      <c r="A26" t="s">
        <v>75</v>
      </c>
      <c r="B26" t="str">
        <f>LEFT(car_inventory[[#This Row],[Car ID]], 2)</f>
        <v>CR</v>
      </c>
      <c r="C26" t="str">
        <f>VLOOKUP(B26, $Q$2:$R$7,2,0)</f>
        <v>Chrysler</v>
      </c>
      <c r="D26" t="str">
        <f>MID(car_inventory[[#This Row],[Car ID]],5,3)</f>
        <v>PTC</v>
      </c>
      <c r="E26" t="str">
        <f>VLOOKUP(car_inventory[[#This Row],[Model]], $U$2:$V$12, 2, 0)</f>
        <v>PT Cruiser</v>
      </c>
      <c r="F26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2007</v>
      </c>
      <c r="G26">
        <f ca="1">YEAR(TODAY())-car_inventory[[#This Row],[Manufacture Year]]</f>
        <v>18</v>
      </c>
      <c r="H26">
        <v>42074.2</v>
      </c>
      <c r="I26" s="1">
        <f ca="1">car_inventory[[#This Row],[Miles]]/car_inventory[[#This Row],[Age]]</f>
        <v>2337.4555555555553</v>
      </c>
      <c r="J26" t="s">
        <v>22</v>
      </c>
      <c r="K26" t="s">
        <v>59</v>
      </c>
      <c r="L26">
        <v>75000</v>
      </c>
      <c r="M26" t="str">
        <f>IF(car_inventory[[#This Row],[Warantee Miles]]&lt;car_inventory[[#This Row],[Miles]], "No", "Y")</f>
        <v>Y</v>
      </c>
      <c r="N26" t="str">
        <f>LEFT(car_inventory[[#This Row],[Car ID]],7)&amp;VLOOKUP(car_inventory[[#This Row],[Color]],$Q$10:$R$14,2,0)&amp;RIGHT(car_inventory[[#This Row],[Car ID]],3)</f>
        <v>CR07PTCGRN043</v>
      </c>
      <c r="O26" t="str">
        <f>CONCATENATE(car_inventory[[#This Row],[Make]],RIGHT(car_inventory[[#This Row],[Manufacture Year]],2),car_inventory[[#This Row],[Model]],UPPER(LEFT(car_inventory[[#This Row],[Color]],3)),RIGHT(car_inventory[[#This Row],[Car ID]],3))</f>
        <v>CR07PTCGRE043</v>
      </c>
    </row>
    <row r="27" spans="1:15" x14ac:dyDescent="0.35">
      <c r="A27" t="s">
        <v>31</v>
      </c>
      <c r="B27" t="str">
        <f>LEFT(car_inventory[[#This Row],[Car ID]], 2)</f>
        <v>FD</v>
      </c>
      <c r="C27" t="str">
        <f>VLOOKUP(B27, $Q$2:$R$7,2,0)</f>
        <v>Ford</v>
      </c>
      <c r="D27" t="str">
        <f>MID(car_inventory[[#This Row],[Car ID]],5,3)</f>
        <v>FCS</v>
      </c>
      <c r="E27" t="str">
        <f>VLOOKUP(car_inventory[[#This Row],[Model]], $U$2:$V$12, 2, 0)</f>
        <v>Focus</v>
      </c>
      <c r="F27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2013</v>
      </c>
      <c r="G27">
        <f ca="1">YEAR(TODAY())-car_inventory[[#This Row],[Manufacture Year]]</f>
        <v>12</v>
      </c>
      <c r="H27">
        <v>27637.1</v>
      </c>
      <c r="I27" s="1">
        <f ca="1">car_inventory[[#This Row],[Miles]]/car_inventory[[#This Row],[Age]]</f>
        <v>2303.0916666666667</v>
      </c>
      <c r="J27" t="s">
        <v>16</v>
      </c>
      <c r="K27" t="s">
        <v>17</v>
      </c>
      <c r="L27">
        <v>75000</v>
      </c>
      <c r="M27" t="str">
        <f>IF(car_inventory[[#This Row],[Warantee Miles]]&lt;car_inventory[[#This Row],[Miles]], "No", "Y")</f>
        <v>Y</v>
      </c>
      <c r="N27" t="str">
        <f>LEFT(car_inventory[[#This Row],[Car ID]],7)&amp;VLOOKUP(car_inventory[[#This Row],[Color]],$Q$10:$R$14,2,0)&amp;RIGHT(car_inventory[[#This Row],[Car ID]],3)</f>
        <v>FD13FCSBLK009</v>
      </c>
      <c r="O27" t="str">
        <f>CONCATENATE(car_inventory[[#This Row],[Make]],RIGHT(car_inventory[[#This Row],[Manufacture Year]],2),car_inventory[[#This Row],[Model]],UPPER(LEFT(car_inventory[[#This Row],[Color]],3)),RIGHT(car_inventory[[#This Row],[Car ID]],3))</f>
        <v>FD13FCSBLA009</v>
      </c>
    </row>
    <row r="28" spans="1:15" x14ac:dyDescent="0.35">
      <c r="A28" t="s">
        <v>32</v>
      </c>
      <c r="B28" t="str">
        <f>LEFT(car_inventory[[#This Row],[Car ID]], 2)</f>
        <v>FD</v>
      </c>
      <c r="C28" t="str">
        <f>VLOOKUP(B28, $Q$2:$R$7,2,0)</f>
        <v>Ford</v>
      </c>
      <c r="D28" t="str">
        <f>MID(car_inventory[[#This Row],[Car ID]],5,3)</f>
        <v>FCS</v>
      </c>
      <c r="E28" t="str">
        <f>VLOOKUP(car_inventory[[#This Row],[Model]], $U$2:$V$12, 2, 0)</f>
        <v>Focus</v>
      </c>
      <c r="F28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2013</v>
      </c>
      <c r="G28">
        <f ca="1">YEAR(TODAY())-car_inventory[[#This Row],[Manufacture Year]]</f>
        <v>12</v>
      </c>
      <c r="H28">
        <v>27534.799999999999</v>
      </c>
      <c r="I28" s="1">
        <f ca="1">car_inventory[[#This Row],[Miles]]/car_inventory[[#This Row],[Age]]</f>
        <v>2294.5666666666666</v>
      </c>
      <c r="J28" t="s">
        <v>19</v>
      </c>
      <c r="K28" t="s">
        <v>33</v>
      </c>
      <c r="L28">
        <v>75000</v>
      </c>
      <c r="M28" t="str">
        <f>IF(car_inventory[[#This Row],[Warantee Miles]]&lt;car_inventory[[#This Row],[Miles]], "No", "Y")</f>
        <v>Y</v>
      </c>
      <c r="N28" t="str">
        <f>LEFT(car_inventory[[#This Row],[Car ID]],7)&amp;VLOOKUP(car_inventory[[#This Row],[Color]],$Q$10:$R$14,2,0)&amp;RIGHT(car_inventory[[#This Row],[Car ID]],3)</f>
        <v>FD13FCSWHT010</v>
      </c>
      <c r="O28" t="str">
        <f>CONCATENATE(car_inventory[[#This Row],[Make]],RIGHT(car_inventory[[#This Row],[Manufacture Year]],2),car_inventory[[#This Row],[Model]],UPPER(LEFT(car_inventory[[#This Row],[Color]],3)),RIGHT(car_inventory[[#This Row],[Car ID]],3))</f>
        <v>FD13FCSWHI010</v>
      </c>
    </row>
    <row r="29" spans="1:15" x14ac:dyDescent="0.35">
      <c r="A29" t="s">
        <v>62</v>
      </c>
      <c r="B29" t="str">
        <f>LEFT(car_inventory[[#This Row],[Car ID]], 2)</f>
        <v>TY</v>
      </c>
      <c r="C29" t="str">
        <f>VLOOKUP(B29, $Q$2:$R$7,2,0)</f>
        <v>Toyota</v>
      </c>
      <c r="D29" t="str">
        <f>MID(car_inventory[[#This Row],[Car ID]],5,3)</f>
        <v>COR</v>
      </c>
      <c r="E29" t="str">
        <f>VLOOKUP(car_inventory[[#This Row],[Model]], $U$2:$V$12, 2, 0)</f>
        <v>Corolla</v>
      </c>
      <c r="F29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2012</v>
      </c>
      <c r="G29">
        <f ca="1">YEAR(TODAY())-car_inventory[[#This Row],[Manufacture Year]]</f>
        <v>13</v>
      </c>
      <c r="H29">
        <v>29601.9</v>
      </c>
      <c r="I29" s="1">
        <f ca="1">car_inventory[[#This Row],[Miles]]/car_inventory[[#This Row],[Age]]</f>
        <v>2277.0692307692307</v>
      </c>
      <c r="J29" t="s">
        <v>16</v>
      </c>
      <c r="K29" t="s">
        <v>40</v>
      </c>
      <c r="L29">
        <v>100000</v>
      </c>
      <c r="M29" t="str">
        <f>IF(car_inventory[[#This Row],[Warantee Miles]]&lt;car_inventory[[#This Row],[Miles]], "No", "Y")</f>
        <v>Y</v>
      </c>
      <c r="N29" t="str">
        <f>LEFT(car_inventory[[#This Row],[Car ID]],7)&amp;VLOOKUP(car_inventory[[#This Row],[Color]],$Q$10:$R$14,2,0)&amp;RIGHT(car_inventory[[#This Row],[Car ID]],3)</f>
        <v>TY12CORBLK028</v>
      </c>
      <c r="O29" t="str">
        <f>CONCATENATE(car_inventory[[#This Row],[Make]],RIGHT(car_inventory[[#This Row],[Manufacture Year]],2),car_inventory[[#This Row],[Model]],UPPER(LEFT(car_inventory[[#This Row],[Color]],3)),RIGHT(car_inventory[[#This Row],[Car ID]],3))</f>
        <v>TY12CORBLA028</v>
      </c>
    </row>
    <row r="30" spans="1:15" x14ac:dyDescent="0.35">
      <c r="A30" t="s">
        <v>67</v>
      </c>
      <c r="B30" t="str">
        <f>LEFT(car_inventory[[#This Row],[Car ID]], 2)</f>
        <v>HO</v>
      </c>
      <c r="C30" t="str">
        <f>VLOOKUP(B30, $Q$2:$R$7,2,0)</f>
        <v>Honda</v>
      </c>
      <c r="D30" t="str">
        <f>MID(car_inventory[[#This Row],[Car ID]],5,3)</f>
        <v>CIV</v>
      </c>
      <c r="E30" t="str">
        <f>VLOOKUP(car_inventory[[#This Row],[Model]], $U$2:$V$12, 2, 0)</f>
        <v>Civic</v>
      </c>
      <c r="F30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2010</v>
      </c>
      <c r="G30">
        <f ca="1">YEAR(TODAY())-car_inventory[[#This Row],[Manufacture Year]]</f>
        <v>15</v>
      </c>
      <c r="H30">
        <v>33477.199999999997</v>
      </c>
      <c r="I30" s="1">
        <f ca="1">car_inventory[[#This Row],[Miles]]/car_inventory[[#This Row],[Age]]</f>
        <v>2231.813333333333</v>
      </c>
      <c r="J30" t="s">
        <v>16</v>
      </c>
      <c r="K30" t="s">
        <v>53</v>
      </c>
      <c r="L30">
        <v>75000</v>
      </c>
      <c r="M30" t="str">
        <f>IF(car_inventory[[#This Row],[Warantee Miles]]&lt;car_inventory[[#This Row],[Miles]], "No", "Y")</f>
        <v>Y</v>
      </c>
      <c r="N30" t="str">
        <f>LEFT(car_inventory[[#This Row],[Car ID]],7)&amp;VLOOKUP(car_inventory[[#This Row],[Color]],$Q$10:$R$14,2,0)&amp;RIGHT(car_inventory[[#This Row],[Car ID]],3)</f>
        <v>HO10CIVBLK033</v>
      </c>
      <c r="O30" t="str">
        <f>CONCATENATE(car_inventory[[#This Row],[Make]],RIGHT(car_inventory[[#This Row],[Manufacture Year]],2),car_inventory[[#This Row],[Model]],UPPER(LEFT(car_inventory[[#This Row],[Color]],3)),RIGHT(car_inventory[[#This Row],[Car ID]],3))</f>
        <v>HO10CIVBLA033</v>
      </c>
    </row>
    <row r="31" spans="1:15" x14ac:dyDescent="0.35">
      <c r="A31" t="s">
        <v>24</v>
      </c>
      <c r="B31" t="str">
        <f>LEFT(car_inventory[[#This Row],[Car ID]], 2)</f>
        <v>FD</v>
      </c>
      <c r="C31" t="str">
        <f>VLOOKUP(B31, $Q$2:$R$7,2,0)</f>
        <v>Ford</v>
      </c>
      <c r="D31" t="str">
        <f>MID(car_inventory[[#This Row],[Car ID]],5,3)</f>
        <v>MTG</v>
      </c>
      <c r="E31" t="str">
        <f>VLOOKUP(car_inventory[[#This Row],[Model]], $U$2:$V$12, 2, 0)</f>
        <v>Mustang</v>
      </c>
      <c r="F31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2008</v>
      </c>
      <c r="G31">
        <f ca="1">YEAR(TODAY())-car_inventory[[#This Row],[Manufacture Year]]</f>
        <v>17</v>
      </c>
      <c r="H31">
        <v>37558.800000000003</v>
      </c>
      <c r="I31" s="1">
        <f ca="1">car_inventory[[#This Row],[Miles]]/car_inventory[[#This Row],[Age]]</f>
        <v>2209.3411764705884</v>
      </c>
      <c r="J31" t="s">
        <v>16</v>
      </c>
      <c r="K31" t="s">
        <v>25</v>
      </c>
      <c r="L31">
        <v>50000</v>
      </c>
      <c r="M31" t="str">
        <f>IF(car_inventory[[#This Row],[Warantee Miles]]&lt;car_inventory[[#This Row],[Miles]], "No", "Y")</f>
        <v>Y</v>
      </c>
      <c r="N31" t="str">
        <f>LEFT(car_inventory[[#This Row],[Car ID]],7)&amp;VLOOKUP(car_inventory[[#This Row],[Color]],$Q$10:$R$14,2,0)&amp;RIGHT(car_inventory[[#This Row],[Car ID]],3)</f>
        <v>FD08MTGBLK004</v>
      </c>
      <c r="O31" t="str">
        <f>CONCATENATE(car_inventory[[#This Row],[Make]],RIGHT(car_inventory[[#This Row],[Manufacture Year]],2),car_inventory[[#This Row],[Model]],UPPER(LEFT(car_inventory[[#This Row],[Color]],3)),RIGHT(car_inventory[[#This Row],[Car ID]],3))</f>
        <v>FD08MTGBLA004</v>
      </c>
    </row>
    <row r="32" spans="1:15" x14ac:dyDescent="0.35">
      <c r="A32" t="s">
        <v>29</v>
      </c>
      <c r="B32" t="str">
        <f>LEFT(car_inventory[[#This Row],[Car ID]], 2)</f>
        <v>FD</v>
      </c>
      <c r="C32" t="str">
        <f>VLOOKUP(B32, $Q$2:$R$7,2,0)</f>
        <v>Ford</v>
      </c>
      <c r="D32" t="str">
        <f>MID(car_inventory[[#This Row],[Car ID]],5,3)</f>
        <v>FCS</v>
      </c>
      <c r="E32" t="str">
        <f>VLOOKUP(car_inventory[[#This Row],[Model]], $U$2:$V$12, 2, 0)</f>
        <v>Focus</v>
      </c>
      <c r="F32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2009</v>
      </c>
      <c r="G32">
        <f ca="1">YEAR(TODAY())-car_inventory[[#This Row],[Manufacture Year]]</f>
        <v>16</v>
      </c>
      <c r="H32">
        <v>35137</v>
      </c>
      <c r="I32" s="1">
        <f ca="1">car_inventory[[#This Row],[Miles]]/car_inventory[[#This Row],[Age]]</f>
        <v>2196.0625</v>
      </c>
      <c r="J32" t="s">
        <v>16</v>
      </c>
      <c r="K32" t="s">
        <v>30</v>
      </c>
      <c r="L32">
        <v>75000</v>
      </c>
      <c r="M32" t="str">
        <f>IF(car_inventory[[#This Row],[Warantee Miles]]&lt;car_inventory[[#This Row],[Miles]], "No", "Y")</f>
        <v>Y</v>
      </c>
      <c r="N32" t="str">
        <f>LEFT(car_inventory[[#This Row],[Car ID]],7)&amp;VLOOKUP(car_inventory[[#This Row],[Color]],$Q$10:$R$14,2,0)&amp;RIGHT(car_inventory[[#This Row],[Car ID]],3)</f>
        <v>FD09FCSBLK008</v>
      </c>
      <c r="O32" t="str">
        <f>CONCATENATE(car_inventory[[#This Row],[Make]],RIGHT(car_inventory[[#This Row],[Manufacture Year]],2),car_inventory[[#This Row],[Model]],UPPER(LEFT(car_inventory[[#This Row],[Color]],3)),RIGHT(car_inventory[[#This Row],[Car ID]],3))</f>
        <v>FD09FCSBLA008</v>
      </c>
    </row>
    <row r="33" spans="1:15" x14ac:dyDescent="0.35">
      <c r="A33" t="s">
        <v>68</v>
      </c>
      <c r="B33" t="str">
        <f>LEFT(car_inventory[[#This Row],[Car ID]], 2)</f>
        <v>HO</v>
      </c>
      <c r="C33" t="str">
        <f>VLOOKUP(B33, $Q$2:$R$7,2,0)</f>
        <v>Honda</v>
      </c>
      <c r="D33" t="str">
        <f>MID(car_inventory[[#This Row],[Car ID]],5,3)</f>
        <v>CIV</v>
      </c>
      <c r="E33" t="str">
        <f>VLOOKUP(car_inventory[[#This Row],[Model]], $U$2:$V$12, 2, 0)</f>
        <v>Civic</v>
      </c>
      <c r="F33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2011</v>
      </c>
      <c r="G33">
        <f ca="1">YEAR(TODAY())-car_inventory[[#This Row],[Manufacture Year]]</f>
        <v>14</v>
      </c>
      <c r="H33">
        <v>30555.3</v>
      </c>
      <c r="I33" s="1">
        <f ca="1">car_inventory[[#This Row],[Miles]]/car_inventory[[#This Row],[Age]]</f>
        <v>2182.5214285714287</v>
      </c>
      <c r="J33" t="s">
        <v>16</v>
      </c>
      <c r="K33" t="s">
        <v>23</v>
      </c>
      <c r="L33">
        <v>75000</v>
      </c>
      <c r="M33" t="str">
        <f>IF(car_inventory[[#This Row],[Warantee Miles]]&lt;car_inventory[[#This Row],[Miles]], "No", "Y")</f>
        <v>Y</v>
      </c>
      <c r="N33" t="str">
        <f>LEFT(car_inventory[[#This Row],[Car ID]],7)&amp;VLOOKUP(car_inventory[[#This Row],[Color]],$Q$10:$R$14,2,0)&amp;RIGHT(car_inventory[[#This Row],[Car ID]],3)</f>
        <v>HO11CIVBLK034</v>
      </c>
      <c r="O33" t="str">
        <f>CONCATENATE(car_inventory[[#This Row],[Make]],RIGHT(car_inventory[[#This Row],[Manufacture Year]],2),car_inventory[[#This Row],[Model]],UPPER(LEFT(car_inventory[[#This Row],[Color]],3)),RIGHT(car_inventory[[#This Row],[Car ID]],3))</f>
        <v>HO11CIVBLA034</v>
      </c>
    </row>
    <row r="34" spans="1:15" x14ac:dyDescent="0.35">
      <c r="A34" t="s">
        <v>26</v>
      </c>
      <c r="B34" t="str">
        <f>LEFT(car_inventory[[#This Row],[Car ID]], 2)</f>
        <v>FD</v>
      </c>
      <c r="C34" t="str">
        <f>VLOOKUP(B34, $Q$2:$R$7,2,0)</f>
        <v>Ford</v>
      </c>
      <c r="D34" t="str">
        <f>MID(car_inventory[[#This Row],[Car ID]],5,3)</f>
        <v>MTG</v>
      </c>
      <c r="E34" t="str">
        <f>VLOOKUP(car_inventory[[#This Row],[Model]], $U$2:$V$12, 2, 0)</f>
        <v>Mustang</v>
      </c>
      <c r="F34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2008</v>
      </c>
      <c r="G34">
        <f ca="1">YEAR(TODAY())-car_inventory[[#This Row],[Manufacture Year]]</f>
        <v>17</v>
      </c>
      <c r="H34">
        <v>36438.5</v>
      </c>
      <c r="I34" s="1">
        <f ca="1">car_inventory[[#This Row],[Miles]]/car_inventory[[#This Row],[Age]]</f>
        <v>2143.4411764705883</v>
      </c>
      <c r="J34" t="s">
        <v>19</v>
      </c>
      <c r="K34" t="s">
        <v>17</v>
      </c>
      <c r="L34">
        <v>50000</v>
      </c>
      <c r="M34" t="str">
        <f>IF(car_inventory[[#This Row],[Warantee Miles]]&lt;car_inventory[[#This Row],[Miles]], "No", "Y")</f>
        <v>Y</v>
      </c>
      <c r="N34" t="str">
        <f>LEFT(car_inventory[[#This Row],[Car ID]],7)&amp;VLOOKUP(car_inventory[[#This Row],[Color]],$Q$10:$R$14,2,0)&amp;RIGHT(car_inventory[[#This Row],[Car ID]],3)</f>
        <v>FD08MTGWHT005</v>
      </c>
      <c r="O34" t="str">
        <f>CONCATENATE(car_inventory[[#This Row],[Make]],RIGHT(car_inventory[[#This Row],[Manufacture Year]],2),car_inventory[[#This Row],[Model]],UPPER(LEFT(car_inventory[[#This Row],[Color]],3)),RIGHT(car_inventory[[#This Row],[Car ID]],3))</f>
        <v>FD08MTGWHI005</v>
      </c>
    </row>
    <row r="35" spans="1:15" x14ac:dyDescent="0.35">
      <c r="A35" t="s">
        <v>14</v>
      </c>
      <c r="B35" t="str">
        <f>LEFT(car_inventory[[#This Row],[Car ID]], 2)</f>
        <v>FD</v>
      </c>
      <c r="C35" t="str">
        <f>VLOOKUP(B35, $Q$2:$R$7,2,0)</f>
        <v>Ford</v>
      </c>
      <c r="D35" t="str">
        <f>MID(car_inventory[[#This Row],[Car ID]],5,3)</f>
        <v>MTG</v>
      </c>
      <c r="E35" t="str">
        <f>VLOOKUP(car_inventory[[#This Row],[Model]], $U$2:$V$12, 2, 0)</f>
        <v>Mustang</v>
      </c>
      <c r="F35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2006</v>
      </c>
      <c r="G35">
        <f ca="1">YEAR(TODAY())-car_inventory[[#This Row],[Manufacture Year]]</f>
        <v>19</v>
      </c>
      <c r="H35">
        <v>40326.800000000003</v>
      </c>
      <c r="I35" s="1">
        <f ca="1">car_inventory[[#This Row],[Miles]]/car_inventory[[#This Row],[Age]]</f>
        <v>2122.4631578947369</v>
      </c>
      <c r="J35" t="s">
        <v>16</v>
      </c>
      <c r="K35" t="s">
        <v>17</v>
      </c>
      <c r="L35">
        <v>50000</v>
      </c>
      <c r="M35" t="str">
        <f>IF(car_inventory[[#This Row],[Warantee Miles]]&lt;car_inventory[[#This Row],[Miles]], "No", "Y")</f>
        <v>Y</v>
      </c>
      <c r="N35" t="str">
        <f>LEFT(car_inventory[[#This Row],[Car ID]],7)&amp;VLOOKUP(car_inventory[[#This Row],[Color]],$Q$10:$R$14,2,0)&amp;RIGHT(car_inventory[[#This Row],[Car ID]],3)</f>
        <v>FD06MTGBLK001</v>
      </c>
      <c r="O35" t="str">
        <f>CONCATENATE(car_inventory[[#This Row],[Make]],RIGHT(car_inventory[[#This Row],[Manufacture Year]],2),car_inventory[[#This Row],[Model]],UPPER(LEFT(car_inventory[[#This Row],[Color]],3)),RIGHT(car_inventory[[#This Row],[Car ID]],3))</f>
        <v>FD06MTGBLA001</v>
      </c>
    </row>
    <row r="36" spans="1:15" x14ac:dyDescent="0.35">
      <c r="A36" t="s">
        <v>81</v>
      </c>
      <c r="B36" t="str">
        <f>LEFT(car_inventory[[#This Row],[Car ID]], 2)</f>
        <v>HY</v>
      </c>
      <c r="C36" t="str">
        <f>VLOOKUP(B36, $Q$2:$R$7,2,0)</f>
        <v>Hyundai</v>
      </c>
      <c r="D36" t="str">
        <f>MID(car_inventory[[#This Row],[Car ID]],5,3)</f>
        <v>ELA</v>
      </c>
      <c r="E36" t="str">
        <f>VLOOKUP(car_inventory[[#This Row],[Model]], $U$2:$V$12, 2, 0)</f>
        <v>Elantra</v>
      </c>
      <c r="F36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2011</v>
      </c>
      <c r="G36">
        <f ca="1">YEAR(TODAY())-car_inventory[[#This Row],[Manufacture Year]]</f>
        <v>14</v>
      </c>
      <c r="H36">
        <v>29102.3</v>
      </c>
      <c r="I36" s="1">
        <f ca="1">car_inventory[[#This Row],[Miles]]/car_inventory[[#This Row],[Age]]</f>
        <v>2078.735714285714</v>
      </c>
      <c r="J36" t="s">
        <v>16</v>
      </c>
      <c r="K36" t="s">
        <v>44</v>
      </c>
      <c r="L36">
        <v>100000</v>
      </c>
      <c r="M36" t="str">
        <f>IF(car_inventory[[#This Row],[Warantee Miles]]&lt;car_inventory[[#This Row],[Miles]], "No", "Y")</f>
        <v>Y</v>
      </c>
      <c r="N36" t="str">
        <f>LEFT(car_inventory[[#This Row],[Car ID]],7)&amp;VLOOKUP(car_inventory[[#This Row],[Color]],$Q$10:$R$14,2,0)&amp;RIGHT(car_inventory[[#This Row],[Car ID]],3)</f>
        <v>HY11ELABLK049</v>
      </c>
      <c r="O36" t="str">
        <f>CONCATENATE(car_inventory[[#This Row],[Make]],RIGHT(car_inventory[[#This Row],[Manufacture Year]],2),car_inventory[[#This Row],[Model]],UPPER(LEFT(car_inventory[[#This Row],[Color]],3)),RIGHT(car_inventory[[#This Row],[Car ID]],3))</f>
        <v>HY11ELABLA049</v>
      </c>
    </row>
    <row r="37" spans="1:15" x14ac:dyDescent="0.35">
      <c r="A37" t="s">
        <v>45</v>
      </c>
      <c r="B37" t="str">
        <f>LEFT(car_inventory[[#This Row],[Car ID]], 2)</f>
        <v>GM</v>
      </c>
      <c r="C37" t="str">
        <f>VLOOKUP(B37, $Q$2:$R$7,2,0)</f>
        <v>General Motors</v>
      </c>
      <c r="D37" t="str">
        <f>MID(car_inventory[[#This Row],[Car ID]],5,3)</f>
        <v>SLV</v>
      </c>
      <c r="E37" t="str">
        <f>VLOOKUP(car_inventory[[#This Row],[Model]], $U$2:$V$12, 2, 0)</f>
        <v>Silverado</v>
      </c>
      <c r="F37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2010</v>
      </c>
      <c r="G37">
        <f ca="1">YEAR(TODAY())-car_inventory[[#This Row],[Manufacture Year]]</f>
        <v>15</v>
      </c>
      <c r="H37">
        <v>31144.400000000001</v>
      </c>
      <c r="I37" s="1">
        <f ca="1">car_inventory[[#This Row],[Miles]]/car_inventory[[#This Row],[Age]]</f>
        <v>2076.2933333333335</v>
      </c>
      <c r="J37" t="s">
        <v>16</v>
      </c>
      <c r="K37" t="s">
        <v>46</v>
      </c>
      <c r="L37">
        <v>100000</v>
      </c>
      <c r="M37" t="str">
        <f>IF(car_inventory[[#This Row],[Warantee Miles]]&lt;car_inventory[[#This Row],[Miles]], "No", "Y")</f>
        <v>Y</v>
      </c>
      <c r="N37" t="str">
        <f>LEFT(car_inventory[[#This Row],[Car ID]],7)&amp;VLOOKUP(car_inventory[[#This Row],[Color]],$Q$10:$R$14,2,0)&amp;RIGHT(car_inventory[[#This Row],[Car ID]],3)</f>
        <v>GM10SLVBLK017</v>
      </c>
      <c r="O37" t="str">
        <f>CONCATENATE(car_inventory[[#This Row],[Make]],RIGHT(car_inventory[[#This Row],[Manufacture Year]],2),car_inventory[[#This Row],[Model]],UPPER(LEFT(car_inventory[[#This Row],[Color]],3)),RIGHT(car_inventory[[#This Row],[Car ID]],3))</f>
        <v>GM10SLVBLA017</v>
      </c>
    </row>
    <row r="38" spans="1:15" x14ac:dyDescent="0.35">
      <c r="A38" t="s">
        <v>76</v>
      </c>
      <c r="B38" t="str">
        <f>LEFT(car_inventory[[#This Row],[Car ID]], 2)</f>
        <v>CR</v>
      </c>
      <c r="C38" t="str">
        <f>VLOOKUP(B38, $Q$2:$R$7,2,0)</f>
        <v>Chrysler</v>
      </c>
      <c r="D38" t="str">
        <f>MID(car_inventory[[#This Row],[Car ID]],5,3)</f>
        <v>PTC</v>
      </c>
      <c r="E38" t="str">
        <f>VLOOKUP(car_inventory[[#This Row],[Model]], $U$2:$V$12, 2, 0)</f>
        <v>PT Cruiser</v>
      </c>
      <c r="F38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2011</v>
      </c>
      <c r="G38">
        <f ca="1">YEAR(TODAY())-car_inventory[[#This Row],[Manufacture Year]]</f>
        <v>14</v>
      </c>
      <c r="H38">
        <v>27394.2</v>
      </c>
      <c r="I38" s="1">
        <f ca="1">car_inventory[[#This Row],[Miles]]/car_inventory[[#This Row],[Age]]</f>
        <v>1956.7285714285715</v>
      </c>
      <c r="J38" t="s">
        <v>16</v>
      </c>
      <c r="K38" t="s">
        <v>37</v>
      </c>
      <c r="L38">
        <v>75000</v>
      </c>
      <c r="M38" t="str">
        <f>IF(car_inventory[[#This Row],[Warantee Miles]]&lt;car_inventory[[#This Row],[Miles]], "No", "Y")</f>
        <v>Y</v>
      </c>
      <c r="N38" t="str">
        <f>LEFT(car_inventory[[#This Row],[Car ID]],7)&amp;VLOOKUP(car_inventory[[#This Row],[Color]],$Q$10:$R$14,2,0)&amp;RIGHT(car_inventory[[#This Row],[Car ID]],3)</f>
        <v>CR11PTCBLK044</v>
      </c>
      <c r="O38" t="str">
        <f>CONCATENATE(car_inventory[[#This Row],[Make]],RIGHT(car_inventory[[#This Row],[Manufacture Year]],2),car_inventory[[#This Row],[Model]],UPPER(LEFT(car_inventory[[#This Row],[Color]],3)),RIGHT(car_inventory[[#This Row],[Car ID]],3))</f>
        <v>CR11PTCBLA044</v>
      </c>
    </row>
    <row r="39" spans="1:15" x14ac:dyDescent="0.35">
      <c r="A39" t="s">
        <v>69</v>
      </c>
      <c r="B39" t="str">
        <f>LEFT(car_inventory[[#This Row],[Car ID]], 2)</f>
        <v>HO</v>
      </c>
      <c r="C39" t="str">
        <f>VLOOKUP(B39, $Q$2:$R$7,2,0)</f>
        <v>Honda</v>
      </c>
      <c r="D39" t="str">
        <f>MID(car_inventory[[#This Row],[Car ID]],5,3)</f>
        <v>CIV</v>
      </c>
      <c r="E39" t="str">
        <f>VLOOKUP(car_inventory[[#This Row],[Model]], $U$2:$V$12, 2, 0)</f>
        <v>Civic</v>
      </c>
      <c r="F39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2012</v>
      </c>
      <c r="G39">
        <f ca="1">YEAR(TODAY())-car_inventory[[#This Row],[Manufacture Year]]</f>
        <v>13</v>
      </c>
      <c r="H39">
        <v>24513.200000000001</v>
      </c>
      <c r="I39" s="1">
        <f ca="1">car_inventory[[#This Row],[Miles]]/car_inventory[[#This Row],[Age]]</f>
        <v>1885.6307692307694</v>
      </c>
      <c r="J39" t="s">
        <v>16</v>
      </c>
      <c r="K39" t="s">
        <v>46</v>
      </c>
      <c r="L39">
        <v>75000</v>
      </c>
      <c r="M39" t="str">
        <f>IF(car_inventory[[#This Row],[Warantee Miles]]&lt;car_inventory[[#This Row],[Miles]], "No", "Y")</f>
        <v>Y</v>
      </c>
      <c r="N39" t="str">
        <f>LEFT(car_inventory[[#This Row],[Car ID]],7)&amp;VLOOKUP(car_inventory[[#This Row],[Color]],$Q$10:$R$14,2,0)&amp;RIGHT(car_inventory[[#This Row],[Car ID]],3)</f>
        <v>HO12CIVBLK035</v>
      </c>
      <c r="O39" t="str">
        <f>CONCATENATE(car_inventory[[#This Row],[Make]],RIGHT(car_inventory[[#This Row],[Manufacture Year]],2),car_inventory[[#This Row],[Model]],UPPER(LEFT(car_inventory[[#This Row],[Color]],3)),RIGHT(car_inventory[[#This Row],[Car ID]],3))</f>
        <v>HO12CIVBLA035</v>
      </c>
    </row>
    <row r="40" spans="1:15" x14ac:dyDescent="0.35">
      <c r="A40" t="s">
        <v>36</v>
      </c>
      <c r="B40" t="str">
        <f>LEFT(car_inventory[[#This Row],[Car ID]], 2)</f>
        <v>FD</v>
      </c>
      <c r="C40" t="str">
        <f>VLOOKUP(B40, $Q$2:$R$7,2,0)</f>
        <v>Ford</v>
      </c>
      <c r="D40" t="str">
        <f>MID(car_inventory[[#This Row],[Car ID]],5,3)</f>
        <v>FCS</v>
      </c>
      <c r="E40" t="str">
        <f>VLOOKUP(car_inventory[[#This Row],[Model]], $U$2:$V$12, 2, 0)</f>
        <v>Focus</v>
      </c>
      <c r="F40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2013</v>
      </c>
      <c r="G40">
        <f ca="1">YEAR(TODAY())-car_inventory[[#This Row],[Manufacture Year]]</f>
        <v>12</v>
      </c>
      <c r="H40">
        <v>22521.599999999999</v>
      </c>
      <c r="I40" s="1">
        <f ca="1">car_inventory[[#This Row],[Miles]]/car_inventory[[#This Row],[Age]]</f>
        <v>1876.8</v>
      </c>
      <c r="J40" t="s">
        <v>16</v>
      </c>
      <c r="K40" t="s">
        <v>37</v>
      </c>
      <c r="L40">
        <v>75000</v>
      </c>
      <c r="M40" t="str">
        <f>IF(car_inventory[[#This Row],[Warantee Miles]]&lt;car_inventory[[#This Row],[Miles]], "No", "Y")</f>
        <v>Y</v>
      </c>
      <c r="N40" t="str">
        <f>LEFT(car_inventory[[#This Row],[Car ID]],7)&amp;VLOOKUP(car_inventory[[#This Row],[Color]],$Q$10:$R$14,2,0)&amp;RIGHT(car_inventory[[#This Row],[Car ID]],3)</f>
        <v>FD13FCSBLK012</v>
      </c>
      <c r="O40" t="str">
        <f>CONCATENATE(car_inventory[[#This Row],[Make]],RIGHT(car_inventory[[#This Row],[Manufacture Year]],2),car_inventory[[#This Row],[Model]],UPPER(LEFT(car_inventory[[#This Row],[Color]],3)),RIGHT(car_inventory[[#This Row],[Car ID]],3))</f>
        <v>FD13FCSBLA012</v>
      </c>
    </row>
    <row r="41" spans="1:15" x14ac:dyDescent="0.35">
      <c r="A41" t="s">
        <v>84</v>
      </c>
      <c r="B41" t="str">
        <f>LEFT(car_inventory[[#This Row],[Car ID]], 2)</f>
        <v>HY</v>
      </c>
      <c r="C41" t="str">
        <f>VLOOKUP(B41, $Q$2:$R$7,2,0)</f>
        <v>Hyundai</v>
      </c>
      <c r="D41" t="str">
        <f>MID(car_inventory[[#This Row],[Car ID]],5,3)</f>
        <v>ELA</v>
      </c>
      <c r="E41" t="str">
        <f>VLOOKUP(car_inventory[[#This Row],[Model]], $U$2:$V$12, 2, 0)</f>
        <v>Elantra</v>
      </c>
      <c r="F41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2013</v>
      </c>
      <c r="G41">
        <f ca="1">YEAR(TODAY())-car_inventory[[#This Row],[Manufacture Year]]</f>
        <v>12</v>
      </c>
      <c r="H41">
        <v>22188.5</v>
      </c>
      <c r="I41" s="1">
        <f ca="1">car_inventory[[#This Row],[Miles]]/car_inventory[[#This Row],[Age]]</f>
        <v>1849.0416666666667</v>
      </c>
      <c r="J41" t="s">
        <v>49</v>
      </c>
      <c r="K41" t="s">
        <v>27</v>
      </c>
      <c r="L41">
        <v>100000</v>
      </c>
      <c r="M41" t="str">
        <f>IF(car_inventory[[#This Row],[Warantee Miles]]&lt;car_inventory[[#This Row],[Miles]], "No", "Y")</f>
        <v>Y</v>
      </c>
      <c r="N41" t="str">
        <f>LEFT(car_inventory[[#This Row],[Car ID]],7)&amp;VLOOKUP(car_inventory[[#This Row],[Color]],$Q$10:$R$14,2,0)&amp;RIGHT(car_inventory[[#This Row],[Car ID]],3)</f>
        <v>HY13ELABLU052</v>
      </c>
      <c r="O41" t="str">
        <f>CONCATENATE(car_inventory[[#This Row],[Make]],RIGHT(car_inventory[[#This Row],[Manufacture Year]],2),car_inventory[[#This Row],[Model]],UPPER(LEFT(car_inventory[[#This Row],[Color]],3)),RIGHT(car_inventory[[#This Row],[Car ID]],3))</f>
        <v>HY13ELABLU052</v>
      </c>
    </row>
    <row r="42" spans="1:15" x14ac:dyDescent="0.35">
      <c r="A42" t="s">
        <v>121</v>
      </c>
      <c r="B42" t="str">
        <f>LEFT(car_inventory[[#This Row],[Car ID]], 2)</f>
        <v>GM</v>
      </c>
      <c r="C42" t="str">
        <f>VLOOKUP(B42, $Q$2:$R$7,2,0)</f>
        <v>General Motors</v>
      </c>
      <c r="D42" t="str">
        <f>MID(car_inventory[[#This Row],[Car ID]],5,3)</f>
        <v>CMR</v>
      </c>
      <c r="E42" t="str">
        <f>VLOOKUP(car_inventory[[#This Row],[Model]], $U$2:$V$12, 2, 0)</f>
        <v>Camaro</v>
      </c>
      <c r="F42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2009</v>
      </c>
      <c r="G42">
        <f ca="1">YEAR(TODAY())-car_inventory[[#This Row],[Manufacture Year]]</f>
        <v>16</v>
      </c>
      <c r="H42">
        <v>28464.799999999999</v>
      </c>
      <c r="I42" s="1">
        <f ca="1">car_inventory[[#This Row],[Miles]]/car_inventory[[#This Row],[Age]]</f>
        <v>1779.05</v>
      </c>
      <c r="J42" t="s">
        <v>19</v>
      </c>
      <c r="K42" t="s">
        <v>40</v>
      </c>
      <c r="L42">
        <v>100000</v>
      </c>
      <c r="M42" t="str">
        <f>IF(car_inventory[[#This Row],[Warantee Miles]]&lt;car_inventory[[#This Row],[Miles]], "No", "Y")</f>
        <v>Y</v>
      </c>
      <c r="N42" t="str">
        <f>LEFT(car_inventory[[#This Row],[Car ID]],7)&amp;VLOOKUP(car_inventory[[#This Row],[Color]],$Q$10:$R$14,2,0)&amp;RIGHT(car_inventory[[#This Row],[Car ID]],3)</f>
        <v>GM09CMRWHT014</v>
      </c>
      <c r="O42" t="str">
        <f>CONCATENATE(car_inventory[[#This Row],[Make]],RIGHT(car_inventory[[#This Row],[Manufacture Year]],2),car_inventory[[#This Row],[Model]],UPPER(LEFT(car_inventory[[#This Row],[Color]],3)),RIGHT(car_inventory[[#This Row],[Car ID]],3))</f>
        <v>GM09CMRWHI014</v>
      </c>
    </row>
    <row r="43" spans="1:15" x14ac:dyDescent="0.35">
      <c r="A43" t="s">
        <v>82</v>
      </c>
      <c r="B43" t="str">
        <f>LEFT(car_inventory[[#This Row],[Car ID]], 2)</f>
        <v>HY</v>
      </c>
      <c r="C43" t="str">
        <f>VLOOKUP(B43, $Q$2:$R$7,2,0)</f>
        <v>Hyundai</v>
      </c>
      <c r="D43" t="str">
        <f>MID(car_inventory[[#This Row],[Car ID]],5,3)</f>
        <v>ELA</v>
      </c>
      <c r="E43" t="str">
        <f>VLOOKUP(car_inventory[[#This Row],[Model]], $U$2:$V$12, 2, 0)</f>
        <v>Elantra</v>
      </c>
      <c r="F43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2012</v>
      </c>
      <c r="G43">
        <f ca="1">YEAR(TODAY())-car_inventory[[#This Row],[Manufacture Year]]</f>
        <v>13</v>
      </c>
      <c r="H43">
        <v>22282</v>
      </c>
      <c r="I43" s="1">
        <f ca="1">car_inventory[[#This Row],[Miles]]/car_inventory[[#This Row],[Age]]</f>
        <v>1714</v>
      </c>
      <c r="J43" t="s">
        <v>49</v>
      </c>
      <c r="K43" t="s">
        <v>20</v>
      </c>
      <c r="L43">
        <v>100000</v>
      </c>
      <c r="M43" t="str">
        <f>IF(car_inventory[[#This Row],[Warantee Miles]]&lt;car_inventory[[#This Row],[Miles]], "No", "Y")</f>
        <v>Y</v>
      </c>
      <c r="N43" t="str">
        <f>LEFT(car_inventory[[#This Row],[Car ID]],7)&amp;VLOOKUP(car_inventory[[#This Row],[Color]],$Q$10:$R$14,2,0)&amp;RIGHT(car_inventory[[#This Row],[Car ID]],3)</f>
        <v>HY12ELABLU050</v>
      </c>
      <c r="O43" t="str">
        <f>CONCATENATE(car_inventory[[#This Row],[Make]],RIGHT(car_inventory[[#This Row],[Manufacture Year]],2),car_inventory[[#This Row],[Model]],UPPER(LEFT(car_inventory[[#This Row],[Color]],3)),RIGHT(car_inventory[[#This Row],[Car ID]],3))</f>
        <v>HY12ELABLU050</v>
      </c>
    </row>
    <row r="44" spans="1:15" x14ac:dyDescent="0.35">
      <c r="A44" t="s">
        <v>63</v>
      </c>
      <c r="B44" t="str">
        <f>LEFT(car_inventory[[#This Row],[Car ID]], 2)</f>
        <v>TY</v>
      </c>
      <c r="C44" t="str">
        <f>VLOOKUP(B44, $Q$2:$R$7,2,0)</f>
        <v>Toyota</v>
      </c>
      <c r="D44" t="str">
        <f>MID(car_inventory[[#This Row],[Car ID]],5,3)</f>
        <v>CAM</v>
      </c>
      <c r="E44" t="str">
        <f>VLOOKUP(car_inventory[[#This Row],[Model]], $U$2:$V$12, 2, 0)</f>
        <v>Camry</v>
      </c>
      <c r="F44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2012</v>
      </c>
      <c r="G44">
        <f ca="1">YEAR(TODAY())-car_inventory[[#This Row],[Manufacture Year]]</f>
        <v>13</v>
      </c>
      <c r="H44">
        <v>22128.2</v>
      </c>
      <c r="I44" s="1">
        <f ca="1">car_inventory[[#This Row],[Miles]]/car_inventory[[#This Row],[Age]]</f>
        <v>1702.1692307692308</v>
      </c>
      <c r="J44" t="s">
        <v>49</v>
      </c>
      <c r="K44" t="s">
        <v>51</v>
      </c>
      <c r="L44">
        <v>100000</v>
      </c>
      <c r="M44" t="str">
        <f>IF(car_inventory[[#This Row],[Warantee Miles]]&lt;car_inventory[[#This Row],[Miles]], "No", "Y")</f>
        <v>Y</v>
      </c>
      <c r="N44" t="str">
        <f>LEFT(car_inventory[[#This Row],[Car ID]],7)&amp;VLOOKUP(car_inventory[[#This Row],[Color]],$Q$10:$R$14,2,0)&amp;RIGHT(car_inventory[[#This Row],[Car ID]],3)</f>
        <v>TY12CAMBLU029</v>
      </c>
      <c r="O44" t="str">
        <f>CONCATENATE(car_inventory[[#This Row],[Make]],RIGHT(car_inventory[[#This Row],[Manufacture Year]],2),car_inventory[[#This Row],[Model]],UPPER(LEFT(car_inventory[[#This Row],[Color]],3)),RIGHT(car_inventory[[#This Row],[Car ID]],3))</f>
        <v>TY12CAMBLU029</v>
      </c>
    </row>
    <row r="45" spans="1:15" x14ac:dyDescent="0.35">
      <c r="A45" t="s">
        <v>83</v>
      </c>
      <c r="B45" t="str">
        <f>LEFT(car_inventory[[#This Row],[Car ID]], 2)</f>
        <v>HY</v>
      </c>
      <c r="C45" t="str">
        <f>VLOOKUP(B45, $Q$2:$R$7,2,0)</f>
        <v>Hyundai</v>
      </c>
      <c r="D45" t="str">
        <f>MID(car_inventory[[#This Row],[Car ID]],5,3)</f>
        <v>ELA</v>
      </c>
      <c r="E45" t="str">
        <f>VLOOKUP(car_inventory[[#This Row],[Model]], $U$2:$V$12, 2, 0)</f>
        <v>Elantra</v>
      </c>
      <c r="F45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2013</v>
      </c>
      <c r="G45">
        <f ca="1">YEAR(TODAY())-car_inventory[[#This Row],[Manufacture Year]]</f>
        <v>12</v>
      </c>
      <c r="H45">
        <v>20223.900000000001</v>
      </c>
      <c r="I45" s="1">
        <f ca="1">car_inventory[[#This Row],[Miles]]/car_inventory[[#This Row],[Age]]</f>
        <v>1685.325</v>
      </c>
      <c r="J45" t="s">
        <v>16</v>
      </c>
      <c r="K45" t="s">
        <v>33</v>
      </c>
      <c r="L45">
        <v>100000</v>
      </c>
      <c r="M45" t="str">
        <f>IF(car_inventory[[#This Row],[Warantee Miles]]&lt;car_inventory[[#This Row],[Miles]], "No", "Y")</f>
        <v>Y</v>
      </c>
      <c r="N45" t="str">
        <f>LEFT(car_inventory[[#This Row],[Car ID]],7)&amp;VLOOKUP(car_inventory[[#This Row],[Color]],$Q$10:$R$14,2,0)&amp;RIGHT(car_inventory[[#This Row],[Car ID]],3)</f>
        <v>HY13ELABLK051</v>
      </c>
      <c r="O45" t="str">
        <f>CONCATENATE(car_inventory[[#This Row],[Make]],RIGHT(car_inventory[[#This Row],[Manufacture Year]],2),car_inventory[[#This Row],[Model]],UPPER(LEFT(car_inventory[[#This Row],[Color]],3)),RIGHT(car_inventory[[#This Row],[Car ID]],3))</f>
        <v>HY13ELABLA051</v>
      </c>
    </row>
    <row r="46" spans="1:15" x14ac:dyDescent="0.35">
      <c r="A46" t="s">
        <v>61</v>
      </c>
      <c r="B46" t="str">
        <f>LEFT(car_inventory[[#This Row],[Car ID]], 2)</f>
        <v>TY</v>
      </c>
      <c r="C46" t="str">
        <f>VLOOKUP(B46, $Q$2:$R$7,2,0)</f>
        <v>Toyota</v>
      </c>
      <c r="D46" t="str">
        <f>MID(car_inventory[[#This Row],[Car ID]],5,3)</f>
        <v>COR</v>
      </c>
      <c r="E46" t="str">
        <f>VLOOKUP(car_inventory[[#This Row],[Model]], $U$2:$V$12, 2, 0)</f>
        <v>Corolla</v>
      </c>
      <c r="F46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2014</v>
      </c>
      <c r="G46">
        <f ca="1">YEAR(TODAY())-car_inventory[[#This Row],[Manufacture Year]]</f>
        <v>11</v>
      </c>
      <c r="H46">
        <v>17556.3</v>
      </c>
      <c r="I46" s="1">
        <f ca="1">car_inventory[[#This Row],[Miles]]/car_inventory[[#This Row],[Age]]</f>
        <v>1596.0272727272727</v>
      </c>
      <c r="J46" t="s">
        <v>49</v>
      </c>
      <c r="K46" t="s">
        <v>33</v>
      </c>
      <c r="L46">
        <v>100000</v>
      </c>
      <c r="M46" t="str">
        <f>IF(car_inventory[[#This Row],[Warantee Miles]]&lt;car_inventory[[#This Row],[Miles]], "No", "Y")</f>
        <v>Y</v>
      </c>
      <c r="N46" t="str">
        <f>LEFT(car_inventory[[#This Row],[Car ID]],7)&amp;VLOOKUP(car_inventory[[#This Row],[Color]],$Q$10:$R$14,2,0)&amp;RIGHT(car_inventory[[#This Row],[Car ID]],3)</f>
        <v>TY14CORBLU027</v>
      </c>
      <c r="O46" t="str">
        <f>CONCATENATE(car_inventory[[#This Row],[Make]],RIGHT(car_inventory[[#This Row],[Manufacture Year]],2),car_inventory[[#This Row],[Model]],UPPER(LEFT(car_inventory[[#This Row],[Color]],3)),RIGHT(car_inventory[[#This Row],[Car ID]],3))</f>
        <v>TY14CORBLU027</v>
      </c>
    </row>
    <row r="47" spans="1:15" x14ac:dyDescent="0.35">
      <c r="A47" t="s">
        <v>66</v>
      </c>
      <c r="B47" t="str">
        <f>LEFT(car_inventory[[#This Row],[Car ID]], 2)</f>
        <v>HO</v>
      </c>
      <c r="C47" t="str">
        <f>VLOOKUP(B47, $Q$2:$R$7,2,0)</f>
        <v>Honda</v>
      </c>
      <c r="D47" t="str">
        <f>MID(car_inventory[[#This Row],[Car ID]],5,3)</f>
        <v>CIV</v>
      </c>
      <c r="E47" t="str">
        <f>VLOOKUP(car_inventory[[#This Row],[Model]], $U$2:$V$12, 2, 0)</f>
        <v>Civic</v>
      </c>
      <c r="F47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2010</v>
      </c>
      <c r="G47">
        <f ca="1">YEAR(TODAY())-car_inventory[[#This Row],[Manufacture Year]]</f>
        <v>15</v>
      </c>
      <c r="H47">
        <v>22573</v>
      </c>
      <c r="I47" s="1">
        <f ca="1">car_inventory[[#This Row],[Miles]]/car_inventory[[#This Row],[Age]]</f>
        <v>1504.8666666666666</v>
      </c>
      <c r="J47" t="s">
        <v>49</v>
      </c>
      <c r="K47" t="s">
        <v>44</v>
      </c>
      <c r="L47">
        <v>75000</v>
      </c>
      <c r="M47" t="str">
        <f>IF(car_inventory[[#This Row],[Warantee Miles]]&lt;car_inventory[[#This Row],[Miles]], "No", "Y")</f>
        <v>Y</v>
      </c>
      <c r="N47" t="str">
        <f>LEFT(car_inventory[[#This Row],[Car ID]],7)&amp;VLOOKUP(car_inventory[[#This Row],[Color]],$Q$10:$R$14,2,0)&amp;RIGHT(car_inventory[[#This Row],[Car ID]],3)</f>
        <v>HO10CIVBLU032</v>
      </c>
      <c r="O47" t="str">
        <f>CONCATENATE(car_inventory[[#This Row],[Make]],RIGHT(car_inventory[[#This Row],[Manufacture Year]],2),car_inventory[[#This Row],[Model]],UPPER(LEFT(car_inventory[[#This Row],[Color]],3)),RIGHT(car_inventory[[#This Row],[Car ID]],3))</f>
        <v>HO10CIVBLU032</v>
      </c>
    </row>
    <row r="48" spans="1:15" x14ac:dyDescent="0.35">
      <c r="A48" t="s">
        <v>41</v>
      </c>
      <c r="B48" t="str">
        <f>LEFT(car_inventory[[#This Row],[Car ID]], 2)</f>
        <v>GM</v>
      </c>
      <c r="C48" t="str">
        <f>VLOOKUP(B48, $Q$2:$R$7,2,0)</f>
        <v>General Motors</v>
      </c>
      <c r="D48" t="str">
        <f>MID(car_inventory[[#This Row],[Car ID]],5,3)</f>
        <v>CMR</v>
      </c>
      <c r="E48" t="str">
        <f>VLOOKUP(car_inventory[[#This Row],[Model]], $U$2:$V$12, 2, 0)</f>
        <v>Camaro</v>
      </c>
      <c r="F48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2012</v>
      </c>
      <c r="G48">
        <f ca="1">YEAR(TODAY())-car_inventory[[#This Row],[Manufacture Year]]</f>
        <v>13</v>
      </c>
      <c r="H48">
        <v>19421.099999999999</v>
      </c>
      <c r="I48" s="1">
        <f ca="1">car_inventory[[#This Row],[Miles]]/car_inventory[[#This Row],[Age]]</f>
        <v>1493.9307692307691</v>
      </c>
      <c r="J48" t="s">
        <v>16</v>
      </c>
      <c r="K48" t="s">
        <v>42</v>
      </c>
      <c r="L48">
        <v>100000</v>
      </c>
      <c r="M48" t="str">
        <f>IF(car_inventory[[#This Row],[Warantee Miles]]&lt;car_inventory[[#This Row],[Miles]], "No", "Y")</f>
        <v>Y</v>
      </c>
      <c r="N48" t="str">
        <f>LEFT(car_inventory[[#This Row],[Car ID]],7)&amp;VLOOKUP(car_inventory[[#This Row],[Color]],$Q$10:$R$14,2,0)&amp;RIGHT(car_inventory[[#This Row],[Car ID]],3)</f>
        <v>GM12CMRBLK015</v>
      </c>
      <c r="O48" t="str">
        <f>CONCATENATE(car_inventory[[#This Row],[Make]],RIGHT(car_inventory[[#This Row],[Manufacture Year]],2),car_inventory[[#This Row],[Model]],UPPER(LEFT(car_inventory[[#This Row],[Color]],3)),RIGHT(car_inventory[[#This Row],[Car ID]],3))</f>
        <v>GM12CMRBLA015</v>
      </c>
    </row>
    <row r="49" spans="1:15" x14ac:dyDescent="0.35">
      <c r="A49" t="s">
        <v>34</v>
      </c>
      <c r="B49" t="str">
        <f>LEFT(car_inventory[[#This Row],[Car ID]], 2)</f>
        <v>FD</v>
      </c>
      <c r="C49" t="str">
        <f>VLOOKUP(B49, $Q$2:$R$7,2,0)</f>
        <v>Ford</v>
      </c>
      <c r="D49" t="str">
        <f>MID(car_inventory[[#This Row],[Car ID]],5,3)</f>
        <v>FCS</v>
      </c>
      <c r="E49" t="str">
        <f>VLOOKUP(car_inventory[[#This Row],[Model]], $U$2:$V$12, 2, 0)</f>
        <v>Focus</v>
      </c>
      <c r="F49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2012</v>
      </c>
      <c r="G49">
        <f ca="1">YEAR(TODAY())-car_inventory[[#This Row],[Manufacture Year]]</f>
        <v>13</v>
      </c>
      <c r="H49">
        <v>19341.7</v>
      </c>
      <c r="I49" s="1">
        <f ca="1">car_inventory[[#This Row],[Miles]]/car_inventory[[#This Row],[Age]]</f>
        <v>1487.823076923077</v>
      </c>
      <c r="J49" t="s">
        <v>19</v>
      </c>
      <c r="K49" t="s">
        <v>35</v>
      </c>
      <c r="L49">
        <v>75000</v>
      </c>
      <c r="M49" t="str">
        <f>IF(car_inventory[[#This Row],[Warantee Miles]]&lt;car_inventory[[#This Row],[Miles]], "No", "Y")</f>
        <v>Y</v>
      </c>
      <c r="N49" t="str">
        <f>LEFT(car_inventory[[#This Row],[Car ID]],7)&amp;VLOOKUP(car_inventory[[#This Row],[Color]],$Q$10:$R$14,2,0)&amp;RIGHT(car_inventory[[#This Row],[Car ID]],3)</f>
        <v>FD12FCSWHT011</v>
      </c>
      <c r="O49" t="str">
        <f>CONCATENATE(car_inventory[[#This Row],[Make]],RIGHT(car_inventory[[#This Row],[Manufacture Year]],2),car_inventory[[#This Row],[Model]],UPPER(LEFT(car_inventory[[#This Row],[Color]],3)),RIGHT(car_inventory[[#This Row],[Car ID]],3))</f>
        <v>FD12FCSWHI011</v>
      </c>
    </row>
    <row r="50" spans="1:15" x14ac:dyDescent="0.35">
      <c r="A50" t="s">
        <v>43</v>
      </c>
      <c r="B50" t="str">
        <f>LEFT(car_inventory[[#This Row],[Car ID]], 2)</f>
        <v>GM</v>
      </c>
      <c r="C50" t="str">
        <f>VLOOKUP(B50, $Q$2:$R$7,2,0)</f>
        <v>General Motors</v>
      </c>
      <c r="D50" t="str">
        <f>MID(car_inventory[[#This Row],[Car ID]],5,3)</f>
        <v>CMR</v>
      </c>
      <c r="E50" t="str">
        <f>VLOOKUP(car_inventory[[#This Row],[Model]], $U$2:$V$12, 2, 0)</f>
        <v>Camaro</v>
      </c>
      <c r="F50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2014</v>
      </c>
      <c r="G50">
        <f ca="1">YEAR(TODAY())-car_inventory[[#This Row],[Manufacture Year]]</f>
        <v>11</v>
      </c>
      <c r="H50">
        <v>14289.6</v>
      </c>
      <c r="I50" s="1">
        <f ca="1">car_inventory[[#This Row],[Miles]]/car_inventory[[#This Row],[Age]]</f>
        <v>1299.0545454545454</v>
      </c>
      <c r="J50" t="s">
        <v>19</v>
      </c>
      <c r="K50" t="s">
        <v>44</v>
      </c>
      <c r="L50">
        <v>100000</v>
      </c>
      <c r="M50" t="str">
        <f>IF(car_inventory[[#This Row],[Warantee Miles]]&lt;car_inventory[[#This Row],[Miles]], "No", "Y")</f>
        <v>Y</v>
      </c>
      <c r="N50" t="str">
        <f>LEFT(car_inventory[[#This Row],[Car ID]],7)&amp;VLOOKUP(car_inventory[[#This Row],[Color]],$Q$10:$R$14,2,0)&amp;RIGHT(car_inventory[[#This Row],[Car ID]],3)</f>
        <v>GM14CMRWHT016</v>
      </c>
      <c r="O50" t="str">
        <f>CONCATENATE(car_inventory[[#This Row],[Make]],RIGHT(car_inventory[[#This Row],[Manufacture Year]],2),car_inventory[[#This Row],[Model]],UPPER(LEFT(car_inventory[[#This Row],[Color]],3)),RIGHT(car_inventory[[#This Row],[Car ID]],3))</f>
        <v>GM14CMRWHI016</v>
      </c>
    </row>
    <row r="51" spans="1:15" x14ac:dyDescent="0.35">
      <c r="A51" t="s">
        <v>70</v>
      </c>
      <c r="B51" t="str">
        <f>LEFT(car_inventory[[#This Row],[Car ID]], 2)</f>
        <v>HO</v>
      </c>
      <c r="C51" t="str">
        <f>VLOOKUP(B51, $Q$2:$R$7,2,0)</f>
        <v>Honda</v>
      </c>
      <c r="D51" t="str">
        <f>MID(car_inventory[[#This Row],[Car ID]],5,3)</f>
        <v>CIV</v>
      </c>
      <c r="E51" t="str">
        <f>VLOOKUP(car_inventory[[#This Row],[Model]], $U$2:$V$12, 2, 0)</f>
        <v>Civic</v>
      </c>
      <c r="F51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2013</v>
      </c>
      <c r="G51">
        <f ca="1">YEAR(TODAY())-car_inventory[[#This Row],[Manufacture Year]]</f>
        <v>12</v>
      </c>
      <c r="H51">
        <v>13867.6</v>
      </c>
      <c r="I51" s="1">
        <f ca="1">car_inventory[[#This Row],[Miles]]/car_inventory[[#This Row],[Age]]</f>
        <v>1155.6333333333334</v>
      </c>
      <c r="J51" t="s">
        <v>16</v>
      </c>
      <c r="K51" t="s">
        <v>51</v>
      </c>
      <c r="L51">
        <v>75000</v>
      </c>
      <c r="M51" t="str">
        <f>IF(car_inventory[[#This Row],[Warantee Miles]]&lt;car_inventory[[#This Row],[Miles]], "No", "Y")</f>
        <v>Y</v>
      </c>
      <c r="N51" t="str">
        <f>LEFT(car_inventory[[#This Row],[Car ID]],7)&amp;VLOOKUP(car_inventory[[#This Row],[Color]],$Q$10:$R$14,2,0)&amp;RIGHT(car_inventory[[#This Row],[Car ID]],3)</f>
        <v>HO13CIVBLK036</v>
      </c>
      <c r="O51" t="str">
        <f>CONCATENATE(car_inventory[[#This Row],[Make]],RIGHT(car_inventory[[#This Row],[Manufacture Year]],2),car_inventory[[#This Row],[Model]],UPPER(LEFT(car_inventory[[#This Row],[Color]],3)),RIGHT(car_inventory[[#This Row],[Car ID]],3))</f>
        <v>HO13CIVBLA036</v>
      </c>
    </row>
    <row r="52" spans="1:15" x14ac:dyDescent="0.35">
      <c r="A52" t="s">
        <v>38</v>
      </c>
      <c r="B52" t="str">
        <f>LEFT(car_inventory[[#This Row],[Car ID]], 2)</f>
        <v>FD</v>
      </c>
      <c r="C52" t="str">
        <f>VLOOKUP(B52, $Q$2:$R$7,2,0)</f>
        <v>Ford</v>
      </c>
      <c r="D52" t="str">
        <f>MID(car_inventory[[#This Row],[Car ID]],5,3)</f>
        <v>FCS</v>
      </c>
      <c r="E52" t="str">
        <f>VLOOKUP(car_inventory[[#This Row],[Model]], $U$2:$V$12, 2, 0)</f>
        <v>Focus</v>
      </c>
      <c r="F52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2013</v>
      </c>
      <c r="G52">
        <f ca="1">YEAR(TODAY())-car_inventory[[#This Row],[Manufacture Year]]</f>
        <v>12</v>
      </c>
      <c r="H52">
        <v>13682.9</v>
      </c>
      <c r="I52" s="1">
        <f ca="1">car_inventory[[#This Row],[Miles]]/car_inventory[[#This Row],[Age]]</f>
        <v>1140.2416666666666</v>
      </c>
      <c r="J52" t="s">
        <v>16</v>
      </c>
      <c r="K52" t="s">
        <v>39</v>
      </c>
      <c r="L52">
        <v>75000</v>
      </c>
      <c r="M52" t="str">
        <f>IF(car_inventory[[#This Row],[Warantee Miles]]&lt;car_inventory[[#This Row],[Miles]], "No", "Y")</f>
        <v>Y</v>
      </c>
      <c r="N52" t="str">
        <f>LEFT(car_inventory[[#This Row],[Car ID]],7)&amp;VLOOKUP(car_inventory[[#This Row],[Color]],$Q$10:$R$14,2,0)&amp;RIGHT(car_inventory[[#This Row],[Car ID]],3)</f>
        <v>FD13FCSBLK013</v>
      </c>
      <c r="O52" t="str">
        <f>CONCATENATE(car_inventory[[#This Row],[Make]],RIGHT(car_inventory[[#This Row],[Manufacture Year]],2),car_inventory[[#This Row],[Model]],UPPER(LEFT(car_inventory[[#This Row],[Color]],3)),RIGHT(car_inventory[[#This Row],[Car ID]],3))</f>
        <v>FD13FCSBLA013</v>
      </c>
    </row>
    <row r="53" spans="1:15" x14ac:dyDescent="0.35">
      <c r="A53" t="s">
        <v>73</v>
      </c>
      <c r="B53" t="str">
        <f>LEFT(car_inventory[[#This Row],[Car ID]], 2)</f>
        <v>HO</v>
      </c>
      <c r="C53" t="str">
        <f>VLOOKUP(B53, $Q$2:$R$7,2,0)</f>
        <v>Honda</v>
      </c>
      <c r="D53" t="str">
        <f>MID(car_inventory[[#This Row],[Car ID]],5,3)</f>
        <v>ODY</v>
      </c>
      <c r="E53" t="str">
        <f>VLOOKUP(car_inventory[[#This Row],[Model]], $U$2:$V$12, 2, 0)</f>
        <v>Odessey</v>
      </c>
      <c r="F53" t="str">
        <f>IF(ISNUMBER(VALUE(MID(car_inventory[[#This Row],[Car ID]],3,2))), IF(VALUE(MID(car_inventory[[#This Row],[Car ID]],3,2))&gt;30, "19" &amp; MID(car_inventory[[#This Row],[Car ID]],3,2), "20" &amp; MID(car_inventory[[#This Row],[Car ID]],3,2)), "Invalid Year")</f>
        <v>2014</v>
      </c>
      <c r="G53">
        <f ca="1">YEAR(TODAY())-car_inventory[[#This Row],[Manufacture Year]]</f>
        <v>11</v>
      </c>
      <c r="H53">
        <v>3708.1</v>
      </c>
      <c r="I53" s="1">
        <f ca="1">car_inventory[[#This Row],[Miles]]/car_inventory[[#This Row],[Age]]</f>
        <v>337.09999999999997</v>
      </c>
      <c r="J53" t="s">
        <v>16</v>
      </c>
      <c r="K53" t="s">
        <v>20</v>
      </c>
      <c r="L53">
        <v>100000</v>
      </c>
      <c r="M53" t="str">
        <f>IF(car_inventory[[#This Row],[Warantee Miles]]&lt;car_inventory[[#This Row],[Miles]], "No", "Y")</f>
        <v>Y</v>
      </c>
      <c r="N53" t="str">
        <f>LEFT(car_inventory[[#This Row],[Car ID]],7)&amp;VLOOKUP(car_inventory[[#This Row],[Color]],$Q$10:$R$14,2,0)&amp;RIGHT(car_inventory[[#This Row],[Car ID]],3)</f>
        <v>HO14ODYBLK041</v>
      </c>
      <c r="O53" t="str">
        <f>CONCATENATE(car_inventory[[#This Row],[Make]],RIGHT(car_inventory[[#This Row],[Manufacture Year]],2),car_inventory[[#This Row],[Model]],UPPER(LEFT(car_inventory[[#This Row],[Color]],3)),RIGHT(car_inventory[[#This Row],[Car ID]],3))</f>
        <v>HO14ODYBLA041</v>
      </c>
    </row>
    <row r="54" spans="1:15" x14ac:dyDescent="0.35">
      <c r="A54" t="s">
        <v>15</v>
      </c>
      <c r="B54" t="str">
        <f>LEFT(car_inventory[[#This Row],[Car ID]], 2)</f>
        <v/>
      </c>
      <c r="D54" t="str">
        <f>MID(car_inventory[[#This Row],[Car ID]],5,3)</f>
        <v/>
      </c>
      <c r="I54" s="1"/>
      <c r="J54" t="s">
        <v>15</v>
      </c>
      <c r="K54" t="s">
        <v>15</v>
      </c>
    </row>
    <row r="55" spans="1:15" x14ac:dyDescent="0.35">
      <c r="A55" t="s">
        <v>15</v>
      </c>
      <c r="B55" t="str">
        <f>LEFT(car_inventory[[#This Row],[Car ID]], 2)</f>
        <v/>
      </c>
      <c r="D55" t="str">
        <f>MID(car_inventory[[#This Row],[Car ID]],5,3)</f>
        <v/>
      </c>
      <c r="I55" s="1"/>
      <c r="J55" t="s">
        <v>15</v>
      </c>
      <c r="K55" t="s">
        <v>15</v>
      </c>
    </row>
    <row r="56" spans="1:15" x14ac:dyDescent="0.35">
      <c r="A56" t="s">
        <v>15</v>
      </c>
      <c r="B56" t="str">
        <f>LEFT(car_inventory[[#This Row],[Car ID]], 2)</f>
        <v/>
      </c>
      <c r="D56" t="str">
        <f>MID(car_inventory[[#This Row],[Car ID]],5,3)</f>
        <v/>
      </c>
      <c r="I56" s="1"/>
      <c r="J56" t="s">
        <v>15</v>
      </c>
      <c r="K56" t="s">
        <v>15</v>
      </c>
    </row>
    <row r="57" spans="1:15" x14ac:dyDescent="0.35">
      <c r="A57" t="s">
        <v>15</v>
      </c>
      <c r="B57" t="str">
        <f>LEFT(car_inventory[[#This Row],[Car ID]], 2)</f>
        <v/>
      </c>
      <c r="D57" t="str">
        <f>MID(car_inventory[[#This Row],[Car ID]],5,3)</f>
        <v/>
      </c>
      <c r="I57" s="1"/>
      <c r="J57" t="s">
        <v>15</v>
      </c>
      <c r="K57" t="s">
        <v>15</v>
      </c>
    </row>
    <row r="58" spans="1:15" x14ac:dyDescent="0.35">
      <c r="A58" t="s">
        <v>15</v>
      </c>
      <c r="B58" t="str">
        <f>LEFT(car_inventory[[#This Row],[Car ID]], 2)</f>
        <v/>
      </c>
      <c r="D58" t="str">
        <f>MID(car_inventory[[#This Row],[Car ID]],5,3)</f>
        <v/>
      </c>
      <c r="I58" s="1"/>
      <c r="J58" t="s">
        <v>15</v>
      </c>
      <c r="K58" t="s">
        <v>15</v>
      </c>
    </row>
    <row r="59" spans="1:15" x14ac:dyDescent="0.35">
      <c r="A59" t="s">
        <v>15</v>
      </c>
      <c r="B59" t="str">
        <f>LEFT(car_inventory[[#This Row],[Car ID]], 2)</f>
        <v/>
      </c>
      <c r="D59" t="str">
        <f>MID(car_inventory[[#This Row],[Car ID]],5,3)</f>
        <v/>
      </c>
      <c r="I59" s="1"/>
      <c r="J59" t="s">
        <v>15</v>
      </c>
      <c r="K59" t="s">
        <v>15</v>
      </c>
    </row>
    <row r="60" spans="1:15" x14ac:dyDescent="0.35">
      <c r="A60" t="s">
        <v>15</v>
      </c>
      <c r="B60" t="str">
        <f>LEFT(car_inventory[[#This Row],[Car ID]], 2)</f>
        <v/>
      </c>
      <c r="D60" t="str">
        <f>MID(car_inventory[[#This Row],[Car ID]],5,3)</f>
        <v/>
      </c>
      <c r="I60" s="1"/>
      <c r="J60" t="s">
        <v>15</v>
      </c>
      <c r="K60" t="s">
        <v>15</v>
      </c>
    </row>
    <row r="61" spans="1:15" x14ac:dyDescent="0.35">
      <c r="A61" t="s">
        <v>15</v>
      </c>
      <c r="B61" t="str">
        <f>LEFT(car_inventory[[#This Row],[Car ID]], 2)</f>
        <v/>
      </c>
      <c r="D61" t="str">
        <f>MID(car_inventory[[#This Row],[Car ID]],5,3)</f>
        <v/>
      </c>
      <c r="I61" s="1"/>
      <c r="J61" t="s">
        <v>15</v>
      </c>
      <c r="K61" t="s">
        <v>15</v>
      </c>
    </row>
    <row r="62" spans="1:15" x14ac:dyDescent="0.35">
      <c r="A62" t="s">
        <v>15</v>
      </c>
      <c r="B62" t="str">
        <f>LEFT(car_inventory[[#This Row],[Car ID]], 2)</f>
        <v/>
      </c>
      <c r="D62" t="str">
        <f>MID(car_inventory[[#This Row],[Car ID]],5,3)</f>
        <v/>
      </c>
      <c r="I62" s="1"/>
      <c r="J62" t="s">
        <v>15</v>
      </c>
      <c r="K62" t="s">
        <v>15</v>
      </c>
    </row>
    <row r="63" spans="1:15" x14ac:dyDescent="0.35">
      <c r="A63" t="s">
        <v>15</v>
      </c>
      <c r="B63" t="str">
        <f>LEFT(car_inventory[[#This Row],[Car ID]], 2)</f>
        <v/>
      </c>
      <c r="D63" t="str">
        <f>MID(car_inventory[[#This Row],[Car ID]],5,3)</f>
        <v/>
      </c>
      <c r="I63" s="1"/>
      <c r="J63" t="s">
        <v>15</v>
      </c>
      <c r="K63" t="s">
        <v>15</v>
      </c>
    </row>
    <row r="64" spans="1:15" x14ac:dyDescent="0.35">
      <c r="A64" t="s">
        <v>15</v>
      </c>
      <c r="B64" t="str">
        <f>LEFT(car_inventory[[#This Row],[Car ID]], 2)</f>
        <v/>
      </c>
      <c r="D64" t="str">
        <f>MID(car_inventory[[#This Row],[Car ID]],5,3)</f>
        <v/>
      </c>
      <c r="I64" s="1"/>
      <c r="J64" t="s">
        <v>15</v>
      </c>
      <c r="K64" t="s">
        <v>15</v>
      </c>
    </row>
    <row r="65" spans="1:11" x14ac:dyDescent="0.35">
      <c r="A65" t="s">
        <v>15</v>
      </c>
      <c r="B65" t="str">
        <f>LEFT(car_inventory[[#This Row],[Car ID]], 2)</f>
        <v/>
      </c>
      <c r="D65" t="str">
        <f>MID(car_inventory[[#This Row],[Car ID]],5,3)</f>
        <v/>
      </c>
      <c r="I65" s="1"/>
      <c r="J65" t="s">
        <v>15</v>
      </c>
      <c r="K65" t="s">
        <v>15</v>
      </c>
    </row>
    <row r="66" spans="1:11" x14ac:dyDescent="0.35">
      <c r="A66" t="s">
        <v>15</v>
      </c>
      <c r="B66" t="str">
        <f>LEFT(car_inventory[[#This Row],[Car ID]], 2)</f>
        <v/>
      </c>
      <c r="D66" t="str">
        <f>MID(car_inventory[[#This Row],[Car ID]],5,3)</f>
        <v/>
      </c>
      <c r="I66" s="1"/>
      <c r="J66" t="s">
        <v>15</v>
      </c>
      <c r="K66" t="s">
        <v>15</v>
      </c>
    </row>
  </sheetData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5 b c f 5 f - 1 4 6 e - 4 8 5 2 - a 0 8 6 - a 6 0 7 0 a 4 7 4 b d e "   x m l n s = " h t t p : / / s c h e m a s . m i c r o s o f t . c o m / D a t a M a s h u p " > A A A A A H M E A A B Q S w M E F A A C A A g A V n T y W o f Q 5 p y l A A A A 9 g A A A B I A H A B D b 2 5 m a W c v U G F j a 2 F n Z S 5 4 b W w g o h g A K K A U A A A A A A A A A A A A A A A A A A A A A A A A A A A A h Y 9 N D o I w G E S v Q r q n P 0 i C I a X E s J X E x M S 4 b W q F R v g w t F j u 5 s I j e Q U x i r p z O W / e Y u Z + v f F 8 b J v g o n t r O s g Q w x Q F G l R 3 M F B l a H D H c I l y w T d S n W S l g 0 k G m 4 7 2 k K H a u X N K i P c e + w X u + o p E l D K y L 9 d b V e t W o o 9 s / s u h A e s k K I 0 E 3 7 3 G i A i z O M Y s S T D l Z I a 8 N P A V o m n v s / 2 B v B g a N / R a a A i L F S d z 5 O T 9 Q T w A U E s D B B Q A A g A I A F Z 0 8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d P J a / v G H 0 W w B A A D 3 A g A A E w A c A E Z v c m 1 1 b G F z L 1 N l Y 3 R p b 2 4 x L m 0 g o h g A K K A U A A A A A A A A A A A A A A A A A A A A A A A A A A A A f Z F P a 8 J A E M X v Q r 7 D s F 4 i L C m K 7 a E S i i S V e q i 0 a C n F 9 L A m o 2 6 7 2 S 3 7 R y v i d + + K E V s S m k u S 3 7 x 5 + 2 b W Y G 6 5 k j A 9 v b u D o B W 0 z J p p L K B N c q a B y w 1 K q / S O Q A w C b d A C / 0 y V 0 z l 6 k p h N l K r c l V 4 U j r j A K F H S + h 8 T k u Q 2 e z G o T b Y 2 5 Y f I U r W V Q r H C Z H 9 8 I / t t S Y f O U x S 8 5 B Z 1 T C i h k C j h S m n i b p / C v c x V w e U q 7 v a u e x S e n b I 4 t T u B 8 e U z m i i J 7 x 1 6 y t c m T 1 q V v l b A A 7 L C h z j G n 7 G F F 1 a V i o e n U S j M K z 4 U Y p o z w b S J r X a / L Z M 1 k y v v O N t 9 4 c V u p p k 0 S 6 X L U + J j 0 Y Q N 5 9 P 9 n i R + 8 H H q p 7 N e B R a / 7 Y H C n j y y T 2 y E E I 6 c E D B h J X b q A l W g a K b / 9 z H p l i y 3 T i O 8 I d M 1 w X D V k M Z f r T l T 6 c o F 6 g u H q 2 Y j v x F V p 6 n m G 6 z j V + Y X a R H h f N R Y 2 p t + d N x n Z e a 7 s L i r N U 5 w C w 2 L P X S C F p e N d z f 4 A V B L A Q I t A B Q A A g A I A F Z 0 8 l q H 0 O a c p Q A A A P Y A A A A S A A A A A A A A A A A A A A A A A A A A A A B D b 2 5 m a W c v U G F j a 2 F n Z S 5 4 b W x Q S w E C L Q A U A A I A C A B W d P J a D 8 r p q 6 Q A A A D p A A A A E w A A A A A A A A A A A A A A A A D x A A A A W 0 N v b n R l b n R f V H l w Z X N d L n h t b F B L A Q I t A B Q A A g A I A F Z 0 8 l r + 8 Y f R b A E A A P c C A A A T A A A A A A A A A A A A A A A A A O I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8 Q A A A A A A A A 3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p b n Z l b n R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D R i Y j N l N C 0 3 Z j V k L T R k Y W Y t Y m F i Y y 0 z M z U 3 N T I 5 Y 2 R h M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y X 2 l u d m V u d G 9 y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y I G l u d m V u d G 9 y e S 9 B d X R v U m V t b 3 Z l Z E N v b H V t b n M x L n t D Y X I g S U Q s M H 0 m c X V v d D s s J n F 1 b 3 Q 7 U 2 V j d G l v b j E v Y 2 F y I G l u d m V u d G 9 y e S 9 B d X R v U m V t b 3 Z l Z E N v b H V t b n M x L n t N Y W t l L D F 9 J n F 1 b 3 Q 7 L C Z x d W 9 0 O 1 N l Y 3 R p b 2 4 x L 2 N h c i B p b n Z l b n R v c n k v Q X V 0 b 1 J l b W 9 2 Z W R D b 2 x 1 b W 5 z M S 5 7 T W F r Z S A o R n V s b C B O Y W 1 l K S w y f S Z x d W 9 0 O y w m c X V v d D t T Z W N 0 a W 9 u M S 9 j Y X I g a W 5 2 Z W 5 0 b 3 J 5 L 0 F 1 d G 9 S Z W 1 v d m V k Q 2 9 s d W 1 u c z E u e 0 1 v Z G V s L D N 9 J n F 1 b 3 Q 7 L C Z x d W 9 0 O 1 N l Y 3 R p b 2 4 x L 2 N h c i B p b n Z l b n R v c n k v Q X V 0 b 1 J l b W 9 2 Z W R D b 2 x 1 b W 5 z M S 5 7 T W 9 k Z W w g K E Z 1 b G w g T m F t Z S k s N H 0 m c X V v d D s s J n F 1 b 3 Q 7 U 2 V j d G l v b j E v Y 2 F y I G l u d m V u d G 9 y e S 9 B d X R v U m V t b 3 Z l Z E N v b H V t b n M x L n t N Y W 5 1 Z m F j d H V y Z S B Z Z W F y L D V 9 J n F 1 b 3 Q 7 L C Z x d W 9 0 O 1 N l Y 3 R p b 2 4 x L 2 N h c i B p b n Z l b n R v c n k v Q X V 0 b 1 J l b W 9 2 Z W R D b 2 x 1 b W 5 z M S 5 7 Q W d l L D Z 9 J n F 1 b 3 Q 7 L C Z x d W 9 0 O 1 N l Y 3 R p b 2 4 x L 2 N h c i B p b n Z l b n R v c n k v Q X V 0 b 1 J l b W 9 2 Z W R D b 2 x 1 b W 5 z M S 5 7 T W l s Z X M s N 3 0 m c X V v d D s s J n F 1 b 3 Q 7 U 2 V j d G l v b j E v Y 2 F y I G l u d m V u d G 9 y e S 9 B d X R v U m V t b 3 Z l Z E N v b H V t b n M x L n t N a W x l c y A v I F l l Y X I s O H 0 m c X V v d D s s J n F 1 b 3 Q 7 U 2 V j d G l v b j E v Y 2 F y I G l u d m V u d G 9 y e S 9 B d X R v U m V t b 3 Z l Z E N v b H V t b n M x L n t D b 2 x v c i w 5 f S Z x d W 9 0 O y w m c X V v d D t T Z W N 0 a W 9 u M S 9 j Y X I g a W 5 2 Z W 5 0 b 3 J 5 L 0 F 1 d G 9 S Z W 1 v d m V k Q 2 9 s d W 1 u c z E u e 0 R y a X Z l c i w x M H 0 m c X V v d D s s J n F 1 b 3 Q 7 U 2 V j d G l v b j E v Y 2 F y I G l u d m V u d G 9 y e S 9 B d X R v U m V t b 3 Z l Z E N v b H V t b n M x L n t X Y X J h b n R l Z S B N a W x l c y w x M X 0 m c X V v d D s s J n F 1 b 3 Q 7 U 2 V j d G l v b j E v Y 2 F y I G l u d m V u d G 9 y e S 9 B d X R v U m V t b 3 Z l Z E N v b H V t b n M x L n t D b 3 Z l c m V k P y w x M n 0 m c X V v d D s s J n F 1 b 3 Q 7 U 2 V j d G l v b j E v Y 2 F y I G l u d m V u d G 9 y e S 9 B d X R v U m V t b 3 Z l Z E N v b H V t b n M x L n t O Z X c g Q 2 F y I E l E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Y 2 F y I G l u d m V u d G 9 y e S 9 B d X R v U m V t b 3 Z l Z E N v b H V t b n M x L n t D Y X I g S U Q s M H 0 m c X V v d D s s J n F 1 b 3 Q 7 U 2 V j d G l v b j E v Y 2 F y I G l u d m V u d G 9 y e S 9 B d X R v U m V t b 3 Z l Z E N v b H V t b n M x L n t N Y W t l L D F 9 J n F 1 b 3 Q 7 L C Z x d W 9 0 O 1 N l Y 3 R p b 2 4 x L 2 N h c i B p b n Z l b n R v c n k v Q X V 0 b 1 J l b W 9 2 Z W R D b 2 x 1 b W 5 z M S 5 7 T W F r Z S A o R n V s b C B O Y W 1 l K S w y f S Z x d W 9 0 O y w m c X V v d D t T Z W N 0 a W 9 u M S 9 j Y X I g a W 5 2 Z W 5 0 b 3 J 5 L 0 F 1 d G 9 S Z W 1 v d m V k Q 2 9 s d W 1 u c z E u e 0 1 v Z G V s L D N 9 J n F 1 b 3 Q 7 L C Z x d W 9 0 O 1 N l Y 3 R p b 2 4 x L 2 N h c i B p b n Z l b n R v c n k v Q X V 0 b 1 J l b W 9 2 Z W R D b 2 x 1 b W 5 z M S 5 7 T W 9 k Z W w g K E Z 1 b G w g T m F t Z S k s N H 0 m c X V v d D s s J n F 1 b 3 Q 7 U 2 V j d G l v b j E v Y 2 F y I G l u d m V u d G 9 y e S 9 B d X R v U m V t b 3 Z l Z E N v b H V t b n M x L n t N Y W 5 1 Z m F j d H V y Z S B Z Z W F y L D V 9 J n F 1 b 3 Q 7 L C Z x d W 9 0 O 1 N l Y 3 R p b 2 4 x L 2 N h c i B p b n Z l b n R v c n k v Q X V 0 b 1 J l b W 9 2 Z W R D b 2 x 1 b W 5 z M S 5 7 Q W d l L D Z 9 J n F 1 b 3 Q 7 L C Z x d W 9 0 O 1 N l Y 3 R p b 2 4 x L 2 N h c i B p b n Z l b n R v c n k v Q X V 0 b 1 J l b W 9 2 Z W R D b 2 x 1 b W 5 z M S 5 7 T W l s Z X M s N 3 0 m c X V v d D s s J n F 1 b 3 Q 7 U 2 V j d G l v b j E v Y 2 F y I G l u d m V u d G 9 y e S 9 B d X R v U m V t b 3 Z l Z E N v b H V t b n M x L n t N a W x l c y A v I F l l Y X I s O H 0 m c X V v d D s s J n F 1 b 3 Q 7 U 2 V j d G l v b j E v Y 2 F y I G l u d m V u d G 9 y e S 9 B d X R v U m V t b 3 Z l Z E N v b H V t b n M x L n t D b 2 x v c i w 5 f S Z x d W 9 0 O y w m c X V v d D t T Z W N 0 a W 9 u M S 9 j Y X I g a W 5 2 Z W 5 0 b 3 J 5 L 0 F 1 d G 9 S Z W 1 v d m V k Q 2 9 s d W 1 u c z E u e 0 R y a X Z l c i w x M H 0 m c X V v d D s s J n F 1 b 3 Q 7 U 2 V j d G l v b j E v Y 2 F y I G l u d m V u d G 9 y e S 9 B d X R v U m V t b 3 Z l Z E N v b H V t b n M x L n t X Y X J h b n R l Z S B N a W x l c y w x M X 0 m c X V v d D s s J n F 1 b 3 Q 7 U 2 V j d G l v b j E v Y 2 F y I G l u d m V u d G 9 y e S 9 B d X R v U m V t b 3 Z l Z E N v b H V t b n M x L n t D b 3 Z l c m V k P y w x M n 0 m c X V v d D s s J n F 1 b 3 Q 7 U 2 V j d G l v b j E v Y 2 F y I G l u d m V u d G 9 y e S 9 B d X R v U m V t b 3 Z l Z E N v b H V t b n M x L n t O Z X c g Q 2 F y I E l E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F y I E l E J n F 1 b 3 Q 7 L C Z x d W 9 0 O 0 1 h a 2 U m c X V v d D s s J n F 1 b 3 Q 7 T W F r Z S A o R n V s b C B O Y W 1 l K S Z x d W 9 0 O y w m c X V v d D t N b 2 R l b C Z x d W 9 0 O y w m c X V v d D t N b 2 R l b C A o R n V s b C B O Y W 1 l K S Z x d W 9 0 O y w m c X V v d D t N Y W 5 1 Z m F j d H V y Z S B Z Z W F y J n F 1 b 3 Q 7 L C Z x d W 9 0 O 0 F n Z S Z x d W 9 0 O y w m c X V v d D t N a W x l c y Z x d W 9 0 O y w m c X V v d D t N a W x l c y A v I F l l Y X I m c X V v d D s s J n F 1 b 3 Q 7 Q 2 9 s b 3 I m c X V v d D s s J n F 1 b 3 Q 7 R H J p d m V y J n F 1 b 3 Q 7 L C Z x d W 9 0 O 1 d h c m F u d G V l I E 1 p b G V z J n F 1 b 3 Q 7 L C Z x d W 9 0 O 0 N v d m V y Z W Q / J n F 1 b 3 Q 7 L C Z x d W 9 0 O 0 5 l d y B D Y X I g S U Q m c X V v d D t d I i A v P j x F b n R y e S B U e X B l P S J G a W x s Q 2 9 s d W 1 u V H l w Z X M i I F Z h b H V l P S J z Q m d Z R 0 J n W U d C Z 1 V H Q m d Z R E J n W T 0 i I C 8 + P E V u d H J 5 I F R 5 c G U 9 I k Z p b G x M Y X N 0 V X B k Y X R l Z C I g V m F s d W U 9 I m Q y M D I 1 L T A 3 L T E 4 V D E 4 O j M 0 O j Q 0 L j U w M D k w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c i U y M G l u d m V u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I l M j B p b n Z l b n R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J T I w a W 5 2 Z W 5 0 b 3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1 B F F A 5 5 d x F l b u N v p X Y W 0 k A A A A A A g A A A A A A E G Y A A A A B A A A g A A A A 4 P m b Y s z K S n + c S H S y p O 6 Z t Y K O 1 d F g + X a k u q W e / 6 K M z 4 0 A A A A A D o A A A A A C A A A g A A A A r d d 5 l R 1 C A 8 y e g B A z e 0 y 9 / u W u u q 6 n 9 m U 0 R I p e 3 o K d p 3 Z Q A A A A v Q 5 g O g v T 5 9 i u Y l S B h v 7 Z S p a Q G D Z D m y r j B S u + u S S r 3 C m x q o y C q / v i 1 N 4 U 8 q Y + L T o v y Q R J 6 K T R c B P d N 6 u P h l + P Y b 5 m w M n w f u F L + K g 8 G F D O J P J A A A A A d 9 Y k y Y R C U a 7 Y W a q k b T 0 x e R t N Y n n b e b P S f z 8 d b Z V v d Q c H j m k F O I D E N 9 Y h j o S / 2 x s y o P j f H v k f F Y X 6 p L M A j I A u u g = = < / D a t a M a s h u p > 
</file>

<file path=customXml/itemProps1.xml><?xml version="1.0" encoding="utf-8"?>
<ds:datastoreItem xmlns:ds="http://schemas.openxmlformats.org/officeDocument/2006/customXml" ds:itemID="{A7120D11-69B8-449A-8CD7-02726C7AC0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HSM JLFR</dc:creator>
  <cp:lastModifiedBy>HSM JLFR</cp:lastModifiedBy>
  <dcterms:created xsi:type="dcterms:W3CDTF">2025-07-18T18:32:28Z</dcterms:created>
  <dcterms:modified xsi:type="dcterms:W3CDTF">2025-07-25T01:33:38Z</dcterms:modified>
</cp:coreProperties>
</file>