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xr:revisionPtr revIDLastSave="0" documentId="8_{F61F15A5-9AA7-4A18-85B7-6026601C9729}" xr6:coauthVersionLast="47" xr6:coauthVersionMax="47" xr10:uidLastSave="{00000000-0000-0000-0000-000000000000}"/>
  <bookViews>
    <workbookView xWindow="9780" yWindow="360" windowWidth="10365" windowHeight="9705" xr2:uid="{7AD9C47D-8E58-4E00-BB9D-907B192DDF6E}"/>
  </bookViews>
  <sheets>
    <sheet name="Gauss Jordan" sheetId="1" r:id="rId1"/>
    <sheet name="Ejercicio" sheetId="2" r:id="rId2"/>
    <sheet name="Ejercicio 2" sheetId="3" r:id="rId3"/>
  </sheets>
  <definedNames>
    <definedName name="solver_adj" localSheetId="0" hidden="1">'Gauss Jordan'!$G$7:$G$9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'Gauss Jordan'!$B$6:$B$8</definedName>
    <definedName name="solver_lhs2" localSheetId="0" hidden="1">'Gauss Jordan'!$B$6:$B$8</definedName>
    <definedName name="solver_lhs3" localSheetId="0" hidden="1">'Gauss Jordan'!$B$6:$B$8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'Gauss Jordan'!$F$6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hs1" localSheetId="0" hidden="1">'Gauss Jordan'!$D$6:$D$8</definedName>
    <definedName name="solver_rhs2" localSheetId="0" hidden="1">'Gauss Jordan'!$D$6:$D$8</definedName>
    <definedName name="solver_rhs3" localSheetId="0" hidden="1">'Gauss Jordan'!$D$6:$D$8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D8" i="1"/>
  <c r="D7" i="1"/>
  <c r="D6" i="1"/>
  <c r="B7" i="1"/>
  <c r="B8" i="1"/>
  <c r="F6" i="1"/>
  <c r="I29" i="3"/>
  <c r="H29" i="3"/>
  <c r="G29" i="3"/>
  <c r="F29" i="3"/>
  <c r="I28" i="3"/>
  <c r="H28" i="3"/>
  <c r="G28" i="3"/>
  <c r="F28" i="3"/>
  <c r="I30" i="3"/>
  <c r="H30" i="3"/>
  <c r="G30" i="3"/>
  <c r="F30" i="3"/>
  <c r="I26" i="3"/>
  <c r="H26" i="3"/>
  <c r="G26" i="3"/>
  <c r="F26" i="3"/>
  <c r="I24" i="3"/>
  <c r="H24" i="3"/>
  <c r="G24" i="3"/>
  <c r="F24" i="3"/>
  <c r="I25" i="3"/>
  <c r="H25" i="3"/>
  <c r="G25" i="3"/>
  <c r="F25" i="3"/>
  <c r="I22" i="3"/>
  <c r="H22" i="3"/>
  <c r="G22" i="3"/>
  <c r="F22" i="3"/>
  <c r="I21" i="3"/>
  <c r="H21" i="3"/>
  <c r="G21" i="3"/>
  <c r="F21" i="3"/>
  <c r="I20" i="3"/>
  <c r="H20" i="3"/>
  <c r="G20" i="3"/>
  <c r="F20" i="3"/>
  <c r="H10" i="3" a="1"/>
  <c r="H11" i="3" s="1"/>
  <c r="H10" i="3"/>
  <c r="L1" i="3" a="1"/>
  <c r="L1" i="3" s="1"/>
  <c r="H19" i="1"/>
  <c r="H23" i="1" s="1"/>
  <c r="G19" i="1"/>
  <c r="G23" i="1" s="1"/>
  <c r="G22" i="1" s="1"/>
  <c r="F19" i="1"/>
  <c r="F23" i="1" s="1"/>
  <c r="F22" i="1" s="1"/>
  <c r="I18" i="1"/>
  <c r="I20" i="1" s="1"/>
  <c r="H18" i="1"/>
  <c r="H20" i="1" s="1"/>
  <c r="H24" i="1" s="1"/>
  <c r="H28" i="1" s="1"/>
  <c r="G18" i="1"/>
  <c r="G20" i="1" s="1"/>
  <c r="F18" i="1"/>
  <c r="F20" i="1" s="1"/>
  <c r="F24" i="1" s="1"/>
  <c r="F28" i="1" s="1"/>
  <c r="L1" i="1" a="1"/>
  <c r="L1" i="1" s="1"/>
  <c r="P8" i="2"/>
  <c r="P7" i="2"/>
  <c r="P6" i="2"/>
  <c r="J2" i="2" s="1"/>
  <c r="P26" i="2"/>
  <c r="P25" i="2"/>
  <c r="P24" i="2"/>
  <c r="I21" i="2"/>
  <c r="I22" i="2"/>
  <c r="N18" i="2"/>
  <c r="N17" i="2"/>
  <c r="N16" i="2"/>
  <c r="L17" i="2"/>
  <c r="L18" i="2"/>
  <c r="L16" i="2"/>
  <c r="I20" i="2" s="1"/>
  <c r="N8" i="2"/>
  <c r="N7" i="2"/>
  <c r="N6" i="2"/>
  <c r="K8" i="2"/>
  <c r="K7" i="2"/>
  <c r="K6" i="2"/>
  <c r="J8" i="2"/>
  <c r="J7" i="2"/>
  <c r="J6" i="2"/>
  <c r="L8" i="2"/>
  <c r="L7" i="2"/>
  <c r="L6" i="2"/>
  <c r="Q14" i="1" a="1"/>
  <c r="S14" i="1" s="1"/>
  <c r="Q1" i="1" l="1" a="1"/>
  <c r="Q2" i="1" s="1"/>
  <c r="H22" i="1"/>
  <c r="H27" i="1"/>
  <c r="F27" i="1"/>
  <c r="G24" i="1"/>
  <c r="G28" i="1" s="1"/>
  <c r="G27" i="1" s="1"/>
  <c r="I19" i="1"/>
  <c r="I23" i="1" s="1"/>
  <c r="I22" i="1" s="1"/>
  <c r="H12" i="3"/>
  <c r="L3" i="3"/>
  <c r="N2" i="3"/>
  <c r="M2" i="3"/>
  <c r="L2" i="3"/>
  <c r="N1" i="3"/>
  <c r="M1" i="3"/>
  <c r="M3" i="3"/>
  <c r="N3" i="3"/>
  <c r="R14" i="1"/>
  <c r="S16" i="1"/>
  <c r="M3" i="1"/>
  <c r="L3" i="1"/>
  <c r="N2" i="1"/>
  <c r="M2" i="1"/>
  <c r="L2" i="1"/>
  <c r="N1" i="1"/>
  <c r="M1" i="1"/>
  <c r="N3" i="1"/>
  <c r="R16" i="1"/>
  <c r="Q15" i="1"/>
  <c r="Q14" i="1"/>
  <c r="V14" i="1" s="1" a="1"/>
  <c r="V15" i="1" s="1"/>
  <c r="Q16" i="1"/>
  <c r="S15" i="1"/>
  <c r="R15" i="1"/>
  <c r="I24" i="1" l="1"/>
  <c r="I28" i="1" s="1"/>
  <c r="I27" i="1" s="1"/>
  <c r="Q3" i="1"/>
  <c r="Q1" i="1"/>
  <c r="G26" i="1"/>
  <c r="I26" i="1"/>
  <c r="F26" i="1"/>
  <c r="H26" i="1"/>
  <c r="K7" i="1" a="1"/>
  <c r="K7" i="1" s="1"/>
  <c r="V14" i="1"/>
  <c r="V16" i="1"/>
  <c r="K8" i="1" l="1"/>
  <c r="K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GaMs</author>
  </authors>
  <commentList>
    <comment ref="F15" authorId="0" shapeId="0" xr:uid="{76EDA27F-5A57-49D7-A856-F077A5EB94C4}">
      <text>
        <r>
          <rPr>
            <b/>
            <sz val="9"/>
            <color indexed="81"/>
            <rFont val="Tahoma"/>
            <family val="2"/>
          </rPr>
          <t>GaMs:</t>
        </r>
        <r>
          <rPr>
            <sz val="9"/>
            <color indexed="81"/>
            <rFont val="Tahoma"/>
            <family val="2"/>
          </rPr>
          <t xml:space="preserve">
Estos valore sne naranja se convierten en Cero. Con la aplicación de operaciones matemáticas</t>
        </r>
      </text>
    </comment>
    <comment ref="G18" authorId="0" shapeId="0" xr:uid="{C0F6F433-AAD6-4895-8DD1-73D377279AEB}">
      <text>
        <r>
          <rPr>
            <b/>
            <sz val="9"/>
            <color indexed="81"/>
            <rFont val="Tahoma"/>
            <family val="2"/>
          </rPr>
          <t>GaMs:</t>
        </r>
        <r>
          <rPr>
            <sz val="9"/>
            <color indexed="81"/>
            <rFont val="Tahoma"/>
            <family val="2"/>
          </rPr>
          <t xml:space="preserve">
Se buscan las operaciones matemáticas tales que permitan convertir estos valores en 0.
</t>
        </r>
      </text>
    </comment>
  </commentList>
</comments>
</file>

<file path=xl/sharedStrings.xml><?xml version="1.0" encoding="utf-8"?>
<sst xmlns="http://schemas.openxmlformats.org/spreadsheetml/2006/main" count="183" uniqueCount="107">
  <si>
    <t xml:space="preserve">-3x+3y+2z=1 </t>
  </si>
  <si>
    <t xml:space="preserve">4x+y-z=2 </t>
  </si>
  <si>
    <t xml:space="preserve">x-2y+z=3 </t>
  </si>
  <si>
    <t>X</t>
  </si>
  <si>
    <t>Y</t>
  </si>
  <si>
    <t>Z</t>
  </si>
  <si>
    <t>Ci</t>
  </si>
  <si>
    <t>A</t>
  </si>
  <si>
    <r>
      <t>A</t>
    </r>
    <r>
      <rPr>
        <vertAlign val="superscript"/>
        <sz val="14"/>
        <color theme="1"/>
        <rFont val="Arial"/>
        <family val="2"/>
      </rPr>
      <t>-1</t>
    </r>
  </si>
  <si>
    <r>
      <t>A</t>
    </r>
    <r>
      <rPr>
        <vertAlign val="superscript"/>
        <sz val="14"/>
        <color theme="1"/>
        <rFont val="Arial"/>
        <family val="2"/>
      </rPr>
      <t>-1</t>
    </r>
    <r>
      <rPr>
        <sz val="14"/>
        <color theme="1"/>
        <rFont val="Arial"/>
        <family val="2"/>
      </rPr>
      <t>*Ci = Variables</t>
    </r>
  </si>
  <si>
    <t>EMPLEANDO GAUSS JORDAN</t>
  </si>
  <si>
    <t>C1</t>
  </si>
  <si>
    <t>C2</t>
  </si>
  <si>
    <t>C3</t>
  </si>
  <si>
    <t>F1 / -3</t>
  </si>
  <si>
    <t>F1</t>
  </si>
  <si>
    <t>F2</t>
  </si>
  <si>
    <t>F3</t>
  </si>
  <si>
    <t>F3(Matriz anterior) - F1 (Fila pivotante Matriz actual)</t>
  </si>
  <si>
    <t>-4F1 (Matriz actual) + F2 (Matriz anterior)</t>
  </si>
  <si>
    <t>F2 / 5</t>
  </si>
  <si>
    <t>F1 ( Matriz anterior) + F2 ( Matriz actual)</t>
  </si>
  <si>
    <t>F3 ( matriz anterior) + F2 ( Matriz actual)</t>
  </si>
  <si>
    <t>F3 / 2</t>
  </si>
  <si>
    <t>(-0,3)*F3 ( Matriz actual) + F2 ( Matriz anterior)</t>
  </si>
  <si>
    <t>Operario</t>
  </si>
  <si>
    <t>Maquina</t>
  </si>
  <si>
    <t>Tasa de producción Maquina (ud/hora)</t>
  </si>
  <si>
    <t>Tasa de producción Operario (ud/hora)</t>
  </si>
  <si>
    <t>P1</t>
  </si>
  <si>
    <t>P2</t>
  </si>
  <si>
    <t>P3</t>
  </si>
  <si>
    <t>M1</t>
  </si>
  <si>
    <t>M2</t>
  </si>
  <si>
    <t>M3</t>
  </si>
  <si>
    <t>Alistamiento (horas/lote)</t>
  </si>
  <si>
    <t>Unidades/año requeridas (miles)</t>
  </si>
  <si>
    <t>Unidades por lote (miles)</t>
  </si>
  <si>
    <t>Numero de lotes año</t>
  </si>
  <si>
    <t>La ejecución de las operaciones frente a la norma es la siguiente:</t>
  </si>
  <si>
    <t>O1      Sobreproducción 15%         </t>
  </si>
  <si>
    <t>O2      Subproducción 10%</t>
  </si>
  <si>
    <t>O3      Norma</t>
  </si>
  <si>
    <t>Días hábiles/año                                                              260</t>
  </si>
  <si>
    <t>Número de Turnos                                                            2</t>
  </si>
  <si>
    <t>Número de horas por turno                                       8</t>
  </si>
  <si>
    <t>Gastos generales Estándar por maquina y operario                 120 horas/año</t>
  </si>
  <si>
    <t>Los operarios participan del proceso de alistamiento.</t>
  </si>
  <si>
    <t>Determinar el número necesario de maquinas, operarios y sitios de trabajo</t>
  </si>
  <si>
    <t>Xij= Cantidad de productos a fabricar tipo j donde j=1,2,3, en las maquinas tipo i donde i=1,2,3. Xij &gt;=0</t>
  </si>
  <si>
    <t>Sujeto a:</t>
  </si>
  <si>
    <t>=</t>
  </si>
  <si>
    <t>&gt;=</t>
  </si>
  <si>
    <t>0,5X11 +</t>
  </si>
  <si>
    <t>0,5X12 +</t>
  </si>
  <si>
    <t>1,6X13</t>
  </si>
  <si>
    <t>2X21 +</t>
  </si>
  <si>
    <t>1,6X22 +</t>
  </si>
  <si>
    <t>2,5X23</t>
  </si>
  <si>
    <t>2X31 +</t>
  </si>
  <si>
    <t>1,6X32 +</t>
  </si>
  <si>
    <t>2X33</t>
  </si>
  <si>
    <t>X11 +</t>
  </si>
  <si>
    <t xml:space="preserve">X21 + </t>
  </si>
  <si>
    <t>X31</t>
  </si>
  <si>
    <t>X21 +</t>
  </si>
  <si>
    <t xml:space="preserve">X22 + </t>
  </si>
  <si>
    <t>X23</t>
  </si>
  <si>
    <t>X31 +</t>
  </si>
  <si>
    <t xml:space="preserve">X32 + </t>
  </si>
  <si>
    <t>X33</t>
  </si>
  <si>
    <t>Binaria</t>
  </si>
  <si>
    <t>X11 + X21+X31</t>
  </si>
  <si>
    <t>&lt;=</t>
  </si>
  <si>
    <t>F.O</t>
  </si>
  <si>
    <t>Min Z F.O = Sum(hij*Xij) + BinXij*sum(Eij*Xij)</t>
  </si>
  <si>
    <t>sum(Ci*Xi)</t>
  </si>
  <si>
    <t>POR MEDIO DEL MÉTODO GAUSS JORDAN</t>
  </si>
  <si>
    <t>a11</t>
  </si>
  <si>
    <t>a12</t>
  </si>
  <si>
    <t>a13</t>
  </si>
  <si>
    <t>a21</t>
  </si>
  <si>
    <t>a22</t>
  </si>
  <si>
    <t>a23</t>
  </si>
  <si>
    <t>a31</t>
  </si>
  <si>
    <t>a32</t>
  </si>
  <si>
    <t>a33</t>
  </si>
  <si>
    <t>am1</t>
  </si>
  <si>
    <t>am2</t>
  </si>
  <si>
    <t>am3</t>
  </si>
  <si>
    <t>Cm</t>
  </si>
  <si>
    <t>a1n</t>
  </si>
  <si>
    <t>a2n</t>
  </si>
  <si>
    <t>a3n</t>
  </si>
  <si>
    <t>amn</t>
  </si>
  <si>
    <t>…</t>
  </si>
  <si>
    <t>.
.
.</t>
  </si>
  <si>
    <t>(0,3)* F3 (Matriz actual) + F1 ( Matriz anterior)</t>
  </si>
  <si>
    <t>INV A</t>
  </si>
  <si>
    <t>a1j /3</t>
  </si>
  <si>
    <t>-5* a1j+a2j</t>
  </si>
  <si>
    <t>a3j - a1j</t>
  </si>
  <si>
    <t>a2j / -0,3333</t>
  </si>
  <si>
    <t>-0,6667*a2j + a1j</t>
  </si>
  <si>
    <t>-0,3333*a2j+a3j</t>
  </si>
  <si>
    <t>-5*a3j+a1j</t>
  </si>
  <si>
    <t>7*a3j+a2j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</si>
</sst>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theme="1"/>
      <name val="Arial"/>
      <family val="2"/>
    </font>
    <font>
      <vertAlign val="superscript"/>
      <sz val="14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Trebuchet MS"/>
      <family val="2"/>
    </font>
    <font>
      <sz val="11"/>
      <color rgb="FF000000"/>
      <name val="Trebuchet MS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Dashed">
        <color auto="1"/>
      </left>
      <right style="thick">
        <color auto="1"/>
      </right>
      <top/>
      <bottom/>
      <diagonal/>
    </border>
    <border>
      <left style="mediumDashed">
        <color auto="1"/>
      </left>
      <right style="thick">
        <color auto="1"/>
      </right>
      <top style="mediumDashDot">
        <color auto="1"/>
      </top>
      <bottom style="mediumDashDot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readingOrder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/>
    <xf numFmtId="0" fontId="6" fillId="5" borderId="9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0" xfId="0" applyBorder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0" xfId="0" applyFont="1"/>
    <xf numFmtId="0" fontId="2" fillId="8" borderId="1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0" xfId="0" applyFont="1"/>
    <xf numFmtId="0" fontId="10" fillId="0" borderId="0" xfId="0" applyFont="1" applyFill="1"/>
    <xf numFmtId="0" fontId="10" fillId="0" borderId="0" xfId="0" quotePrefix="1" applyFont="1" applyFill="1"/>
    <xf numFmtId="0" fontId="10" fillId="3" borderId="1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10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10" fillId="12" borderId="0" xfId="0" applyFont="1" applyFill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9C4FCCD-CFF2-4BA8-8FA2-21379CDDEFA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232170</xdr:colOff>
      <xdr:row>4</xdr:row>
      <xdr:rowOff>162817</xdr:rowOff>
    </xdr:to>
    <xdr:pic>
      <xdr:nvPicPr>
        <xdr:cNvPr id="2" name="Picture 2" descr="\left \{ \begin{array}{l} 3x + 2y + z = 1 \\ 5x + 3y + 4z = 2 \\ x + y - z = 1 \end{array} \right.">
          <a:extLst>
            <a:ext uri="{FF2B5EF4-FFF2-40B4-BE49-F238E27FC236}">
              <a16:creationId xmlns:a16="http://schemas.microsoft.com/office/drawing/2014/main" id="{E09A093B-853B-9EEF-AB8E-E7596AD2D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18170" cy="10772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48B0-4AED-4DD7-91D5-97F4FD17CF69}">
  <dimension ref="A1:V46"/>
  <sheetViews>
    <sheetView tabSelected="1" topLeftCell="E1" zoomScaleNormal="100" workbookViewId="0">
      <selection activeCell="I6" sqref="I6"/>
    </sheetView>
  </sheetViews>
  <sheetFormatPr baseColWidth="10" defaultRowHeight="18" x14ac:dyDescent="0.25"/>
  <cols>
    <col min="1" max="5" width="11.42578125" style="2"/>
    <col min="6" max="9" width="6.5703125" style="2" customWidth="1"/>
    <col min="10" max="10" width="5" style="2" customWidth="1"/>
    <col min="11" max="11" width="8.85546875" style="8" customWidth="1"/>
    <col min="12" max="13" width="8.85546875" style="2" customWidth="1"/>
    <col min="14" max="14" width="7.85546875" style="2" customWidth="1"/>
    <col min="15" max="15" width="5.42578125" style="2" customWidth="1"/>
    <col min="16" max="16" width="8.7109375" style="2" customWidth="1"/>
    <col min="17" max="16384" width="11.42578125" style="2"/>
  </cols>
  <sheetData>
    <row r="1" spans="1:22" ht="18.75" thickBot="1" x14ac:dyDescent="0.3">
      <c r="A1" s="3" t="s">
        <v>0</v>
      </c>
      <c r="F1" s="4">
        <v>-3</v>
      </c>
      <c r="G1" s="5">
        <v>3</v>
      </c>
      <c r="H1" s="5">
        <v>2</v>
      </c>
      <c r="I1" s="35">
        <v>1</v>
      </c>
      <c r="L1" s="36">
        <f t="array" ref="L1:N3">MINVERSE(F1:H3)</f>
        <v>3.3333333333333333E-2</v>
      </c>
      <c r="M1" s="37">
        <v>0.23333333333333334</v>
      </c>
      <c r="N1" s="38">
        <v>0.16666666666666666</v>
      </c>
      <c r="P1" s="6" t="s">
        <v>3</v>
      </c>
      <c r="Q1" s="6">
        <f t="array" ref="Q1:Q3">MMULT(L1:N3,I1:I3)</f>
        <v>1</v>
      </c>
    </row>
    <row r="2" spans="1:22" ht="21.75" thickBot="1" x14ac:dyDescent="0.3">
      <c r="A2" s="3" t="s">
        <v>1</v>
      </c>
      <c r="E2" s="2" t="s">
        <v>7</v>
      </c>
      <c r="F2" s="4">
        <v>4</v>
      </c>
      <c r="G2" s="5">
        <v>1</v>
      </c>
      <c r="H2" s="5">
        <v>-1</v>
      </c>
      <c r="I2" s="35">
        <v>2</v>
      </c>
      <c r="K2" s="2" t="s">
        <v>8</v>
      </c>
      <c r="L2" s="36">
        <v>0.16666666666666666</v>
      </c>
      <c r="M2" s="37">
        <v>0.16666666666666666</v>
      </c>
      <c r="N2" s="38">
        <v>-0.16666666666666666</v>
      </c>
      <c r="P2" s="6" t="s">
        <v>4</v>
      </c>
      <c r="Q2" s="6">
        <v>0</v>
      </c>
    </row>
    <row r="3" spans="1:22" ht="18.75" thickBot="1" x14ac:dyDescent="0.3">
      <c r="A3" s="3" t="s">
        <v>2</v>
      </c>
      <c r="F3" s="4">
        <v>1</v>
      </c>
      <c r="G3" s="5">
        <v>-2</v>
      </c>
      <c r="H3" s="5">
        <v>1</v>
      </c>
      <c r="I3" s="35">
        <v>3</v>
      </c>
      <c r="L3" s="36">
        <v>0.3</v>
      </c>
      <c r="M3" s="37">
        <v>9.9999999999999978E-2</v>
      </c>
      <c r="N3" s="38">
        <v>0.5</v>
      </c>
      <c r="P3" s="6" t="s">
        <v>5</v>
      </c>
      <c r="Q3" s="6">
        <v>2</v>
      </c>
    </row>
    <row r="4" spans="1:22" x14ac:dyDescent="0.25">
      <c r="F4" s="4" t="s">
        <v>3</v>
      </c>
      <c r="G4" s="5" t="s">
        <v>4</v>
      </c>
      <c r="H4" s="5" t="s">
        <v>5</v>
      </c>
      <c r="I4" s="35" t="s">
        <v>6</v>
      </c>
    </row>
    <row r="5" spans="1:22" ht="21" x14ac:dyDescent="0.25">
      <c r="K5" s="8" t="s">
        <v>9</v>
      </c>
    </row>
    <row r="6" spans="1:22" x14ac:dyDescent="0.25">
      <c r="B6" s="7">
        <f>F1*$G$7+G1*$G$8+H1*$G$9</f>
        <v>1</v>
      </c>
      <c r="C6" s="7" t="s">
        <v>51</v>
      </c>
      <c r="D6" s="67">
        <f>I1</f>
        <v>1</v>
      </c>
      <c r="F6" s="7">
        <f>G7+G8+G9</f>
        <v>3</v>
      </c>
    </row>
    <row r="7" spans="1:22" x14ac:dyDescent="0.25">
      <c r="B7" s="7">
        <f>F2*$G$7+G2*$G$8+H2*$G$9</f>
        <v>2</v>
      </c>
      <c r="C7" s="7" t="s">
        <v>51</v>
      </c>
      <c r="D7" s="67">
        <f>I2</f>
        <v>2</v>
      </c>
      <c r="F7" s="7" t="s">
        <v>3</v>
      </c>
      <c r="G7" s="7">
        <v>1</v>
      </c>
      <c r="J7" s="7" t="s">
        <v>3</v>
      </c>
      <c r="K7" s="7">
        <f t="array" ref="K7:K9">MMULT(L1:N3,I1:I3)</f>
        <v>1</v>
      </c>
    </row>
    <row r="8" spans="1:22" x14ac:dyDescent="0.25">
      <c r="B8" s="7">
        <f>F3*$G$7+G3*$G$8+H3*$G$9</f>
        <v>3</v>
      </c>
      <c r="C8" s="7" t="s">
        <v>51</v>
      </c>
      <c r="D8" s="67">
        <f>I3</f>
        <v>3</v>
      </c>
      <c r="F8" s="7" t="s">
        <v>4</v>
      </c>
      <c r="G8" s="7">
        <v>0</v>
      </c>
      <c r="J8" s="7" t="s">
        <v>4</v>
      </c>
      <c r="K8" s="7">
        <v>0</v>
      </c>
    </row>
    <row r="9" spans="1:22" x14ac:dyDescent="0.25">
      <c r="F9" s="7" t="s">
        <v>5</v>
      </c>
      <c r="G9" s="7">
        <v>2</v>
      </c>
      <c r="J9" s="7" t="s">
        <v>5</v>
      </c>
      <c r="K9" s="7">
        <v>2</v>
      </c>
    </row>
    <row r="12" spans="1:22" x14ac:dyDescent="0.25">
      <c r="F12" s="2" t="s">
        <v>10</v>
      </c>
    </row>
    <row r="14" spans="1:22" x14ac:dyDescent="0.25">
      <c r="E14" s="2" t="s">
        <v>15</v>
      </c>
      <c r="F14" s="40">
        <v>-3</v>
      </c>
      <c r="G14" s="27">
        <v>3</v>
      </c>
      <c r="H14" s="27">
        <v>2</v>
      </c>
      <c r="I14" s="28">
        <v>1</v>
      </c>
      <c r="Q14" s="7">
        <f t="array" ref="Q14:S16">MINVERSE(F14:H16)</f>
        <v>3.3333333333333333E-2</v>
      </c>
      <c r="R14" s="7">
        <v>0.23333333333333334</v>
      </c>
      <c r="S14" s="7">
        <v>0.16666666666666666</v>
      </c>
      <c r="U14" s="7" t="s">
        <v>3</v>
      </c>
      <c r="V14" s="7">
        <f t="array" ref="V14:V16">MMULT(Q14:S16,I14:I16)</f>
        <v>1</v>
      </c>
    </row>
    <row r="15" spans="1:22" x14ac:dyDescent="0.25">
      <c r="E15" s="2" t="s">
        <v>16</v>
      </c>
      <c r="F15" s="30">
        <v>4</v>
      </c>
      <c r="G15" s="41">
        <v>1</v>
      </c>
      <c r="H15" s="27">
        <v>-1</v>
      </c>
      <c r="I15" s="28">
        <v>2</v>
      </c>
      <c r="Q15" s="7">
        <v>0.16666666666666666</v>
      </c>
      <c r="R15" s="7">
        <v>0.16666666666666666</v>
      </c>
      <c r="S15" s="7">
        <v>-0.16666666666666666</v>
      </c>
      <c r="U15" s="7" t="s">
        <v>4</v>
      </c>
      <c r="V15" s="7">
        <v>0</v>
      </c>
    </row>
    <row r="16" spans="1:22" x14ac:dyDescent="0.25">
      <c r="E16" s="2" t="s">
        <v>17</v>
      </c>
      <c r="F16" s="30">
        <v>1</v>
      </c>
      <c r="G16" s="27">
        <v>-2</v>
      </c>
      <c r="H16" s="41">
        <v>1</v>
      </c>
      <c r="I16" s="28">
        <v>3</v>
      </c>
      <c r="Q16" s="7">
        <v>0.3</v>
      </c>
      <c r="R16" s="7">
        <v>9.9999999999999978E-2</v>
      </c>
      <c r="S16" s="7">
        <v>0.5</v>
      </c>
      <c r="U16" s="7" t="s">
        <v>5</v>
      </c>
      <c r="V16" s="7">
        <v>2</v>
      </c>
    </row>
    <row r="17" spans="5:11" x14ac:dyDescent="0.25">
      <c r="F17" s="39"/>
      <c r="G17" s="39"/>
      <c r="H17" s="39"/>
      <c r="I17" s="39"/>
    </row>
    <row r="18" spans="5:11" x14ac:dyDescent="0.25">
      <c r="E18" s="2" t="s">
        <v>15</v>
      </c>
      <c r="F18" s="44">
        <f>F14/$F$14</f>
        <v>1</v>
      </c>
      <c r="G18" s="31">
        <f t="shared" ref="G18:I18" si="0">G14/$F$14</f>
        <v>-1</v>
      </c>
      <c r="H18" s="42">
        <f t="shared" si="0"/>
        <v>-0.66666666666666663</v>
      </c>
      <c r="I18" s="43">
        <f t="shared" si="0"/>
        <v>-0.33333333333333331</v>
      </c>
      <c r="K18" s="8" t="s">
        <v>14</v>
      </c>
    </row>
    <row r="19" spans="5:11" x14ac:dyDescent="0.25">
      <c r="E19" s="2" t="s">
        <v>16</v>
      </c>
      <c r="F19" s="44">
        <f>-4*F18+F15</f>
        <v>0</v>
      </c>
      <c r="G19" s="41">
        <f t="shared" ref="G19:I19" si="1">-4*G18+G15</f>
        <v>5</v>
      </c>
      <c r="H19" s="27">
        <f t="shared" si="1"/>
        <v>1.6666666666666665</v>
      </c>
      <c r="I19" s="28">
        <f t="shared" si="1"/>
        <v>3.333333333333333</v>
      </c>
      <c r="K19" s="9" t="s">
        <v>19</v>
      </c>
    </row>
    <row r="20" spans="5:11" x14ac:dyDescent="0.25">
      <c r="E20" s="2" t="s">
        <v>17</v>
      </c>
      <c r="F20" s="44">
        <f>F16-F18</f>
        <v>0</v>
      </c>
      <c r="G20" s="31">
        <f t="shared" ref="G20:I20" si="2">G16-G18</f>
        <v>-1</v>
      </c>
      <c r="H20" s="27">
        <f t="shared" si="2"/>
        <v>1.6666666666666665</v>
      </c>
      <c r="I20" s="28">
        <f t="shared" si="2"/>
        <v>3.3333333333333335</v>
      </c>
      <c r="K20" s="8" t="s">
        <v>18</v>
      </c>
    </row>
    <row r="21" spans="5:11" x14ac:dyDescent="0.25">
      <c r="F21" s="39"/>
      <c r="G21" s="39"/>
      <c r="H21" s="39"/>
      <c r="I21" s="39"/>
    </row>
    <row r="22" spans="5:11" x14ac:dyDescent="0.25">
      <c r="E22" s="2" t="s">
        <v>15</v>
      </c>
      <c r="F22" s="40">
        <f>F23+F18</f>
        <v>1</v>
      </c>
      <c r="G22" s="31">
        <f t="shared" ref="G22:I22" si="3">G23+G18</f>
        <v>0</v>
      </c>
      <c r="H22" s="31">
        <f t="shared" si="3"/>
        <v>-0.33333333333333331</v>
      </c>
      <c r="I22" s="28">
        <f t="shared" si="3"/>
        <v>0.33333333333333331</v>
      </c>
      <c r="K22" s="8" t="s">
        <v>21</v>
      </c>
    </row>
    <row r="23" spans="5:11" x14ac:dyDescent="0.25">
      <c r="E23" s="2" t="s">
        <v>16</v>
      </c>
      <c r="F23" s="30">
        <f>F19/$G$19</f>
        <v>0</v>
      </c>
      <c r="G23" s="41">
        <f t="shared" ref="G23:I23" si="4">G19/$G$19</f>
        <v>1</v>
      </c>
      <c r="H23" s="31">
        <f t="shared" si="4"/>
        <v>0.33333333333333331</v>
      </c>
      <c r="I23" s="28">
        <f t="shared" si="4"/>
        <v>0.66666666666666663</v>
      </c>
      <c r="K23" s="8" t="s">
        <v>20</v>
      </c>
    </row>
    <row r="24" spans="5:11" x14ac:dyDescent="0.25">
      <c r="E24" s="2" t="s">
        <v>17</v>
      </c>
      <c r="F24" s="30">
        <f>F20+F23</f>
        <v>0</v>
      </c>
      <c r="G24" s="31">
        <f t="shared" ref="G24:I24" si="5">G20+G23</f>
        <v>0</v>
      </c>
      <c r="H24" s="41">
        <f t="shared" si="5"/>
        <v>1.9999999999999998</v>
      </c>
      <c r="I24" s="28">
        <f t="shared" si="5"/>
        <v>4</v>
      </c>
      <c r="K24" s="8" t="s">
        <v>22</v>
      </c>
    </row>
    <row r="25" spans="5:11" x14ac:dyDescent="0.25">
      <c r="F25" s="39"/>
      <c r="G25" s="39"/>
      <c r="H25" s="39"/>
      <c r="I25" s="39"/>
    </row>
    <row r="26" spans="5:11" x14ac:dyDescent="0.25">
      <c r="E26" s="2" t="s">
        <v>15</v>
      </c>
      <c r="F26" s="32">
        <f>-$H$22*F28+F22</f>
        <v>1</v>
      </c>
      <c r="G26" s="33">
        <f t="shared" ref="G26:I26" si="6">-$H$22*G28+G22</f>
        <v>0</v>
      </c>
      <c r="H26" s="33">
        <f t="shared" si="6"/>
        <v>0</v>
      </c>
      <c r="I26" s="28">
        <f t="shared" si="6"/>
        <v>1</v>
      </c>
      <c r="J26" s="2" t="s">
        <v>3</v>
      </c>
      <c r="K26" s="8" t="s">
        <v>97</v>
      </c>
    </row>
    <row r="27" spans="5:11" x14ac:dyDescent="0.25">
      <c r="E27" s="2" t="s">
        <v>16</v>
      </c>
      <c r="F27" s="32">
        <f>-$H$23*F28+F23</f>
        <v>0</v>
      </c>
      <c r="G27" s="33">
        <f t="shared" ref="G27:I27" si="7">-$H$23*G28+G23</f>
        <v>1</v>
      </c>
      <c r="H27" s="33">
        <f t="shared" si="7"/>
        <v>0</v>
      </c>
      <c r="I27" s="28">
        <f t="shared" si="7"/>
        <v>0</v>
      </c>
      <c r="J27" s="2" t="s">
        <v>4</v>
      </c>
      <c r="K27" s="8" t="s">
        <v>24</v>
      </c>
    </row>
    <row r="28" spans="5:11" x14ac:dyDescent="0.25">
      <c r="E28" s="2" t="s">
        <v>17</v>
      </c>
      <c r="F28" s="10">
        <f>F24/$H$24</f>
        <v>0</v>
      </c>
      <c r="G28" s="11">
        <f t="shared" ref="G28:I28" si="8">G24/$H$24</f>
        <v>0</v>
      </c>
      <c r="H28" s="11">
        <f t="shared" si="8"/>
        <v>1</v>
      </c>
      <c r="I28" s="46">
        <f t="shared" si="8"/>
        <v>2</v>
      </c>
      <c r="J28" s="2" t="s">
        <v>5</v>
      </c>
      <c r="K28" s="8" t="s">
        <v>23</v>
      </c>
    </row>
    <row r="29" spans="5:11" x14ac:dyDescent="0.25">
      <c r="F29" s="39"/>
      <c r="G29" s="39"/>
      <c r="H29" s="39"/>
      <c r="I29" s="39"/>
    </row>
    <row r="30" spans="5:11" x14ac:dyDescent="0.25">
      <c r="E30" s="2" t="s">
        <v>15</v>
      </c>
      <c r="F30" s="26"/>
      <c r="G30" s="27"/>
      <c r="H30" s="27"/>
      <c r="I30" s="28"/>
    </row>
    <row r="31" spans="5:11" x14ac:dyDescent="0.25">
      <c r="E31" s="2" t="s">
        <v>16</v>
      </c>
      <c r="F31" s="26"/>
      <c r="G31" s="27"/>
      <c r="H31" s="27"/>
      <c r="I31" s="28"/>
    </row>
    <row r="32" spans="5:11" x14ac:dyDescent="0.25">
      <c r="E32" s="2" t="s">
        <v>17</v>
      </c>
      <c r="F32" s="26"/>
      <c r="G32" s="27"/>
      <c r="H32" s="27"/>
      <c r="I32" s="28"/>
    </row>
    <row r="33" spans="6:12" x14ac:dyDescent="0.25">
      <c r="F33" s="39"/>
      <c r="G33" s="39"/>
      <c r="H33" s="39"/>
      <c r="I33" s="39"/>
    </row>
    <row r="34" spans="6:12" x14ac:dyDescent="0.25">
      <c r="F34" s="26" t="s">
        <v>78</v>
      </c>
      <c r="G34" s="27" t="s">
        <v>79</v>
      </c>
      <c r="H34" s="27" t="s">
        <v>80</v>
      </c>
      <c r="I34" s="2" t="s">
        <v>95</v>
      </c>
      <c r="J34" s="2" t="s">
        <v>91</v>
      </c>
      <c r="L34" s="28" t="s">
        <v>11</v>
      </c>
    </row>
    <row r="35" spans="6:12" x14ac:dyDescent="0.25">
      <c r="F35" s="26" t="s">
        <v>81</v>
      </c>
      <c r="G35" s="27" t="s">
        <v>82</v>
      </c>
      <c r="H35" s="27" t="s">
        <v>83</v>
      </c>
      <c r="I35" s="2" t="s">
        <v>95</v>
      </c>
      <c r="J35" s="2" t="s">
        <v>92</v>
      </c>
      <c r="L35" s="28" t="s">
        <v>12</v>
      </c>
    </row>
    <row r="36" spans="6:12" x14ac:dyDescent="0.25">
      <c r="F36" s="26" t="s">
        <v>84</v>
      </c>
      <c r="G36" s="27" t="s">
        <v>85</v>
      </c>
      <c r="H36" s="27" t="s">
        <v>86</v>
      </c>
      <c r="I36" s="2" t="s">
        <v>95</v>
      </c>
      <c r="J36" s="2" t="s">
        <v>93</v>
      </c>
      <c r="L36" s="28" t="s">
        <v>13</v>
      </c>
    </row>
    <row r="37" spans="6:12" ht="54" x14ac:dyDescent="0.25">
      <c r="F37" s="45" t="s">
        <v>96</v>
      </c>
      <c r="G37" s="45" t="s">
        <v>96</v>
      </c>
      <c r="H37" s="45" t="s">
        <v>96</v>
      </c>
      <c r="J37" s="45" t="s">
        <v>96</v>
      </c>
      <c r="L37" s="45" t="s">
        <v>96</v>
      </c>
    </row>
    <row r="38" spans="6:12" x14ac:dyDescent="0.25">
      <c r="F38" s="39" t="s">
        <v>87</v>
      </c>
      <c r="G38" s="39" t="s">
        <v>88</v>
      </c>
      <c r="H38" s="39" t="s">
        <v>89</v>
      </c>
      <c r="J38" s="2" t="s">
        <v>94</v>
      </c>
      <c r="L38" s="39" t="s">
        <v>90</v>
      </c>
    </row>
    <row r="39" spans="6:12" x14ac:dyDescent="0.25">
      <c r="F39" s="39"/>
      <c r="G39" s="39"/>
      <c r="H39" s="39"/>
      <c r="I39" s="39"/>
    </row>
    <row r="40" spans="6:12" x14ac:dyDescent="0.25">
      <c r="F40" s="39"/>
      <c r="G40" s="39"/>
      <c r="H40" s="39"/>
      <c r="I40" s="39"/>
    </row>
    <row r="41" spans="6:12" x14ac:dyDescent="0.25">
      <c r="F41" s="39"/>
      <c r="G41" s="39"/>
      <c r="H41" s="39"/>
      <c r="I41" s="39"/>
    </row>
    <row r="42" spans="6:12" x14ac:dyDescent="0.25">
      <c r="F42" s="39"/>
      <c r="G42" s="39"/>
      <c r="H42" s="39"/>
      <c r="I42" s="39"/>
    </row>
    <row r="43" spans="6:12" x14ac:dyDescent="0.25">
      <c r="F43" s="39"/>
      <c r="G43" s="39"/>
      <c r="H43" s="39"/>
      <c r="I43" s="39"/>
    </row>
    <row r="44" spans="6:12" x14ac:dyDescent="0.25">
      <c r="F44" s="39"/>
      <c r="G44" s="39"/>
      <c r="H44" s="39"/>
      <c r="I44" s="39"/>
    </row>
    <row r="45" spans="6:12" x14ac:dyDescent="0.25">
      <c r="F45" s="39"/>
      <c r="G45" s="39"/>
      <c r="H45" s="39"/>
      <c r="I45" s="39"/>
    </row>
    <row r="46" spans="6:12" x14ac:dyDescent="0.25">
      <c r="F46" s="39"/>
      <c r="G46" s="39"/>
      <c r="H46" s="39"/>
      <c r="I46" s="3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6804B-09F5-4AAA-8F1D-8E97362FCF27}">
  <dimension ref="A1:P26"/>
  <sheetViews>
    <sheetView zoomScale="85" zoomScaleNormal="85" workbookViewId="0">
      <selection activeCell="G4" sqref="G4"/>
    </sheetView>
  </sheetViews>
  <sheetFormatPr baseColWidth="10" defaultRowHeight="15" x14ac:dyDescent="0.25"/>
  <sheetData>
    <row r="1" spans="1:16" ht="27.75" customHeight="1" thickBot="1" x14ac:dyDescent="0.3">
      <c r="A1" s="15" t="s">
        <v>25</v>
      </c>
      <c r="B1" s="15" t="s">
        <v>26</v>
      </c>
      <c r="C1" s="18" t="s">
        <v>27</v>
      </c>
      <c r="D1" s="17"/>
      <c r="E1" s="19"/>
      <c r="F1" s="18" t="s">
        <v>28</v>
      </c>
      <c r="G1" s="17"/>
      <c r="H1" s="19"/>
      <c r="J1" t="s">
        <v>75</v>
      </c>
    </row>
    <row r="2" spans="1:16" ht="22.5" customHeight="1" thickBot="1" x14ac:dyDescent="0.3">
      <c r="A2" s="16"/>
      <c r="B2" s="16"/>
      <c r="C2" s="12" t="s">
        <v>29</v>
      </c>
      <c r="D2" s="12" t="s">
        <v>30</v>
      </c>
      <c r="E2" s="12" t="s">
        <v>31</v>
      </c>
      <c r="F2" s="12" t="s">
        <v>29</v>
      </c>
      <c r="G2" s="12" t="s">
        <v>30</v>
      </c>
      <c r="H2" s="12" t="s">
        <v>31</v>
      </c>
      <c r="J2" s="24">
        <f>(P6*I16+P6*J16+P6*K16+P7*I17+P7*J17+P7*K17+P8*I18+P8*J18+P8*K18)*1.1+(I20*P24)*1.15+(I21*P25)*1.15+(I22*P26)*1.15</f>
        <v>0</v>
      </c>
    </row>
    <row r="3" spans="1:16" ht="22.5" customHeight="1" thickBot="1" x14ac:dyDescent="0.3">
      <c r="A3" s="13"/>
      <c r="B3" s="12" t="s">
        <v>32</v>
      </c>
      <c r="C3" s="14">
        <v>0.5</v>
      </c>
      <c r="D3" s="14">
        <v>0.4</v>
      </c>
      <c r="E3" s="14">
        <v>0.4</v>
      </c>
      <c r="F3" s="14">
        <v>0.4</v>
      </c>
      <c r="G3" s="14">
        <v>0.5</v>
      </c>
      <c r="H3" s="14">
        <v>1.6</v>
      </c>
      <c r="J3" t="s">
        <v>49</v>
      </c>
    </row>
    <row r="4" spans="1:16" ht="22.5" customHeight="1" thickBot="1" x14ac:dyDescent="0.3">
      <c r="A4" s="13">
        <v>2</v>
      </c>
      <c r="B4" s="12" t="s">
        <v>33</v>
      </c>
      <c r="C4" s="14">
        <v>1.6</v>
      </c>
      <c r="D4" s="14">
        <v>1</v>
      </c>
      <c r="E4" s="14">
        <v>2.5</v>
      </c>
      <c r="F4" s="14">
        <v>2</v>
      </c>
      <c r="G4" s="14">
        <v>1.6</v>
      </c>
      <c r="H4" s="14">
        <v>2</v>
      </c>
    </row>
    <row r="5" spans="1:16" ht="22.5" customHeight="1" thickBot="1" x14ac:dyDescent="0.3">
      <c r="A5" s="13">
        <v>3</v>
      </c>
      <c r="B5" s="12" t="s">
        <v>34</v>
      </c>
      <c r="C5" s="14">
        <v>2</v>
      </c>
      <c r="D5" s="14">
        <v>1.6</v>
      </c>
      <c r="E5" s="14">
        <v>2</v>
      </c>
      <c r="F5" s="14">
        <v>1.6</v>
      </c>
      <c r="G5" s="14">
        <v>1</v>
      </c>
      <c r="H5" s="14">
        <v>0.4</v>
      </c>
      <c r="J5" t="s">
        <v>50</v>
      </c>
    </row>
    <row r="6" spans="1:16" ht="33" customHeight="1" thickBot="1" x14ac:dyDescent="0.3">
      <c r="A6" s="18" t="s">
        <v>35</v>
      </c>
      <c r="B6" s="19"/>
      <c r="C6" s="12">
        <v>200</v>
      </c>
      <c r="D6" s="12">
        <v>400</v>
      </c>
      <c r="E6" s="12">
        <v>300</v>
      </c>
      <c r="F6" s="12">
        <v>200</v>
      </c>
      <c r="G6" s="12">
        <v>400</v>
      </c>
      <c r="H6" s="12">
        <v>300</v>
      </c>
      <c r="J6" t="str">
        <f>MAX(C3,F3)&amp;"X11 +"</f>
        <v>0,5X11 +</v>
      </c>
      <c r="K6" t="str">
        <f>MAX(D3,G3)&amp;"X12 +"</f>
        <v>0,5X12 +</v>
      </c>
      <c r="L6" t="str">
        <f>MAX(E3,H3)&amp;"X13"</f>
        <v>1,6X13</v>
      </c>
      <c r="M6" t="s">
        <v>52</v>
      </c>
      <c r="N6">
        <f>C7</f>
        <v>40000</v>
      </c>
      <c r="P6" s="24">
        <f>IF(SUM($I$16:$K$16)&gt;=N6,SUM($I$16:$K$16)-N6,0)</f>
        <v>0</v>
      </c>
    </row>
    <row r="7" spans="1:16" ht="33" customHeight="1" thickBot="1" x14ac:dyDescent="0.3">
      <c r="A7" s="18" t="s">
        <v>36</v>
      </c>
      <c r="B7" s="19"/>
      <c r="C7" s="21">
        <v>40000</v>
      </c>
      <c r="D7" s="22">
        <v>30000</v>
      </c>
      <c r="E7" s="23">
        <v>45000</v>
      </c>
      <c r="F7" s="21">
        <v>40</v>
      </c>
      <c r="G7" s="22">
        <v>30</v>
      </c>
      <c r="H7" s="23">
        <v>45</v>
      </c>
      <c r="J7" t="str">
        <f>MAX(C4,F4)&amp;"X21 +"</f>
        <v>2X21 +</v>
      </c>
      <c r="K7" t="str">
        <f>MAX(D4,G4)&amp;"X22 +"</f>
        <v>1,6X22 +</v>
      </c>
      <c r="L7" t="str">
        <f>MAX(E4,H4)&amp;"X23"</f>
        <v>2,5X23</v>
      </c>
      <c r="M7" t="s">
        <v>52</v>
      </c>
      <c r="N7">
        <f>D7</f>
        <v>30000</v>
      </c>
      <c r="P7" s="24">
        <f>IF(SUM($I$17:$K$17)&gt;=N7,SUM($I$17:$K$17)-N7,0)</f>
        <v>0</v>
      </c>
    </row>
    <row r="8" spans="1:16" ht="33" customHeight="1" thickBot="1" x14ac:dyDescent="0.3">
      <c r="A8" s="18" t="s">
        <v>37</v>
      </c>
      <c r="B8" s="19"/>
      <c r="C8" s="12">
        <v>10000</v>
      </c>
      <c r="D8" s="12">
        <v>10000</v>
      </c>
      <c r="E8" s="12">
        <v>9000</v>
      </c>
      <c r="F8" s="12">
        <v>10</v>
      </c>
      <c r="G8" s="12">
        <v>10</v>
      </c>
      <c r="H8" s="12">
        <v>9</v>
      </c>
      <c r="J8" t="str">
        <f>MAX(C5,F5)&amp;"X31 +"</f>
        <v>2X31 +</v>
      </c>
      <c r="K8" t="str">
        <f>MAX(D5,G5)&amp;"X32 +"</f>
        <v>1,6X32 +</v>
      </c>
      <c r="L8" t="str">
        <f>MAX(E5,H5)&amp;"X33"</f>
        <v>2X33</v>
      </c>
      <c r="M8" t="s">
        <v>52</v>
      </c>
      <c r="N8">
        <f>E7</f>
        <v>45000</v>
      </c>
      <c r="P8" s="24">
        <f>IF(SUM($I$18:$K$18)&gt;=N8,SUM($I$18:$K$18)-N8,0)</f>
        <v>0</v>
      </c>
    </row>
    <row r="9" spans="1:16" ht="17.25" thickBot="1" x14ac:dyDescent="0.3">
      <c r="A9" s="18" t="s">
        <v>38</v>
      </c>
      <c r="B9" s="19"/>
      <c r="C9" s="12">
        <v>4</v>
      </c>
      <c r="D9" s="12">
        <v>3</v>
      </c>
      <c r="E9" s="12">
        <v>5</v>
      </c>
      <c r="F9" s="12">
        <v>4</v>
      </c>
      <c r="G9" s="12">
        <v>3</v>
      </c>
      <c r="H9" s="12">
        <v>5</v>
      </c>
    </row>
    <row r="10" spans="1:16" ht="16.5" x14ac:dyDescent="0.3">
      <c r="A10" s="20"/>
      <c r="J10" t="s">
        <v>62</v>
      </c>
      <c r="K10" t="s">
        <v>63</v>
      </c>
      <c r="L10" t="s">
        <v>64</v>
      </c>
      <c r="M10" t="s">
        <v>51</v>
      </c>
      <c r="N10">
        <v>40000</v>
      </c>
    </row>
    <row r="11" spans="1:16" ht="16.5" x14ac:dyDescent="0.3">
      <c r="A11" s="20" t="s">
        <v>39</v>
      </c>
      <c r="J11" t="s">
        <v>65</v>
      </c>
      <c r="K11" t="s">
        <v>66</v>
      </c>
      <c r="L11" t="s">
        <v>67</v>
      </c>
      <c r="M11" t="s">
        <v>51</v>
      </c>
      <c r="N11">
        <v>30000</v>
      </c>
    </row>
    <row r="12" spans="1:16" ht="16.5" x14ac:dyDescent="0.3">
      <c r="A12" s="20"/>
      <c r="J12" t="s">
        <v>68</v>
      </c>
      <c r="K12" t="s">
        <v>69</v>
      </c>
      <c r="L12" t="s">
        <v>70</v>
      </c>
      <c r="M12" t="s">
        <v>51</v>
      </c>
      <c r="N12">
        <v>45000</v>
      </c>
    </row>
    <row r="13" spans="1:16" ht="16.5" x14ac:dyDescent="0.3">
      <c r="A13" s="20" t="s">
        <v>40</v>
      </c>
      <c r="F13" t="s">
        <v>74</v>
      </c>
      <c r="G13" t="s">
        <v>76</v>
      </c>
    </row>
    <row r="14" spans="1:16" ht="16.5" x14ac:dyDescent="0.3">
      <c r="A14" s="20" t="s">
        <v>41</v>
      </c>
      <c r="J14" t="s">
        <v>72</v>
      </c>
      <c r="L14" t="s">
        <v>71</v>
      </c>
    </row>
    <row r="15" spans="1:16" ht="16.5" x14ac:dyDescent="0.3">
      <c r="A15" s="20" t="s">
        <v>42</v>
      </c>
      <c r="I15" t="s">
        <v>29</v>
      </c>
      <c r="J15" t="s">
        <v>30</v>
      </c>
      <c r="K15" t="s">
        <v>31</v>
      </c>
    </row>
    <row r="16" spans="1:16" ht="16.5" x14ac:dyDescent="0.3">
      <c r="A16" s="20"/>
      <c r="H16" t="s">
        <v>32</v>
      </c>
      <c r="I16" s="24"/>
      <c r="J16" s="24"/>
      <c r="K16" s="24"/>
      <c r="L16" s="1">
        <f>IF(SUM(I16:K16)&gt;10000,SUM(I16:K16)*(ROUNDUP(SUM(I16:K16),0.0001)/C8),SUM(I16:K16))</f>
        <v>0</v>
      </c>
      <c r="M16" t="s">
        <v>52</v>
      </c>
      <c r="N16">
        <f>C7</f>
        <v>40000</v>
      </c>
    </row>
    <row r="17" spans="1:16" ht="16.5" x14ac:dyDescent="0.3">
      <c r="A17" s="20" t="s">
        <v>43</v>
      </c>
      <c r="H17" t="s">
        <v>33</v>
      </c>
      <c r="I17" s="24"/>
      <c r="J17" s="24"/>
      <c r="K17" s="24"/>
      <c r="L17" s="1">
        <f>IF(SUM(I17:K17)&gt;10000,SUM(I17:K17)*(ROUNDUP(SUM(I17:K17),0.0001)/C9),SUM(I17:K17))</f>
        <v>0</v>
      </c>
      <c r="M17" t="s">
        <v>52</v>
      </c>
      <c r="N17">
        <f>D7</f>
        <v>30000</v>
      </c>
    </row>
    <row r="18" spans="1:16" ht="16.5" x14ac:dyDescent="0.3">
      <c r="A18" s="20" t="s">
        <v>44</v>
      </c>
      <c r="H18" t="s">
        <v>34</v>
      </c>
      <c r="I18" s="24"/>
      <c r="J18" s="24"/>
      <c r="K18" s="24"/>
      <c r="L18" s="1">
        <f>IF(SUM(I18:K18)&gt;10000,SUM(I18:K18)*(ROUNDUP(SUM(I18:K18),0.0001)/C10),SUM(I18:K18))</f>
        <v>0</v>
      </c>
      <c r="M18" t="s">
        <v>52</v>
      </c>
      <c r="N18">
        <f>E7</f>
        <v>45000</v>
      </c>
    </row>
    <row r="19" spans="1:16" ht="16.5" x14ac:dyDescent="0.3">
      <c r="A19" s="20" t="s">
        <v>45</v>
      </c>
    </row>
    <row r="20" spans="1:16" ht="16.5" x14ac:dyDescent="0.3">
      <c r="A20" s="20" t="s">
        <v>46</v>
      </c>
      <c r="I20" s="24">
        <f>L16</f>
        <v>0</v>
      </c>
      <c r="J20" s="25"/>
      <c r="K20" s="25"/>
    </row>
    <row r="21" spans="1:16" ht="16.5" x14ac:dyDescent="0.3">
      <c r="A21" s="20" t="s">
        <v>47</v>
      </c>
      <c r="I21" s="24">
        <f t="shared" ref="I21:I22" si="0">L17</f>
        <v>0</v>
      </c>
      <c r="J21" s="25"/>
      <c r="K21" s="25"/>
    </row>
    <row r="22" spans="1:16" ht="16.5" x14ac:dyDescent="0.3">
      <c r="A22" s="20" t="s">
        <v>48</v>
      </c>
      <c r="I22" s="24">
        <f t="shared" si="0"/>
        <v>0</v>
      </c>
      <c r="J22" s="25"/>
      <c r="K22" s="25"/>
    </row>
    <row r="24" spans="1:16" x14ac:dyDescent="0.25">
      <c r="J24" t="s">
        <v>53</v>
      </c>
      <c r="K24" t="s">
        <v>54</v>
      </c>
      <c r="L24" t="s">
        <v>55</v>
      </c>
      <c r="M24" t="s">
        <v>73</v>
      </c>
      <c r="N24">
        <v>40000</v>
      </c>
      <c r="P24" s="24">
        <f>IF(SUM($I$16:$K$16)&lt;N24,N24-SUM($I$16:$K$16),0)</f>
        <v>40000</v>
      </c>
    </row>
    <row r="25" spans="1:16" x14ac:dyDescent="0.25">
      <c r="J25" t="s">
        <v>56</v>
      </c>
      <c r="K25" t="s">
        <v>57</v>
      </c>
      <c r="L25" t="s">
        <v>58</v>
      </c>
      <c r="M25" t="s">
        <v>73</v>
      </c>
      <c r="N25">
        <v>30000</v>
      </c>
      <c r="P25" s="24">
        <f>IF(SUM($I$17:$K$17)&lt;N25,N25-SUM($I$17:$K$17),0)</f>
        <v>30000</v>
      </c>
    </row>
    <row r="26" spans="1:16" x14ac:dyDescent="0.25">
      <c r="J26" t="s">
        <v>59</v>
      </c>
      <c r="K26" t="s">
        <v>60</v>
      </c>
      <c r="L26" t="s">
        <v>61</v>
      </c>
      <c r="M26" t="s">
        <v>73</v>
      </c>
      <c r="N26">
        <v>45000</v>
      </c>
      <c r="P26" s="24">
        <f>IF(SUM($I$18:$K$18)&lt;N26,N26-SUM($I$18:$K$18),0)</f>
        <v>45000</v>
      </c>
    </row>
  </sheetData>
  <mergeCells count="8">
    <mergeCell ref="A8:B8"/>
    <mergeCell ref="A9:B9"/>
    <mergeCell ref="A1:A2"/>
    <mergeCell ref="B1:B2"/>
    <mergeCell ref="C1:E1"/>
    <mergeCell ref="F1:H1"/>
    <mergeCell ref="A6:B6"/>
    <mergeCell ref="A7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6851-519A-472D-A44B-8A87C4B88639}">
  <dimension ref="E1:N35"/>
  <sheetViews>
    <sheetView topLeftCell="C7" workbookViewId="0">
      <selection activeCell="F8" sqref="F8"/>
    </sheetView>
  </sheetViews>
  <sheetFormatPr baseColWidth="10" defaultRowHeight="18" x14ac:dyDescent="0.25"/>
  <cols>
    <col min="1" max="7" width="11.42578125" style="29"/>
    <col min="8" max="8" width="14" style="29" bestFit="1" customWidth="1"/>
    <col min="9" max="9" width="11.42578125" style="29"/>
    <col min="10" max="10" width="4.7109375" style="29" customWidth="1"/>
    <col min="11" max="11" width="18.140625" style="56" bestFit="1" customWidth="1"/>
    <col min="12" max="16384" width="11.42578125" style="29"/>
  </cols>
  <sheetData>
    <row r="1" spans="5:14" x14ac:dyDescent="0.25">
      <c r="F1" s="26">
        <v>3</v>
      </c>
      <c r="G1" s="27">
        <v>2</v>
      </c>
      <c r="H1" s="27">
        <v>1</v>
      </c>
      <c r="I1" s="28">
        <v>1</v>
      </c>
      <c r="L1" s="26">
        <f t="array" ref="L1:N3">MINVERSE(F1:H3)</f>
        <v>7.0000000000000169</v>
      </c>
      <c r="M1" s="27">
        <v>-3.0000000000000071</v>
      </c>
      <c r="N1" s="47">
        <v>-5.0000000000000124</v>
      </c>
    </row>
    <row r="2" spans="5:14" x14ac:dyDescent="0.25">
      <c r="E2" s="29" t="s">
        <v>7</v>
      </c>
      <c r="F2" s="26">
        <v>5</v>
      </c>
      <c r="G2" s="27">
        <v>3</v>
      </c>
      <c r="H2" s="27">
        <v>4</v>
      </c>
      <c r="I2" s="28">
        <v>2</v>
      </c>
      <c r="K2" s="56" t="s">
        <v>98</v>
      </c>
      <c r="L2" s="26">
        <v>-9.0000000000000213</v>
      </c>
      <c r="M2" s="27">
        <v>4.0000000000000098</v>
      </c>
      <c r="N2" s="47">
        <v>7.0000000000000169</v>
      </c>
    </row>
    <row r="3" spans="5:14" x14ac:dyDescent="0.25">
      <c r="F3" s="26">
        <v>1</v>
      </c>
      <c r="G3" s="27">
        <v>1</v>
      </c>
      <c r="H3" s="27">
        <v>-1</v>
      </c>
      <c r="I3" s="28">
        <v>1</v>
      </c>
      <c r="L3" s="26">
        <v>-2.0000000000000044</v>
      </c>
      <c r="M3" s="27">
        <v>1.000000000000002</v>
      </c>
      <c r="N3" s="47">
        <v>1.0000000000000033</v>
      </c>
    </row>
    <row r="6" spans="5:14" x14ac:dyDescent="0.25">
      <c r="F6" s="26" t="s">
        <v>78</v>
      </c>
      <c r="G6" s="27" t="s">
        <v>79</v>
      </c>
      <c r="H6" s="27" t="s">
        <v>80</v>
      </c>
      <c r="I6" s="28" t="s">
        <v>11</v>
      </c>
    </row>
    <row r="7" spans="5:14" x14ac:dyDescent="0.25">
      <c r="F7" s="26" t="s">
        <v>81</v>
      </c>
      <c r="G7" s="27" t="s">
        <v>82</v>
      </c>
      <c r="H7" s="27" t="s">
        <v>83</v>
      </c>
      <c r="I7" s="28" t="s">
        <v>12</v>
      </c>
    </row>
    <row r="8" spans="5:14" x14ac:dyDescent="0.25">
      <c r="F8" s="26" t="s">
        <v>84</v>
      </c>
      <c r="G8" s="27" t="s">
        <v>85</v>
      </c>
      <c r="H8" s="27" t="s">
        <v>86</v>
      </c>
      <c r="I8" s="28" t="s">
        <v>13</v>
      </c>
    </row>
    <row r="10" spans="5:14" x14ac:dyDescent="0.25">
      <c r="G10" s="34" t="s">
        <v>3</v>
      </c>
      <c r="H10" s="34">
        <f t="array" ref="H10:H12">MMULT(L1:N3,I1:I3)</f>
        <v>-4.0000000000000098</v>
      </c>
    </row>
    <row r="11" spans="5:14" x14ac:dyDescent="0.25">
      <c r="G11" s="34" t="s">
        <v>4</v>
      </c>
      <c r="H11" s="34">
        <v>6.0000000000000151</v>
      </c>
    </row>
    <row r="12" spans="5:14" x14ac:dyDescent="0.25">
      <c r="G12" s="34" t="s">
        <v>5</v>
      </c>
      <c r="H12" s="34">
        <v>1.0000000000000029</v>
      </c>
    </row>
    <row r="14" spans="5:14" x14ac:dyDescent="0.25">
      <c r="E14" s="29" t="s">
        <v>77</v>
      </c>
    </row>
    <row r="16" spans="5:14" x14ac:dyDescent="0.25">
      <c r="F16" s="52">
        <v>3</v>
      </c>
      <c r="G16" s="53">
        <v>2</v>
      </c>
      <c r="H16" s="53">
        <v>1</v>
      </c>
      <c r="I16" s="54">
        <v>1</v>
      </c>
      <c r="J16" s="55"/>
      <c r="K16" s="57"/>
    </row>
    <row r="17" spans="5:11" x14ac:dyDescent="0.25">
      <c r="F17" s="51">
        <v>5</v>
      </c>
      <c r="G17" s="49">
        <v>3</v>
      </c>
      <c r="H17" s="49">
        <v>4</v>
      </c>
      <c r="I17" s="50">
        <v>2</v>
      </c>
      <c r="J17" s="55"/>
      <c r="K17" s="57"/>
    </row>
    <row r="18" spans="5:11" x14ac:dyDescent="0.25">
      <c r="F18" s="51">
        <v>1</v>
      </c>
      <c r="G18" s="49">
        <v>1</v>
      </c>
      <c r="H18" s="49">
        <v>-1</v>
      </c>
      <c r="I18" s="50">
        <v>1</v>
      </c>
      <c r="J18" s="55"/>
      <c r="K18" s="57"/>
    </row>
    <row r="19" spans="5:11" x14ac:dyDescent="0.25">
      <c r="F19" s="55"/>
      <c r="G19" s="55"/>
      <c r="H19" s="55"/>
      <c r="I19" s="55"/>
      <c r="J19" s="55"/>
      <c r="K19" s="57"/>
    </row>
    <row r="20" spans="5:11" x14ac:dyDescent="0.25">
      <c r="F20" s="62">
        <f>F16/$F$16</f>
        <v>1</v>
      </c>
      <c r="G20" s="64">
        <f t="shared" ref="G20:I20" si="0">G16/$F$16</f>
        <v>0.66666666666666663</v>
      </c>
      <c r="H20" s="60">
        <f t="shared" si="0"/>
        <v>0.33333333333333331</v>
      </c>
      <c r="I20" s="61">
        <f t="shared" si="0"/>
        <v>0.33333333333333331</v>
      </c>
      <c r="J20" s="55"/>
      <c r="K20" s="57" t="s">
        <v>99</v>
      </c>
    </row>
    <row r="21" spans="5:11" x14ac:dyDescent="0.25">
      <c r="F21" s="62">
        <f>-$F$17*F20+F17</f>
        <v>0</v>
      </c>
      <c r="G21" s="63">
        <f t="shared" ref="G21:I21" si="1">-$F$17*G20+G17</f>
        <v>-0.33333333333333304</v>
      </c>
      <c r="H21" s="49">
        <f t="shared" si="1"/>
        <v>2.3333333333333335</v>
      </c>
      <c r="I21" s="50">
        <f t="shared" si="1"/>
        <v>0.33333333333333348</v>
      </c>
      <c r="J21" s="55"/>
      <c r="K21" s="58" t="s">
        <v>100</v>
      </c>
    </row>
    <row r="22" spans="5:11" x14ac:dyDescent="0.25">
      <c r="F22" s="62">
        <f>F18-F20</f>
        <v>0</v>
      </c>
      <c r="G22" s="64">
        <f t="shared" ref="G22:I22" si="2">G18-G20</f>
        <v>0.33333333333333337</v>
      </c>
      <c r="H22" s="49">
        <f t="shared" si="2"/>
        <v>-1.3333333333333333</v>
      </c>
      <c r="I22" s="50">
        <f t="shared" si="2"/>
        <v>0.66666666666666674</v>
      </c>
      <c r="J22" s="55"/>
      <c r="K22" s="57" t="s">
        <v>101</v>
      </c>
    </row>
    <row r="23" spans="5:11" x14ac:dyDescent="0.25">
      <c r="F23" s="55"/>
      <c r="G23" s="55"/>
      <c r="H23" s="55"/>
      <c r="I23" s="55"/>
      <c r="J23" s="55"/>
      <c r="K23" s="57"/>
    </row>
    <row r="24" spans="5:11" x14ac:dyDescent="0.25">
      <c r="F24" s="65">
        <f>-$G$20*F25+F20</f>
        <v>1</v>
      </c>
      <c r="G24" s="66">
        <f t="shared" ref="G24:I24" si="3">-$G$20*G25+G20</f>
        <v>0</v>
      </c>
      <c r="H24" s="49">
        <f t="shared" si="3"/>
        <v>5.0000000000000044</v>
      </c>
      <c r="I24" s="50">
        <f t="shared" si="3"/>
        <v>1.0000000000000009</v>
      </c>
      <c r="J24" s="55"/>
      <c r="K24" s="58" t="s">
        <v>103</v>
      </c>
    </row>
    <row r="25" spans="5:11" x14ac:dyDescent="0.25">
      <c r="F25" s="59">
        <f>F21/$G$21</f>
        <v>0</v>
      </c>
      <c r="G25" s="60">
        <f t="shared" ref="G25:I25" si="4">G21/$G$21</f>
        <v>1</v>
      </c>
      <c r="H25" s="60">
        <f t="shared" si="4"/>
        <v>-7.0000000000000071</v>
      </c>
      <c r="I25" s="61">
        <f t="shared" si="4"/>
        <v>-1.0000000000000013</v>
      </c>
      <c r="J25" s="55"/>
      <c r="K25" s="58" t="s">
        <v>102</v>
      </c>
    </row>
    <row r="26" spans="5:11" x14ac:dyDescent="0.25">
      <c r="F26" s="65">
        <f>-$G$22*F25+F22</f>
        <v>0</v>
      </c>
      <c r="G26" s="66">
        <f t="shared" ref="G26:I26" si="5">-$G$22*G25+G22</f>
        <v>0</v>
      </c>
      <c r="H26" s="49">
        <f t="shared" si="5"/>
        <v>1.0000000000000029</v>
      </c>
      <c r="I26" s="50">
        <f t="shared" si="5"/>
        <v>1.0000000000000004</v>
      </c>
      <c r="J26" s="55"/>
      <c r="K26" s="58" t="s">
        <v>104</v>
      </c>
    </row>
    <row r="27" spans="5:11" x14ac:dyDescent="0.25">
      <c r="F27" s="55"/>
      <c r="G27" s="55"/>
      <c r="H27" s="55"/>
      <c r="I27" s="55"/>
      <c r="J27" s="55"/>
      <c r="K27" s="57"/>
    </row>
    <row r="28" spans="5:11" x14ac:dyDescent="0.25">
      <c r="E28" s="29" t="s">
        <v>3</v>
      </c>
      <c r="F28" s="48">
        <f>-5*F30+F24</f>
        <v>1</v>
      </c>
      <c r="G28" s="49">
        <f t="shared" ref="G28:I28" si="6">-5*G30+G24</f>
        <v>0</v>
      </c>
      <c r="H28" s="49">
        <f t="shared" si="6"/>
        <v>-9.7699626167013776E-15</v>
      </c>
      <c r="I28" s="50">
        <f t="shared" si="6"/>
        <v>-4.0000000000000009</v>
      </c>
      <c r="J28" s="55"/>
      <c r="K28" s="58" t="s">
        <v>105</v>
      </c>
    </row>
    <row r="29" spans="5:11" x14ac:dyDescent="0.25">
      <c r="E29" s="29" t="s">
        <v>4</v>
      </c>
      <c r="F29" s="48">
        <f>7*F30+F25</f>
        <v>0</v>
      </c>
      <c r="G29" s="49">
        <f t="shared" ref="G29:I29" si="7">7*G30+G25</f>
        <v>1</v>
      </c>
      <c r="H29" s="49">
        <f t="shared" si="7"/>
        <v>1.3322676295501878E-14</v>
      </c>
      <c r="I29" s="50">
        <f t="shared" si="7"/>
        <v>6.0000000000000018</v>
      </c>
      <c r="J29" s="55"/>
      <c r="K29" s="57" t="s">
        <v>106</v>
      </c>
    </row>
    <row r="30" spans="5:11" x14ac:dyDescent="0.25">
      <c r="E30" s="29" t="s">
        <v>5</v>
      </c>
      <c r="F30" s="59">
        <f>F26</f>
        <v>0</v>
      </c>
      <c r="G30" s="60">
        <f t="shared" ref="G30:I30" si="8">G26</f>
        <v>0</v>
      </c>
      <c r="H30" s="60">
        <f t="shared" si="8"/>
        <v>1.0000000000000029</v>
      </c>
      <c r="I30" s="61">
        <f t="shared" si="8"/>
        <v>1.0000000000000004</v>
      </c>
      <c r="J30" s="55"/>
      <c r="K30" s="57"/>
    </row>
    <row r="31" spans="5:11" x14ac:dyDescent="0.25">
      <c r="F31" s="55"/>
      <c r="G31" s="55"/>
      <c r="H31" s="55"/>
      <c r="I31" s="55"/>
      <c r="J31" s="55"/>
      <c r="K31" s="57"/>
    </row>
    <row r="32" spans="5:11" x14ac:dyDescent="0.25">
      <c r="F32" s="48"/>
      <c r="G32" s="49"/>
      <c r="H32" s="49" t="s">
        <v>3</v>
      </c>
      <c r="I32" s="50">
        <v>-4</v>
      </c>
      <c r="J32" s="55"/>
      <c r="K32" s="57"/>
    </row>
    <row r="33" spans="6:11" x14ac:dyDescent="0.25">
      <c r="F33" s="48"/>
      <c r="G33" s="49"/>
      <c r="H33" s="49" t="s">
        <v>4</v>
      </c>
      <c r="I33" s="50">
        <v>6</v>
      </c>
      <c r="J33" s="55"/>
      <c r="K33" s="57"/>
    </row>
    <row r="34" spans="6:11" x14ac:dyDescent="0.25">
      <c r="F34" s="48"/>
      <c r="G34" s="49"/>
      <c r="H34" s="49" t="s">
        <v>5</v>
      </c>
      <c r="I34" s="50">
        <v>1</v>
      </c>
      <c r="J34" s="55"/>
      <c r="K34" s="57"/>
    </row>
    <row r="35" spans="6:11" x14ac:dyDescent="0.25">
      <c r="F35" s="55"/>
      <c r="G35" s="55"/>
      <c r="H35" s="55"/>
      <c r="I35" s="55"/>
      <c r="J35" s="55"/>
      <c r="K35" s="5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Gauss Jordan</vt:lpstr>
      <vt:lpstr>Ejercicio</vt:lpstr>
      <vt:lpstr>Ejercicio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GaMs</dc:creator>
  <cp:lastModifiedBy>GaMs</cp:lastModifiedBy>
  <dcterms:created xsi:type="dcterms:W3CDTF">2023-03-02T23:25:53Z</dcterms:created>
  <dcterms:modified xsi:type="dcterms:W3CDTF">2023-03-03T02:46:10Z</dcterms:modified>
</cp:coreProperties>
</file>