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BD603DEF-A5DD-4026-8278-599ED6ABE171}" xr6:coauthVersionLast="47" xr6:coauthVersionMax="47" xr10:uidLastSave="{00000000-0000-0000-0000-000000000000}"/>
  <bookViews>
    <workbookView xWindow="-120" yWindow="-120" windowWidth="20730" windowHeight="11040" xr2:uid="{C2586042-A616-4003-8FC7-21A8A3B741C3}"/>
  </bookViews>
  <sheets>
    <sheet name="Ejercicio" sheetId="1" r:id="rId1"/>
    <sheet name="Solución" sheetId="6" r:id="rId2"/>
    <sheet name="Informe de respuestas 1" sheetId="2" r:id="rId3"/>
    <sheet name="Informe de sensibilidad 1" sheetId="3" r:id="rId4"/>
    <sheet name="Informe de límites 1" sheetId="4" r:id="rId5"/>
  </sheets>
  <definedNames>
    <definedName name="solver_adj" localSheetId="0" hidden="1">Ejercicio!$C$2:$E$2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Ejercicio!$G$8:$G$10</definedName>
    <definedName name="solver_lhs1" localSheetId="0" hidden="1">Ejercicio!$G$8:$G$10</definedName>
    <definedName name="solver_lhs2" localSheetId="0" hidden="1">Ejercicio!$G$8:$G$10</definedName>
    <definedName name="solver_lhs3" localSheetId="0" hidden="1">Ejercicio!$G$8:$G$10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Ejercicio!$C$4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0" localSheetId="0" hidden="1">Ejercicio!$F$8:$F$10</definedName>
    <definedName name="solver_rhs1" localSheetId="0" hidden="1">Ejercicio!$F$8:$F$10</definedName>
    <definedName name="solver_rhs2" localSheetId="0" hidden="1">Ejercicio!$F$8:$F$10</definedName>
    <definedName name="solver_rhs3" localSheetId="0" hidden="1">Ejercicio!$F$8:$F$10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5" i="1" l="1"/>
  <c r="I65" i="1"/>
  <c r="H65" i="1"/>
  <c r="G65" i="1"/>
  <c r="F65" i="1"/>
  <c r="E65" i="1"/>
  <c r="D65" i="1"/>
  <c r="J63" i="1"/>
  <c r="I63" i="1"/>
  <c r="H63" i="1"/>
  <c r="G63" i="1"/>
  <c r="F63" i="1"/>
  <c r="E63" i="1"/>
  <c r="D63" i="1"/>
  <c r="J57" i="1"/>
  <c r="I57" i="1"/>
  <c r="H57" i="1"/>
  <c r="G57" i="1"/>
  <c r="F57" i="1"/>
  <c r="E57" i="1"/>
  <c r="D57" i="1"/>
  <c r="J55" i="1"/>
  <c r="I55" i="1"/>
  <c r="H55" i="1"/>
  <c r="G55" i="1"/>
  <c r="F55" i="1"/>
  <c r="E55" i="1"/>
  <c r="D55" i="1"/>
  <c r="C57" i="1"/>
  <c r="B57" i="1"/>
  <c r="C55" i="1"/>
  <c r="J56" i="1"/>
  <c r="I56" i="1"/>
  <c r="H56" i="1"/>
  <c r="G56" i="1"/>
  <c r="F56" i="1"/>
  <c r="E56" i="1"/>
  <c r="D56" i="1"/>
  <c r="C56" i="1"/>
  <c r="J47" i="1"/>
  <c r="I47" i="1"/>
  <c r="H47" i="1"/>
  <c r="G47" i="1"/>
  <c r="F47" i="1"/>
  <c r="E47" i="1"/>
  <c r="D47" i="1"/>
  <c r="B47" i="1"/>
  <c r="H50" i="1" s="1"/>
  <c r="H51" i="1" s="1"/>
  <c r="J48" i="1"/>
  <c r="I48" i="1"/>
  <c r="H48" i="1"/>
  <c r="G48" i="1"/>
  <c r="F48" i="1"/>
  <c r="D48" i="1"/>
  <c r="D49" i="1"/>
  <c r="E48" i="1"/>
  <c r="J49" i="1"/>
  <c r="I49" i="1"/>
  <c r="H49" i="1"/>
  <c r="G49" i="1"/>
  <c r="F49" i="1"/>
  <c r="E49" i="1"/>
  <c r="B89" i="1"/>
  <c r="B88" i="1"/>
  <c r="B87" i="1"/>
  <c r="B81" i="1"/>
  <c r="B80" i="1"/>
  <c r="B79" i="1"/>
  <c r="B73" i="1"/>
  <c r="B72" i="1"/>
  <c r="B71" i="1"/>
  <c r="B65" i="1"/>
  <c r="B64" i="1"/>
  <c r="B49" i="1"/>
  <c r="B48" i="1"/>
  <c r="B41" i="1"/>
  <c r="B40" i="1"/>
  <c r="B39" i="1"/>
  <c r="B33" i="1"/>
  <c r="B32" i="1"/>
  <c r="B31" i="1"/>
  <c r="J39" i="1"/>
  <c r="I39" i="1"/>
  <c r="H39" i="1"/>
  <c r="G39" i="1"/>
  <c r="F39" i="1"/>
  <c r="E39" i="1"/>
  <c r="D39" i="1"/>
  <c r="J40" i="1"/>
  <c r="I40" i="1"/>
  <c r="H40" i="1"/>
  <c r="G40" i="1"/>
  <c r="F40" i="1"/>
  <c r="E40" i="1"/>
  <c r="D40" i="1"/>
  <c r="J41" i="1"/>
  <c r="I41" i="1"/>
  <c r="H41" i="1"/>
  <c r="G41" i="1"/>
  <c r="F41" i="1"/>
  <c r="E41" i="1"/>
  <c r="D41" i="1"/>
  <c r="K18" i="3"/>
  <c r="K16" i="3"/>
  <c r="J18" i="3"/>
  <c r="J16" i="3"/>
  <c r="B63" i="1" l="1"/>
  <c r="J66" i="1" s="1"/>
  <c r="J67" i="1" s="1"/>
  <c r="B56" i="1"/>
  <c r="B55" i="1"/>
  <c r="H58" i="1" s="1"/>
  <c r="H59" i="1" s="1"/>
  <c r="D34" i="1"/>
  <c r="H82" i="1"/>
  <c r="H83" i="1" s="1"/>
  <c r="H42" i="1"/>
  <c r="H43" i="1" s="1"/>
  <c r="H66" i="1"/>
  <c r="H67" i="1" s="1"/>
  <c r="H90" i="1"/>
  <c r="H91" i="1" s="1"/>
  <c r="H74" i="1"/>
  <c r="H75" i="1" s="1"/>
  <c r="F34" i="1"/>
  <c r="F35" i="1" s="1"/>
  <c r="G34" i="1"/>
  <c r="G35" i="1" s="1"/>
  <c r="E34" i="1"/>
  <c r="E35" i="1" s="1"/>
  <c r="H34" i="1"/>
  <c r="H35" i="1" s="1"/>
  <c r="I34" i="1"/>
  <c r="I35" i="1" s="1"/>
  <c r="J34" i="1"/>
  <c r="J35" i="1" s="1"/>
  <c r="J90" i="1"/>
  <c r="J91" i="1" s="1"/>
  <c r="D90" i="1"/>
  <c r="E90" i="1"/>
  <c r="E91" i="1" s="1"/>
  <c r="I90" i="1"/>
  <c r="I91" i="1" s="1"/>
  <c r="F90" i="1"/>
  <c r="F91" i="1" s="1"/>
  <c r="G90" i="1"/>
  <c r="G91" i="1" s="1"/>
  <c r="J82" i="1"/>
  <c r="J83" i="1" s="1"/>
  <c r="D82" i="1"/>
  <c r="E82" i="1"/>
  <c r="E83" i="1" s="1"/>
  <c r="F82" i="1"/>
  <c r="F83" i="1" s="1"/>
  <c r="I82" i="1"/>
  <c r="I83" i="1" s="1"/>
  <c r="G82" i="1"/>
  <c r="G83" i="1" s="1"/>
  <c r="I74" i="1"/>
  <c r="I75" i="1" s="1"/>
  <c r="D74" i="1"/>
  <c r="E74" i="1"/>
  <c r="E75" i="1" s="1"/>
  <c r="F74" i="1"/>
  <c r="F75" i="1" s="1"/>
  <c r="J74" i="1"/>
  <c r="J75" i="1" s="1"/>
  <c r="G74" i="1"/>
  <c r="G75" i="1" s="1"/>
  <c r="I66" i="1"/>
  <c r="I67" i="1" s="1"/>
  <c r="G66" i="1"/>
  <c r="G67" i="1" s="1"/>
  <c r="D58" i="1"/>
  <c r="E58" i="1"/>
  <c r="E59" i="1" s="1"/>
  <c r="F58" i="1"/>
  <c r="F59" i="1" s="1"/>
  <c r="J50" i="1"/>
  <c r="J51" i="1" s="1"/>
  <c r="G50" i="1"/>
  <c r="G51" i="1" s="1"/>
  <c r="I50" i="1"/>
  <c r="I51" i="1" s="1"/>
  <c r="D50" i="1"/>
  <c r="E50" i="1"/>
  <c r="E51" i="1" s="1"/>
  <c r="F50" i="1"/>
  <c r="F51" i="1" s="1"/>
  <c r="I42" i="1"/>
  <c r="I43" i="1" s="1"/>
  <c r="D42" i="1"/>
  <c r="E42" i="1"/>
  <c r="E43" i="1" s="1"/>
  <c r="F42" i="1"/>
  <c r="F43" i="1" s="1"/>
  <c r="J42" i="1"/>
  <c r="J43" i="1" s="1"/>
  <c r="G42" i="1"/>
  <c r="G43" i="1" s="1"/>
  <c r="G10" i="1"/>
  <c r="G9" i="1"/>
  <c r="G8" i="1"/>
  <c r="C4" i="1"/>
  <c r="F66" i="1" l="1"/>
  <c r="F67" i="1" s="1"/>
  <c r="E66" i="1"/>
  <c r="E67" i="1" s="1"/>
  <c r="D66" i="1"/>
  <c r="J58" i="1"/>
  <c r="J59" i="1" s="1"/>
  <c r="G58" i="1"/>
  <c r="G59" i="1" s="1"/>
  <c r="I58" i="1"/>
  <c r="I59" i="1" s="1"/>
</calcChain>
</file>

<file path=xl/sharedStrings.xml><?xml version="1.0" encoding="utf-8"?>
<sst xmlns="http://schemas.openxmlformats.org/spreadsheetml/2006/main" count="298" uniqueCount="132">
  <si>
    <t>Variables</t>
  </si>
  <si>
    <t>Ingreso Total</t>
  </si>
  <si>
    <t>Disponible</t>
  </si>
  <si>
    <t>Total</t>
  </si>
  <si>
    <t>Función Objetivo</t>
  </si>
  <si>
    <t>Restricciones</t>
  </si>
  <si>
    <t>Utilidad</t>
  </si>
  <si>
    <t>Falda</t>
  </si>
  <si>
    <t>Vestido</t>
  </si>
  <si>
    <t>Chaqueta Deportiva</t>
  </si>
  <si>
    <t>Tiempo / Material</t>
  </si>
  <si>
    <t>Corte (h)</t>
  </si>
  <si>
    <t>Costura (h)</t>
  </si>
  <si>
    <t>Material (yd)</t>
  </si>
  <si>
    <t>Microsoft Excel 16.0 Informe de respuestas</t>
  </si>
  <si>
    <t>Hoja de cálculo: [Problema 7.xlsx]Hoja1</t>
  </si>
  <si>
    <t>Informe creado: 2/06/2018 09:12:20</t>
  </si>
  <si>
    <t>Resultado: Solver encontró una solución. Se cumplen todas las restricciones y condiciones óptimas.</t>
  </si>
  <si>
    <t>Motor de Solver</t>
  </si>
  <si>
    <t>Motor: Simplex LP</t>
  </si>
  <si>
    <t>Tiempo de la solución: 0.015 segundos.</t>
  </si>
  <si>
    <t>Iteraciones: 2 Subproblemas: 0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</si>
  <si>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</si>
  <si>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</si>
  <si>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</si>
  <si>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</si>
  <si>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</si>
  <si>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</si>
  <si>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</si>
  <si>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</si>
  <si>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</si>
  <si>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</si>
  <si>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</si>
  <si>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</si>
  <si>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</si>
  <si>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</si>
  <si>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$C$4</t>
  </si>
  <si>
    <t>Ingreso Total Falda</t>
  </si>
  <si>
    <t>$C$2</t>
  </si>
  <si>
    <t>Variables Falda</t>
  </si>
  <si>
    <t>Continuar</t>
  </si>
  <si>
    <t>$D$2</t>
  </si>
  <si>
    <t>Variables Vestido</t>
  </si>
  <si>
    <t>$E$2</t>
  </si>
  <si>
    <t>Variables Chaqueta Deportiva</t>
  </si>
  <si>
    <t>$G$8</t>
  </si>
  <si>
    <t>Corte (h) Total</t>
  </si>
  <si>
    <t>$G$8&lt;=$F$8</t>
  </si>
  <si>
    <t>Vinculante</t>
  </si>
  <si>
    <t>$G$9</t>
  </si>
  <si>
    <t>Costura (h) Total</t>
  </si>
  <si>
    <t>$G$9&lt;=$F$9</t>
  </si>
  <si>
    <t>No vinculante</t>
  </si>
  <si>
    <t>$G$10</t>
  </si>
  <si>
    <t>Material (yd) Total</t>
  </si>
  <si>
    <t>$G$10&lt;=$F$10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</si>
  <si>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</si>
  <si>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</si>
  <si>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</si>
  <si>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</si>
  <si>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</si>
  <si>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</si>
  <si>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</si>
  <si>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</si>
  <si>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</si>
  <si>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</si>
  <si>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</si>
  <si>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</si>
  <si>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</si>
  <si>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</si>
  <si>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</si>
  <si>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Informe creado: 2/06/2018 09:12:21</t>
  </si>
  <si>
    <t>Variable</t>
  </si>
  <si>
    <t>Inferior</t>
  </si>
  <si>
    <t>Límite</t>
  </si>
  <si>
    <t>Resultado</t>
  </si>
  <si>
    <t>Superior</t>
  </si>
  <si>
    <t>MAX</t>
  </si>
  <si>
    <t>MIN</t>
  </si>
  <si>
    <t>La empresa Trim-Look Company fabrica varias líneas de faldas, vestidos y chaquetas deportivas. Recientemente, una consultora propuso que la compañía evaluara de nuevo su línea South Islander y asignara sus recursos a productos capaces de maximizar la contribución a las utilidades y a los gastos generales. Cada producto requiere la misma tela de poliéster y tiene que pasar por los departamentos de corte y de costura. Se recopilaron los siguientes datos para este estudio:</t>
  </si>
  <si>
    <t>El departamento de corte dispone de 100 horas de capacidad, el de costura tiene 180 horas de capacidad y cuenta con 60 yardas de material. Cada falda contribuye con $5 a las utilidades y los gastos generales; cada vestido, con $17; y cada chaqueta deportiva, con $30.</t>
  </si>
  <si>
    <t>a. Especifique la función objetivo y las restricciones para este problema.</t>
  </si>
  <si>
    <t>b. Utilice algún programa de computadora para resolver el problema.</t>
  </si>
  <si>
    <t>Parte b)</t>
  </si>
  <si>
    <r>
      <t>Material:                             </t>
    </r>
    <r>
      <rPr>
        <b/>
        <sz val="14"/>
        <color rgb="FF000000"/>
        <rFont val="Inherit"/>
      </rPr>
      <t>x + y + 4z ≤ 60</t>
    </r>
  </si>
  <si>
    <r>
      <t>Costura:                              </t>
    </r>
    <r>
      <rPr>
        <b/>
        <sz val="14"/>
        <color rgb="FF000000"/>
        <rFont val="Inherit"/>
      </rPr>
      <t>x + 4y + 6z ≤ 180</t>
    </r>
  </si>
  <si>
    <r>
      <t>Corte:                                  </t>
    </r>
    <r>
      <rPr>
        <b/>
        <sz val="14"/>
        <color rgb="FF000000"/>
        <rFont val="Inherit"/>
      </rPr>
      <t>x + 3y + 4z ≤ 100</t>
    </r>
  </si>
  <si>
    <t>Restricciones:</t>
  </si>
  <si>
    <t>Max (5x + 17y + 30z)</t>
  </si>
  <si>
    <t>Función Objetivo:</t>
  </si>
  <si>
    <t>z = Número de chaquetas deportivas a producir</t>
  </si>
  <si>
    <t>y = Número de vestidos a producir</t>
  </si>
  <si>
    <t>x = Número de faldas a producir</t>
  </si>
  <si>
    <t>Parte a)</t>
  </si>
  <si>
    <t>x = 0                      y = 20                    z = 10</t>
  </si>
  <si>
    <t>Xi= Cantidad de producto a fabricar tipo i, donde i=1,2,3</t>
  </si>
  <si>
    <t>1=Falda</t>
  </si>
  <si>
    <t>2=Vestido</t>
  </si>
  <si>
    <t>3=Chaquetas</t>
  </si>
  <si>
    <t>1X1+3X2+4X3&lt;=100</t>
  </si>
  <si>
    <t>1X1+4X2+6X3&lt;=180</t>
  </si>
  <si>
    <t>X1= Cantidad de faldas a fabricar</t>
  </si>
  <si>
    <t>X2= Cantidad de vestidos a fabricar</t>
  </si>
  <si>
    <t>X3= Cantidad de chaquetas a fabricar</t>
  </si>
  <si>
    <t>F.O</t>
  </si>
  <si>
    <t>1X1+1X2+4X3&lt;=60</t>
  </si>
  <si>
    <t>=sum(Ui*Xi)</t>
  </si>
  <si>
    <t>5X1+17X2+30X3</t>
  </si>
  <si>
    <t>X1</t>
  </si>
  <si>
    <t>X2</t>
  </si>
  <si>
    <t>X3</t>
  </si>
  <si>
    <t>S1</t>
  </si>
  <si>
    <t>S2</t>
  </si>
  <si>
    <t>S3</t>
  </si>
  <si>
    <t>Zj</t>
  </si>
  <si>
    <t>Cj-Zj</t>
  </si>
  <si>
    <t>Cj</t>
  </si>
  <si>
    <t>Solución</t>
  </si>
  <si>
    <t>Variable Solución</t>
  </si>
  <si>
    <t>Cb</t>
  </si>
  <si>
    <t>IT0</t>
  </si>
  <si>
    <t>=F3/4</t>
  </si>
  <si>
    <t>=(-6)*F3+F2</t>
  </si>
  <si>
    <t>=(-4)F3+F1</t>
  </si>
  <si>
    <t>IT1</t>
  </si>
  <si>
    <t>IT2</t>
  </si>
  <si>
    <t>=F1/2</t>
  </si>
  <si>
    <t>=(-2,5)F2+F1</t>
  </si>
  <si>
    <t>F1  y F2 se intercambian</t>
  </si>
  <si>
    <t>=(-0,25)F2+F3</t>
  </si>
  <si>
    <t>=F1/(-0,5)</t>
  </si>
  <si>
    <t>=(-0,25)F1+F3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</si>
</sst>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540A]* #,##0.00_ ;_-[$$-540A]* \-#,##0.00\ ;_-[$$-540A]* &quot;-&quot;??_ ;_-@_ 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Open Sans"/>
      <family val="2"/>
    </font>
    <font>
      <sz val="14"/>
      <color rgb="FF000000"/>
      <name val="Inherit"/>
    </font>
    <font>
      <b/>
      <i/>
      <sz val="14"/>
      <color rgb="FF000000"/>
      <name val="Inherit"/>
    </font>
    <font>
      <b/>
      <sz val="14"/>
      <color rgb="FF000000"/>
      <name val="Inherit"/>
    </font>
    <font>
      <b/>
      <sz val="11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0" fillId="4" borderId="0" xfId="0" applyFill="1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0" fillId="0" borderId="10" xfId="0" applyFill="1" applyBorder="1" applyAlignment="1"/>
    <xf numFmtId="0" fontId="4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16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7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0" fillId="0" borderId="0" xfId="0" applyFont="1"/>
    <xf numFmtId="0" fontId="11" fillId="0" borderId="12" xfId="0" applyFont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0" borderId="15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0" fillId="15" borderId="0" xfId="0" applyFont="1" applyFill="1"/>
    <xf numFmtId="0" fontId="11" fillId="16" borderId="15" xfId="0" applyFont="1" applyFill="1" applyBorder="1" applyAlignment="1">
      <alignment horizontal="center" vertical="center"/>
    </xf>
    <xf numFmtId="0" fontId="13" fillId="0" borderId="0" xfId="0" applyFont="1"/>
    <xf numFmtId="0" fontId="13" fillId="15" borderId="0" xfId="0" quotePrefix="1" applyFont="1" applyFill="1"/>
    <xf numFmtId="0" fontId="13" fillId="0" borderId="0" xfId="0" quotePrefix="1" applyFont="1"/>
    <xf numFmtId="0" fontId="11" fillId="17" borderId="15" xfId="0" applyFont="1" applyFill="1" applyBorder="1" applyAlignment="1">
      <alignment horizontal="center" vertical="center"/>
    </xf>
    <xf numFmtId="0" fontId="12" fillId="18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4B84D95-9728-488A-87DB-8E8B203CC8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0</xdr:row>
      <xdr:rowOff>295274</xdr:rowOff>
    </xdr:from>
    <xdr:to>
      <xdr:col>14</xdr:col>
      <xdr:colOff>493940</xdr:colOff>
      <xdr:row>18</xdr:row>
      <xdr:rowOff>85724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E42CFD-A499-49D4-A790-1331AE0FCA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057900" y="295274"/>
          <a:ext cx="5419725" cy="564832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13</xdr:row>
      <xdr:rowOff>28575</xdr:rowOff>
    </xdr:from>
    <xdr:to>
      <xdr:col>6</xdr:col>
      <xdr:colOff>415018</xdr:colOff>
      <xdr:row>23</xdr:row>
      <xdr:rowOff>182336</xdr:rowOff>
    </xdr:to>
    <xdr:pic>
      <xdr:nvPicPr>
        <xdr:cNvPr id="3" name="Imagen 2" descr="image018">
          <a:extLst>
            <a:ext uri="{FF2B5EF4-FFF2-40B4-BE49-F238E27FC236}">
              <a16:creationId xmlns:a16="http://schemas.microsoft.com/office/drawing/2014/main" id="{BD3A6A76-AA57-79F3-EE69-2660868D7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00"/>
          <a:ext cx="539115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B920-76E1-4C8F-AAEB-84FF1C4147C2}">
  <dimension ref="A1:P99"/>
  <sheetViews>
    <sheetView tabSelected="1" topLeftCell="A50" zoomScale="70" zoomScaleNormal="70" workbookViewId="0">
      <selection activeCell="M61" sqref="M61"/>
    </sheetView>
  </sheetViews>
  <sheetFormatPr baseColWidth="10" defaultRowHeight="15.75"/>
  <cols>
    <col min="1" max="9" width="12.5703125" customWidth="1"/>
    <col min="10" max="10" width="12.5703125" style="35" customWidth="1"/>
    <col min="11" max="11" width="15.28515625" style="64" customWidth="1"/>
    <col min="12" max="12" width="15" style="35" customWidth="1"/>
    <col min="13" max="13" width="15" customWidth="1"/>
  </cols>
  <sheetData>
    <row r="1" spans="1:8" ht="30.75" customHeight="1" thickBot="1">
      <c r="A1" s="32" t="s">
        <v>4</v>
      </c>
      <c r="B1" s="1"/>
      <c r="C1" s="2" t="s">
        <v>7</v>
      </c>
      <c r="D1" s="2" t="s">
        <v>8</v>
      </c>
      <c r="E1" s="2" t="s">
        <v>9</v>
      </c>
    </row>
    <row r="2" spans="1:8" ht="16.5" thickBot="1">
      <c r="A2" s="33"/>
      <c r="B2" s="3" t="s">
        <v>0</v>
      </c>
      <c r="C2" s="4">
        <v>0</v>
      </c>
      <c r="D2" s="4">
        <v>20</v>
      </c>
      <c r="E2" s="4">
        <v>10</v>
      </c>
    </row>
    <row r="3" spans="1:8" ht="16.5" thickBot="1">
      <c r="A3" s="33"/>
      <c r="B3" s="3" t="s">
        <v>6</v>
      </c>
      <c r="C3" s="6">
        <v>5</v>
      </c>
      <c r="D3" s="6">
        <v>17</v>
      </c>
      <c r="E3" s="6">
        <v>30</v>
      </c>
    </row>
    <row r="4" spans="1:8" ht="15.75" customHeight="1" thickBot="1">
      <c r="A4" s="34"/>
      <c r="B4" s="11" t="s">
        <v>1</v>
      </c>
      <c r="C4" s="7">
        <f>SUMPRODUCT(C2:E2,C3:E3)</f>
        <v>640</v>
      </c>
      <c r="D4" s="10"/>
      <c r="E4" s="10"/>
    </row>
    <row r="6" spans="1:8" ht="16.5" thickBot="1"/>
    <row r="7" spans="1:8" ht="30.75" thickBot="1">
      <c r="A7" s="30" t="s">
        <v>5</v>
      </c>
      <c r="B7" s="2" t="s">
        <v>10</v>
      </c>
      <c r="C7" s="2" t="s">
        <v>7</v>
      </c>
      <c r="D7" s="2" t="s">
        <v>8</v>
      </c>
      <c r="E7" s="2" t="s">
        <v>9</v>
      </c>
      <c r="F7" s="2" t="s">
        <v>2</v>
      </c>
      <c r="G7" s="2" t="s">
        <v>3</v>
      </c>
    </row>
    <row r="8" spans="1:8" ht="16.5" thickBot="1">
      <c r="A8" s="31"/>
      <c r="B8" s="9" t="s">
        <v>11</v>
      </c>
      <c r="C8" s="5">
        <v>1</v>
      </c>
      <c r="D8" s="5">
        <v>3</v>
      </c>
      <c r="E8" s="5">
        <v>4</v>
      </c>
      <c r="F8" s="5">
        <v>100</v>
      </c>
      <c r="G8" s="8">
        <f>SUMPRODUCT($C$2:$E$2,C8:E8)</f>
        <v>100</v>
      </c>
    </row>
    <row r="9" spans="1:8" ht="16.5" thickBot="1">
      <c r="A9" s="31"/>
      <c r="B9" s="9" t="s">
        <v>12</v>
      </c>
      <c r="C9" s="5">
        <v>1</v>
      </c>
      <c r="D9" s="5">
        <v>4</v>
      </c>
      <c r="E9" s="5">
        <v>6</v>
      </c>
      <c r="F9" s="5">
        <v>180</v>
      </c>
      <c r="G9" s="8">
        <f>SUMPRODUCT($C$2:$E$2,C9:E9)</f>
        <v>140</v>
      </c>
    </row>
    <row r="10" spans="1:8" ht="16.5" thickBot="1">
      <c r="A10" s="31"/>
      <c r="B10" s="9" t="s">
        <v>13</v>
      </c>
      <c r="C10" s="5">
        <v>1</v>
      </c>
      <c r="D10" s="5">
        <v>1</v>
      </c>
      <c r="E10" s="5">
        <v>4</v>
      </c>
      <c r="F10" s="5">
        <v>60</v>
      </c>
      <c r="G10" s="8">
        <f>SUMPRODUCT($C$2:$E$2,C10:E10)</f>
        <v>60</v>
      </c>
    </row>
    <row r="13" spans="1:8" ht="156" customHeight="1">
      <c r="A13" s="29" t="s">
        <v>79</v>
      </c>
      <c r="B13" s="29"/>
      <c r="C13" s="29"/>
      <c r="D13" s="29"/>
      <c r="E13" s="29"/>
      <c r="F13" s="29"/>
      <c r="G13" s="29"/>
      <c r="H13" s="29"/>
    </row>
    <row r="14" spans="1:8" ht="21">
      <c r="B14" s="24"/>
    </row>
    <row r="15" spans="1:8">
      <c r="B15" s="23"/>
    </row>
    <row r="16" spans="1:8">
      <c r="B16" s="23"/>
    </row>
    <row r="17" spans="1:16">
      <c r="B17" s="23"/>
    </row>
    <row r="18" spans="1:16">
      <c r="B18" s="23"/>
    </row>
    <row r="19" spans="1:16">
      <c r="B19" s="23"/>
    </row>
    <row r="20" spans="1:16">
      <c r="B20" s="23"/>
    </row>
    <row r="21" spans="1:16">
      <c r="B21" s="23"/>
      <c r="J21" s="35" t="s">
        <v>95</v>
      </c>
    </row>
    <row r="22" spans="1:16">
      <c r="B22" s="23"/>
      <c r="J22" s="35" t="s">
        <v>96</v>
      </c>
      <c r="K22" s="64" t="s">
        <v>97</v>
      </c>
      <c r="L22" s="35" t="s">
        <v>98</v>
      </c>
    </row>
    <row r="23" spans="1:16">
      <c r="B23" s="23"/>
      <c r="J23" s="62" t="s">
        <v>104</v>
      </c>
      <c r="K23" s="65" t="s">
        <v>106</v>
      </c>
      <c r="L23" s="62" t="s">
        <v>107</v>
      </c>
    </row>
    <row r="24" spans="1:16" ht="30" customHeight="1">
      <c r="J24" s="35" t="s">
        <v>99</v>
      </c>
      <c r="M24" s="35" t="s">
        <v>101</v>
      </c>
      <c r="N24" s="35"/>
      <c r="O24" s="35"/>
      <c r="P24" s="35"/>
    </row>
    <row r="25" spans="1:16" ht="110.25" customHeight="1">
      <c r="A25" s="29" t="s">
        <v>80</v>
      </c>
      <c r="B25" s="29"/>
      <c r="C25" s="29"/>
      <c r="D25" s="29"/>
      <c r="E25" s="29"/>
      <c r="F25" s="29"/>
      <c r="G25" s="29"/>
      <c r="H25" s="29"/>
      <c r="J25" s="35" t="s">
        <v>100</v>
      </c>
      <c r="M25" s="35" t="s">
        <v>102</v>
      </c>
      <c r="N25" s="35"/>
      <c r="O25" s="35"/>
      <c r="P25" s="35"/>
    </row>
    <row r="26" spans="1:16" ht="40.5" customHeight="1">
      <c r="A26" s="29" t="s">
        <v>81</v>
      </c>
      <c r="B26" s="29"/>
      <c r="C26" s="29"/>
      <c r="D26" s="29"/>
      <c r="E26" s="29"/>
      <c r="F26" s="29"/>
      <c r="G26" s="29"/>
      <c r="H26" s="29"/>
      <c r="J26" s="35" t="s">
        <v>105</v>
      </c>
      <c r="M26" s="35" t="s">
        <v>103</v>
      </c>
      <c r="N26" s="35"/>
      <c r="O26" s="35"/>
      <c r="P26" s="35"/>
    </row>
    <row r="27" spans="1:16" ht="40.5" customHeight="1">
      <c r="A27" s="29" t="s">
        <v>82</v>
      </c>
      <c r="B27" s="29"/>
      <c r="C27" s="29"/>
      <c r="D27" s="29"/>
      <c r="E27" s="29"/>
      <c r="F27" s="29"/>
      <c r="G27" s="29"/>
      <c r="H27" s="29"/>
    </row>
    <row r="29" spans="1:16" ht="18.75">
      <c r="B29" s="36" t="s">
        <v>120</v>
      </c>
      <c r="C29" s="37" t="s">
        <v>116</v>
      </c>
      <c r="D29" s="38"/>
      <c r="E29" s="39">
        <v>5</v>
      </c>
      <c r="F29" s="39">
        <v>17</v>
      </c>
      <c r="G29" s="63">
        <v>30</v>
      </c>
      <c r="H29" s="39">
        <v>0</v>
      </c>
      <c r="I29" s="39">
        <v>0</v>
      </c>
      <c r="J29" s="39">
        <v>0</v>
      </c>
      <c r="L29"/>
    </row>
    <row r="30" spans="1:16" ht="37.5">
      <c r="B30" s="40" t="s">
        <v>119</v>
      </c>
      <c r="C30" s="41" t="s">
        <v>118</v>
      </c>
      <c r="D30" s="42" t="s">
        <v>117</v>
      </c>
      <c r="E30" s="43" t="s">
        <v>108</v>
      </c>
      <c r="F30" s="43" t="s">
        <v>109</v>
      </c>
      <c r="G30" s="43" t="s">
        <v>110</v>
      </c>
      <c r="H30" s="43" t="s">
        <v>111</v>
      </c>
      <c r="I30" s="43" t="s">
        <v>112</v>
      </c>
      <c r="J30" s="43" t="s">
        <v>113</v>
      </c>
      <c r="L30"/>
    </row>
    <row r="31" spans="1:16" ht="18.75">
      <c r="B31" s="44">
        <f>IF(AND(E31=1,E32=0,E33=0),E29,0)</f>
        <v>0</v>
      </c>
      <c r="C31" s="45" t="s">
        <v>111</v>
      </c>
      <c r="D31" s="46">
        <v>100</v>
      </c>
      <c r="E31" s="47">
        <v>1</v>
      </c>
      <c r="F31" s="47">
        <v>3</v>
      </c>
      <c r="G31" s="47">
        <v>4</v>
      </c>
      <c r="H31" s="61">
        <v>1</v>
      </c>
      <c r="I31" s="47">
        <v>0</v>
      </c>
      <c r="J31" s="47">
        <v>0</v>
      </c>
      <c r="L31"/>
    </row>
    <row r="32" spans="1:16" ht="18.75">
      <c r="B32" s="44">
        <f>IF(AND(F31=0,F32=1,F33=0),F29,0)</f>
        <v>0</v>
      </c>
      <c r="C32" s="45" t="s">
        <v>112</v>
      </c>
      <c r="D32" s="46">
        <v>180</v>
      </c>
      <c r="E32" s="47">
        <v>1</v>
      </c>
      <c r="F32" s="47">
        <v>4</v>
      </c>
      <c r="G32" s="47">
        <v>6</v>
      </c>
      <c r="H32" s="61">
        <v>0</v>
      </c>
      <c r="I32" s="47">
        <v>1</v>
      </c>
      <c r="J32" s="47">
        <v>0</v>
      </c>
      <c r="L32"/>
    </row>
    <row r="33" spans="2:12" ht="18.75">
      <c r="B33" s="44">
        <f>IF(AND(G31=0,G32=0,G33=1),G29,0)</f>
        <v>0</v>
      </c>
      <c r="C33" s="56" t="s">
        <v>113</v>
      </c>
      <c r="D33" s="46">
        <v>60</v>
      </c>
      <c r="E33" s="47">
        <v>1</v>
      </c>
      <c r="F33" s="47">
        <v>1</v>
      </c>
      <c r="G33" s="47">
        <v>4</v>
      </c>
      <c r="H33" s="61">
        <v>0</v>
      </c>
      <c r="I33" s="47">
        <v>0</v>
      </c>
      <c r="J33" s="47">
        <v>1</v>
      </c>
      <c r="L33"/>
    </row>
    <row r="34" spans="2:12" ht="18.75">
      <c r="B34" s="48"/>
      <c r="C34" s="45" t="s">
        <v>114</v>
      </c>
      <c r="D34" s="46">
        <f>SUMPRODUCT($B31:$B33,D31:D33)</f>
        <v>0</v>
      </c>
      <c r="E34" s="49">
        <f t="shared" ref="E34:J34" si="0">SUMPRODUCT($B31:$B33,E31:E33)</f>
        <v>0</v>
      </c>
      <c r="F34" s="49">
        <f t="shared" si="0"/>
        <v>0</v>
      </c>
      <c r="G34" s="49">
        <f t="shared" si="0"/>
        <v>0</v>
      </c>
      <c r="H34" s="49">
        <f t="shared" si="0"/>
        <v>0</v>
      </c>
      <c r="I34" s="49">
        <f t="shared" si="0"/>
        <v>0</v>
      </c>
      <c r="J34" s="49">
        <f t="shared" si="0"/>
        <v>0</v>
      </c>
      <c r="L34"/>
    </row>
    <row r="35" spans="2:12" ht="18.75">
      <c r="B35" s="50"/>
      <c r="C35" s="51" t="s">
        <v>115</v>
      </c>
      <c r="D35" s="52"/>
      <c r="E35" s="53">
        <f>E29-E34</f>
        <v>5</v>
      </c>
      <c r="F35" s="53">
        <f t="shared" ref="F35:J35" si="1">F29-F34</f>
        <v>17</v>
      </c>
      <c r="G35" s="53">
        <f t="shared" si="1"/>
        <v>30</v>
      </c>
      <c r="H35" s="53">
        <f t="shared" si="1"/>
        <v>0</v>
      </c>
      <c r="I35" s="53">
        <f t="shared" si="1"/>
        <v>0</v>
      </c>
      <c r="J35" s="53">
        <f t="shared" si="1"/>
        <v>0</v>
      </c>
      <c r="L35"/>
    </row>
    <row r="36" spans="2:12" ht="18.75">
      <c r="B36" s="54"/>
      <c r="C36" s="54"/>
      <c r="D36" s="54"/>
      <c r="E36" s="54"/>
      <c r="F36" s="54"/>
      <c r="G36" s="54"/>
      <c r="H36" s="54"/>
      <c r="I36" s="54"/>
      <c r="J36" s="54"/>
      <c r="L36"/>
    </row>
    <row r="37" spans="2:12" ht="18.75">
      <c r="B37" s="36" t="s">
        <v>124</v>
      </c>
      <c r="C37" s="37" t="s">
        <v>116</v>
      </c>
      <c r="D37" s="38"/>
      <c r="E37" s="39">
        <v>5</v>
      </c>
      <c r="F37" s="39">
        <v>17</v>
      </c>
      <c r="G37" s="39">
        <v>30</v>
      </c>
      <c r="H37" s="39">
        <v>0</v>
      </c>
      <c r="I37" s="39">
        <v>0</v>
      </c>
      <c r="J37" s="39">
        <v>0</v>
      </c>
      <c r="L37"/>
    </row>
    <row r="38" spans="2:12" ht="37.5">
      <c r="B38" s="40" t="s">
        <v>119</v>
      </c>
      <c r="C38" s="41" t="s">
        <v>118</v>
      </c>
      <c r="D38" s="42" t="s">
        <v>117</v>
      </c>
      <c r="E38" s="43" t="s">
        <v>108</v>
      </c>
      <c r="F38" s="43" t="s">
        <v>109</v>
      </c>
      <c r="G38" s="55" t="s">
        <v>110</v>
      </c>
      <c r="H38" s="43" t="s">
        <v>111</v>
      </c>
      <c r="I38" s="43" t="s">
        <v>112</v>
      </c>
      <c r="J38" s="43" t="s">
        <v>113</v>
      </c>
      <c r="L38"/>
    </row>
    <row r="39" spans="2:12" ht="18.75">
      <c r="B39" s="44">
        <f>IF(AND(E39=1,E40=0,E41=0),E37,0)</f>
        <v>0</v>
      </c>
      <c r="C39" s="45" t="s">
        <v>111</v>
      </c>
      <c r="D39" s="46">
        <f>(-4*D41)+D31</f>
        <v>40</v>
      </c>
      <c r="E39" s="47">
        <f t="shared" ref="E39:J39" si="2">(-4*E41)+E31</f>
        <v>0</v>
      </c>
      <c r="F39" s="47">
        <f t="shared" si="2"/>
        <v>2</v>
      </c>
      <c r="G39" s="68">
        <f t="shared" si="2"/>
        <v>0</v>
      </c>
      <c r="H39" s="61">
        <f t="shared" si="2"/>
        <v>1</v>
      </c>
      <c r="I39" s="47">
        <f t="shared" si="2"/>
        <v>0</v>
      </c>
      <c r="J39" s="47">
        <f t="shared" si="2"/>
        <v>-1</v>
      </c>
      <c r="K39" s="66" t="s">
        <v>123</v>
      </c>
      <c r="L39"/>
    </row>
    <row r="40" spans="2:12" ht="18.75">
      <c r="B40" s="44">
        <f>IF(AND(F39=0,F40=1,F41=0),F37,0)</f>
        <v>0</v>
      </c>
      <c r="C40" s="45" t="s">
        <v>112</v>
      </c>
      <c r="D40" s="46">
        <f>(-6*D41)+D32</f>
        <v>90</v>
      </c>
      <c r="E40" s="47">
        <f t="shared" ref="E40:J40" si="3">(-6*E41)+E32</f>
        <v>-0.5</v>
      </c>
      <c r="F40" s="47">
        <f t="shared" si="3"/>
        <v>2.5</v>
      </c>
      <c r="G40" s="68">
        <f t="shared" si="3"/>
        <v>0</v>
      </c>
      <c r="H40" s="61">
        <f t="shared" si="3"/>
        <v>0</v>
      </c>
      <c r="I40" s="47">
        <f t="shared" si="3"/>
        <v>1</v>
      </c>
      <c r="J40" s="47">
        <f t="shared" si="3"/>
        <v>-1.5</v>
      </c>
      <c r="K40" s="66" t="s">
        <v>122</v>
      </c>
      <c r="L40"/>
    </row>
    <row r="41" spans="2:12" ht="18.75">
      <c r="B41" s="44">
        <f>IF(AND(G39=0,G40=0,G41=1),G37,0)</f>
        <v>30</v>
      </c>
      <c r="C41" s="67" t="s">
        <v>110</v>
      </c>
      <c r="D41" s="46">
        <f>D33/$G$33</f>
        <v>15</v>
      </c>
      <c r="E41" s="47">
        <f t="shared" ref="E41:J41" si="4">E33/$G$33</f>
        <v>0.25</v>
      </c>
      <c r="F41" s="47">
        <f t="shared" si="4"/>
        <v>0.25</v>
      </c>
      <c r="G41" s="47">
        <f t="shared" si="4"/>
        <v>1</v>
      </c>
      <c r="H41" s="61">
        <f t="shared" si="4"/>
        <v>0</v>
      </c>
      <c r="I41" s="47">
        <f t="shared" si="4"/>
        <v>0</v>
      </c>
      <c r="J41" s="47">
        <f t="shared" si="4"/>
        <v>0.25</v>
      </c>
      <c r="K41" s="66" t="s">
        <v>121</v>
      </c>
      <c r="L41"/>
    </row>
    <row r="42" spans="2:12" ht="18.75">
      <c r="B42" s="48"/>
      <c r="C42" s="45" t="s">
        <v>114</v>
      </c>
      <c r="D42" s="46">
        <f>SUMPRODUCT($B39:$B41,D39:D41)</f>
        <v>450</v>
      </c>
      <c r="E42" s="49">
        <f t="shared" ref="E42" si="5">SUMPRODUCT($B39:$B41,E39:E41)</f>
        <v>7.5</v>
      </c>
      <c r="F42" s="49">
        <f t="shared" ref="F42" si="6">SUMPRODUCT($B39:$B41,F39:F41)</f>
        <v>7.5</v>
      </c>
      <c r="G42" s="49">
        <f t="shared" ref="G42" si="7">SUMPRODUCT($B39:$B41,G39:G41)</f>
        <v>30</v>
      </c>
      <c r="H42" s="49">
        <f t="shared" ref="H42" si="8">SUMPRODUCT($B39:$B41,H39:H41)</f>
        <v>0</v>
      </c>
      <c r="I42" s="49">
        <f t="shared" ref="I42" si="9">SUMPRODUCT($B39:$B41,I39:I41)</f>
        <v>0</v>
      </c>
      <c r="J42" s="49">
        <f t="shared" ref="J42" si="10">SUMPRODUCT($B39:$B41,J39:J41)</f>
        <v>7.5</v>
      </c>
      <c r="L42"/>
    </row>
    <row r="43" spans="2:12" ht="18.75">
      <c r="B43" s="50"/>
      <c r="C43" s="51" t="s">
        <v>115</v>
      </c>
      <c r="D43" s="52"/>
      <c r="E43" s="53">
        <f>E37-E42</f>
        <v>-2.5</v>
      </c>
      <c r="F43" s="53">
        <f t="shared" ref="F43" si="11">F37-F42</f>
        <v>9.5</v>
      </c>
      <c r="G43" s="53">
        <f t="shared" ref="G43" si="12">G37-G42</f>
        <v>0</v>
      </c>
      <c r="H43" s="53">
        <f t="shared" ref="H43" si="13">H37-H42</f>
        <v>0</v>
      </c>
      <c r="I43" s="53">
        <f t="shared" ref="I43" si="14">I37-I42</f>
        <v>0</v>
      </c>
      <c r="J43" s="53">
        <f t="shared" ref="J43" si="15">J37-J42</f>
        <v>-7.5</v>
      </c>
      <c r="L43"/>
    </row>
    <row r="44" spans="2:12" ht="18.75">
      <c r="B44" s="54"/>
      <c r="C44" s="54"/>
      <c r="D44" s="54"/>
      <c r="E44" s="54"/>
      <c r="F44" s="54"/>
      <c r="G44" s="54"/>
      <c r="H44" s="54"/>
      <c r="I44" s="54"/>
      <c r="J44" s="54"/>
      <c r="L44"/>
    </row>
    <row r="45" spans="2:12" ht="18.75">
      <c r="B45" s="36" t="s">
        <v>125</v>
      </c>
      <c r="C45" s="37" t="s">
        <v>116</v>
      </c>
      <c r="D45" s="38"/>
      <c r="E45" s="39">
        <v>5</v>
      </c>
      <c r="F45" s="39">
        <v>17</v>
      </c>
      <c r="G45" s="39">
        <v>30</v>
      </c>
      <c r="H45" s="39">
        <v>0</v>
      </c>
      <c r="I45" s="39">
        <v>0</v>
      </c>
      <c r="J45" s="39">
        <v>0</v>
      </c>
      <c r="L45"/>
    </row>
    <row r="46" spans="2:12" ht="37.5">
      <c r="B46" s="40" t="s">
        <v>119</v>
      </c>
      <c r="C46" s="41" t="s">
        <v>118</v>
      </c>
      <c r="D46" s="42" t="s">
        <v>117</v>
      </c>
      <c r="E46" s="43" t="s">
        <v>108</v>
      </c>
      <c r="F46" s="43" t="s">
        <v>109</v>
      </c>
      <c r="G46" s="43" t="s">
        <v>110</v>
      </c>
      <c r="H46" s="43" t="s">
        <v>111</v>
      </c>
      <c r="I46" s="43" t="s">
        <v>112</v>
      </c>
      <c r="J46" s="43" t="s">
        <v>113</v>
      </c>
      <c r="L46"/>
    </row>
    <row r="47" spans="2:12" ht="18.75">
      <c r="B47" s="44">
        <f>IF(AND(E47=1,E48=0,E49=0),E45,0)</f>
        <v>0</v>
      </c>
      <c r="C47" s="45" t="s">
        <v>109</v>
      </c>
      <c r="D47" s="46">
        <f>D39/$F$39</f>
        <v>20</v>
      </c>
      <c r="E47" s="47">
        <f t="shared" ref="E47:J47" si="16">E39/$F$39</f>
        <v>0</v>
      </c>
      <c r="F47" s="47">
        <f t="shared" si="16"/>
        <v>1</v>
      </c>
      <c r="G47" s="47">
        <f t="shared" si="16"/>
        <v>0</v>
      </c>
      <c r="H47" s="61">
        <f t="shared" si="16"/>
        <v>0.5</v>
      </c>
      <c r="I47" s="47">
        <f t="shared" si="16"/>
        <v>0</v>
      </c>
      <c r="J47" s="47">
        <f t="shared" si="16"/>
        <v>-0.5</v>
      </c>
      <c r="K47" s="66" t="s">
        <v>126</v>
      </c>
      <c r="L47"/>
    </row>
    <row r="48" spans="2:12" ht="18.75">
      <c r="B48" s="44">
        <f>IF(AND(F47=0,F48=1,F49=0),F45,0)</f>
        <v>0</v>
      </c>
      <c r="C48" s="45" t="s">
        <v>112</v>
      </c>
      <c r="D48" s="46">
        <f t="shared" ref="D48:J48" si="17">D40</f>
        <v>90</v>
      </c>
      <c r="E48" s="47">
        <f>E40</f>
        <v>-0.5</v>
      </c>
      <c r="F48" s="47">
        <f t="shared" ref="F48:J48" si="18">F40</f>
        <v>2.5</v>
      </c>
      <c r="G48" s="47">
        <f t="shared" si="18"/>
        <v>0</v>
      </c>
      <c r="H48" s="61">
        <f t="shared" si="18"/>
        <v>0</v>
      </c>
      <c r="I48" s="47">
        <f t="shared" si="18"/>
        <v>1</v>
      </c>
      <c r="J48" s="47">
        <f t="shared" si="18"/>
        <v>-1.5</v>
      </c>
      <c r="L48"/>
    </row>
    <row r="49" spans="2:12" ht="18.75">
      <c r="B49" s="44">
        <f>IF(AND(G47=0,G48=0,G49=1),G45,0)</f>
        <v>30</v>
      </c>
      <c r="C49" s="45" t="s">
        <v>110</v>
      </c>
      <c r="D49" s="46">
        <f>D41</f>
        <v>15</v>
      </c>
      <c r="E49" s="47">
        <f>E41</f>
        <v>0.25</v>
      </c>
      <c r="F49" s="47">
        <f t="shared" ref="F49:J49" si="19">F41</f>
        <v>0.25</v>
      </c>
      <c r="G49" s="47">
        <f t="shared" si="19"/>
        <v>1</v>
      </c>
      <c r="H49" s="61">
        <f t="shared" si="19"/>
        <v>0</v>
      </c>
      <c r="I49" s="47">
        <f t="shared" si="19"/>
        <v>0</v>
      </c>
      <c r="J49" s="47">
        <f t="shared" si="19"/>
        <v>0.25</v>
      </c>
      <c r="L49"/>
    </row>
    <row r="50" spans="2:12" ht="18.75">
      <c r="B50" s="48"/>
      <c r="C50" s="45" t="s">
        <v>114</v>
      </c>
      <c r="D50" s="46">
        <f>SUMPRODUCT($B47:$B49,D47:D49)</f>
        <v>450</v>
      </c>
      <c r="E50" s="49">
        <f t="shared" ref="E50" si="20">SUMPRODUCT($B47:$B49,E47:E49)</f>
        <v>7.5</v>
      </c>
      <c r="F50" s="49">
        <f t="shared" ref="F50" si="21">SUMPRODUCT($B47:$B49,F47:F49)</f>
        <v>7.5</v>
      </c>
      <c r="G50" s="49">
        <f t="shared" ref="G50" si="22">SUMPRODUCT($B47:$B49,G47:G49)</f>
        <v>30</v>
      </c>
      <c r="H50" s="49">
        <f t="shared" ref="H50" si="23">SUMPRODUCT($B47:$B49,H47:H49)</f>
        <v>0</v>
      </c>
      <c r="I50" s="49">
        <f t="shared" ref="I50" si="24">SUMPRODUCT($B47:$B49,I47:I49)</f>
        <v>0</v>
      </c>
      <c r="J50" s="49">
        <f t="shared" ref="J50" si="25">SUMPRODUCT($B47:$B49,J47:J49)</f>
        <v>7.5</v>
      </c>
      <c r="L50"/>
    </row>
    <row r="51" spans="2:12" ht="18.75">
      <c r="B51" s="50"/>
      <c r="C51" s="51" t="s">
        <v>115</v>
      </c>
      <c r="D51" s="52"/>
      <c r="E51" s="53">
        <f>E45-E50</f>
        <v>-2.5</v>
      </c>
      <c r="F51" s="53">
        <f t="shared" ref="F51" si="26">F45-F50</f>
        <v>9.5</v>
      </c>
      <c r="G51" s="53">
        <f t="shared" ref="G51" si="27">G45-G50</f>
        <v>0</v>
      </c>
      <c r="H51" s="53">
        <f t="shared" ref="H51" si="28">H45-H50</f>
        <v>0</v>
      </c>
      <c r="I51" s="53">
        <f t="shared" ref="I51" si="29">I45-I50</f>
        <v>0</v>
      </c>
      <c r="J51" s="53">
        <f t="shared" ref="J51" si="30">J45-J50</f>
        <v>-7.5</v>
      </c>
      <c r="L51"/>
    </row>
    <row r="52" spans="2:12" ht="18.75">
      <c r="B52" s="54"/>
      <c r="C52" s="54"/>
      <c r="D52" s="54"/>
      <c r="E52" s="54"/>
      <c r="F52" s="54"/>
      <c r="G52" s="54"/>
      <c r="H52" s="54"/>
      <c r="I52" s="54"/>
      <c r="J52" s="54"/>
      <c r="L52"/>
    </row>
    <row r="53" spans="2:12" ht="18.75">
      <c r="B53" s="36" t="s">
        <v>125</v>
      </c>
      <c r="C53" s="37" t="s">
        <v>116</v>
      </c>
      <c r="D53" s="38"/>
      <c r="E53" s="39">
        <v>5</v>
      </c>
      <c r="F53" s="39">
        <v>17</v>
      </c>
      <c r="G53" s="39">
        <v>30</v>
      </c>
      <c r="H53" s="39">
        <v>0</v>
      </c>
      <c r="I53" s="39">
        <v>0</v>
      </c>
      <c r="J53" s="39">
        <v>0</v>
      </c>
      <c r="L53"/>
    </row>
    <row r="54" spans="2:12" ht="37.5">
      <c r="B54" s="40" t="s">
        <v>119</v>
      </c>
      <c r="C54" s="41" t="s">
        <v>118</v>
      </c>
      <c r="D54" s="42" t="s">
        <v>117</v>
      </c>
      <c r="E54" s="43" t="s">
        <v>108</v>
      </c>
      <c r="F54" s="43" t="s">
        <v>109</v>
      </c>
      <c r="G54" s="43" t="s">
        <v>110</v>
      </c>
      <c r="H54" s="43" t="s">
        <v>111</v>
      </c>
      <c r="I54" s="43" t="s">
        <v>112</v>
      </c>
      <c r="J54" s="43" t="s">
        <v>113</v>
      </c>
      <c r="L54"/>
    </row>
    <row r="55" spans="2:12" ht="18.75">
      <c r="B55" s="44">
        <f>IF(AND(E55=1,E56=0,E57=0),E53,0)</f>
        <v>0</v>
      </c>
      <c r="C55" s="45" t="str">
        <f>C48</f>
        <v>S2</v>
      </c>
      <c r="D55" s="46">
        <f>(-2.5*D56+D48)</f>
        <v>40</v>
      </c>
      <c r="E55" s="47">
        <f t="shared" ref="E55:J55" si="31">(-2.5*E56+E48)</f>
        <v>-0.5</v>
      </c>
      <c r="F55" s="47">
        <f t="shared" si="31"/>
        <v>0</v>
      </c>
      <c r="G55" s="47">
        <f t="shared" si="31"/>
        <v>0</v>
      </c>
      <c r="H55" s="61">
        <f t="shared" si="31"/>
        <v>-1.25</v>
      </c>
      <c r="I55" s="47">
        <f t="shared" si="31"/>
        <v>1</v>
      </c>
      <c r="J55" s="47">
        <f t="shared" si="31"/>
        <v>-0.25</v>
      </c>
      <c r="K55" s="66" t="s">
        <v>127</v>
      </c>
      <c r="L55" t="s">
        <v>128</v>
      </c>
    </row>
    <row r="56" spans="2:12" ht="18.75">
      <c r="B56" s="44">
        <f>IF(AND(F55=0,F56=1,F57=0),F53,0)</f>
        <v>17</v>
      </c>
      <c r="C56" s="45" t="str">
        <f>C47</f>
        <v>X2</v>
      </c>
      <c r="D56" s="46">
        <f t="shared" ref="D56:J56" si="32">D47</f>
        <v>20</v>
      </c>
      <c r="E56" s="47">
        <f t="shared" si="32"/>
        <v>0</v>
      </c>
      <c r="F56" s="47">
        <f t="shared" si="32"/>
        <v>1</v>
      </c>
      <c r="G56" s="47">
        <f t="shared" si="32"/>
        <v>0</v>
      </c>
      <c r="H56" s="61">
        <f t="shared" si="32"/>
        <v>0.5</v>
      </c>
      <c r="I56" s="47">
        <f t="shared" si="32"/>
        <v>0</v>
      </c>
      <c r="J56" s="47">
        <f t="shared" si="32"/>
        <v>-0.5</v>
      </c>
      <c r="L56"/>
    </row>
    <row r="57" spans="2:12" ht="18.75">
      <c r="B57" s="44">
        <f>IF(AND(G55=0,G56=0,G57=1),G53,0)</f>
        <v>30</v>
      </c>
      <c r="C57" s="45" t="str">
        <f>C49</f>
        <v>X3</v>
      </c>
      <c r="D57" s="46">
        <f>(-0.25*D56)+D49</f>
        <v>10</v>
      </c>
      <c r="E57" s="47">
        <f t="shared" ref="E57:J57" si="33">(-0.25*E56)+E49</f>
        <v>0.25</v>
      </c>
      <c r="F57" s="47">
        <f t="shared" si="33"/>
        <v>0</v>
      </c>
      <c r="G57" s="47">
        <f t="shared" si="33"/>
        <v>1</v>
      </c>
      <c r="H57" s="61">
        <f t="shared" si="33"/>
        <v>-0.125</v>
      </c>
      <c r="I57" s="47">
        <f t="shared" si="33"/>
        <v>0</v>
      </c>
      <c r="J57" s="47">
        <f t="shared" si="33"/>
        <v>0.375</v>
      </c>
      <c r="K57" s="66" t="s">
        <v>129</v>
      </c>
      <c r="L57"/>
    </row>
    <row r="58" spans="2:12" ht="18.75">
      <c r="B58" s="48"/>
      <c r="C58" s="45" t="s">
        <v>114</v>
      </c>
      <c r="D58" s="46">
        <f>SUMPRODUCT($B55:$B57,D55:D57)</f>
        <v>640</v>
      </c>
      <c r="E58" s="49">
        <f t="shared" ref="E58" si="34">SUMPRODUCT($B55:$B57,E55:E57)</f>
        <v>7.5</v>
      </c>
      <c r="F58" s="49">
        <f t="shared" ref="F58" si="35">SUMPRODUCT($B55:$B57,F55:F57)</f>
        <v>17</v>
      </c>
      <c r="G58" s="49">
        <f t="shared" ref="G58" si="36">SUMPRODUCT($B55:$B57,G55:G57)</f>
        <v>30</v>
      </c>
      <c r="H58" s="49">
        <f t="shared" ref="H58" si="37">SUMPRODUCT($B55:$B57,H55:H57)</f>
        <v>4.75</v>
      </c>
      <c r="I58" s="49">
        <f t="shared" ref="I58" si="38">SUMPRODUCT($B55:$B57,I55:I57)</f>
        <v>0</v>
      </c>
      <c r="J58" s="49">
        <f t="shared" ref="J58" si="39">SUMPRODUCT($B55:$B57,J55:J57)</f>
        <v>2.75</v>
      </c>
      <c r="L58"/>
    </row>
    <row r="59" spans="2:12" ht="18.75">
      <c r="B59" s="50"/>
      <c r="C59" s="51" t="s">
        <v>115</v>
      </c>
      <c r="D59" s="52"/>
      <c r="E59" s="53">
        <f>E53-E58</f>
        <v>-2.5</v>
      </c>
      <c r="F59" s="53">
        <f t="shared" ref="F59" si="40">F53-F58</f>
        <v>0</v>
      </c>
      <c r="G59" s="53">
        <f t="shared" ref="G59" si="41">G53-G58</f>
        <v>0</v>
      </c>
      <c r="H59" s="53">
        <f t="shared" ref="H59" si="42">H53-H58</f>
        <v>-4.75</v>
      </c>
      <c r="I59" s="53">
        <f t="shared" ref="I59" si="43">I53-I58</f>
        <v>0</v>
      </c>
      <c r="J59" s="53">
        <f t="shared" ref="J59" si="44">J53-J58</f>
        <v>-2.75</v>
      </c>
      <c r="L59"/>
    </row>
    <row r="60" spans="2:12" ht="18.75">
      <c r="B60" s="54"/>
      <c r="C60" s="54"/>
      <c r="D60" s="54"/>
      <c r="E60" s="54"/>
      <c r="F60" s="54"/>
      <c r="G60" s="54"/>
      <c r="H60" s="54"/>
      <c r="I60" s="54"/>
      <c r="J60" s="54"/>
      <c r="L60"/>
    </row>
    <row r="61" spans="2:12" ht="18.75">
      <c r="B61" s="36"/>
      <c r="C61" s="37" t="s">
        <v>116</v>
      </c>
      <c r="D61" s="38"/>
      <c r="E61" s="39">
        <v>5</v>
      </c>
      <c r="F61" s="39">
        <v>17</v>
      </c>
      <c r="G61" s="39">
        <v>30</v>
      </c>
      <c r="H61" s="39">
        <v>0</v>
      </c>
      <c r="I61" s="39">
        <v>0</v>
      </c>
      <c r="J61" s="39">
        <v>0</v>
      </c>
      <c r="L61"/>
    </row>
    <row r="62" spans="2:12" ht="37.5">
      <c r="B62" s="40" t="s">
        <v>119</v>
      </c>
      <c r="C62" s="41" t="s">
        <v>118</v>
      </c>
      <c r="D62" s="42" t="s">
        <v>117</v>
      </c>
      <c r="E62" s="43" t="s">
        <v>108</v>
      </c>
      <c r="F62" s="43" t="s">
        <v>109</v>
      </c>
      <c r="G62" s="43" t="s">
        <v>110</v>
      </c>
      <c r="H62" s="43" t="s">
        <v>111</v>
      </c>
      <c r="I62" s="43" t="s">
        <v>112</v>
      </c>
      <c r="J62" s="43" t="s">
        <v>113</v>
      </c>
      <c r="L62"/>
    </row>
    <row r="63" spans="2:12" ht="18.75">
      <c r="B63" s="44">
        <f>IF(AND(E63=1,E64=0,E65=0),E61,0)</f>
        <v>5</v>
      </c>
      <c r="C63" s="45" t="s">
        <v>108</v>
      </c>
      <c r="D63" s="46">
        <f>D55/-0.5</f>
        <v>-80</v>
      </c>
      <c r="E63" s="47">
        <f t="shared" ref="E63:J63" si="45">E55/-0.5</f>
        <v>1</v>
      </c>
      <c r="F63" s="47">
        <f t="shared" si="45"/>
        <v>0</v>
      </c>
      <c r="G63" s="47">
        <f t="shared" si="45"/>
        <v>0</v>
      </c>
      <c r="H63" s="61">
        <f t="shared" si="45"/>
        <v>2.5</v>
      </c>
      <c r="I63" s="47">
        <f t="shared" si="45"/>
        <v>-2</v>
      </c>
      <c r="J63" s="47">
        <f t="shared" si="45"/>
        <v>0.5</v>
      </c>
      <c r="K63" s="66" t="s">
        <v>130</v>
      </c>
      <c r="L63"/>
    </row>
    <row r="64" spans="2:12" ht="18.75">
      <c r="B64" s="44">
        <f>IF(AND(F63=0,F64=1,F65=0),F61,0)</f>
        <v>17</v>
      </c>
      <c r="C64" s="45" t="s">
        <v>109</v>
      </c>
      <c r="D64" s="46">
        <v>20</v>
      </c>
      <c r="E64" s="47">
        <v>0</v>
      </c>
      <c r="F64" s="47">
        <v>1</v>
      </c>
      <c r="G64" s="47">
        <v>0</v>
      </c>
      <c r="H64" s="61">
        <v>0.5</v>
      </c>
      <c r="I64" s="47">
        <v>0</v>
      </c>
      <c r="J64" s="47">
        <v>-0.5</v>
      </c>
      <c r="L64"/>
    </row>
    <row r="65" spans="2:12" ht="18.75">
      <c r="B65" s="44">
        <f>IF(AND(G63=0,G64=0,G65=1),G61,0)</f>
        <v>30</v>
      </c>
      <c r="C65" s="45" t="s">
        <v>110</v>
      </c>
      <c r="D65" s="46">
        <f>(-0.25*D63)+D57</f>
        <v>30</v>
      </c>
      <c r="E65" s="47">
        <f t="shared" ref="E65:J65" si="46">(-0.25*E63)+E57</f>
        <v>0</v>
      </c>
      <c r="F65" s="47">
        <f t="shared" si="46"/>
        <v>0</v>
      </c>
      <c r="G65" s="47">
        <f t="shared" si="46"/>
        <v>1</v>
      </c>
      <c r="H65" s="61">
        <f t="shared" si="46"/>
        <v>-0.75</v>
      </c>
      <c r="I65" s="47">
        <f t="shared" si="46"/>
        <v>0.5</v>
      </c>
      <c r="J65" s="47">
        <f t="shared" si="46"/>
        <v>0.25</v>
      </c>
      <c r="K65" s="66" t="s">
        <v>131</v>
      </c>
      <c r="L65"/>
    </row>
    <row r="66" spans="2:12" ht="18.75">
      <c r="B66" s="48"/>
      <c r="C66" s="45" t="s">
        <v>114</v>
      </c>
      <c r="D66" s="46">
        <f>SUMPRODUCT($B63:$B65,D63:D65)</f>
        <v>840</v>
      </c>
      <c r="E66" s="49">
        <f t="shared" ref="E66" si="47">SUMPRODUCT($B63:$B65,E63:E65)</f>
        <v>5</v>
      </c>
      <c r="F66" s="49">
        <f t="shared" ref="F66" si="48">SUMPRODUCT($B63:$B65,F63:F65)</f>
        <v>17</v>
      </c>
      <c r="G66" s="49">
        <f t="shared" ref="G66" si="49">SUMPRODUCT($B63:$B65,G63:G65)</f>
        <v>30</v>
      </c>
      <c r="H66" s="49">
        <f t="shared" ref="H66" si="50">SUMPRODUCT($B63:$B65,H63:H65)</f>
        <v>-1.5</v>
      </c>
      <c r="I66" s="49">
        <f t="shared" ref="I66" si="51">SUMPRODUCT($B63:$B65,I63:I65)</f>
        <v>5</v>
      </c>
      <c r="J66" s="49">
        <f t="shared" ref="J66" si="52">SUMPRODUCT($B63:$B65,J63:J65)</f>
        <v>1.5</v>
      </c>
      <c r="L66"/>
    </row>
    <row r="67" spans="2:12" ht="18.75">
      <c r="B67" s="50"/>
      <c r="C67" s="51" t="s">
        <v>115</v>
      </c>
      <c r="D67" s="52"/>
      <c r="E67" s="53">
        <f>E61-E66</f>
        <v>0</v>
      </c>
      <c r="F67" s="53">
        <f t="shared" ref="F67" si="53">F61-F66</f>
        <v>0</v>
      </c>
      <c r="G67" s="53">
        <f t="shared" ref="G67" si="54">G61-G66</f>
        <v>0</v>
      </c>
      <c r="H67" s="53">
        <f t="shared" ref="H67" si="55">H61-H66</f>
        <v>1.5</v>
      </c>
      <c r="I67" s="53">
        <f t="shared" ref="I67" si="56">I61-I66</f>
        <v>-5</v>
      </c>
      <c r="J67" s="53">
        <f t="shared" ref="J67" si="57">J61-J66</f>
        <v>-1.5</v>
      </c>
      <c r="L67"/>
    </row>
    <row r="68" spans="2:12" ht="18.75">
      <c r="B68" s="54"/>
      <c r="C68" s="54"/>
      <c r="D68" s="54"/>
      <c r="E68" s="54"/>
      <c r="F68" s="54"/>
      <c r="G68" s="54"/>
      <c r="H68" s="54"/>
      <c r="I68" s="54"/>
      <c r="J68" s="54"/>
      <c r="L68"/>
    </row>
    <row r="69" spans="2:12" ht="18.75">
      <c r="B69" s="36"/>
      <c r="C69" s="37" t="s">
        <v>116</v>
      </c>
      <c r="D69" s="38"/>
      <c r="E69" s="39">
        <v>5</v>
      </c>
      <c r="F69" s="39">
        <v>17</v>
      </c>
      <c r="G69" s="39">
        <v>30</v>
      </c>
      <c r="H69" s="39">
        <v>0</v>
      </c>
      <c r="I69" s="39">
        <v>0</v>
      </c>
      <c r="J69" s="39">
        <v>0</v>
      </c>
      <c r="L69"/>
    </row>
    <row r="70" spans="2:12" ht="37.5">
      <c r="B70" s="40" t="s">
        <v>119</v>
      </c>
      <c r="C70" s="41" t="s">
        <v>118</v>
      </c>
      <c r="D70" s="42" t="s">
        <v>117</v>
      </c>
      <c r="E70" s="43" t="s">
        <v>108</v>
      </c>
      <c r="F70" s="43" t="s">
        <v>109</v>
      </c>
      <c r="G70" s="43" t="s">
        <v>110</v>
      </c>
      <c r="H70" s="43" t="s">
        <v>111</v>
      </c>
      <c r="I70" s="43" t="s">
        <v>112</v>
      </c>
      <c r="J70" s="43" t="s">
        <v>113</v>
      </c>
      <c r="L70"/>
    </row>
    <row r="71" spans="2:12" ht="18.75">
      <c r="B71" s="44">
        <f>IF(AND(E71=1,E72=0,E73=0),E69,0)</f>
        <v>0</v>
      </c>
      <c r="C71" s="45" t="s">
        <v>111</v>
      </c>
      <c r="D71" s="46">
        <v>100</v>
      </c>
      <c r="E71" s="47">
        <v>1</v>
      </c>
      <c r="F71" s="47">
        <v>3</v>
      </c>
      <c r="G71" s="47">
        <v>4</v>
      </c>
      <c r="H71" s="61">
        <v>1</v>
      </c>
      <c r="I71" s="47">
        <v>0</v>
      </c>
      <c r="J71" s="47">
        <v>0</v>
      </c>
      <c r="L71"/>
    </row>
    <row r="72" spans="2:12" ht="18.75">
      <c r="B72" s="44">
        <f>IF(AND(F71=0,F72=1,F73=0),F69,0)</f>
        <v>0</v>
      </c>
      <c r="C72" s="45" t="s">
        <v>112</v>
      </c>
      <c r="D72" s="46">
        <v>180</v>
      </c>
      <c r="E72" s="47">
        <v>1</v>
      </c>
      <c r="F72" s="47">
        <v>4</v>
      </c>
      <c r="G72" s="47">
        <v>6</v>
      </c>
      <c r="H72" s="61">
        <v>0</v>
      </c>
      <c r="I72" s="47">
        <v>1</v>
      </c>
      <c r="J72" s="47">
        <v>0</v>
      </c>
      <c r="L72"/>
    </row>
    <row r="73" spans="2:12" ht="18.75">
      <c r="B73" s="44">
        <f>IF(AND(G71=0,G72=0,G73=1),G69,0)</f>
        <v>0</v>
      </c>
      <c r="C73" s="45" t="s">
        <v>113</v>
      </c>
      <c r="D73" s="46">
        <v>60</v>
      </c>
      <c r="E73" s="47">
        <v>1</v>
      </c>
      <c r="F73" s="47">
        <v>1</v>
      </c>
      <c r="G73" s="47">
        <v>4</v>
      </c>
      <c r="H73" s="61">
        <v>0</v>
      </c>
      <c r="I73" s="47">
        <v>0</v>
      </c>
      <c r="J73" s="47">
        <v>1</v>
      </c>
      <c r="L73"/>
    </row>
    <row r="74" spans="2:12" ht="18.75">
      <c r="B74" s="48"/>
      <c r="C74" s="45" t="s">
        <v>114</v>
      </c>
      <c r="D74" s="46">
        <f>SUMPRODUCT($B71:$B73,D71:D73)</f>
        <v>0</v>
      </c>
      <c r="E74" s="49">
        <f t="shared" ref="E74" si="58">SUMPRODUCT($B71:$B73,E71:E73)</f>
        <v>0</v>
      </c>
      <c r="F74" s="49">
        <f t="shared" ref="F74" si="59">SUMPRODUCT($B71:$B73,F71:F73)</f>
        <v>0</v>
      </c>
      <c r="G74" s="49">
        <f t="shared" ref="G74" si="60">SUMPRODUCT($B71:$B73,G71:G73)</f>
        <v>0</v>
      </c>
      <c r="H74" s="49">
        <f t="shared" ref="H74" si="61">SUMPRODUCT($B71:$B73,H71:H73)</f>
        <v>0</v>
      </c>
      <c r="I74" s="49">
        <f t="shared" ref="I74" si="62">SUMPRODUCT($B71:$B73,I71:I73)</f>
        <v>0</v>
      </c>
      <c r="J74" s="49">
        <f t="shared" ref="J74" si="63">SUMPRODUCT($B71:$B73,J71:J73)</f>
        <v>0</v>
      </c>
      <c r="L74"/>
    </row>
    <row r="75" spans="2:12" ht="18.75">
      <c r="B75" s="50"/>
      <c r="C75" s="51" t="s">
        <v>115</v>
      </c>
      <c r="D75" s="52"/>
      <c r="E75" s="53">
        <f>E69-E74</f>
        <v>5</v>
      </c>
      <c r="F75" s="53">
        <f t="shared" ref="F75" si="64">F69-F74</f>
        <v>17</v>
      </c>
      <c r="G75" s="53">
        <f t="shared" ref="G75" si="65">G69-G74</f>
        <v>30</v>
      </c>
      <c r="H75" s="53">
        <f t="shared" ref="H75" si="66">H69-H74</f>
        <v>0</v>
      </c>
      <c r="I75" s="53">
        <f t="shared" ref="I75" si="67">I69-I74</f>
        <v>0</v>
      </c>
      <c r="J75" s="53">
        <f t="shared" ref="J75" si="68">J69-J74</f>
        <v>0</v>
      </c>
      <c r="L75"/>
    </row>
    <row r="76" spans="2:12" ht="18.75">
      <c r="B76" s="54"/>
      <c r="C76" s="54"/>
      <c r="D76" s="54"/>
      <c r="E76" s="54"/>
      <c r="F76" s="54"/>
      <c r="G76" s="54"/>
      <c r="H76" s="54"/>
      <c r="I76" s="54"/>
      <c r="J76" s="54"/>
      <c r="L76"/>
    </row>
    <row r="77" spans="2:12" ht="18.75">
      <c r="B77" s="36"/>
      <c r="C77" s="37" t="s">
        <v>116</v>
      </c>
      <c r="D77" s="38"/>
      <c r="E77" s="39">
        <v>5</v>
      </c>
      <c r="F77" s="39">
        <v>17</v>
      </c>
      <c r="G77" s="39">
        <v>30</v>
      </c>
      <c r="H77" s="39">
        <v>0</v>
      </c>
      <c r="I77" s="39">
        <v>0</v>
      </c>
      <c r="J77" s="39">
        <v>0</v>
      </c>
      <c r="L77"/>
    </row>
    <row r="78" spans="2:12" ht="37.5">
      <c r="B78" s="40" t="s">
        <v>119</v>
      </c>
      <c r="C78" s="41" t="s">
        <v>118</v>
      </c>
      <c r="D78" s="42" t="s">
        <v>117</v>
      </c>
      <c r="E78" s="43" t="s">
        <v>108</v>
      </c>
      <c r="F78" s="43" t="s">
        <v>109</v>
      </c>
      <c r="G78" s="43" t="s">
        <v>110</v>
      </c>
      <c r="H78" s="43" t="s">
        <v>111</v>
      </c>
      <c r="I78" s="43" t="s">
        <v>112</v>
      </c>
      <c r="J78" s="43" t="s">
        <v>113</v>
      </c>
      <c r="L78"/>
    </row>
    <row r="79" spans="2:12" ht="18.75">
      <c r="B79" s="44">
        <f>IF(AND(E79=1,E80=0,E81=0),E77,0)</f>
        <v>0</v>
      </c>
      <c r="C79" s="45" t="s">
        <v>111</v>
      </c>
      <c r="D79" s="46">
        <v>100</v>
      </c>
      <c r="E79" s="47">
        <v>1</v>
      </c>
      <c r="F79" s="47">
        <v>3</v>
      </c>
      <c r="G79" s="47">
        <v>4</v>
      </c>
      <c r="H79" s="61">
        <v>1</v>
      </c>
      <c r="I79" s="47">
        <v>0</v>
      </c>
      <c r="J79" s="47">
        <v>0</v>
      </c>
      <c r="L79"/>
    </row>
    <row r="80" spans="2:12" ht="18.75">
      <c r="B80" s="44">
        <f>IF(AND(F79=0,F80=1,F81=0),F77,0)</f>
        <v>0</v>
      </c>
      <c r="C80" s="45" t="s">
        <v>112</v>
      </c>
      <c r="D80" s="46">
        <v>180</v>
      </c>
      <c r="E80" s="47">
        <v>1</v>
      </c>
      <c r="F80" s="47">
        <v>4</v>
      </c>
      <c r="G80" s="47">
        <v>6</v>
      </c>
      <c r="H80" s="61">
        <v>0</v>
      </c>
      <c r="I80" s="47">
        <v>1</v>
      </c>
      <c r="J80" s="47">
        <v>0</v>
      </c>
      <c r="L80"/>
    </row>
    <row r="81" spans="2:12" ht="18.75">
      <c r="B81" s="44">
        <f>IF(AND(G79=0,G80=0,G81=1),G77,0)</f>
        <v>0</v>
      </c>
      <c r="C81" s="45" t="s">
        <v>113</v>
      </c>
      <c r="D81" s="46">
        <v>60</v>
      </c>
      <c r="E81" s="47">
        <v>1</v>
      </c>
      <c r="F81" s="47">
        <v>1</v>
      </c>
      <c r="G81" s="47">
        <v>4</v>
      </c>
      <c r="H81" s="61">
        <v>0</v>
      </c>
      <c r="I81" s="47">
        <v>0</v>
      </c>
      <c r="J81" s="47">
        <v>1</v>
      </c>
      <c r="L81"/>
    </row>
    <row r="82" spans="2:12" ht="18.75">
      <c r="B82" s="48"/>
      <c r="C82" s="45" t="s">
        <v>114</v>
      </c>
      <c r="D82" s="46">
        <f>SUMPRODUCT($B79:$B81,D79:D81)</f>
        <v>0</v>
      </c>
      <c r="E82" s="49">
        <f t="shared" ref="E82" si="69">SUMPRODUCT($B79:$B81,E79:E81)</f>
        <v>0</v>
      </c>
      <c r="F82" s="49">
        <f t="shared" ref="F82" si="70">SUMPRODUCT($B79:$B81,F79:F81)</f>
        <v>0</v>
      </c>
      <c r="G82" s="49">
        <f t="shared" ref="G82" si="71">SUMPRODUCT($B79:$B81,G79:G81)</f>
        <v>0</v>
      </c>
      <c r="H82" s="49">
        <f t="shared" ref="H82" si="72">SUMPRODUCT($B79:$B81,H79:H81)</f>
        <v>0</v>
      </c>
      <c r="I82" s="49">
        <f t="shared" ref="I82" si="73">SUMPRODUCT($B79:$B81,I79:I81)</f>
        <v>0</v>
      </c>
      <c r="J82" s="49">
        <f t="shared" ref="J82" si="74">SUMPRODUCT($B79:$B81,J79:J81)</f>
        <v>0</v>
      </c>
      <c r="L82"/>
    </row>
    <row r="83" spans="2:12" ht="18.75">
      <c r="B83" s="50"/>
      <c r="C83" s="51" t="s">
        <v>115</v>
      </c>
      <c r="D83" s="52"/>
      <c r="E83" s="53">
        <f>E77-E82</f>
        <v>5</v>
      </c>
      <c r="F83" s="53">
        <f t="shared" ref="F83" si="75">F77-F82</f>
        <v>17</v>
      </c>
      <c r="G83" s="53">
        <f t="shared" ref="G83" si="76">G77-G82</f>
        <v>30</v>
      </c>
      <c r="H83" s="53">
        <f t="shared" ref="H83" si="77">H77-H82</f>
        <v>0</v>
      </c>
      <c r="I83" s="53">
        <f t="shared" ref="I83" si="78">I77-I82</f>
        <v>0</v>
      </c>
      <c r="J83" s="53">
        <f t="shared" ref="J83" si="79">J77-J82</f>
        <v>0</v>
      </c>
      <c r="L83"/>
    </row>
    <row r="84" spans="2:12" ht="18.75">
      <c r="B84" s="54"/>
      <c r="C84" s="54"/>
      <c r="D84" s="54"/>
      <c r="E84" s="54"/>
      <c r="F84" s="54"/>
      <c r="G84" s="54"/>
      <c r="H84" s="54"/>
      <c r="I84" s="54"/>
      <c r="J84" s="54"/>
      <c r="L84"/>
    </row>
    <row r="85" spans="2:12" ht="18.75">
      <c r="B85" s="36"/>
      <c r="C85" s="37" t="s">
        <v>116</v>
      </c>
      <c r="D85" s="38"/>
      <c r="E85" s="39">
        <v>5</v>
      </c>
      <c r="F85" s="39">
        <v>17</v>
      </c>
      <c r="G85" s="39">
        <v>30</v>
      </c>
      <c r="H85" s="39">
        <v>0</v>
      </c>
      <c r="I85" s="39">
        <v>0</v>
      </c>
      <c r="J85" s="39">
        <v>0</v>
      </c>
      <c r="L85"/>
    </row>
    <row r="86" spans="2:12" ht="37.5">
      <c r="B86" s="40" t="s">
        <v>119</v>
      </c>
      <c r="C86" s="41" t="s">
        <v>118</v>
      </c>
      <c r="D86" s="42" t="s">
        <v>117</v>
      </c>
      <c r="E86" s="43" t="s">
        <v>108</v>
      </c>
      <c r="F86" s="43" t="s">
        <v>109</v>
      </c>
      <c r="G86" s="43" t="s">
        <v>110</v>
      </c>
      <c r="H86" s="43" t="s">
        <v>111</v>
      </c>
      <c r="I86" s="43" t="s">
        <v>112</v>
      </c>
      <c r="J86" s="43" t="s">
        <v>113</v>
      </c>
      <c r="L86"/>
    </row>
    <row r="87" spans="2:12" ht="18.75">
      <c r="B87" s="44">
        <f>IF(AND(E87=1,E88=0,E89=0),E85,0)</f>
        <v>0</v>
      </c>
      <c r="C87" s="45" t="s">
        <v>111</v>
      </c>
      <c r="D87" s="46">
        <v>100</v>
      </c>
      <c r="E87" s="47">
        <v>1</v>
      </c>
      <c r="F87" s="47">
        <v>3</v>
      </c>
      <c r="G87" s="47">
        <v>4</v>
      </c>
      <c r="H87" s="61">
        <v>1</v>
      </c>
      <c r="I87" s="47">
        <v>0</v>
      </c>
      <c r="J87" s="47">
        <v>0</v>
      </c>
      <c r="L87"/>
    </row>
    <row r="88" spans="2:12" ht="18.75">
      <c r="B88" s="44">
        <f>IF(AND(F87=0,F88=1,F89=0),F85,0)</f>
        <v>0</v>
      </c>
      <c r="C88" s="45" t="s">
        <v>112</v>
      </c>
      <c r="D88" s="46">
        <v>180</v>
      </c>
      <c r="E88" s="47">
        <v>1</v>
      </c>
      <c r="F88" s="47">
        <v>4</v>
      </c>
      <c r="G88" s="47">
        <v>6</v>
      </c>
      <c r="H88" s="61">
        <v>0</v>
      </c>
      <c r="I88" s="47">
        <v>1</v>
      </c>
      <c r="J88" s="47">
        <v>0</v>
      </c>
      <c r="L88"/>
    </row>
    <row r="89" spans="2:12" ht="18.75">
      <c r="B89" s="44">
        <f>IF(AND(G87=0,G88=0,G89=1),G85,0)</f>
        <v>0</v>
      </c>
      <c r="C89" s="45" t="s">
        <v>113</v>
      </c>
      <c r="D89" s="46">
        <v>60</v>
      </c>
      <c r="E89" s="47">
        <v>1</v>
      </c>
      <c r="F89" s="47">
        <v>1</v>
      </c>
      <c r="G89" s="47">
        <v>4</v>
      </c>
      <c r="H89" s="61">
        <v>0</v>
      </c>
      <c r="I89" s="47">
        <v>0</v>
      </c>
      <c r="J89" s="47">
        <v>1</v>
      </c>
      <c r="L89"/>
    </row>
    <row r="90" spans="2:12" ht="18.75">
      <c r="B90" s="48"/>
      <c r="C90" s="45" t="s">
        <v>114</v>
      </c>
      <c r="D90" s="46">
        <f>SUMPRODUCT($B87:$B89,D87:D89)</f>
        <v>0</v>
      </c>
      <c r="E90" s="49">
        <f t="shared" ref="E90" si="80">SUMPRODUCT($B87:$B89,E87:E89)</f>
        <v>0</v>
      </c>
      <c r="F90" s="49">
        <f t="shared" ref="F90" si="81">SUMPRODUCT($B87:$B89,F87:F89)</f>
        <v>0</v>
      </c>
      <c r="G90" s="49">
        <f t="shared" ref="G90" si="82">SUMPRODUCT($B87:$B89,G87:G89)</f>
        <v>0</v>
      </c>
      <c r="H90" s="49">
        <f t="shared" ref="H90" si="83">SUMPRODUCT($B87:$B89,H87:H89)</f>
        <v>0</v>
      </c>
      <c r="I90" s="49">
        <f t="shared" ref="I90" si="84">SUMPRODUCT($B87:$B89,I87:I89)</f>
        <v>0</v>
      </c>
      <c r="J90" s="49">
        <f t="shared" ref="J90" si="85">SUMPRODUCT($B87:$B89,J87:J89)</f>
        <v>0</v>
      </c>
      <c r="L90"/>
    </row>
    <row r="91" spans="2:12" ht="18.75">
      <c r="B91" s="50"/>
      <c r="C91" s="51" t="s">
        <v>115</v>
      </c>
      <c r="D91" s="52"/>
      <c r="E91" s="53">
        <f>E85-E90</f>
        <v>5</v>
      </c>
      <c r="F91" s="53">
        <f t="shared" ref="F91" si="86">F85-F90</f>
        <v>17</v>
      </c>
      <c r="G91" s="53">
        <f t="shared" ref="G91" si="87">G85-G90</f>
        <v>30</v>
      </c>
      <c r="H91" s="53">
        <f t="shared" ref="H91" si="88">H85-H90</f>
        <v>0</v>
      </c>
      <c r="I91" s="53">
        <f t="shared" ref="I91" si="89">I85-I90</f>
        <v>0</v>
      </c>
      <c r="J91" s="53">
        <f t="shared" ref="J91" si="90">J85-J90</f>
        <v>0</v>
      </c>
      <c r="L91"/>
    </row>
    <row r="92" spans="2:12" ht="18.75">
      <c r="B92" s="54"/>
      <c r="C92" s="54"/>
      <c r="D92" s="54"/>
      <c r="E92" s="54"/>
      <c r="F92" s="54"/>
      <c r="G92" s="54"/>
      <c r="H92" s="54"/>
      <c r="I92" s="54"/>
      <c r="J92" s="54"/>
      <c r="L92"/>
    </row>
    <row r="93" spans="2:12" ht="18.75">
      <c r="B93" s="54"/>
      <c r="C93" s="37"/>
      <c r="D93" s="38"/>
      <c r="E93" s="39"/>
      <c r="F93" s="39"/>
      <c r="G93" s="39"/>
      <c r="H93" s="39"/>
      <c r="I93" s="39"/>
      <c r="J93" s="39"/>
      <c r="L93"/>
    </row>
    <row r="94" spans="2:12" ht="18.75">
      <c r="B94" s="40"/>
      <c r="C94" s="41"/>
      <c r="D94" s="42"/>
      <c r="E94" s="43"/>
      <c r="F94" s="43"/>
      <c r="G94" s="43"/>
      <c r="H94" s="43"/>
      <c r="I94" s="43"/>
      <c r="J94" s="43"/>
      <c r="L94"/>
    </row>
    <row r="95" spans="2:12" ht="18.75">
      <c r="B95" s="44"/>
      <c r="C95" s="45"/>
      <c r="D95" s="60"/>
      <c r="E95" s="61"/>
      <c r="F95" s="47"/>
      <c r="G95" s="47"/>
      <c r="H95" s="47"/>
      <c r="I95" s="47"/>
      <c r="J95" s="47"/>
      <c r="L95"/>
    </row>
    <row r="96" spans="2:12" ht="18.75">
      <c r="B96" s="44"/>
      <c r="C96" s="45"/>
      <c r="D96" s="60"/>
      <c r="E96" s="47"/>
      <c r="F96" s="47"/>
      <c r="G96" s="47"/>
      <c r="H96" s="47"/>
      <c r="I96" s="47"/>
      <c r="J96" s="47"/>
      <c r="L96"/>
    </row>
    <row r="97" spans="2:12" ht="18.75">
      <c r="B97" s="57"/>
      <c r="C97" s="45"/>
      <c r="D97" s="58"/>
      <c r="E97" s="49"/>
      <c r="F97" s="49"/>
      <c r="G97" s="49"/>
      <c r="H97" s="49"/>
      <c r="I97" s="49"/>
      <c r="J97" s="49"/>
      <c r="L97"/>
    </row>
    <row r="98" spans="2:12" ht="18.75">
      <c r="B98" s="48"/>
      <c r="C98" s="45"/>
      <c r="D98" s="46"/>
      <c r="E98" s="59"/>
      <c r="F98" s="59"/>
      <c r="G98" s="59"/>
      <c r="H98" s="59"/>
      <c r="I98" s="59"/>
      <c r="J98" s="59"/>
      <c r="L98"/>
    </row>
    <row r="99" spans="2:12" ht="18.75">
      <c r="B99" s="50"/>
      <c r="C99" s="51"/>
      <c r="D99" s="52"/>
      <c r="E99" s="53"/>
      <c r="F99" s="53"/>
      <c r="G99" s="53"/>
      <c r="H99" s="53"/>
      <c r="I99" s="53"/>
      <c r="J99" s="53"/>
      <c r="L99"/>
    </row>
  </sheetData>
  <mergeCells count="24">
    <mergeCell ref="C91:D91"/>
    <mergeCell ref="C93:D93"/>
    <mergeCell ref="C99:D99"/>
    <mergeCell ref="C69:D69"/>
    <mergeCell ref="C75:D75"/>
    <mergeCell ref="C77:D77"/>
    <mergeCell ref="C83:D83"/>
    <mergeCell ref="C85:D85"/>
    <mergeCell ref="C51:D51"/>
    <mergeCell ref="C53:D53"/>
    <mergeCell ref="C59:D59"/>
    <mergeCell ref="C61:D61"/>
    <mergeCell ref="C67:D67"/>
    <mergeCell ref="C29:D29"/>
    <mergeCell ref="C35:D35"/>
    <mergeCell ref="C37:D37"/>
    <mergeCell ref="C43:D43"/>
    <mergeCell ref="C45:D45"/>
    <mergeCell ref="A27:H27"/>
    <mergeCell ref="A7:A10"/>
    <mergeCell ref="A1:A4"/>
    <mergeCell ref="A13:H13"/>
    <mergeCell ref="A25:H25"/>
    <mergeCell ref="A26:H26"/>
  </mergeCells>
  <pageMargins left="0.7" right="0.7" top="0.75" bottom="0.75" header="0.3" footer="0.3"/>
  <pageSetup orientation="portrait" r:id="rId1"/>
  <ignoredErrors>
    <ignoredError sqref="G8:G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B939-5146-4D12-AC79-5212DECFFAA7}">
  <dimension ref="A1:A13"/>
  <sheetViews>
    <sheetView topLeftCell="A3" workbookViewId="0">
      <selection activeCell="C10" sqref="C10"/>
    </sheetView>
  </sheetViews>
  <sheetFormatPr baseColWidth="10" defaultRowHeight="15"/>
  <cols>
    <col min="1" max="1" width="73.42578125" customWidth="1"/>
  </cols>
  <sheetData>
    <row r="1" spans="1:1" ht="18.75">
      <c r="A1" s="25" t="s">
        <v>93</v>
      </c>
    </row>
    <row r="2" spans="1:1" ht="18">
      <c r="A2" s="26" t="s">
        <v>92</v>
      </c>
    </row>
    <row r="3" spans="1:1" ht="18">
      <c r="A3" s="26" t="s">
        <v>91</v>
      </c>
    </row>
    <row r="4" spans="1:1" ht="18">
      <c r="A4" s="26" t="s">
        <v>90</v>
      </c>
    </row>
    <row r="5" spans="1:1" ht="18">
      <c r="A5" s="26" t="s">
        <v>89</v>
      </c>
    </row>
    <row r="6" spans="1:1" ht="18">
      <c r="A6" s="27" t="s">
        <v>88</v>
      </c>
    </row>
    <row r="7" spans="1:1" ht="18">
      <c r="A7" s="26" t="s">
        <v>87</v>
      </c>
    </row>
    <row r="8" spans="1:1" ht="18">
      <c r="A8" s="26" t="s">
        <v>86</v>
      </c>
    </row>
    <row r="9" spans="1:1" ht="18">
      <c r="A9" s="26" t="s">
        <v>85</v>
      </c>
    </row>
    <row r="10" spans="1:1" ht="18">
      <c r="A10" s="26" t="s">
        <v>84</v>
      </c>
    </row>
    <row r="11" spans="1:1" ht="18.75">
      <c r="A11" s="25" t="s">
        <v>83</v>
      </c>
    </row>
    <row r="13" spans="1:1" ht="18">
      <c r="A13" s="28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8B18-DC1C-46F6-A8B6-03F7F5CFA484}">
  <dimension ref="A1:G30"/>
  <sheetViews>
    <sheetView showGridLines="0" workbookViewId="0"/>
  </sheetViews>
  <sheetFormatPr baseColWidth="10" defaultRowHeight="15"/>
  <cols>
    <col min="1" max="1" width="2.28515625" customWidth="1"/>
    <col min="2" max="2" width="6.28515625" bestFit="1" customWidth="1"/>
    <col min="3" max="3" width="27.710937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>
      <c r="A1" s="12" t="s">
        <v>14</v>
      </c>
    </row>
    <row r="2" spans="1:5">
      <c r="A2" s="12" t="s">
        <v>15</v>
      </c>
    </row>
    <row r="3" spans="1:5">
      <c r="A3" s="12" t="s">
        <v>16</v>
      </c>
    </row>
    <row r="4" spans="1:5">
      <c r="A4" s="12" t="s">
        <v>17</v>
      </c>
    </row>
    <row r="5" spans="1:5">
      <c r="A5" s="12" t="s">
        <v>18</v>
      </c>
    </row>
    <row r="6" spans="1:5">
      <c r="A6" s="12"/>
      <c r="B6" t="s">
        <v>19</v>
      </c>
    </row>
    <row r="7" spans="1:5">
      <c r="A7" s="12"/>
      <c r="B7" t="s">
        <v>20</v>
      </c>
    </row>
    <row r="8" spans="1:5">
      <c r="A8" s="12"/>
      <c r="B8" t="s">
        <v>21</v>
      </c>
    </row>
    <row r="9" spans="1:5">
      <c r="A9" s="12" t="s">
        <v>22</v>
      </c>
    </row>
    <row r="10" spans="1:5">
      <c r="B10" t="s">
        <v>23</v>
      </c>
    </row>
    <row r="11" spans="1:5">
      <c r="B11" t="s">
        <v>24</v>
      </c>
    </row>
    <row r="14" spans="1:5" ht="15.75" thickBot="1">
      <c r="A14" t="s">
        <v>25</v>
      </c>
    </row>
    <row r="15" spans="1:5" ht="15.75" thickBot="1">
      <c r="B15" s="14" t="s">
        <v>26</v>
      </c>
      <c r="C15" s="14" t="s">
        <v>27</v>
      </c>
      <c r="D15" s="14" t="s">
        <v>28</v>
      </c>
      <c r="E15" s="14" t="s">
        <v>29</v>
      </c>
    </row>
    <row r="16" spans="1:5" ht="15.75" thickBot="1">
      <c r="B16" s="13" t="s">
        <v>36</v>
      </c>
      <c r="C16" s="13" t="s">
        <v>37</v>
      </c>
      <c r="D16" s="16">
        <v>0</v>
      </c>
      <c r="E16" s="16">
        <v>640</v>
      </c>
    </row>
    <row r="19" spans="1:7" ht="15.75" thickBot="1">
      <c r="A19" t="s">
        <v>30</v>
      </c>
    </row>
    <row r="20" spans="1:7" ht="15.75" thickBot="1">
      <c r="B20" s="14" t="s">
        <v>26</v>
      </c>
      <c r="C20" s="14" t="s">
        <v>27</v>
      </c>
      <c r="D20" s="14" t="s">
        <v>28</v>
      </c>
      <c r="E20" s="14" t="s">
        <v>29</v>
      </c>
      <c r="F20" s="14" t="s">
        <v>31</v>
      </c>
    </row>
    <row r="21" spans="1:7">
      <c r="B21" s="15" t="s">
        <v>38</v>
      </c>
      <c r="C21" s="15" t="s">
        <v>39</v>
      </c>
      <c r="D21" s="17">
        <v>0</v>
      </c>
      <c r="E21" s="17">
        <v>0</v>
      </c>
      <c r="F21" s="15" t="s">
        <v>40</v>
      </c>
    </row>
    <row r="22" spans="1:7">
      <c r="B22" s="15" t="s">
        <v>41</v>
      </c>
      <c r="C22" s="15" t="s">
        <v>42</v>
      </c>
      <c r="D22" s="17">
        <v>0</v>
      </c>
      <c r="E22" s="17">
        <v>20</v>
      </c>
      <c r="F22" s="15" t="s">
        <v>40</v>
      </c>
    </row>
    <row r="23" spans="1:7" ht="15.75" thickBot="1">
      <c r="B23" s="13" t="s">
        <v>43</v>
      </c>
      <c r="C23" s="13" t="s">
        <v>44</v>
      </c>
      <c r="D23" s="18">
        <v>0</v>
      </c>
      <c r="E23" s="18">
        <v>10</v>
      </c>
      <c r="F23" s="13" t="s">
        <v>40</v>
      </c>
    </row>
    <row r="26" spans="1:7" ht="15.75" thickBot="1">
      <c r="A26" t="s">
        <v>5</v>
      </c>
    </row>
    <row r="27" spans="1:7" ht="15.75" thickBot="1">
      <c r="B27" s="14" t="s">
        <v>26</v>
      </c>
      <c r="C27" s="14" t="s">
        <v>27</v>
      </c>
      <c r="D27" s="14" t="s">
        <v>32</v>
      </c>
      <c r="E27" s="14" t="s">
        <v>33</v>
      </c>
      <c r="F27" s="14" t="s">
        <v>34</v>
      </c>
      <c r="G27" s="14" t="s">
        <v>35</v>
      </c>
    </row>
    <row r="28" spans="1:7">
      <c r="B28" s="15" t="s">
        <v>45</v>
      </c>
      <c r="C28" s="15" t="s">
        <v>46</v>
      </c>
      <c r="D28" s="17">
        <v>100</v>
      </c>
      <c r="E28" s="15" t="s">
        <v>47</v>
      </c>
      <c r="F28" s="15" t="s">
        <v>48</v>
      </c>
      <c r="G28" s="15">
        <v>0</v>
      </c>
    </row>
    <row r="29" spans="1:7">
      <c r="B29" s="15" t="s">
        <v>49</v>
      </c>
      <c r="C29" s="15" t="s">
        <v>50</v>
      </c>
      <c r="D29" s="17">
        <v>140</v>
      </c>
      <c r="E29" s="15" t="s">
        <v>51</v>
      </c>
      <c r="F29" s="15" t="s">
        <v>52</v>
      </c>
      <c r="G29" s="15">
        <v>40</v>
      </c>
    </row>
    <row r="30" spans="1:7" ht="15.75" thickBot="1">
      <c r="B30" s="13" t="s">
        <v>53</v>
      </c>
      <c r="C30" s="13" t="s">
        <v>54</v>
      </c>
      <c r="D30" s="18">
        <v>60</v>
      </c>
      <c r="E30" s="13" t="s">
        <v>55</v>
      </c>
      <c r="F30" s="13" t="s">
        <v>48</v>
      </c>
      <c r="G30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5BC0-8AD4-4A7F-81D7-05326790D38C}">
  <dimension ref="A1:K18"/>
  <sheetViews>
    <sheetView showGridLines="0" workbookViewId="0">
      <selection activeCell="K18" sqref="K18"/>
    </sheetView>
  </sheetViews>
  <sheetFormatPr baseColWidth="10" defaultRowHeight="15"/>
  <cols>
    <col min="1" max="1" width="2.28515625" customWidth="1"/>
    <col min="2" max="2" width="6.28515625" bestFit="1" customWidth="1"/>
    <col min="3" max="3" width="27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7" width="10.5703125" bestFit="1" customWidth="1"/>
    <col min="8" max="8" width="12" bestFit="1" customWidth="1"/>
  </cols>
  <sheetData>
    <row r="1" spans="1:11">
      <c r="A1" s="12" t="s">
        <v>56</v>
      </c>
    </row>
    <row r="2" spans="1:11">
      <c r="A2" s="12" t="s">
        <v>15</v>
      </c>
    </row>
    <row r="3" spans="1:11">
      <c r="A3" s="12" t="s">
        <v>16</v>
      </c>
    </row>
    <row r="6" spans="1:11" ht="15.75" thickBot="1">
      <c r="A6" t="s">
        <v>30</v>
      </c>
    </row>
    <row r="7" spans="1:11">
      <c r="B7" s="19"/>
      <c r="C7" s="19"/>
      <c r="D7" s="19" t="s">
        <v>57</v>
      </c>
      <c r="E7" s="19" t="s">
        <v>59</v>
      </c>
      <c r="F7" s="19" t="s">
        <v>61</v>
      </c>
      <c r="G7" s="19" t="s">
        <v>63</v>
      </c>
      <c r="H7" s="19" t="s">
        <v>63</v>
      </c>
    </row>
    <row r="8" spans="1:11" ht="15.75" thickBot="1">
      <c r="B8" s="20" t="s">
        <v>26</v>
      </c>
      <c r="C8" s="20" t="s">
        <v>27</v>
      </c>
      <c r="D8" s="20" t="s">
        <v>58</v>
      </c>
      <c r="E8" s="20" t="s">
        <v>60</v>
      </c>
      <c r="F8" s="20" t="s">
        <v>62</v>
      </c>
      <c r="G8" s="20" t="s">
        <v>64</v>
      </c>
      <c r="H8" s="20" t="s">
        <v>65</v>
      </c>
    </row>
    <row r="9" spans="1:11">
      <c r="B9" s="15" t="s">
        <v>38</v>
      </c>
      <c r="C9" s="15" t="s">
        <v>39</v>
      </c>
      <c r="D9" s="15">
        <v>0</v>
      </c>
      <c r="E9" s="15">
        <v>-2.5</v>
      </c>
      <c r="F9" s="15">
        <v>5</v>
      </c>
      <c r="G9" s="15">
        <v>2.5</v>
      </c>
      <c r="H9" s="15">
        <v>1E+30</v>
      </c>
    </row>
    <row r="10" spans="1:11">
      <c r="B10" s="15" t="s">
        <v>41</v>
      </c>
      <c r="C10" s="15" t="s">
        <v>42</v>
      </c>
      <c r="D10" s="15">
        <v>20</v>
      </c>
      <c r="E10" s="15">
        <v>0</v>
      </c>
      <c r="F10" s="15">
        <v>17</v>
      </c>
      <c r="G10" s="15">
        <v>5.5</v>
      </c>
      <c r="H10" s="15">
        <v>9.5</v>
      </c>
    </row>
    <row r="11" spans="1:11" ht="15.75" thickBot="1">
      <c r="B11" s="13" t="s">
        <v>43</v>
      </c>
      <c r="C11" s="13" t="s">
        <v>44</v>
      </c>
      <c r="D11" s="13">
        <v>10</v>
      </c>
      <c r="E11" s="13">
        <v>0</v>
      </c>
      <c r="F11" s="13">
        <v>30</v>
      </c>
      <c r="G11" s="13">
        <v>38</v>
      </c>
      <c r="H11" s="13">
        <v>7.333333333333333</v>
      </c>
    </row>
    <row r="13" spans="1:11" ht="15.75" thickBot="1">
      <c r="A13" t="s">
        <v>5</v>
      </c>
    </row>
    <row r="14" spans="1:11">
      <c r="B14" s="19"/>
      <c r="C14" s="19"/>
      <c r="D14" s="19" t="s">
        <v>57</v>
      </c>
      <c r="E14" s="19" t="s">
        <v>66</v>
      </c>
      <c r="F14" s="19" t="s">
        <v>68</v>
      </c>
      <c r="G14" s="19" t="s">
        <v>63</v>
      </c>
      <c r="H14" s="19" t="s">
        <v>63</v>
      </c>
    </row>
    <row r="15" spans="1:11" ht="15.75" thickBot="1">
      <c r="B15" s="20" t="s">
        <v>26</v>
      </c>
      <c r="C15" s="20" t="s">
        <v>27</v>
      </c>
      <c r="D15" s="20" t="s">
        <v>58</v>
      </c>
      <c r="E15" s="20" t="s">
        <v>67</v>
      </c>
      <c r="F15" s="20" t="s">
        <v>69</v>
      </c>
      <c r="G15" s="20" t="s">
        <v>64</v>
      </c>
      <c r="H15" s="20" t="s">
        <v>65</v>
      </c>
      <c r="J15" s="21" t="s">
        <v>77</v>
      </c>
      <c r="K15" s="21" t="s">
        <v>78</v>
      </c>
    </row>
    <row r="16" spans="1:11">
      <c r="B16" s="15" t="s">
        <v>45</v>
      </c>
      <c r="C16" s="15" t="s">
        <v>46</v>
      </c>
      <c r="D16" s="15">
        <v>100</v>
      </c>
      <c r="E16" s="15">
        <v>4.75</v>
      </c>
      <c r="F16" s="15">
        <v>100</v>
      </c>
      <c r="G16" s="15">
        <v>32</v>
      </c>
      <c r="H16" s="15">
        <v>40</v>
      </c>
      <c r="J16">
        <f>$D16+G16</f>
        <v>132</v>
      </c>
      <c r="K16">
        <f>D16-H16</f>
        <v>60</v>
      </c>
    </row>
    <row r="17" spans="2:11">
      <c r="B17" s="15" t="s">
        <v>49</v>
      </c>
      <c r="C17" s="15" t="s">
        <v>50</v>
      </c>
      <c r="D17" s="15">
        <v>140</v>
      </c>
      <c r="E17" s="15">
        <v>0</v>
      </c>
      <c r="F17" s="15">
        <v>180</v>
      </c>
      <c r="G17" s="15">
        <v>1E+30</v>
      </c>
      <c r="H17" s="15">
        <v>40</v>
      </c>
      <c r="J17" s="22"/>
    </row>
    <row r="18" spans="2:11" ht="15.75" thickBot="1">
      <c r="B18" s="13" t="s">
        <v>53</v>
      </c>
      <c r="C18" s="13" t="s">
        <v>54</v>
      </c>
      <c r="D18" s="13">
        <v>60</v>
      </c>
      <c r="E18" s="13">
        <v>2.75</v>
      </c>
      <c r="F18" s="13">
        <v>60</v>
      </c>
      <c r="G18" s="13">
        <v>40</v>
      </c>
      <c r="H18" s="13">
        <v>26.666666666666668</v>
      </c>
      <c r="J18">
        <f t="shared" ref="J18" si="0">$D18+G18</f>
        <v>100</v>
      </c>
      <c r="K18">
        <f t="shared" ref="K18" si="1">D18-H18</f>
        <v>33.333333333333329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92AC-4275-47C1-A333-39ACD73B232D}">
  <dimension ref="A1:J15"/>
  <sheetViews>
    <sheetView showGridLines="0" workbookViewId="0">
      <selection sqref="A1:A3"/>
    </sheetView>
  </sheetViews>
  <sheetFormatPr baseColWidth="10" defaultRowHeight="15"/>
  <cols>
    <col min="1" max="1" width="2.28515625" customWidth="1"/>
    <col min="2" max="2" width="6" bestFit="1" customWidth="1"/>
    <col min="3" max="3" width="8.42578125" bestFit="1" customWidth="1"/>
    <col min="4" max="4" width="8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>
      <c r="A1" s="12" t="s">
        <v>70</v>
      </c>
    </row>
    <row r="2" spans="1:10">
      <c r="A2" s="12" t="s">
        <v>15</v>
      </c>
    </row>
    <row r="3" spans="1:10">
      <c r="A3" s="12" t="s">
        <v>71</v>
      </c>
    </row>
    <row r="5" spans="1:10" ht="15.75" thickBot="1"/>
    <row r="6" spans="1:10">
      <c r="B6" s="19"/>
      <c r="C6" s="19" t="s">
        <v>61</v>
      </c>
      <c r="D6" s="19"/>
    </row>
    <row r="7" spans="1:10" ht="15.75" thickBot="1">
      <c r="B7" s="20" t="s">
        <v>26</v>
      </c>
      <c r="C7" s="20" t="s">
        <v>27</v>
      </c>
      <c r="D7" s="20" t="s">
        <v>58</v>
      </c>
    </row>
    <row r="8" spans="1:10" ht="15.75" thickBot="1">
      <c r="B8" s="13" t="s">
        <v>36</v>
      </c>
      <c r="C8" s="13" t="s">
        <v>37</v>
      </c>
      <c r="D8" s="16">
        <v>640</v>
      </c>
    </row>
    <row r="10" spans="1:10" ht="15.75" thickBot="1"/>
    <row r="11" spans="1:10">
      <c r="B11" s="19"/>
      <c r="C11" s="19" t="s">
        <v>72</v>
      </c>
      <c r="D11" s="19"/>
      <c r="F11" s="19" t="s">
        <v>73</v>
      </c>
      <c r="G11" s="19" t="s">
        <v>61</v>
      </c>
      <c r="I11" s="19" t="s">
        <v>76</v>
      </c>
      <c r="J11" s="19" t="s">
        <v>61</v>
      </c>
    </row>
    <row r="12" spans="1:10" ht="15.75" thickBot="1">
      <c r="B12" s="20" t="s">
        <v>26</v>
      </c>
      <c r="C12" s="20" t="s">
        <v>27</v>
      </c>
      <c r="D12" s="20" t="s">
        <v>58</v>
      </c>
      <c r="F12" s="20" t="s">
        <v>74</v>
      </c>
      <c r="G12" s="20" t="s">
        <v>75</v>
      </c>
      <c r="I12" s="20" t="s">
        <v>74</v>
      </c>
      <c r="J12" s="20" t="s">
        <v>75</v>
      </c>
    </row>
    <row r="13" spans="1:10">
      <c r="B13" s="15" t="s">
        <v>38</v>
      </c>
      <c r="C13" s="15" t="s">
        <v>39</v>
      </c>
      <c r="D13" s="17">
        <v>0</v>
      </c>
      <c r="F13" s="17">
        <v>0</v>
      </c>
      <c r="G13" s="17">
        <v>640</v>
      </c>
      <c r="I13" s="17">
        <v>0</v>
      </c>
      <c r="J13" s="17">
        <v>640</v>
      </c>
    </row>
    <row r="14" spans="1:10">
      <c r="B14" s="15" t="s">
        <v>41</v>
      </c>
      <c r="C14" s="15" t="s">
        <v>42</v>
      </c>
      <c r="D14" s="17">
        <v>20</v>
      </c>
      <c r="F14" s="17">
        <v>0</v>
      </c>
      <c r="G14" s="17">
        <v>300</v>
      </c>
      <c r="I14" s="17">
        <v>20</v>
      </c>
      <c r="J14" s="17">
        <v>640</v>
      </c>
    </row>
    <row r="15" spans="1:10" ht="15.75" thickBot="1">
      <c r="B15" s="13" t="s">
        <v>43</v>
      </c>
      <c r="C15" s="13" t="s">
        <v>44</v>
      </c>
      <c r="D15" s="18">
        <v>10</v>
      </c>
      <c r="F15" s="18">
        <v>0</v>
      </c>
      <c r="G15" s="18">
        <v>340</v>
      </c>
      <c r="I15" s="18">
        <v>10</v>
      </c>
      <c r="J15" s="18"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</vt:lpstr>
      <vt:lpstr>Solución</vt:lpstr>
      <vt:lpstr>Informe de respuestas 1</vt:lpstr>
      <vt:lpstr>Informe de sensibilidad 1</vt:lpstr>
      <vt:lpstr>Informe de límites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MENDEZ</dc:creator>
  <cp:lastModifiedBy>GaMs</cp:lastModifiedBy>
  <dcterms:created xsi:type="dcterms:W3CDTF">2018-04-07T16:00:59Z</dcterms:created>
  <dcterms:modified xsi:type="dcterms:W3CDTF">2022-06-17T01:01:36Z</dcterms:modified>
</cp:coreProperties>
</file>