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\Documents\A San José\Talento Humano\Semana 9 Nomina\"/>
    </mc:Choice>
  </mc:AlternateContent>
  <xr:revisionPtr revIDLastSave="0" documentId="13_ncr:1_{0DA6F312-00BE-44DE-AE82-17C914FDEB20}" xr6:coauthVersionLast="47" xr6:coauthVersionMax="47" xr10:uidLastSave="{00000000-0000-0000-0000-000000000000}"/>
  <bookViews>
    <workbookView xWindow="-108" yWindow="-108" windowWidth="16608" windowHeight="8712" xr2:uid="{014104FD-4CCB-4EAD-954D-9D39E21C60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D71" i="1" l="1"/>
  <c r="D73" i="1"/>
  <c r="D72" i="1"/>
  <c r="R11" i="1"/>
  <c r="R8" i="1"/>
  <c r="R9" i="1"/>
  <c r="R10" i="1"/>
  <c r="R12" i="1"/>
  <c r="R13" i="1"/>
  <c r="R14" i="1"/>
  <c r="R15" i="1"/>
  <c r="R16" i="1"/>
  <c r="R7" i="1"/>
  <c r="K8" i="1"/>
  <c r="L7" i="1"/>
  <c r="T17" i="1"/>
  <c r="V17" i="1"/>
  <c r="D45" i="1"/>
  <c r="F45" i="1" s="1"/>
  <c r="D44" i="1"/>
  <c r="F44" i="1" s="1"/>
  <c r="D43" i="1"/>
  <c r="F43" i="1" s="1"/>
  <c r="D42" i="1"/>
  <c r="F42" i="1" s="1"/>
  <c r="D41" i="1"/>
  <c r="F41" i="1" s="1"/>
  <c r="S16" i="1"/>
  <c r="S15" i="1"/>
  <c r="S14" i="1"/>
  <c r="S13" i="1"/>
  <c r="S12" i="1"/>
  <c r="S11" i="1"/>
  <c r="S10" i="1"/>
  <c r="S9" i="1"/>
  <c r="S8" i="1"/>
  <c r="S7" i="1"/>
  <c r="U17" i="1"/>
  <c r="N7" i="1"/>
  <c r="K16" i="1"/>
  <c r="K15" i="1"/>
  <c r="K14" i="1"/>
  <c r="K13" i="1"/>
  <c r="K12" i="1"/>
  <c r="K11" i="1"/>
  <c r="K10" i="1"/>
  <c r="K9" i="1"/>
  <c r="K7" i="1"/>
  <c r="O16" i="1"/>
  <c r="O15" i="1"/>
  <c r="O14" i="1"/>
  <c r="O13" i="1"/>
  <c r="O12" i="1"/>
  <c r="O11" i="1"/>
  <c r="O10" i="1"/>
  <c r="O9" i="1"/>
  <c r="O8" i="1"/>
  <c r="O7" i="1"/>
  <c r="N16" i="1"/>
  <c r="N15" i="1"/>
  <c r="N14" i="1"/>
  <c r="N13" i="1"/>
  <c r="N12" i="1"/>
  <c r="N11" i="1"/>
  <c r="N10" i="1"/>
  <c r="N9" i="1"/>
  <c r="N8" i="1"/>
  <c r="M16" i="1"/>
  <c r="M15" i="1"/>
  <c r="M14" i="1"/>
  <c r="M13" i="1"/>
  <c r="M12" i="1"/>
  <c r="M11" i="1"/>
  <c r="M10" i="1"/>
  <c r="M9" i="1"/>
  <c r="M8" i="1"/>
  <c r="M7" i="1"/>
  <c r="L16" i="1"/>
  <c r="L15" i="1"/>
  <c r="L14" i="1"/>
  <c r="L13" i="1"/>
  <c r="L12" i="1"/>
  <c r="L11" i="1"/>
  <c r="L10" i="1"/>
  <c r="L9" i="1"/>
  <c r="L8" i="1"/>
  <c r="J17" i="1"/>
  <c r="I17" i="1"/>
  <c r="D22" i="1" s="1"/>
  <c r="W12" i="1" l="1"/>
  <c r="W7" i="1"/>
  <c r="W14" i="1"/>
  <c r="W11" i="1"/>
  <c r="W16" i="1"/>
  <c r="W8" i="1"/>
  <c r="W15" i="1"/>
  <c r="W10" i="1"/>
  <c r="R17" i="1"/>
  <c r="W9" i="1"/>
  <c r="W13" i="1"/>
  <c r="K17" i="1"/>
  <c r="M17" i="1"/>
  <c r="S17" i="1"/>
  <c r="O17" i="1"/>
  <c r="N17" i="1"/>
  <c r="L17" i="1"/>
  <c r="D20" i="1"/>
  <c r="D21" i="1"/>
  <c r="W17" i="1" l="1"/>
</calcChain>
</file>

<file path=xl/sharedStrings.xml><?xml version="1.0" encoding="utf-8"?>
<sst xmlns="http://schemas.openxmlformats.org/spreadsheetml/2006/main" count="134" uniqueCount="122">
  <si>
    <t>RODRIGUEZ MARTINEZ</t>
  </si>
  <si>
    <t>MANUEL ANTONIO</t>
  </si>
  <si>
    <t xml:space="preserve">ARAUJO VALENCIA </t>
  </si>
  <si>
    <t>CLAUDIA PATRICIA</t>
  </si>
  <si>
    <t>RAMOS RODRIGUEZ</t>
  </si>
  <si>
    <t>MARIA PAULA</t>
  </si>
  <si>
    <t xml:space="preserve">RODRIGUEZ ARAUJO </t>
  </si>
  <si>
    <t>JUAN DAVID</t>
  </si>
  <si>
    <t>RAMOS RAMIREZ</t>
  </si>
  <si>
    <t>CARLOS EDUARDO</t>
  </si>
  <si>
    <t>GOMEZ ARDILA</t>
  </si>
  <si>
    <t>JUAN MANUEL</t>
  </si>
  <si>
    <t>GOMEZ PARGA</t>
  </si>
  <si>
    <t>LUZ ELENA</t>
  </si>
  <si>
    <t>VALDERRAMA HERNANDEZ</t>
  </si>
  <si>
    <t>CARLOS GILBERTO</t>
  </si>
  <si>
    <t>SANCHEZ URUEÑA</t>
  </si>
  <si>
    <t>DORIS</t>
  </si>
  <si>
    <t>VALDERRAMA GOMEZ</t>
  </si>
  <si>
    <t>APELLIDOS</t>
  </si>
  <si>
    <t>NOMBRES</t>
  </si>
  <si>
    <t>DOC IDENT</t>
  </si>
  <si>
    <t>DIR</t>
  </si>
  <si>
    <t>TEL</t>
  </si>
  <si>
    <t>CEL</t>
  </si>
  <si>
    <t>SALARIO BASE</t>
  </si>
  <si>
    <t>AUX TRASPORTE</t>
  </si>
  <si>
    <t>ICBF</t>
  </si>
  <si>
    <t>ARL</t>
  </si>
  <si>
    <t>SENA</t>
  </si>
  <si>
    <t>CAJA COM</t>
  </si>
  <si>
    <t>CESANTIAS</t>
  </si>
  <si>
    <t>INT CESANTIAS</t>
  </si>
  <si>
    <t>VACACIONES</t>
  </si>
  <si>
    <t>CARRERA 28 53 16</t>
  </si>
  <si>
    <t>CALLE 28 45 67</t>
  </si>
  <si>
    <t>TOTAL DEVENGADO</t>
  </si>
  <si>
    <t>RIESGO</t>
  </si>
  <si>
    <t>PARAFISCALES</t>
  </si>
  <si>
    <t>PRESTACIONES LEGALES</t>
  </si>
  <si>
    <t>MANUFACTURAS M &amp; M</t>
  </si>
  <si>
    <t>NIT 860.098.342 -1</t>
  </si>
  <si>
    <t>Carrera 124 este 28 82</t>
  </si>
  <si>
    <t>TEL 325 6795</t>
  </si>
  <si>
    <r>
      <rPr>
        <u/>
        <sz val="11"/>
        <color theme="1"/>
        <rFont val="Arial"/>
        <family val="2"/>
      </rPr>
      <t>SALARIO BASE X DIAS TRABAJADOS</t>
    </r>
    <r>
      <rPr>
        <sz val="11"/>
        <color theme="1"/>
        <rFont val="Arial"/>
        <family val="2"/>
      </rPr>
      <t xml:space="preserve"> / 360</t>
    </r>
  </si>
  <si>
    <t>EPS EMPLEADOR</t>
  </si>
  <si>
    <t>PENSION EMPLEADOR</t>
  </si>
  <si>
    <t>EPS TRABAJADOR</t>
  </si>
  <si>
    <t>PENSION TRABAJADOR</t>
  </si>
  <si>
    <t>ARL EMPLEADOR</t>
  </si>
  <si>
    <t>SINDICATO</t>
  </si>
  <si>
    <t>LIBRANZA</t>
  </si>
  <si>
    <t>COOPERATIVA</t>
  </si>
  <si>
    <t>% APORTE</t>
  </si>
  <si>
    <t>3% SOBRE SALARIO BASE</t>
  </si>
  <si>
    <t>PRESTAMOS PERSONAL</t>
  </si>
  <si>
    <t>RAMOS R MARIA PAULA</t>
  </si>
  <si>
    <t>PLAZO</t>
  </si>
  <si>
    <t>CUOTAS</t>
  </si>
  <si>
    <t>RODRIGUEZ M MANUE A</t>
  </si>
  <si>
    <t>VALDERRAMA H CARLOS G</t>
  </si>
  <si>
    <t>RAMOS R CARLOS E</t>
  </si>
  <si>
    <t>SANCHEZ U DORIS</t>
  </si>
  <si>
    <t>INTERES MENSUAL 1.5%</t>
  </si>
  <si>
    <t>APORTE FUNERARIO</t>
  </si>
  <si>
    <t>HORAS EXTRAS</t>
  </si>
  <si>
    <t>ENTRE LAS 6 AM Y LAS  9 PM</t>
  </si>
  <si>
    <t>ORDINARIA DURNA</t>
  </si>
  <si>
    <t>ORDINARIA NOCTURNA</t>
  </si>
  <si>
    <t>ENTRE LAS 9 PM Y LAS 6 AM</t>
  </si>
  <si>
    <t>ORDINARA FESTIVA</t>
  </si>
  <si>
    <t>FERIADOS Y FESTIVOS</t>
  </si>
  <si>
    <t>EXTRA DURNA DOMINICAL</t>
  </si>
  <si>
    <t>ENTRE LAS 6 AM Y LAS 9 PM</t>
  </si>
  <si>
    <t xml:space="preserve">HORA EXTRA NOCTURNA DOMINICAL </t>
  </si>
  <si>
    <t>RECARGO NOCTURNO DOMINICAL</t>
  </si>
  <si>
    <t>HORARIO</t>
  </si>
  <si>
    <r>
      <rPr>
        <u/>
        <sz val="11"/>
        <color theme="1"/>
        <rFont val="Arial"/>
        <family val="2"/>
      </rPr>
      <t>CESANTIAS*12%*DIAS TRABAJADOS</t>
    </r>
    <r>
      <rPr>
        <sz val="11"/>
        <color theme="1"/>
        <rFont val="Arial"/>
        <family val="2"/>
      </rPr>
      <t xml:space="preserve"> /360</t>
    </r>
  </si>
  <si>
    <t>1,25 * DIAS TRABAJADOS * VALOR DIA</t>
  </si>
  <si>
    <t>TOTAL RECIBIDO</t>
  </si>
  <si>
    <t>OTRO</t>
  </si>
  <si>
    <t>BONIFICACIONES</t>
  </si>
  <si>
    <t>COMISIONES</t>
  </si>
  <si>
    <t>PRIMAS EXTRA</t>
  </si>
  <si>
    <t>CONTRATO LABORAL FIJO</t>
  </si>
  <si>
    <t>CONTRATO INDEFINIDO</t>
  </si>
  <si>
    <t>MESES PENDIENTES POR CUMPLIR EL CONTRATO  X  SALARIO</t>
  </si>
  <si>
    <t xml:space="preserve">PRIMA </t>
  </si>
  <si>
    <t>30 DIAS</t>
  </si>
  <si>
    <t>20 DIAS</t>
  </si>
  <si>
    <t>A PARTIR DEL SEGUNDO AÑO POR CADA AÑO</t>
  </si>
  <si>
    <t>PRIMER AÑO O MENOR</t>
  </si>
  <si>
    <t>15 DIAS</t>
  </si>
  <si>
    <t>MAS DE 10 SALAROS MINIMOS Y ES INDEFINIDO</t>
  </si>
  <si>
    <t>INDEMINZACIONES</t>
  </si>
  <si>
    <t>CARGA PRESTACIONAL</t>
  </si>
  <si>
    <t>%</t>
  </si>
  <si>
    <t>CARGO</t>
  </si>
  <si>
    <t>AUXILIAR OPERACIONES</t>
  </si>
  <si>
    <t>DIRECTORA ADMON Y FINAN</t>
  </si>
  <si>
    <t>COORDINADORA GESTION HUMANA</t>
  </si>
  <si>
    <t>ANALISTA</t>
  </si>
  <si>
    <t>AUXILIAR SERVICIOS GENERALES</t>
  </si>
  <si>
    <t>DIRECTOR MERCADEO</t>
  </si>
  <si>
    <t>GERENTE GENERAL</t>
  </si>
  <si>
    <t>DIRECTOR OPERACIONES Y PLANTA</t>
  </si>
  <si>
    <t>DIRECTOR CALIDAD, PLANEACION, CONTROL INTERNO</t>
  </si>
  <si>
    <t>*SUPUESTO</t>
  </si>
  <si>
    <t xml:space="preserve">RECARGO NOCTURNO </t>
  </si>
  <si>
    <t>SALARIO INTEGRAL 2022</t>
  </si>
  <si>
    <t>NIVEL DE RIESGO</t>
  </si>
  <si>
    <t>% COTIZACIÓN</t>
  </si>
  <si>
    <t>Riesgo I</t>
  </si>
  <si>
    <t>0.522%</t>
  </si>
  <si>
    <t>Riesgo II</t>
  </si>
  <si>
    <t>Riesgo III</t>
  </si>
  <si>
    <t>Riesgo IV</t>
  </si>
  <si>
    <t>Riesgo V</t>
  </si>
  <si>
    <t>VALOR A PAGAR 2022</t>
  </si>
  <si>
    <t>IBC PARAFISCALES</t>
  </si>
  <si>
    <t>IBC SEGURIDAD SOCIAL</t>
  </si>
  <si>
    <t>IBC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</si>
</sst>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  <numFmt numFmtId="166" formatCode="#,##0.0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2" fillId="0" borderId="0" xfId="2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4" borderId="0" xfId="2" applyFont="1" applyFill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166" fontId="2" fillId="4" borderId="0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8" xfId="0" applyFont="1" applyBorder="1" applyAlignment="1"/>
    <xf numFmtId="0" fontId="2" fillId="0" borderId="13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2" fillId="0" borderId="0" xfId="0" applyFont="1" applyBorder="1" applyAlignment="1"/>
    <xf numFmtId="0" fontId="3" fillId="4" borderId="0" xfId="0" applyFont="1" applyFill="1" applyBorder="1" applyAlignment="1">
      <alignment vertical="center" wrapText="1"/>
    </xf>
    <xf numFmtId="0" fontId="2" fillId="0" borderId="11" xfId="0" applyFont="1" applyBorder="1" applyAlignment="1"/>
    <xf numFmtId="164" fontId="3" fillId="3" borderId="14" xfId="1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164" fontId="2" fillId="0" borderId="10" xfId="1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" borderId="10" xfId="1" applyNumberFormat="1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44" fontId="2" fillId="0" borderId="11" xfId="1" applyFont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44" fontId="2" fillId="0" borderId="1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  <xf numFmtId="167" fontId="2" fillId="4" borderId="8" xfId="0" applyNumberFormat="1" applyFont="1" applyFill="1" applyBorder="1" applyAlignment="1">
      <alignment horizontal="center"/>
    </xf>
    <xf numFmtId="167" fontId="2" fillId="4" borderId="11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9" fontId="2" fillId="0" borderId="22" xfId="0" applyNumberFormat="1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44" fontId="2" fillId="0" borderId="6" xfId="1" applyNumberFormat="1" applyFont="1" applyBorder="1" applyAlignment="1">
      <alignment horizontal="center"/>
    </xf>
    <xf numFmtId="44" fontId="2" fillId="0" borderId="11" xfId="1" applyNumberFormat="1" applyFont="1" applyBorder="1" applyAlignment="1">
      <alignment horizontal="center"/>
    </xf>
    <xf numFmtId="44" fontId="2" fillId="0" borderId="8" xfId="0" applyNumberFormat="1" applyFont="1" applyBorder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left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068A-8EB2-4D42-9F33-2DB0A460C81D}">
  <dimension ref="A1:W81"/>
  <sheetViews>
    <sheetView tabSelected="1" topLeftCell="B1" zoomScale="80" zoomScaleNormal="80" workbookViewId="0">
      <selection activeCell="B1" sqref="B1:Q1"/>
    </sheetView>
  </sheetViews>
  <sheetFormatPr baseColWidth="10" defaultColWidth="11.44140625" defaultRowHeight="13.8" x14ac:dyDescent="0.25"/>
  <cols>
    <col min="1" max="1" width="4.33203125" style="1" customWidth="1"/>
    <col min="2" max="3" width="27.44140625" style="1" customWidth="1"/>
    <col min="4" max="4" width="38" style="1" bestFit="1" customWidth="1"/>
    <col min="5" max="5" width="13.33203125" style="1" customWidth="1"/>
    <col min="6" max="6" width="20.33203125" style="1" customWidth="1"/>
    <col min="7" max="7" width="15.33203125" style="1" customWidth="1"/>
    <col min="8" max="8" width="16.33203125" style="1" bestFit="1" customWidth="1"/>
    <col min="9" max="9" width="14.5546875" style="1" customWidth="1"/>
    <col min="10" max="10" width="14.88671875" style="1" customWidth="1"/>
    <col min="11" max="11" width="15.109375" style="1" customWidth="1"/>
    <col min="12" max="12" width="14.44140625" style="1" bestFit="1" customWidth="1"/>
    <col min="13" max="13" width="15.5546875" style="6" customWidth="1"/>
    <col min="14" max="14" width="14.44140625" style="1" bestFit="1" customWidth="1"/>
    <col min="15" max="15" width="15.33203125" style="6" customWidth="1"/>
    <col min="16" max="16" width="9.109375" style="1" customWidth="1"/>
    <col min="17" max="17" width="9" style="1" customWidth="1"/>
    <col min="18" max="18" width="14" style="1" bestFit="1" customWidth="1"/>
    <col min="19" max="20" width="14" style="1" customWidth="1"/>
    <col min="21" max="21" width="14.109375" style="1" customWidth="1"/>
    <col min="22" max="22" width="15.88671875" style="1" customWidth="1"/>
    <col min="23" max="23" width="16.33203125" style="1" customWidth="1"/>
    <col min="24" max="16384" width="11.44140625" style="1"/>
  </cols>
  <sheetData>
    <row r="1" spans="1:23" x14ac:dyDescent="0.25">
      <c r="B1" s="110" t="s">
        <v>40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23" x14ac:dyDescent="0.25">
      <c r="B2" s="110" t="s">
        <v>41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23" x14ac:dyDescent="0.25">
      <c r="B3" s="110" t="s">
        <v>42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4"/>
    </row>
    <row r="4" spans="1:23" x14ac:dyDescent="0.25">
      <c r="B4" s="110" t="s">
        <v>43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23" ht="14.4" thickBot="1" x14ac:dyDescent="0.3">
      <c r="L5" s="12">
        <v>8.5000000000000006E-2</v>
      </c>
      <c r="M5" s="15">
        <v>0.04</v>
      </c>
      <c r="N5" s="2">
        <v>0.12</v>
      </c>
      <c r="O5" s="15">
        <v>0.04</v>
      </c>
      <c r="S5" s="20">
        <v>0.03</v>
      </c>
    </row>
    <row r="6" spans="1:23" ht="27.6" x14ac:dyDescent="0.25">
      <c r="A6" s="48"/>
      <c r="B6" s="49" t="s">
        <v>19</v>
      </c>
      <c r="C6" s="49" t="s">
        <v>20</v>
      </c>
      <c r="D6" s="49" t="s">
        <v>97</v>
      </c>
      <c r="E6" s="49" t="s">
        <v>21</v>
      </c>
      <c r="F6" s="49" t="s">
        <v>22</v>
      </c>
      <c r="G6" s="49" t="s">
        <v>23</v>
      </c>
      <c r="H6" s="49" t="s">
        <v>24</v>
      </c>
      <c r="I6" s="50" t="s">
        <v>25</v>
      </c>
      <c r="J6" s="50" t="s">
        <v>26</v>
      </c>
      <c r="K6" s="50" t="s">
        <v>36</v>
      </c>
      <c r="L6" s="51" t="s">
        <v>45</v>
      </c>
      <c r="M6" s="52" t="s">
        <v>47</v>
      </c>
      <c r="N6" s="38" t="s">
        <v>46</v>
      </c>
      <c r="O6" s="52" t="s">
        <v>48</v>
      </c>
      <c r="P6" s="53" t="s">
        <v>37</v>
      </c>
      <c r="Q6" s="111" t="s">
        <v>49</v>
      </c>
      <c r="R6" s="111"/>
      <c r="S6" s="53" t="s">
        <v>50</v>
      </c>
      <c r="T6" s="53" t="s">
        <v>51</v>
      </c>
      <c r="U6" s="38" t="s">
        <v>64</v>
      </c>
      <c r="V6" s="53" t="s">
        <v>52</v>
      </c>
      <c r="W6" s="54" t="s">
        <v>79</v>
      </c>
    </row>
    <row r="7" spans="1:23" x14ac:dyDescent="0.25">
      <c r="A7" s="55">
        <v>1</v>
      </c>
      <c r="B7" s="8" t="s">
        <v>0</v>
      </c>
      <c r="C7" s="8" t="s">
        <v>1</v>
      </c>
      <c r="D7" s="8" t="s">
        <v>98</v>
      </c>
      <c r="E7" s="4">
        <v>17015935</v>
      </c>
      <c r="F7" s="8" t="s">
        <v>34</v>
      </c>
      <c r="G7" s="4">
        <v>2183276</v>
      </c>
      <c r="H7" s="4">
        <v>3102657747</v>
      </c>
      <c r="I7" s="5">
        <v>1000000</v>
      </c>
      <c r="J7" s="5">
        <v>117172</v>
      </c>
      <c r="K7" s="17">
        <f>+I7+J7</f>
        <v>1117172</v>
      </c>
      <c r="L7" s="13">
        <f>+(I7*$L$5)</f>
        <v>85000</v>
      </c>
      <c r="M7" s="16">
        <f>+I7*$M$5</f>
        <v>40000</v>
      </c>
      <c r="N7" s="13">
        <f>+I7*$N$5</f>
        <v>120000</v>
      </c>
      <c r="O7" s="16">
        <f>+I7*$O$5</f>
        <v>40000</v>
      </c>
      <c r="P7" s="7">
        <v>2</v>
      </c>
      <c r="Q7" s="18">
        <v>1.044</v>
      </c>
      <c r="R7" s="13">
        <f>+(I7*Q7)/100</f>
        <v>10440</v>
      </c>
      <c r="S7" s="5">
        <f>+I7*$S$5</f>
        <v>30000</v>
      </c>
      <c r="T7" s="5">
        <v>25375</v>
      </c>
      <c r="U7" s="5">
        <v>8000</v>
      </c>
      <c r="V7" s="5">
        <v>20000</v>
      </c>
      <c r="W7" s="56">
        <f>+K7-M7-O7-S7-T7-U7-V7</f>
        <v>953797</v>
      </c>
    </row>
    <row r="8" spans="1:23" x14ac:dyDescent="0.25">
      <c r="A8" s="55">
        <v>2</v>
      </c>
      <c r="B8" s="8" t="s">
        <v>2</v>
      </c>
      <c r="C8" s="8" t="s">
        <v>3</v>
      </c>
      <c r="D8" s="8" t="s">
        <v>99</v>
      </c>
      <c r="E8" s="4"/>
      <c r="F8" s="8"/>
      <c r="G8" s="4"/>
      <c r="H8" s="4"/>
      <c r="I8" s="5">
        <v>3100000</v>
      </c>
      <c r="J8" s="5"/>
      <c r="K8" s="17">
        <f t="shared" ref="K8:K16" si="0">+I8+J8</f>
        <v>3100000</v>
      </c>
      <c r="L8" s="13">
        <f t="shared" ref="L8:L16" si="1">+(I8*$L$5)</f>
        <v>263500</v>
      </c>
      <c r="M8" s="16">
        <f t="shared" ref="M8:M16" si="2">+I8*$M$5</f>
        <v>124000</v>
      </c>
      <c r="N8" s="13">
        <f t="shared" ref="N8:N16" si="3">+I8*$N$5</f>
        <v>372000</v>
      </c>
      <c r="O8" s="16">
        <f t="shared" ref="O8:O16" si="4">+I8*$O$5</f>
        <v>124000</v>
      </c>
      <c r="P8" s="7">
        <v>2</v>
      </c>
      <c r="Q8" s="7">
        <v>1.044</v>
      </c>
      <c r="R8" s="13">
        <f t="shared" ref="R8:R16" si="5">+(I8*Q8)/100</f>
        <v>32364</v>
      </c>
      <c r="S8" s="5">
        <f t="shared" ref="S8:S16" si="6">+I8*$S$5</f>
        <v>93000</v>
      </c>
      <c r="T8" s="5"/>
      <c r="U8" s="5">
        <v>15000</v>
      </c>
      <c r="V8" s="5">
        <v>100000</v>
      </c>
      <c r="W8" s="56">
        <f t="shared" ref="W8:W16" si="7">+K8-M8-O8-S8-T8-U8-V8</f>
        <v>2644000</v>
      </c>
    </row>
    <row r="9" spans="1:23" x14ac:dyDescent="0.25">
      <c r="A9" s="55">
        <v>3</v>
      </c>
      <c r="B9" s="8" t="s">
        <v>4</v>
      </c>
      <c r="C9" s="8" t="s">
        <v>5</v>
      </c>
      <c r="D9" s="8" t="s">
        <v>100</v>
      </c>
      <c r="E9" s="4"/>
      <c r="F9" s="8"/>
      <c r="G9" s="4"/>
      <c r="H9" s="4"/>
      <c r="I9" s="5">
        <v>2800000</v>
      </c>
      <c r="J9" s="5"/>
      <c r="K9" s="17">
        <f t="shared" si="0"/>
        <v>2800000</v>
      </c>
      <c r="L9" s="13">
        <f t="shared" si="1"/>
        <v>238000.00000000003</v>
      </c>
      <c r="M9" s="16">
        <f t="shared" si="2"/>
        <v>112000</v>
      </c>
      <c r="N9" s="13">
        <f t="shared" si="3"/>
        <v>336000</v>
      </c>
      <c r="O9" s="16">
        <f t="shared" si="4"/>
        <v>112000</v>
      </c>
      <c r="P9" s="7">
        <v>5</v>
      </c>
      <c r="Q9" s="19">
        <v>6.96</v>
      </c>
      <c r="R9" s="13">
        <f t="shared" si="5"/>
        <v>194880</v>
      </c>
      <c r="S9" s="5">
        <f t="shared" si="6"/>
        <v>84000</v>
      </c>
      <c r="T9" s="5">
        <v>84583.333333333328</v>
      </c>
      <c r="U9" s="5">
        <v>8000</v>
      </c>
      <c r="V9" s="5">
        <v>50000</v>
      </c>
      <c r="W9" s="56">
        <f t="shared" si="7"/>
        <v>2349416.6666666665</v>
      </c>
    </row>
    <row r="10" spans="1:23" x14ac:dyDescent="0.25">
      <c r="A10" s="55">
        <v>4</v>
      </c>
      <c r="B10" s="8" t="s">
        <v>6</v>
      </c>
      <c r="C10" s="8" t="s">
        <v>7</v>
      </c>
      <c r="D10" s="8" t="s">
        <v>101</v>
      </c>
      <c r="E10" s="4"/>
      <c r="F10" s="8"/>
      <c r="G10" s="4"/>
      <c r="H10" s="4"/>
      <c r="I10" s="5">
        <v>1530000</v>
      </c>
      <c r="J10" s="5">
        <v>117172</v>
      </c>
      <c r="K10" s="17">
        <f t="shared" si="0"/>
        <v>1647172</v>
      </c>
      <c r="L10" s="13">
        <f t="shared" si="1"/>
        <v>130050.00000000001</v>
      </c>
      <c r="M10" s="16">
        <f t="shared" si="2"/>
        <v>61200</v>
      </c>
      <c r="N10" s="13">
        <f t="shared" si="3"/>
        <v>183600</v>
      </c>
      <c r="O10" s="16">
        <f t="shared" si="4"/>
        <v>61200</v>
      </c>
      <c r="P10" s="7">
        <v>3</v>
      </c>
      <c r="Q10" s="18">
        <v>2.4359999999999999</v>
      </c>
      <c r="R10" s="13">
        <f t="shared" si="5"/>
        <v>37270.800000000003</v>
      </c>
      <c r="S10" s="5">
        <f t="shared" si="6"/>
        <v>45900</v>
      </c>
      <c r="T10" s="5"/>
      <c r="U10" s="5"/>
      <c r="V10" s="5">
        <v>30000</v>
      </c>
      <c r="W10" s="56">
        <f t="shared" si="7"/>
        <v>1448872</v>
      </c>
    </row>
    <row r="11" spans="1:23" x14ac:dyDescent="0.25">
      <c r="A11" s="55">
        <v>5</v>
      </c>
      <c r="B11" s="8" t="s">
        <v>8</v>
      </c>
      <c r="C11" s="8" t="s">
        <v>9</v>
      </c>
      <c r="D11" s="8" t="s">
        <v>102</v>
      </c>
      <c r="E11" s="4"/>
      <c r="F11" s="8"/>
      <c r="G11" s="4"/>
      <c r="H11" s="4"/>
      <c r="I11" s="5">
        <v>1000000</v>
      </c>
      <c r="J11" s="5">
        <v>117172</v>
      </c>
      <c r="K11" s="17">
        <f t="shared" si="0"/>
        <v>1117172</v>
      </c>
      <c r="L11" s="13">
        <f t="shared" si="1"/>
        <v>85000</v>
      </c>
      <c r="M11" s="16">
        <f t="shared" si="2"/>
        <v>40000</v>
      </c>
      <c r="N11" s="13">
        <f t="shared" si="3"/>
        <v>120000</v>
      </c>
      <c r="O11" s="16">
        <f t="shared" si="4"/>
        <v>40000</v>
      </c>
      <c r="P11" s="7">
        <v>4</v>
      </c>
      <c r="Q11" s="18">
        <v>4.3499999999999996</v>
      </c>
      <c r="R11" s="13">
        <f>+(I11*Q11)/100</f>
        <v>43500</v>
      </c>
      <c r="S11" s="5">
        <f t="shared" si="6"/>
        <v>30000</v>
      </c>
      <c r="T11" s="35">
        <v>50750</v>
      </c>
      <c r="U11" s="5">
        <v>8000</v>
      </c>
      <c r="V11" s="5"/>
      <c r="W11" s="56">
        <f t="shared" si="7"/>
        <v>948422</v>
      </c>
    </row>
    <row r="12" spans="1:23" x14ac:dyDescent="0.25">
      <c r="A12" s="55">
        <v>6</v>
      </c>
      <c r="B12" s="8" t="s">
        <v>10</v>
      </c>
      <c r="C12" s="8" t="s">
        <v>11</v>
      </c>
      <c r="D12" s="8" t="s">
        <v>103</v>
      </c>
      <c r="E12" s="4"/>
      <c r="F12" s="8"/>
      <c r="G12" s="4"/>
      <c r="H12" s="4"/>
      <c r="I12" s="5">
        <v>2800000</v>
      </c>
      <c r="J12" s="5"/>
      <c r="K12" s="17">
        <f t="shared" si="0"/>
        <v>2800000</v>
      </c>
      <c r="L12" s="13">
        <f t="shared" si="1"/>
        <v>238000.00000000003</v>
      </c>
      <c r="M12" s="16">
        <f t="shared" si="2"/>
        <v>112000</v>
      </c>
      <c r="N12" s="13">
        <f t="shared" si="3"/>
        <v>336000</v>
      </c>
      <c r="O12" s="16">
        <f t="shared" si="4"/>
        <v>112000</v>
      </c>
      <c r="P12" s="7">
        <v>1</v>
      </c>
      <c r="Q12" s="7">
        <v>0.52200000000000002</v>
      </c>
      <c r="R12" s="13">
        <f t="shared" si="5"/>
        <v>14616</v>
      </c>
      <c r="S12" s="5">
        <f t="shared" si="6"/>
        <v>84000</v>
      </c>
      <c r="T12" s="5"/>
      <c r="U12" s="5">
        <v>15000</v>
      </c>
      <c r="V12" s="5">
        <v>50000</v>
      </c>
      <c r="W12" s="56">
        <f t="shared" si="7"/>
        <v>2427000</v>
      </c>
    </row>
    <row r="13" spans="1:23" x14ac:dyDescent="0.25">
      <c r="A13" s="55">
        <v>7</v>
      </c>
      <c r="B13" s="8" t="s">
        <v>12</v>
      </c>
      <c r="C13" s="8" t="s">
        <v>13</v>
      </c>
      <c r="D13" s="8" t="s">
        <v>104</v>
      </c>
      <c r="E13" s="4">
        <v>52545467</v>
      </c>
      <c r="F13" s="8" t="s">
        <v>35</v>
      </c>
      <c r="G13" s="4">
        <v>2876543</v>
      </c>
      <c r="H13" s="4">
        <v>3157890976</v>
      </c>
      <c r="I13" s="5">
        <v>3900000</v>
      </c>
      <c r="J13" s="5"/>
      <c r="K13" s="17">
        <f t="shared" si="0"/>
        <v>3900000</v>
      </c>
      <c r="L13" s="13">
        <f t="shared" si="1"/>
        <v>331500</v>
      </c>
      <c r="M13" s="16">
        <f t="shared" si="2"/>
        <v>156000</v>
      </c>
      <c r="N13" s="13">
        <f t="shared" si="3"/>
        <v>468000</v>
      </c>
      <c r="O13" s="16">
        <f t="shared" si="4"/>
        <v>156000</v>
      </c>
      <c r="P13" s="7">
        <v>3</v>
      </c>
      <c r="Q13" s="7">
        <v>2.4359999999999999</v>
      </c>
      <c r="R13" s="13">
        <f t="shared" si="5"/>
        <v>95004</v>
      </c>
      <c r="S13" s="5">
        <f t="shared" si="6"/>
        <v>117000</v>
      </c>
      <c r="T13" s="5"/>
      <c r="U13" s="5">
        <v>25000</v>
      </c>
      <c r="V13" s="5">
        <v>150000</v>
      </c>
      <c r="W13" s="56">
        <f t="shared" si="7"/>
        <v>3296000</v>
      </c>
    </row>
    <row r="14" spans="1:23" x14ac:dyDescent="0.25">
      <c r="A14" s="55">
        <v>8</v>
      </c>
      <c r="B14" s="8" t="s">
        <v>14</v>
      </c>
      <c r="C14" s="8" t="s">
        <v>15</v>
      </c>
      <c r="D14" s="8" t="s">
        <v>105</v>
      </c>
      <c r="E14" s="4"/>
      <c r="F14" s="8"/>
      <c r="G14" s="4"/>
      <c r="H14" s="4"/>
      <c r="I14" s="5">
        <v>3280000</v>
      </c>
      <c r="J14" s="5"/>
      <c r="K14" s="17">
        <f t="shared" si="0"/>
        <v>3280000</v>
      </c>
      <c r="L14" s="13">
        <f t="shared" si="1"/>
        <v>278800</v>
      </c>
      <c r="M14" s="16">
        <f t="shared" si="2"/>
        <v>131200</v>
      </c>
      <c r="N14" s="13">
        <f t="shared" si="3"/>
        <v>393600</v>
      </c>
      <c r="O14" s="16">
        <f t="shared" si="4"/>
        <v>131200</v>
      </c>
      <c r="P14" s="7">
        <v>4</v>
      </c>
      <c r="Q14" s="7">
        <v>4.3499999999999996</v>
      </c>
      <c r="R14" s="13">
        <f t="shared" si="5"/>
        <v>142679.99999999997</v>
      </c>
      <c r="S14" s="5">
        <f t="shared" si="6"/>
        <v>98400</v>
      </c>
      <c r="T14" s="5">
        <v>225555.55555555556</v>
      </c>
      <c r="U14" s="5">
        <v>18000</v>
      </c>
      <c r="V14" s="5">
        <v>100000</v>
      </c>
      <c r="W14" s="56">
        <f t="shared" si="7"/>
        <v>2575644.4444444445</v>
      </c>
    </row>
    <row r="15" spans="1:23" x14ac:dyDescent="0.25">
      <c r="A15" s="55">
        <v>9</v>
      </c>
      <c r="B15" s="8" t="s">
        <v>16</v>
      </c>
      <c r="C15" s="8" t="s">
        <v>17</v>
      </c>
      <c r="D15" s="8" t="s">
        <v>101</v>
      </c>
      <c r="E15" s="4"/>
      <c r="F15" s="8"/>
      <c r="G15" s="4"/>
      <c r="H15" s="4"/>
      <c r="I15" s="5">
        <v>1817050</v>
      </c>
      <c r="J15" s="5">
        <v>117172</v>
      </c>
      <c r="K15" s="17">
        <f t="shared" si="0"/>
        <v>1934222</v>
      </c>
      <c r="L15" s="13">
        <f t="shared" si="1"/>
        <v>154449.25</v>
      </c>
      <c r="M15" s="16">
        <f t="shared" si="2"/>
        <v>72682</v>
      </c>
      <c r="N15" s="13">
        <f t="shared" si="3"/>
        <v>218046</v>
      </c>
      <c r="O15" s="16">
        <f t="shared" si="4"/>
        <v>72682</v>
      </c>
      <c r="P15" s="7">
        <v>2</v>
      </c>
      <c r="Q15" s="7">
        <v>1.044</v>
      </c>
      <c r="R15" s="13">
        <f t="shared" si="5"/>
        <v>18970.002</v>
      </c>
      <c r="S15" s="5">
        <f t="shared" si="6"/>
        <v>54511.5</v>
      </c>
      <c r="T15" s="5">
        <v>47366.666666666664</v>
      </c>
      <c r="U15" s="5"/>
      <c r="V15" s="5">
        <v>20000</v>
      </c>
      <c r="W15" s="56">
        <f t="shared" si="7"/>
        <v>1666979.8333333333</v>
      </c>
    </row>
    <row r="16" spans="1:23" ht="28.2" thickBot="1" x14ac:dyDescent="0.3">
      <c r="A16" s="57">
        <v>10</v>
      </c>
      <c r="B16" s="58" t="s">
        <v>18</v>
      </c>
      <c r="C16" s="58" t="s">
        <v>7</v>
      </c>
      <c r="D16" s="59" t="s">
        <v>106</v>
      </c>
      <c r="E16" s="29"/>
      <c r="F16" s="58"/>
      <c r="G16" s="29"/>
      <c r="H16" s="29"/>
      <c r="I16" s="60">
        <v>4900000</v>
      </c>
      <c r="J16" s="60"/>
      <c r="K16" s="61">
        <f t="shared" si="0"/>
        <v>4900000</v>
      </c>
      <c r="L16" s="62">
        <f t="shared" si="1"/>
        <v>416500.00000000006</v>
      </c>
      <c r="M16" s="63">
        <f t="shared" si="2"/>
        <v>196000</v>
      </c>
      <c r="N16" s="62">
        <f t="shared" si="3"/>
        <v>588000</v>
      </c>
      <c r="O16" s="63">
        <f t="shared" si="4"/>
        <v>196000</v>
      </c>
      <c r="P16" s="64">
        <v>2</v>
      </c>
      <c r="Q16" s="64">
        <v>1.044</v>
      </c>
      <c r="R16" s="13">
        <f t="shared" si="5"/>
        <v>51156</v>
      </c>
      <c r="S16" s="60">
        <f t="shared" si="6"/>
        <v>147000</v>
      </c>
      <c r="T16" s="65"/>
      <c r="U16" s="60">
        <v>15000</v>
      </c>
      <c r="V16" s="60"/>
      <c r="W16" s="66">
        <f t="shared" si="7"/>
        <v>4346000</v>
      </c>
    </row>
    <row r="17" spans="2:23" x14ac:dyDescent="0.25">
      <c r="B17" s="9"/>
      <c r="I17" s="45">
        <f t="shared" ref="I17:O17" si="8">SUM(I7:I16)</f>
        <v>26127050</v>
      </c>
      <c r="J17" s="45">
        <f t="shared" si="8"/>
        <v>468688</v>
      </c>
      <c r="K17" s="46">
        <f t="shared" si="8"/>
        <v>26595738</v>
      </c>
      <c r="L17" s="46">
        <f t="shared" si="8"/>
        <v>2220799.25</v>
      </c>
      <c r="M17" s="46">
        <f t="shared" si="8"/>
        <v>1045082</v>
      </c>
      <c r="N17" s="46">
        <f t="shared" si="8"/>
        <v>3135246</v>
      </c>
      <c r="O17" s="46">
        <f t="shared" si="8"/>
        <v>1045082</v>
      </c>
      <c r="P17" s="47"/>
      <c r="Q17" s="47"/>
      <c r="R17" s="46">
        <f t="shared" ref="R17:W17" si="9">SUM(R7:R16)</f>
        <v>640880.80199999991</v>
      </c>
      <c r="S17" s="46">
        <f t="shared" si="9"/>
        <v>783811.5</v>
      </c>
      <c r="T17" s="46">
        <f t="shared" si="9"/>
        <v>433630.55555555556</v>
      </c>
      <c r="U17" s="45">
        <f t="shared" si="9"/>
        <v>112000</v>
      </c>
      <c r="V17" s="46">
        <f t="shared" si="9"/>
        <v>520000</v>
      </c>
      <c r="W17" s="46">
        <f t="shared" si="9"/>
        <v>22656131.944444444</v>
      </c>
    </row>
    <row r="18" spans="2:23" x14ac:dyDescent="0.25">
      <c r="B18" s="9"/>
    </row>
    <row r="19" spans="2:23" ht="14.4" thickBot="1" x14ac:dyDescent="0.3">
      <c r="B19" s="67" t="s">
        <v>38</v>
      </c>
      <c r="C19" s="1" t="s">
        <v>96</v>
      </c>
      <c r="N19" s="14"/>
    </row>
    <row r="20" spans="2:23" x14ac:dyDescent="0.25">
      <c r="B20" s="68" t="s">
        <v>29</v>
      </c>
      <c r="C20" s="69">
        <v>2</v>
      </c>
      <c r="D20" s="70">
        <f>+($I$17*C20)/100</f>
        <v>522541</v>
      </c>
      <c r="E20" s="21"/>
    </row>
    <row r="21" spans="2:23" x14ac:dyDescent="0.25">
      <c r="B21" s="28" t="s">
        <v>27</v>
      </c>
      <c r="C21" s="4">
        <v>3</v>
      </c>
      <c r="D21" s="71">
        <f>+($I$17*C21)/100</f>
        <v>783811.5</v>
      </c>
      <c r="E21" s="21"/>
    </row>
    <row r="22" spans="2:23" ht="14.4" thickBot="1" x14ac:dyDescent="0.3">
      <c r="B22" s="72" t="s">
        <v>30</v>
      </c>
      <c r="C22" s="29">
        <v>4</v>
      </c>
      <c r="D22" s="73">
        <f>+($I$17*C22)/100</f>
        <v>1045082</v>
      </c>
      <c r="E22" s="21"/>
    </row>
    <row r="23" spans="2:23" ht="14.4" thickBot="1" x14ac:dyDescent="0.3">
      <c r="B23" s="9"/>
      <c r="D23" s="21"/>
    </row>
    <row r="24" spans="2:23" ht="28.5" customHeight="1" thickBot="1" x14ac:dyDescent="0.3">
      <c r="B24" s="106" t="s">
        <v>39</v>
      </c>
      <c r="C24" s="107"/>
      <c r="D24" s="74"/>
      <c r="E24" s="21"/>
      <c r="F24" s="21"/>
      <c r="G24" s="21"/>
      <c r="H24" s="21"/>
    </row>
    <row r="25" spans="2:23" ht="35.25" customHeight="1" x14ac:dyDescent="0.25">
      <c r="B25" s="84" t="s">
        <v>31</v>
      </c>
      <c r="C25" s="87" t="s">
        <v>44</v>
      </c>
      <c r="D25" s="32"/>
      <c r="E25" s="32"/>
      <c r="F25" s="81"/>
      <c r="G25" s="35"/>
      <c r="H25" s="35"/>
    </row>
    <row r="26" spans="2:23" ht="27.6" x14ac:dyDescent="0.25">
      <c r="B26" s="28" t="s">
        <v>32</v>
      </c>
      <c r="C26" s="75" t="s">
        <v>77</v>
      </c>
      <c r="D26" s="32"/>
      <c r="E26" s="21"/>
      <c r="F26" s="35"/>
      <c r="G26" s="35"/>
      <c r="H26" s="35"/>
    </row>
    <row r="27" spans="2:23" ht="27.6" x14ac:dyDescent="0.25">
      <c r="B27" s="28" t="s">
        <v>33</v>
      </c>
      <c r="C27" s="75" t="s">
        <v>78</v>
      </c>
      <c r="D27" s="32"/>
      <c r="E27" s="21"/>
      <c r="F27" s="21"/>
      <c r="G27" s="35"/>
      <c r="H27" s="35"/>
    </row>
    <row r="28" spans="2:23" ht="28.2" thickBot="1" x14ac:dyDescent="0.3">
      <c r="B28" s="72" t="s">
        <v>87</v>
      </c>
      <c r="C28" s="76" t="s">
        <v>44</v>
      </c>
      <c r="D28" s="32"/>
      <c r="E28" s="21"/>
      <c r="F28" s="21"/>
      <c r="G28" s="35"/>
      <c r="H28" s="24"/>
    </row>
    <row r="29" spans="2:23" ht="14.4" thickBot="1" x14ac:dyDescent="0.3">
      <c r="B29" s="88"/>
      <c r="C29" s="37"/>
      <c r="D29" s="21"/>
      <c r="E29" s="21"/>
      <c r="F29" s="21"/>
      <c r="G29" s="82"/>
      <c r="H29" s="24"/>
    </row>
    <row r="30" spans="2:23" ht="14.4" thickBot="1" x14ac:dyDescent="0.3">
      <c r="B30" s="85" t="s">
        <v>28</v>
      </c>
      <c r="C30" s="86" t="s">
        <v>53</v>
      </c>
      <c r="D30" s="77"/>
      <c r="E30" s="21"/>
      <c r="F30" s="21"/>
      <c r="G30" s="21"/>
      <c r="H30" s="21"/>
    </row>
    <row r="31" spans="2:23" x14ac:dyDescent="0.25">
      <c r="B31" s="89">
        <v>1</v>
      </c>
      <c r="C31" s="90">
        <v>0.52200000000000002</v>
      </c>
      <c r="D31" s="22"/>
      <c r="E31" s="21"/>
      <c r="F31" s="21"/>
      <c r="G31" s="21"/>
      <c r="H31" s="21"/>
    </row>
    <row r="32" spans="2:23" x14ac:dyDescent="0.25">
      <c r="B32" s="55">
        <v>2</v>
      </c>
      <c r="C32" s="91">
        <v>1.044</v>
      </c>
      <c r="D32" s="33"/>
      <c r="E32" s="21"/>
      <c r="F32" s="22"/>
      <c r="G32" s="21"/>
      <c r="H32" s="21"/>
    </row>
    <row r="33" spans="2:8" x14ac:dyDescent="0.25">
      <c r="B33" s="55">
        <v>3</v>
      </c>
      <c r="C33" s="91">
        <v>2.4359999999999999</v>
      </c>
      <c r="D33" s="33"/>
      <c r="E33" s="21"/>
      <c r="F33" s="21"/>
      <c r="G33" s="21"/>
      <c r="H33" s="83"/>
    </row>
    <row r="34" spans="2:8" x14ac:dyDescent="0.25">
      <c r="B34" s="55">
        <v>4</v>
      </c>
      <c r="C34" s="92">
        <v>4.3499999999999996</v>
      </c>
      <c r="D34" s="34"/>
      <c r="E34" s="21"/>
      <c r="F34" s="21"/>
      <c r="G34" s="21"/>
      <c r="H34" s="21"/>
    </row>
    <row r="35" spans="2:8" ht="14.4" thickBot="1" x14ac:dyDescent="0.3">
      <c r="B35" s="57">
        <v>5</v>
      </c>
      <c r="C35" s="93">
        <v>6.96</v>
      </c>
      <c r="D35" s="34"/>
      <c r="E35" s="21"/>
      <c r="F35" s="23"/>
      <c r="G35" s="21"/>
      <c r="H35" s="35"/>
    </row>
    <row r="36" spans="2:8" ht="14.4" thickBot="1" x14ac:dyDescent="0.3">
      <c r="D36" s="21"/>
      <c r="E36" s="21"/>
      <c r="F36" s="21"/>
      <c r="G36" s="21"/>
      <c r="H36" s="21"/>
    </row>
    <row r="37" spans="2:8" ht="14.4" thickBot="1" x14ac:dyDescent="0.3">
      <c r="B37" s="78" t="s">
        <v>50</v>
      </c>
      <c r="C37" s="94" t="s">
        <v>54</v>
      </c>
      <c r="D37" s="22" t="s">
        <v>107</v>
      </c>
      <c r="E37" s="21"/>
      <c r="F37" s="22"/>
      <c r="G37" s="21"/>
      <c r="H37" s="21"/>
    </row>
    <row r="38" spans="2:8" x14ac:dyDescent="0.25">
      <c r="D38" s="21"/>
      <c r="E38" s="21"/>
      <c r="F38" s="21"/>
      <c r="G38" s="21"/>
      <c r="H38" s="21"/>
    </row>
    <row r="39" spans="2:8" ht="14.4" thickBot="1" x14ac:dyDescent="0.3">
      <c r="D39" s="21"/>
      <c r="E39" s="21"/>
      <c r="F39" s="22"/>
      <c r="G39" s="21"/>
      <c r="H39" s="21"/>
    </row>
    <row r="40" spans="2:8" x14ac:dyDescent="0.25">
      <c r="B40" s="79" t="s">
        <v>51</v>
      </c>
      <c r="C40" s="53" t="s">
        <v>55</v>
      </c>
      <c r="D40" s="96" t="s">
        <v>63</v>
      </c>
      <c r="E40" s="53" t="s">
        <v>57</v>
      </c>
      <c r="F40" s="97" t="s">
        <v>58</v>
      </c>
    </row>
    <row r="41" spans="2:8" x14ac:dyDescent="0.25">
      <c r="B41" s="28" t="s">
        <v>56</v>
      </c>
      <c r="C41" s="5">
        <v>2000000</v>
      </c>
      <c r="D41" s="10">
        <f>+C41*1.5%</f>
        <v>30000</v>
      </c>
      <c r="E41" s="4">
        <v>24</v>
      </c>
      <c r="F41" s="71">
        <f>+(C41+D41)/E41</f>
        <v>84583.333333333328</v>
      </c>
    </row>
    <row r="42" spans="2:8" x14ac:dyDescent="0.25">
      <c r="B42" s="28" t="s">
        <v>59</v>
      </c>
      <c r="C42" s="5">
        <v>150000</v>
      </c>
      <c r="D42" s="10">
        <f>+C42*1.5%</f>
        <v>2250</v>
      </c>
      <c r="E42" s="4">
        <v>6</v>
      </c>
      <c r="F42" s="71">
        <f>+(C42+D42)/E42</f>
        <v>25375</v>
      </c>
    </row>
    <row r="43" spans="2:8" x14ac:dyDescent="0.25">
      <c r="B43" s="28" t="s">
        <v>60</v>
      </c>
      <c r="C43" s="5">
        <v>8000000</v>
      </c>
      <c r="D43" s="10">
        <f>+C43*1.5%</f>
        <v>120000</v>
      </c>
      <c r="E43" s="4">
        <v>36</v>
      </c>
      <c r="F43" s="71">
        <f>+(C43+D43)/E43</f>
        <v>225555.55555555556</v>
      </c>
    </row>
    <row r="44" spans="2:8" x14ac:dyDescent="0.25">
      <c r="B44" s="28" t="s">
        <v>61</v>
      </c>
      <c r="C44" s="5">
        <v>500000</v>
      </c>
      <c r="D44" s="10">
        <f>+C44*1.5%</f>
        <v>7500</v>
      </c>
      <c r="E44" s="4">
        <v>10</v>
      </c>
      <c r="F44" s="71">
        <f>+(C44+D44)/E44</f>
        <v>50750</v>
      </c>
    </row>
    <row r="45" spans="2:8" ht="14.4" thickBot="1" x14ac:dyDescent="0.3">
      <c r="B45" s="72" t="s">
        <v>62</v>
      </c>
      <c r="C45" s="60">
        <v>700000</v>
      </c>
      <c r="D45" s="80">
        <f>+C45*1.5%</f>
        <v>10500</v>
      </c>
      <c r="E45" s="29">
        <v>15</v>
      </c>
      <c r="F45" s="73">
        <f>+(C45+D45)/E45</f>
        <v>47366.666666666664</v>
      </c>
    </row>
    <row r="48" spans="2:8" x14ac:dyDescent="0.25">
      <c r="B48" s="3" t="s">
        <v>65</v>
      </c>
      <c r="C48" s="3" t="s">
        <v>25</v>
      </c>
      <c r="D48" s="3" t="s">
        <v>76</v>
      </c>
    </row>
    <row r="49" spans="2:10" x14ac:dyDescent="0.25">
      <c r="B49" s="4" t="s">
        <v>67</v>
      </c>
      <c r="C49" s="25">
        <v>0.25</v>
      </c>
      <c r="D49" s="11" t="s">
        <v>66</v>
      </c>
      <c r="H49" s="31"/>
      <c r="I49" s="31"/>
      <c r="J49" s="31"/>
    </row>
    <row r="50" spans="2:10" x14ac:dyDescent="0.25">
      <c r="B50" s="4" t="s">
        <v>68</v>
      </c>
      <c r="C50" s="25">
        <v>0.75</v>
      </c>
      <c r="D50" s="11" t="s">
        <v>69</v>
      </c>
    </row>
    <row r="51" spans="2:10" x14ac:dyDescent="0.25">
      <c r="B51" s="4" t="s">
        <v>70</v>
      </c>
      <c r="C51" s="25">
        <v>0.75</v>
      </c>
      <c r="D51" s="11" t="s">
        <v>71</v>
      </c>
    </row>
    <row r="52" spans="2:10" x14ac:dyDescent="0.25">
      <c r="B52" s="4" t="s">
        <v>72</v>
      </c>
      <c r="C52" s="25">
        <v>1</v>
      </c>
      <c r="D52" s="11" t="s">
        <v>73</v>
      </c>
    </row>
    <row r="53" spans="2:10" ht="27.6" x14ac:dyDescent="0.25">
      <c r="B53" s="11" t="s">
        <v>74</v>
      </c>
      <c r="C53" s="25">
        <v>1.5</v>
      </c>
      <c r="D53" s="11" t="s">
        <v>69</v>
      </c>
    </row>
    <row r="54" spans="2:10" ht="27.6" x14ac:dyDescent="0.25">
      <c r="B54" s="11" t="s">
        <v>75</v>
      </c>
      <c r="C54" s="25">
        <v>1.1000000000000001</v>
      </c>
      <c r="D54" s="11" t="s">
        <v>69</v>
      </c>
    </row>
    <row r="55" spans="2:10" x14ac:dyDescent="0.25">
      <c r="B55" s="95" t="s">
        <v>108</v>
      </c>
      <c r="C55" s="25">
        <v>0.35</v>
      </c>
      <c r="D55" s="11" t="s">
        <v>69</v>
      </c>
    </row>
    <row r="57" spans="2:10" x14ac:dyDescent="0.25">
      <c r="B57" s="26" t="s">
        <v>80</v>
      </c>
    </row>
    <row r="58" spans="2:10" x14ac:dyDescent="0.25">
      <c r="B58" s="8" t="s">
        <v>82</v>
      </c>
    </row>
    <row r="59" spans="2:10" x14ac:dyDescent="0.25">
      <c r="B59" s="8" t="s">
        <v>81</v>
      </c>
    </row>
    <row r="60" spans="2:10" x14ac:dyDescent="0.25">
      <c r="B60" s="8" t="s">
        <v>83</v>
      </c>
    </row>
    <row r="61" spans="2:10" ht="14.4" thickBot="1" x14ac:dyDescent="0.3"/>
    <row r="62" spans="2:10" x14ac:dyDescent="0.25">
      <c r="B62" s="39" t="s">
        <v>94</v>
      </c>
      <c r="C62" s="40"/>
      <c r="D62" s="40"/>
      <c r="E62" s="41"/>
      <c r="F62" s="43"/>
      <c r="G62" s="43"/>
    </row>
    <row r="63" spans="2:10" x14ac:dyDescent="0.25">
      <c r="B63" s="28" t="s">
        <v>84</v>
      </c>
      <c r="C63" s="27" t="s">
        <v>86</v>
      </c>
      <c r="D63" s="27"/>
      <c r="E63" s="36"/>
      <c r="F63" s="42"/>
      <c r="G63" s="21"/>
    </row>
    <row r="64" spans="2:10" ht="15" customHeight="1" x14ac:dyDescent="0.25">
      <c r="B64" s="108" t="s">
        <v>85</v>
      </c>
      <c r="C64" s="4" t="s">
        <v>88</v>
      </c>
      <c r="D64" s="27" t="s">
        <v>91</v>
      </c>
      <c r="E64" s="36"/>
      <c r="F64" s="42"/>
      <c r="G64" s="21"/>
    </row>
    <row r="65" spans="2:7" ht="15" customHeight="1" x14ac:dyDescent="0.25">
      <c r="B65" s="108"/>
      <c r="C65" s="4" t="s">
        <v>89</v>
      </c>
      <c r="D65" s="27" t="s">
        <v>90</v>
      </c>
      <c r="E65" s="36"/>
      <c r="F65" s="21"/>
      <c r="G65" s="21"/>
    </row>
    <row r="66" spans="2:7" ht="15" customHeight="1" x14ac:dyDescent="0.25">
      <c r="B66" s="108" t="s">
        <v>93</v>
      </c>
      <c r="C66" s="4" t="s">
        <v>89</v>
      </c>
      <c r="D66" s="27" t="s">
        <v>91</v>
      </c>
      <c r="E66" s="36"/>
      <c r="F66" s="42"/>
      <c r="G66" s="21"/>
    </row>
    <row r="67" spans="2:7" ht="15.75" customHeight="1" thickBot="1" x14ac:dyDescent="0.3">
      <c r="B67" s="109"/>
      <c r="C67" s="29" t="s">
        <v>92</v>
      </c>
      <c r="D67" s="30" t="s">
        <v>90</v>
      </c>
      <c r="E67" s="44"/>
      <c r="F67" s="21"/>
      <c r="G67" s="21"/>
    </row>
    <row r="69" spans="2:7" ht="14.4" thickBot="1" x14ac:dyDescent="0.3"/>
    <row r="70" spans="2:7" x14ac:dyDescent="0.25">
      <c r="B70" s="48" t="s">
        <v>109</v>
      </c>
      <c r="C70" s="49"/>
      <c r="D70" s="101">
        <v>13000000</v>
      </c>
      <c r="E70" s="9"/>
    </row>
    <row r="71" spans="2:7" x14ac:dyDescent="0.25">
      <c r="B71" s="55" t="s">
        <v>95</v>
      </c>
      <c r="C71" s="99">
        <v>0.3</v>
      </c>
      <c r="D71" s="103">
        <f>D70*C71</f>
        <v>3900000</v>
      </c>
      <c r="E71" s="9"/>
    </row>
    <row r="72" spans="2:7" x14ac:dyDescent="0.25">
      <c r="B72" s="55" t="s">
        <v>119</v>
      </c>
      <c r="C72" s="99">
        <v>0.7</v>
      </c>
      <c r="D72" s="71">
        <f>D70*C72</f>
        <v>9100000</v>
      </c>
      <c r="E72" s="9"/>
    </row>
    <row r="73" spans="2:7" x14ac:dyDescent="0.25">
      <c r="B73" s="55" t="s">
        <v>120</v>
      </c>
      <c r="C73" s="99">
        <v>0.7</v>
      </c>
      <c r="D73" s="71">
        <f>D70*C73</f>
        <v>9100000</v>
      </c>
      <c r="E73" s="9"/>
    </row>
    <row r="74" spans="2:7" ht="15.6" thickBot="1" x14ac:dyDescent="0.4">
      <c r="B74" s="57" t="s">
        <v>121</v>
      </c>
      <c r="C74" s="100">
        <v>0.7</v>
      </c>
      <c r="D74" s="102">
        <f>D70*C74</f>
        <v>9100000</v>
      </c>
      <c r="E74" s="104"/>
    </row>
    <row r="75" spans="2:7" ht="14.4" thickBot="1" x14ac:dyDescent="0.3">
      <c r="E75" s="105"/>
    </row>
    <row r="76" spans="2:7" x14ac:dyDescent="0.25">
      <c r="B76" s="48" t="s">
        <v>110</v>
      </c>
      <c r="C76" s="49" t="s">
        <v>111</v>
      </c>
      <c r="D76" s="98" t="s">
        <v>118</v>
      </c>
    </row>
    <row r="77" spans="2:7" x14ac:dyDescent="0.25">
      <c r="B77" s="55" t="s">
        <v>112</v>
      </c>
      <c r="C77" s="4" t="s">
        <v>113</v>
      </c>
      <c r="D77" s="71">
        <v>47502</v>
      </c>
    </row>
    <row r="78" spans="2:7" x14ac:dyDescent="0.25">
      <c r="B78" s="55" t="s">
        <v>114</v>
      </c>
      <c r="C78" s="4">
        <v>10.44</v>
      </c>
      <c r="D78" s="71">
        <v>95004</v>
      </c>
    </row>
    <row r="79" spans="2:7" x14ac:dyDescent="0.25">
      <c r="B79" s="55" t="s">
        <v>115</v>
      </c>
      <c r="C79" s="4">
        <v>24.36</v>
      </c>
      <c r="D79" s="71">
        <v>221676</v>
      </c>
    </row>
    <row r="80" spans="2:7" x14ac:dyDescent="0.25">
      <c r="B80" s="55" t="s">
        <v>116</v>
      </c>
      <c r="C80" s="4">
        <v>43.5</v>
      </c>
      <c r="D80" s="71">
        <v>395850</v>
      </c>
    </row>
    <row r="81" spans="2:4" ht="14.4" thickBot="1" x14ac:dyDescent="0.3">
      <c r="B81" s="57" t="s">
        <v>117</v>
      </c>
      <c r="C81" s="29">
        <v>69.599999999999994</v>
      </c>
      <c r="D81" s="73">
        <v>633360</v>
      </c>
    </row>
  </sheetData>
  <mergeCells count="8">
    <mergeCell ref="B24:C24"/>
    <mergeCell ref="B64:B65"/>
    <mergeCell ref="B66:B67"/>
    <mergeCell ref="B1:Q1"/>
    <mergeCell ref="B2:Q2"/>
    <mergeCell ref="B3:Q3"/>
    <mergeCell ref="B4:Q4"/>
    <mergeCell ref="Q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Victoria</dc:creator>
  <cp:lastModifiedBy>Luz Yarima Meléndez Martínez</cp:lastModifiedBy>
  <dcterms:created xsi:type="dcterms:W3CDTF">2021-03-29T20:44:54Z</dcterms:created>
  <dcterms:modified xsi:type="dcterms:W3CDTF">2022-07-03T22:41:37Z</dcterms:modified>
</cp:coreProperties>
</file>