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Hoja9" sheetId="1" r:id="rId1"/>
  </sheets>
  <calcPr calcId="144525"/>
</workbook>
</file>

<file path=xl/calcChain.xml><?xml version="1.0" encoding="utf-8"?>
<calcChain xmlns="http://schemas.openxmlformats.org/spreadsheetml/2006/main">
  <c r="B39" i="1" l="1"/>
  <c r="I71" i="1"/>
  <c r="I65" i="1"/>
  <c r="K61" i="1"/>
  <c r="L60" i="1"/>
  <c r="J44" i="1"/>
  <c r="D44" i="1"/>
  <c r="M30" i="1"/>
  <c r="M31" i="1" s="1"/>
  <c r="M33" i="1" s="1"/>
  <c r="L45" i="1" s="1"/>
  <c r="L30" i="1"/>
  <c r="L31" i="1" s="1"/>
  <c r="K30" i="1"/>
  <c r="K31" i="1" s="1"/>
  <c r="K33" i="1" s="1"/>
  <c r="J30" i="1"/>
  <c r="J31" i="1" s="1"/>
  <c r="I30" i="1"/>
  <c r="I31" i="1" s="1"/>
  <c r="J39" i="1" s="1"/>
  <c r="H30" i="1"/>
  <c r="H31" i="1" s="1"/>
  <c r="G30" i="1"/>
  <c r="G31" i="1" s="1"/>
  <c r="F30" i="1"/>
  <c r="F31" i="1" s="1"/>
  <c r="E30" i="1"/>
  <c r="E31" i="1" s="1"/>
  <c r="F39" i="1" s="1"/>
  <c r="D30" i="1"/>
  <c r="D31" i="1" s="1"/>
  <c r="C30" i="1"/>
  <c r="C31" i="1" s="1"/>
  <c r="B30" i="1"/>
  <c r="B31" i="1" s="1"/>
  <c r="J17" i="1"/>
  <c r="M12" i="1"/>
  <c r="L12" i="1"/>
  <c r="K12" i="1"/>
  <c r="J12" i="1"/>
  <c r="M6" i="1"/>
  <c r="M23" i="1" s="1"/>
  <c r="L6" i="1"/>
  <c r="L15" i="1" s="1"/>
  <c r="K6" i="1"/>
  <c r="K23" i="1" s="1"/>
  <c r="J6" i="1"/>
  <c r="J15" i="1" s="1"/>
  <c r="I6" i="1"/>
  <c r="I8" i="1" s="1"/>
  <c r="H6" i="1"/>
  <c r="H8" i="1" s="1"/>
  <c r="G6" i="1"/>
  <c r="G8" i="1" s="1"/>
  <c r="F6" i="1"/>
  <c r="F8" i="1" s="1"/>
  <c r="E6" i="1"/>
  <c r="E8" i="1" s="1"/>
  <c r="D6" i="1"/>
  <c r="D8" i="1" s="1"/>
  <c r="C6" i="1"/>
  <c r="C8" i="1" s="1"/>
  <c r="B6" i="1"/>
  <c r="B8" i="1" s="1"/>
  <c r="C39" i="1" l="1"/>
  <c r="B41" i="1"/>
  <c r="B33" i="1"/>
  <c r="E39" i="1"/>
  <c r="D41" i="1"/>
  <c r="D33" i="1"/>
  <c r="G39" i="1"/>
  <c r="F41" i="1"/>
  <c r="F33" i="1"/>
  <c r="I39" i="1"/>
  <c r="H41" i="1"/>
  <c r="H33" i="1"/>
  <c r="K39" i="1"/>
  <c r="J33" i="1"/>
  <c r="M39" i="1"/>
  <c r="L33" i="1"/>
  <c r="K8" i="1"/>
  <c r="M8" i="1"/>
  <c r="K13" i="1"/>
  <c r="K20" i="1" s="1"/>
  <c r="K25" i="1" s="1"/>
  <c r="M13" i="1"/>
  <c r="M20" i="1" s="1"/>
  <c r="M25" i="1" s="1"/>
  <c r="K14" i="1"/>
  <c r="M14" i="1"/>
  <c r="K15" i="1"/>
  <c r="M15" i="1"/>
  <c r="L18" i="1"/>
  <c r="J23" i="1"/>
  <c r="J24" i="1" s="1"/>
  <c r="L23" i="1"/>
  <c r="I66" i="1"/>
  <c r="J8" i="1"/>
  <c r="L8" i="1"/>
  <c r="J13" i="1"/>
  <c r="J20" i="1" s="1"/>
  <c r="J25" i="1" s="1"/>
  <c r="L13" i="1"/>
  <c r="L20" i="1" s="1"/>
  <c r="L25" i="1" s="1"/>
  <c r="J14" i="1"/>
  <c r="L14" i="1"/>
  <c r="C41" i="1"/>
  <c r="C33" i="1"/>
  <c r="E41" i="1"/>
  <c r="E33" i="1"/>
  <c r="G41" i="1"/>
  <c r="G33" i="1"/>
  <c r="I41" i="1"/>
  <c r="I33" i="1"/>
  <c r="K49" i="1"/>
  <c r="K42" i="1"/>
  <c r="K41" i="1"/>
  <c r="K40" i="1"/>
  <c r="K35" i="1"/>
  <c r="M49" i="1"/>
  <c r="M42" i="1"/>
  <c r="M41" i="1"/>
  <c r="M40" i="1"/>
  <c r="M35" i="1"/>
  <c r="D39" i="1"/>
  <c r="H39" i="1"/>
  <c r="L39" i="1"/>
  <c r="J26" i="1" l="1"/>
  <c r="K22" i="1" s="1"/>
  <c r="K24" i="1" s="1"/>
  <c r="K26" i="1" s="1"/>
  <c r="L22" i="1" s="1"/>
  <c r="L24" i="1" s="1"/>
  <c r="L26" i="1" s="1"/>
  <c r="M22" i="1" s="1"/>
  <c r="M24" i="1" s="1"/>
  <c r="M26" i="1" s="1"/>
  <c r="L49" i="1"/>
  <c r="L42" i="1"/>
  <c r="L41" i="1"/>
  <c r="L40" i="1"/>
  <c r="L46" i="1" s="1"/>
  <c r="L51" i="1" s="1"/>
  <c r="L35" i="1"/>
  <c r="J49" i="1"/>
  <c r="J42" i="1"/>
  <c r="J41" i="1"/>
  <c r="J40" i="1"/>
  <c r="J35" i="1"/>
  <c r="H49" i="1"/>
  <c r="H42" i="1"/>
  <c r="H46" i="1" s="1"/>
  <c r="H51" i="1" s="1"/>
  <c r="H40" i="1"/>
  <c r="H35" i="1"/>
  <c r="D49" i="1"/>
  <c r="D42" i="1"/>
  <c r="D40" i="1"/>
  <c r="D46" i="1" s="1"/>
  <c r="D51" i="1" s="1"/>
  <c r="D35" i="1"/>
  <c r="I49" i="1"/>
  <c r="I42" i="1"/>
  <c r="I40" i="1"/>
  <c r="I46" i="1" s="1"/>
  <c r="I51" i="1" s="1"/>
  <c r="I35" i="1"/>
  <c r="G49" i="1"/>
  <c r="G42" i="1"/>
  <c r="G40" i="1"/>
  <c r="G35" i="1"/>
  <c r="E49" i="1"/>
  <c r="E42" i="1"/>
  <c r="E40" i="1"/>
  <c r="E46" i="1" s="1"/>
  <c r="E51" i="1" s="1"/>
  <c r="E35" i="1"/>
  <c r="C49" i="1"/>
  <c r="C42" i="1"/>
  <c r="C40" i="1"/>
  <c r="C35" i="1"/>
  <c r="M46" i="1"/>
  <c r="M51" i="1" s="1"/>
  <c r="K46" i="1"/>
  <c r="K51" i="1" s="1"/>
  <c r="F49" i="1"/>
  <c r="F42" i="1"/>
  <c r="F40" i="1"/>
  <c r="F46" i="1" s="1"/>
  <c r="F51" i="1" s="1"/>
  <c r="F35" i="1"/>
  <c r="G46" i="1"/>
  <c r="G51" i="1" s="1"/>
  <c r="B49" i="1"/>
  <c r="B50" i="1" s="1"/>
  <c r="B42" i="1"/>
  <c r="B40" i="1"/>
  <c r="B35" i="1"/>
  <c r="C46" i="1"/>
  <c r="C51" i="1" s="1"/>
  <c r="B46" i="1" l="1"/>
  <c r="B51" i="1" s="1"/>
  <c r="B52" i="1"/>
  <c r="C48" i="1" s="1"/>
  <c r="C50" i="1" s="1"/>
  <c r="C52" i="1" s="1"/>
  <c r="D48" i="1" s="1"/>
  <c r="D50" i="1" s="1"/>
  <c r="D52" i="1" s="1"/>
  <c r="E48" i="1" s="1"/>
  <c r="E50" i="1" s="1"/>
  <c r="E52" i="1" s="1"/>
  <c r="F48" i="1" s="1"/>
  <c r="F50" i="1" s="1"/>
  <c r="F52" i="1" s="1"/>
  <c r="G48" i="1" s="1"/>
  <c r="G50" i="1" s="1"/>
  <c r="G52" i="1" s="1"/>
  <c r="H48" i="1" s="1"/>
  <c r="H50" i="1" s="1"/>
  <c r="H52" i="1" s="1"/>
  <c r="I48" i="1" s="1"/>
  <c r="I50" i="1" s="1"/>
  <c r="I52" i="1" s="1"/>
  <c r="J48" i="1" s="1"/>
  <c r="J50" i="1" s="1"/>
  <c r="J52" i="1" s="1"/>
  <c r="K48" i="1" s="1"/>
  <c r="K50" i="1" s="1"/>
  <c r="K52" i="1" s="1"/>
  <c r="L48" i="1" s="1"/>
  <c r="L50" i="1" s="1"/>
  <c r="L52" i="1" s="1"/>
  <c r="M48" i="1" s="1"/>
  <c r="M50" i="1" s="1"/>
  <c r="M52" i="1" s="1"/>
  <c r="J46" i="1"/>
  <c r="J51" i="1" s="1"/>
</calcChain>
</file>

<file path=xl/sharedStrings.xml><?xml version="1.0" encoding="utf-8"?>
<sst xmlns="http://schemas.openxmlformats.org/spreadsheetml/2006/main" count="70" uniqueCount="40">
  <si>
    <t>AÑO 1</t>
  </si>
  <si>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</si>
  <si>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</si>
  <si>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</si>
  <si>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</si>
  <si>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</si>
  <si>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</si>
  <si>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</si>
  <si>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</si>
  <si>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</si>
  <si>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</si>
  <si>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</si>
  <si>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</si>
  <si>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</si>
  <si>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 EN Q</t>
  </si>
  <si>
    <t>VENTAS EN $15c/u</t>
  </si>
  <si>
    <t>total de los ingresos</t>
  </si>
  <si>
    <t>EGRESOS</t>
  </si>
  <si>
    <t>proveedores $12</t>
  </si>
  <si>
    <t>vendedores</t>
  </si>
  <si>
    <t>gerente</t>
  </si>
  <si>
    <t>publicidad</t>
  </si>
  <si>
    <t>investigación</t>
  </si>
  <si>
    <t>promotoras</t>
  </si>
  <si>
    <t>bolsas de navidad</t>
  </si>
  <si>
    <t>total egresos</t>
  </si>
  <si>
    <t>saldo inicial</t>
  </si>
  <si>
    <t>ventas</t>
  </si>
  <si>
    <t>ingresos disponibles</t>
  </si>
  <si>
    <t>Egresos</t>
  </si>
  <si>
    <t>saldo final</t>
  </si>
  <si>
    <t>AÑO 2</t>
  </si>
  <si>
    <t>incremento en ventas 5%</t>
  </si>
  <si>
    <t>proveedores</t>
  </si>
  <si>
    <t>salario</t>
  </si>
  <si>
    <t>cada uno</t>
  </si>
  <si>
    <t>costo fijo</t>
  </si>
  <si>
    <t>comision</t>
  </si>
  <si>
    <t>comisiones</t>
  </si>
  <si>
    <t>egreso vendedores en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</si>
</sst>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1" fontId="0" fillId="0" borderId="1" xfId="0" applyNumberFormat="1" applyFont="1" applyBorder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0" fillId="4" borderId="1" xfId="0" applyFont="1" applyFill="1" applyBorder="1" applyAlignment="1"/>
    <xf numFmtId="0" fontId="1" fillId="0" borderId="1" xfId="0" applyFont="1" applyFill="1" applyBorder="1" applyAlignment="1"/>
    <xf numFmtId="0" fontId="2" fillId="5" borderId="1" xfId="0" applyFont="1" applyFill="1" applyBorder="1" applyAlignment="1"/>
    <xf numFmtId="0" fontId="2" fillId="4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1" fillId="0" borderId="0" xfId="0" applyFont="1" applyAlignment="1"/>
    <xf numFmtId="164" fontId="0" fillId="0" borderId="0" xfId="0" applyNumberFormat="1" applyFont="1" applyAlignment="1"/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I57" sqref="I57"/>
    </sheetView>
  </sheetViews>
  <sheetFormatPr baseColWidth="10" defaultRowHeight="12.75" x14ac:dyDescent="0.2"/>
  <cols>
    <col min="1" max="1" width="22.7109375" style="3" customWidth="1"/>
    <col min="2" max="9" width="11.42578125" style="3"/>
    <col min="10" max="10" width="13.5703125" style="3" customWidth="1"/>
    <col min="11" max="11" width="11.42578125" style="3"/>
    <col min="12" max="12" width="13.5703125" style="3" customWidth="1"/>
    <col min="13" max="13" width="14" style="3" customWidth="1"/>
    <col min="14" max="16384" width="11.42578125" style="3"/>
  </cols>
  <sheetData>
    <row r="1" spans="1:13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5" t="s">
        <v>14</v>
      </c>
      <c r="B4" s="6">
        <v>60000</v>
      </c>
      <c r="C4" s="6">
        <v>20000</v>
      </c>
      <c r="D4" s="6">
        <v>50000</v>
      </c>
      <c r="E4" s="6">
        <v>30000</v>
      </c>
      <c r="F4" s="6">
        <v>60000</v>
      </c>
      <c r="G4" s="6">
        <v>45000</v>
      </c>
      <c r="H4" s="6">
        <v>60000</v>
      </c>
      <c r="I4" s="6">
        <v>60000</v>
      </c>
      <c r="J4" s="6">
        <v>80000</v>
      </c>
      <c r="K4" s="6">
        <v>60000</v>
      </c>
      <c r="L4" s="6">
        <v>60000</v>
      </c>
      <c r="M4" s="6">
        <v>120000</v>
      </c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5" t="s">
        <v>15</v>
      </c>
      <c r="B6" s="1">
        <f>+B4*15</f>
        <v>900000</v>
      </c>
      <c r="C6" s="1">
        <f t="shared" ref="C6:M6" si="0">+C4*15</f>
        <v>300000</v>
      </c>
      <c r="D6" s="1">
        <f t="shared" si="0"/>
        <v>750000</v>
      </c>
      <c r="E6" s="1">
        <f t="shared" si="0"/>
        <v>450000</v>
      </c>
      <c r="F6" s="1">
        <f t="shared" si="0"/>
        <v>900000</v>
      </c>
      <c r="G6" s="1">
        <f t="shared" si="0"/>
        <v>675000</v>
      </c>
      <c r="H6" s="1">
        <f t="shared" si="0"/>
        <v>900000</v>
      </c>
      <c r="I6" s="1">
        <f t="shared" si="0"/>
        <v>900000</v>
      </c>
      <c r="J6" s="1">
        <f t="shared" si="0"/>
        <v>1200000</v>
      </c>
      <c r="K6" s="1">
        <f t="shared" si="0"/>
        <v>900000</v>
      </c>
      <c r="L6" s="1">
        <f t="shared" si="0"/>
        <v>900000</v>
      </c>
      <c r="M6" s="1">
        <f t="shared" si="0"/>
        <v>1800000</v>
      </c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7" t="s">
        <v>16</v>
      </c>
      <c r="B8" s="1">
        <f>+B6</f>
        <v>900000</v>
      </c>
      <c r="C8" s="1">
        <f t="shared" ref="C8:M8" si="1">+C6</f>
        <v>300000</v>
      </c>
      <c r="D8" s="1">
        <f t="shared" si="1"/>
        <v>750000</v>
      </c>
      <c r="E8" s="1">
        <f t="shared" si="1"/>
        <v>450000</v>
      </c>
      <c r="F8" s="1">
        <f t="shared" si="1"/>
        <v>900000</v>
      </c>
      <c r="G8" s="1">
        <f t="shared" si="1"/>
        <v>675000</v>
      </c>
      <c r="H8" s="1">
        <f t="shared" si="1"/>
        <v>900000</v>
      </c>
      <c r="I8" s="1">
        <f t="shared" si="1"/>
        <v>900000</v>
      </c>
      <c r="J8" s="1">
        <f t="shared" si="1"/>
        <v>1200000</v>
      </c>
      <c r="K8" s="1">
        <f t="shared" si="1"/>
        <v>900000</v>
      </c>
      <c r="L8" s="1">
        <f t="shared" si="1"/>
        <v>900000</v>
      </c>
      <c r="M8" s="1">
        <f t="shared" si="1"/>
        <v>1800000</v>
      </c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8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5" t="s">
        <v>18</v>
      </c>
      <c r="B12" s="9"/>
      <c r="C12" s="9"/>
      <c r="D12" s="9"/>
      <c r="E12" s="9"/>
      <c r="F12" s="9"/>
      <c r="G12" s="9"/>
      <c r="H12" s="9"/>
      <c r="I12" s="9"/>
      <c r="J12" s="1">
        <f>+I4*12</f>
        <v>720000</v>
      </c>
      <c r="K12" s="1">
        <f>+J4*12</f>
        <v>960000</v>
      </c>
      <c r="L12" s="1">
        <f>+K4*12</f>
        <v>720000</v>
      </c>
      <c r="M12" s="1">
        <f>+L4*12</f>
        <v>720000</v>
      </c>
    </row>
    <row r="13" spans="1:13" x14ac:dyDescent="0.2">
      <c r="A13" s="10" t="s">
        <v>19</v>
      </c>
      <c r="B13" s="9"/>
      <c r="C13" s="9"/>
      <c r="D13" s="9"/>
      <c r="E13" s="9"/>
      <c r="F13" s="9"/>
      <c r="G13" s="9"/>
      <c r="H13" s="9"/>
      <c r="I13" s="9"/>
      <c r="J13" s="1">
        <f>2000+(J6*0.4%)</f>
        <v>6800</v>
      </c>
      <c r="K13" s="1">
        <f t="shared" ref="K13:M13" si="2">2000+(K6*0.4%)</f>
        <v>5600</v>
      </c>
      <c r="L13" s="1">
        <f t="shared" si="2"/>
        <v>5600</v>
      </c>
      <c r="M13" s="1">
        <f t="shared" si="2"/>
        <v>9200</v>
      </c>
    </row>
    <row r="14" spans="1:13" x14ac:dyDescent="0.2">
      <c r="A14" s="10" t="s">
        <v>20</v>
      </c>
      <c r="B14" s="9"/>
      <c r="C14" s="9"/>
      <c r="D14" s="9"/>
      <c r="E14" s="9"/>
      <c r="F14" s="9"/>
      <c r="G14" s="9"/>
      <c r="H14" s="9"/>
      <c r="I14" s="9"/>
      <c r="J14" s="1">
        <f>+(J6/1000)+1000</f>
        <v>2200</v>
      </c>
      <c r="K14" s="1">
        <f t="shared" ref="K14:M14" si="3">+(K6/1000)+1000</f>
        <v>1900</v>
      </c>
      <c r="L14" s="1">
        <f t="shared" si="3"/>
        <v>1900</v>
      </c>
      <c r="M14" s="1">
        <f t="shared" si="3"/>
        <v>2800</v>
      </c>
    </row>
    <row r="15" spans="1:13" x14ac:dyDescent="0.2">
      <c r="A15" s="10" t="s">
        <v>21</v>
      </c>
      <c r="B15" s="9"/>
      <c r="C15" s="9"/>
      <c r="D15" s="9"/>
      <c r="E15" s="9"/>
      <c r="F15" s="9"/>
      <c r="G15" s="9"/>
      <c r="H15" s="9"/>
      <c r="I15" s="9"/>
      <c r="J15" s="1">
        <f>+J6*0.15</f>
        <v>180000</v>
      </c>
      <c r="K15" s="1">
        <f t="shared" ref="K15:M15" si="4">+K6*0.15</f>
        <v>135000</v>
      </c>
      <c r="L15" s="1">
        <f t="shared" si="4"/>
        <v>135000</v>
      </c>
      <c r="M15" s="1">
        <f t="shared" si="4"/>
        <v>270000</v>
      </c>
    </row>
    <row r="16" spans="1:13" x14ac:dyDescent="0.2">
      <c r="A16" s="10" t="s">
        <v>22</v>
      </c>
      <c r="B16" s="9"/>
      <c r="C16" s="9"/>
      <c r="D16" s="9"/>
      <c r="E16" s="9"/>
      <c r="F16" s="9"/>
      <c r="G16" s="9"/>
      <c r="H16" s="9"/>
      <c r="I16" s="9"/>
      <c r="J16" s="1">
        <v>5000</v>
      </c>
      <c r="K16" s="1">
        <v>0</v>
      </c>
      <c r="L16" s="1">
        <v>0</v>
      </c>
      <c r="M16" s="1">
        <v>5000</v>
      </c>
    </row>
    <row r="17" spans="1:13" x14ac:dyDescent="0.2">
      <c r="A17" s="10" t="s">
        <v>23</v>
      </c>
      <c r="B17" s="9"/>
      <c r="C17" s="9"/>
      <c r="D17" s="9"/>
      <c r="E17" s="9"/>
      <c r="F17" s="9"/>
      <c r="G17" s="9"/>
      <c r="H17" s="9"/>
      <c r="I17" s="9"/>
      <c r="J17" s="1">
        <f>3*250</f>
        <v>750</v>
      </c>
      <c r="K17" s="1">
        <v>0</v>
      </c>
      <c r="L17" s="1">
        <v>0</v>
      </c>
      <c r="M17" s="1">
        <v>750</v>
      </c>
    </row>
    <row r="18" spans="1:13" x14ac:dyDescent="0.2">
      <c r="A18" s="10" t="s">
        <v>24</v>
      </c>
      <c r="B18" s="9"/>
      <c r="C18" s="9"/>
      <c r="D18" s="9"/>
      <c r="E18" s="9"/>
      <c r="F18" s="9"/>
      <c r="G18" s="9"/>
      <c r="H18" s="9"/>
      <c r="I18" s="9"/>
      <c r="J18" s="1">
        <v>0</v>
      </c>
      <c r="K18" s="1">
        <v>0</v>
      </c>
      <c r="L18" s="1">
        <f>+M6*1%</f>
        <v>18000</v>
      </c>
      <c r="M18" s="1">
        <v>0</v>
      </c>
    </row>
    <row r="19" spans="1:13" x14ac:dyDescent="0.2">
      <c r="A19" s="5"/>
      <c r="B19" s="9"/>
      <c r="C19" s="9"/>
      <c r="D19" s="9"/>
      <c r="E19" s="9"/>
      <c r="F19" s="9"/>
      <c r="G19" s="9"/>
      <c r="H19" s="9"/>
      <c r="I19" s="9"/>
      <c r="J19" s="1"/>
      <c r="K19" s="1"/>
      <c r="L19" s="1"/>
      <c r="M19" s="1"/>
    </row>
    <row r="20" spans="1:13" x14ac:dyDescent="0.2">
      <c r="A20" s="5" t="s">
        <v>25</v>
      </c>
      <c r="B20" s="9"/>
      <c r="C20" s="9"/>
      <c r="D20" s="9"/>
      <c r="E20" s="9"/>
      <c r="F20" s="9"/>
      <c r="G20" s="9"/>
      <c r="H20" s="9"/>
      <c r="I20" s="9"/>
      <c r="J20" s="1">
        <f>SUM(J12:J19)</f>
        <v>914750</v>
      </c>
      <c r="K20" s="1">
        <f t="shared" ref="K20:M20" si="5">SUM(K12:K19)</f>
        <v>1102500</v>
      </c>
      <c r="L20" s="1">
        <f t="shared" si="5"/>
        <v>880500</v>
      </c>
      <c r="M20" s="1">
        <f t="shared" si="5"/>
        <v>1007750</v>
      </c>
    </row>
    <row r="22" spans="1:13" x14ac:dyDescent="0.2">
      <c r="A22" s="5" t="s">
        <v>26</v>
      </c>
      <c r="B22" s="1"/>
      <c r="C22" s="1"/>
      <c r="D22" s="1"/>
      <c r="E22" s="1"/>
      <c r="F22" s="1"/>
      <c r="G22" s="1"/>
      <c r="H22" s="1"/>
      <c r="I22" s="1"/>
      <c r="J22" s="1">
        <v>50000</v>
      </c>
      <c r="K22" s="1">
        <f>+J26</f>
        <v>335250</v>
      </c>
      <c r="L22" s="1">
        <f t="shared" ref="L22:M22" si="6">+K26</f>
        <v>132750</v>
      </c>
      <c r="M22" s="1">
        <f t="shared" si="6"/>
        <v>152250</v>
      </c>
    </row>
    <row r="23" spans="1:13" x14ac:dyDescent="0.2">
      <c r="A23" s="10" t="s">
        <v>27</v>
      </c>
      <c r="B23" s="1"/>
      <c r="C23" s="1"/>
      <c r="D23" s="1"/>
      <c r="E23" s="1"/>
      <c r="F23" s="1"/>
      <c r="G23" s="1"/>
      <c r="H23" s="1"/>
      <c r="I23" s="1"/>
      <c r="J23" s="1">
        <f>+J6</f>
        <v>1200000</v>
      </c>
      <c r="K23" s="1">
        <f t="shared" ref="K23:M23" si="7">+K6</f>
        <v>900000</v>
      </c>
      <c r="L23" s="1">
        <f t="shared" si="7"/>
        <v>900000</v>
      </c>
      <c r="M23" s="1">
        <f t="shared" si="7"/>
        <v>1800000</v>
      </c>
    </row>
    <row r="24" spans="1:13" x14ac:dyDescent="0.2">
      <c r="A24" s="5" t="s">
        <v>28</v>
      </c>
      <c r="B24" s="1"/>
      <c r="C24" s="1"/>
      <c r="D24" s="1"/>
      <c r="E24" s="1"/>
      <c r="F24" s="1"/>
      <c r="G24" s="1"/>
      <c r="H24" s="1"/>
      <c r="I24" s="1"/>
      <c r="J24" s="1">
        <f>+J22+J23</f>
        <v>1250000</v>
      </c>
      <c r="K24" s="1">
        <f t="shared" ref="K24:M24" si="8">+K22+K23</f>
        <v>1235250</v>
      </c>
      <c r="L24" s="1">
        <f t="shared" si="8"/>
        <v>1032750</v>
      </c>
      <c r="M24" s="1">
        <f t="shared" si="8"/>
        <v>1952250</v>
      </c>
    </row>
    <row r="25" spans="1:13" x14ac:dyDescent="0.2">
      <c r="A25" s="10" t="s">
        <v>29</v>
      </c>
      <c r="B25" s="1"/>
      <c r="C25" s="1"/>
      <c r="D25" s="1"/>
      <c r="E25" s="1"/>
      <c r="F25" s="1"/>
      <c r="G25" s="1"/>
      <c r="H25" s="1"/>
      <c r="I25" s="1"/>
      <c r="J25" s="1">
        <f>+J20</f>
        <v>914750</v>
      </c>
      <c r="K25" s="1">
        <f t="shared" ref="K25:M25" si="9">+K20</f>
        <v>1102500</v>
      </c>
      <c r="L25" s="1">
        <f t="shared" si="9"/>
        <v>880500</v>
      </c>
      <c r="M25" s="1">
        <f t="shared" si="9"/>
        <v>1007750</v>
      </c>
    </row>
    <row r="26" spans="1:13" x14ac:dyDescent="0.2">
      <c r="A26" s="10" t="s">
        <v>30</v>
      </c>
      <c r="B26" s="1"/>
      <c r="C26" s="1"/>
      <c r="D26" s="1"/>
      <c r="E26" s="1"/>
      <c r="F26" s="1"/>
      <c r="G26" s="1"/>
      <c r="H26" s="1"/>
      <c r="I26" s="1">
        <v>50000</v>
      </c>
      <c r="J26" s="1">
        <f>+J24-J25</f>
        <v>335250</v>
      </c>
      <c r="K26" s="1">
        <f t="shared" ref="K26:M26" si="10">+K24-K25</f>
        <v>132750</v>
      </c>
      <c r="L26" s="1">
        <f t="shared" si="10"/>
        <v>152250</v>
      </c>
      <c r="M26" s="11">
        <f t="shared" si="10"/>
        <v>944500</v>
      </c>
    </row>
    <row r="28" spans="1:13" x14ac:dyDescent="0.2">
      <c r="A28" s="1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">
      <c r="A29" s="4" t="s">
        <v>1</v>
      </c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7</v>
      </c>
      <c r="H29" s="4" t="s">
        <v>8</v>
      </c>
      <c r="I29" s="4" t="s">
        <v>9</v>
      </c>
      <c r="J29" s="4" t="s">
        <v>10</v>
      </c>
      <c r="K29" s="4" t="s">
        <v>11</v>
      </c>
      <c r="L29" s="4" t="s">
        <v>12</v>
      </c>
      <c r="M29" s="4" t="s">
        <v>13</v>
      </c>
    </row>
    <row r="30" spans="1:13" x14ac:dyDescent="0.2">
      <c r="A30" s="5" t="s">
        <v>32</v>
      </c>
      <c r="B30" s="1">
        <f>+B4*5%</f>
        <v>3000</v>
      </c>
      <c r="C30" s="1">
        <f t="shared" ref="C30:M30" si="11">+C4*5%</f>
        <v>1000</v>
      </c>
      <c r="D30" s="1">
        <f t="shared" si="11"/>
        <v>2500</v>
      </c>
      <c r="E30" s="1">
        <f t="shared" si="11"/>
        <v>1500</v>
      </c>
      <c r="F30" s="1">
        <f t="shared" si="11"/>
        <v>3000</v>
      </c>
      <c r="G30" s="1">
        <f t="shared" si="11"/>
        <v>2250</v>
      </c>
      <c r="H30" s="1">
        <f t="shared" si="11"/>
        <v>3000</v>
      </c>
      <c r="I30" s="1">
        <f t="shared" si="11"/>
        <v>3000</v>
      </c>
      <c r="J30" s="1">
        <f t="shared" si="11"/>
        <v>4000</v>
      </c>
      <c r="K30" s="1">
        <f t="shared" si="11"/>
        <v>3000</v>
      </c>
      <c r="L30" s="1">
        <f t="shared" si="11"/>
        <v>3000</v>
      </c>
      <c r="M30" s="1">
        <f t="shared" si="11"/>
        <v>6000</v>
      </c>
    </row>
    <row r="31" spans="1:13" x14ac:dyDescent="0.2">
      <c r="A31" s="5" t="s">
        <v>14</v>
      </c>
      <c r="B31" s="6">
        <f>+B4+B30</f>
        <v>63000</v>
      </c>
      <c r="C31" s="6">
        <f t="shared" ref="C31:M31" si="12">+C4+C30</f>
        <v>21000</v>
      </c>
      <c r="D31" s="6">
        <f t="shared" si="12"/>
        <v>52500</v>
      </c>
      <c r="E31" s="6">
        <f t="shared" si="12"/>
        <v>31500</v>
      </c>
      <c r="F31" s="6">
        <f t="shared" si="12"/>
        <v>63000</v>
      </c>
      <c r="G31" s="6">
        <f t="shared" si="12"/>
        <v>47250</v>
      </c>
      <c r="H31" s="6">
        <f t="shared" si="12"/>
        <v>63000</v>
      </c>
      <c r="I31" s="6">
        <f t="shared" si="12"/>
        <v>63000</v>
      </c>
      <c r="J31" s="6">
        <f t="shared" si="12"/>
        <v>84000</v>
      </c>
      <c r="K31" s="6">
        <f t="shared" si="12"/>
        <v>63000</v>
      </c>
      <c r="L31" s="6">
        <f t="shared" si="12"/>
        <v>63000</v>
      </c>
      <c r="M31" s="6">
        <f t="shared" si="12"/>
        <v>126000</v>
      </c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5" t="s">
        <v>15</v>
      </c>
      <c r="B33" s="1">
        <f>+B31*15</f>
        <v>945000</v>
      </c>
      <c r="C33" s="1">
        <f t="shared" ref="C33:M33" si="13">+C31*15</f>
        <v>315000</v>
      </c>
      <c r="D33" s="1">
        <f t="shared" si="13"/>
        <v>787500</v>
      </c>
      <c r="E33" s="1">
        <f t="shared" si="13"/>
        <v>472500</v>
      </c>
      <c r="F33" s="1">
        <f t="shared" si="13"/>
        <v>945000</v>
      </c>
      <c r="G33" s="1">
        <f t="shared" si="13"/>
        <v>708750</v>
      </c>
      <c r="H33" s="1">
        <f t="shared" si="13"/>
        <v>945000</v>
      </c>
      <c r="I33" s="1">
        <f t="shared" si="13"/>
        <v>945000</v>
      </c>
      <c r="J33" s="1">
        <f t="shared" si="13"/>
        <v>1260000</v>
      </c>
      <c r="K33" s="1">
        <f t="shared" si="13"/>
        <v>945000</v>
      </c>
      <c r="L33" s="1">
        <f t="shared" si="13"/>
        <v>945000</v>
      </c>
      <c r="M33" s="1">
        <f t="shared" si="13"/>
        <v>1890000</v>
      </c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7" t="s">
        <v>16</v>
      </c>
      <c r="B35" s="1">
        <f>+B33</f>
        <v>945000</v>
      </c>
      <c r="C35" s="1">
        <f t="shared" ref="C35:M35" si="14">+C33</f>
        <v>315000</v>
      </c>
      <c r="D35" s="1">
        <f t="shared" si="14"/>
        <v>787500</v>
      </c>
      <c r="E35" s="1">
        <f t="shared" si="14"/>
        <v>472500</v>
      </c>
      <c r="F35" s="1">
        <f t="shared" si="14"/>
        <v>945000</v>
      </c>
      <c r="G35" s="1">
        <f t="shared" si="14"/>
        <v>708750</v>
      </c>
      <c r="H35" s="1">
        <f t="shared" si="14"/>
        <v>945000</v>
      </c>
      <c r="I35" s="1">
        <f t="shared" si="14"/>
        <v>945000</v>
      </c>
      <c r="J35" s="1">
        <f t="shared" si="14"/>
        <v>1260000</v>
      </c>
      <c r="K35" s="1">
        <f t="shared" si="14"/>
        <v>945000</v>
      </c>
      <c r="L35" s="1">
        <f t="shared" si="14"/>
        <v>945000</v>
      </c>
      <c r="M35" s="1">
        <f t="shared" si="14"/>
        <v>1890000</v>
      </c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8" t="s">
        <v>17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5" t="s">
        <v>33</v>
      </c>
      <c r="B39" s="1">
        <f>+M4*12</f>
        <v>1440000</v>
      </c>
      <c r="C39" s="1">
        <f>+B31*12</f>
        <v>756000</v>
      </c>
      <c r="D39" s="1">
        <f t="shared" ref="D39:M39" si="15">+C31*12</f>
        <v>252000</v>
      </c>
      <c r="E39" s="1">
        <f t="shared" si="15"/>
        <v>630000</v>
      </c>
      <c r="F39" s="1">
        <f t="shared" si="15"/>
        <v>378000</v>
      </c>
      <c r="G39" s="1">
        <f>+F31*12</f>
        <v>756000</v>
      </c>
      <c r="H39" s="1">
        <f>+G31*12</f>
        <v>567000</v>
      </c>
      <c r="I39" s="1">
        <f t="shared" si="15"/>
        <v>756000</v>
      </c>
      <c r="J39" s="1">
        <f t="shared" si="15"/>
        <v>756000</v>
      </c>
      <c r="K39" s="1">
        <f t="shared" si="15"/>
        <v>1008000</v>
      </c>
      <c r="L39" s="1">
        <f t="shared" si="15"/>
        <v>756000</v>
      </c>
      <c r="M39" s="1">
        <f>+L31*12</f>
        <v>756000</v>
      </c>
    </row>
    <row r="40" spans="1:13" x14ac:dyDescent="0.2">
      <c r="A40" s="10" t="s">
        <v>19</v>
      </c>
      <c r="B40" s="1">
        <f>2000+(B33*0.4%)</f>
        <v>5780</v>
      </c>
      <c r="C40" s="1">
        <f t="shared" ref="C40:I40" si="16">2000+(C33*0.4%)</f>
        <v>3260</v>
      </c>
      <c r="D40" s="1">
        <f t="shared" si="16"/>
        <v>5150</v>
      </c>
      <c r="E40" s="1">
        <f t="shared" si="16"/>
        <v>3890</v>
      </c>
      <c r="F40" s="1">
        <f t="shared" si="16"/>
        <v>5780</v>
      </c>
      <c r="G40" s="1">
        <f t="shared" si="16"/>
        <v>4835</v>
      </c>
      <c r="H40" s="1">
        <f t="shared" si="16"/>
        <v>5780</v>
      </c>
      <c r="I40" s="1">
        <f t="shared" si="16"/>
        <v>5780</v>
      </c>
      <c r="J40" s="1">
        <f>2000+(J33*0.4%)</f>
        <v>7040</v>
      </c>
      <c r="K40" s="1">
        <f t="shared" ref="K40:M40" si="17">2000+(K33*0.4%)</f>
        <v>5780</v>
      </c>
      <c r="L40" s="1">
        <f t="shared" si="17"/>
        <v>5780</v>
      </c>
      <c r="M40" s="1">
        <f t="shared" si="17"/>
        <v>9560</v>
      </c>
    </row>
    <row r="41" spans="1:13" x14ac:dyDescent="0.2">
      <c r="A41" s="10" t="s">
        <v>20</v>
      </c>
      <c r="B41" s="9">
        <f>1000+(B31/1000)</f>
        <v>1063</v>
      </c>
      <c r="C41" s="9">
        <f t="shared" ref="C41:I41" si="18">1000+(C31/1000)</f>
        <v>1021</v>
      </c>
      <c r="D41" s="9">
        <f t="shared" si="18"/>
        <v>1052.5</v>
      </c>
      <c r="E41" s="9">
        <f t="shared" si="18"/>
        <v>1031.5</v>
      </c>
      <c r="F41" s="9">
        <f t="shared" si="18"/>
        <v>1063</v>
      </c>
      <c r="G41" s="9">
        <f t="shared" si="18"/>
        <v>1047.25</v>
      </c>
      <c r="H41" s="9">
        <f t="shared" si="18"/>
        <v>1063</v>
      </c>
      <c r="I41" s="9">
        <f t="shared" si="18"/>
        <v>1063</v>
      </c>
      <c r="J41" s="1">
        <f>+(J33/1000)+1000</f>
        <v>2260</v>
      </c>
      <c r="K41" s="1">
        <f t="shared" ref="K41:M41" si="19">+(K33/1000)+1000</f>
        <v>1945</v>
      </c>
      <c r="L41" s="1">
        <f t="shared" si="19"/>
        <v>1945</v>
      </c>
      <c r="M41" s="1">
        <f t="shared" si="19"/>
        <v>2890</v>
      </c>
    </row>
    <row r="42" spans="1:13" x14ac:dyDescent="0.2">
      <c r="A42" s="10" t="s">
        <v>21</v>
      </c>
      <c r="B42" s="9">
        <f>+B33*0.15</f>
        <v>141750</v>
      </c>
      <c r="C42" s="9">
        <f t="shared" ref="C42:I42" si="20">+C33*0.15</f>
        <v>47250</v>
      </c>
      <c r="D42" s="9">
        <f t="shared" si="20"/>
        <v>118125</v>
      </c>
      <c r="E42" s="9">
        <f t="shared" si="20"/>
        <v>70875</v>
      </c>
      <c r="F42" s="9">
        <f t="shared" si="20"/>
        <v>141750</v>
      </c>
      <c r="G42" s="9">
        <f t="shared" si="20"/>
        <v>106312.5</v>
      </c>
      <c r="H42" s="9">
        <f t="shared" si="20"/>
        <v>141750</v>
      </c>
      <c r="I42" s="9">
        <f t="shared" si="20"/>
        <v>141750</v>
      </c>
      <c r="J42" s="1">
        <f>+J33*0.15</f>
        <v>189000</v>
      </c>
      <c r="K42" s="1">
        <f t="shared" ref="K42:M42" si="21">+K33*0.15</f>
        <v>141750</v>
      </c>
      <c r="L42" s="1">
        <f t="shared" si="21"/>
        <v>141750</v>
      </c>
      <c r="M42" s="1">
        <f t="shared" si="21"/>
        <v>283500</v>
      </c>
    </row>
    <row r="43" spans="1:13" x14ac:dyDescent="0.2">
      <c r="A43" s="10" t="s">
        <v>22</v>
      </c>
      <c r="B43" s="9">
        <v>0</v>
      </c>
      <c r="C43" s="9">
        <v>0</v>
      </c>
      <c r="D43" s="9">
        <v>5000</v>
      </c>
      <c r="E43" s="9">
        <v>0</v>
      </c>
      <c r="F43" s="9">
        <v>0</v>
      </c>
      <c r="G43" s="9">
        <v>5000</v>
      </c>
      <c r="H43" s="9">
        <v>0</v>
      </c>
      <c r="I43" s="9">
        <v>0</v>
      </c>
      <c r="J43" s="1">
        <v>5000</v>
      </c>
      <c r="K43" s="1">
        <v>0</v>
      </c>
      <c r="L43" s="1">
        <v>0</v>
      </c>
      <c r="M43" s="1">
        <v>5000</v>
      </c>
    </row>
    <row r="44" spans="1:13" x14ac:dyDescent="0.2">
      <c r="A44" s="10" t="s">
        <v>23</v>
      </c>
      <c r="B44" s="9">
        <v>0</v>
      </c>
      <c r="C44" s="9">
        <v>0</v>
      </c>
      <c r="D44" s="12">
        <f>3*250</f>
        <v>750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1">
        <f>3*250</f>
        <v>750</v>
      </c>
      <c r="K44" s="1">
        <v>0</v>
      </c>
      <c r="L44" s="1">
        <v>0</v>
      </c>
      <c r="M44" s="1">
        <v>750</v>
      </c>
    </row>
    <row r="45" spans="1:13" x14ac:dyDescent="0.2">
      <c r="A45" s="10" t="s">
        <v>24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1">
        <v>0</v>
      </c>
      <c r="K45" s="1">
        <v>0</v>
      </c>
      <c r="L45" s="1">
        <f>+M33*1%</f>
        <v>18900</v>
      </c>
      <c r="M45" s="1">
        <v>0</v>
      </c>
    </row>
    <row r="46" spans="1:13" x14ac:dyDescent="0.2">
      <c r="A46" s="13" t="s">
        <v>25</v>
      </c>
      <c r="B46" s="14">
        <f>SUM(B39:B45)</f>
        <v>1588593</v>
      </c>
      <c r="C46" s="14">
        <f t="shared" ref="C46:M46" si="22">SUM(C39:C45)</f>
        <v>807531</v>
      </c>
      <c r="D46" s="14">
        <f t="shared" si="22"/>
        <v>382077.5</v>
      </c>
      <c r="E46" s="14">
        <f t="shared" si="22"/>
        <v>705796.5</v>
      </c>
      <c r="F46" s="14">
        <f t="shared" si="22"/>
        <v>526593</v>
      </c>
      <c r="G46" s="14">
        <f t="shared" si="22"/>
        <v>873194.75</v>
      </c>
      <c r="H46" s="14">
        <f t="shared" si="22"/>
        <v>715593</v>
      </c>
      <c r="I46" s="14">
        <f t="shared" si="22"/>
        <v>904593</v>
      </c>
      <c r="J46" s="14">
        <f t="shared" si="22"/>
        <v>960050</v>
      </c>
      <c r="K46" s="14">
        <f t="shared" si="22"/>
        <v>1157475</v>
      </c>
      <c r="L46" s="14">
        <f t="shared" si="22"/>
        <v>924375</v>
      </c>
      <c r="M46" s="14">
        <f t="shared" si="22"/>
        <v>1057700</v>
      </c>
    </row>
    <row r="48" spans="1:13" x14ac:dyDescent="0.2">
      <c r="A48" s="5" t="s">
        <v>26</v>
      </c>
      <c r="B48" s="1">
        <v>949500</v>
      </c>
      <c r="C48" s="1">
        <f>+B52</f>
        <v>305907</v>
      </c>
      <c r="D48" s="1">
        <f t="shared" ref="D48:M48" si="23">+C52</f>
        <v>-186624</v>
      </c>
      <c r="E48" s="1">
        <f t="shared" si="23"/>
        <v>218798.5</v>
      </c>
      <c r="F48" s="1">
        <f t="shared" si="23"/>
        <v>-14498</v>
      </c>
      <c r="G48" s="1">
        <f t="shared" si="23"/>
        <v>403909</v>
      </c>
      <c r="H48" s="1">
        <f t="shared" si="23"/>
        <v>239464.25</v>
      </c>
      <c r="I48" s="1">
        <f t="shared" si="23"/>
        <v>468871.25</v>
      </c>
      <c r="J48" s="1">
        <f t="shared" si="23"/>
        <v>509278.25</v>
      </c>
      <c r="K48" s="1">
        <f t="shared" si="23"/>
        <v>809228.25</v>
      </c>
      <c r="L48" s="1">
        <f t="shared" si="23"/>
        <v>596753.25</v>
      </c>
      <c r="M48" s="1">
        <f t="shared" si="23"/>
        <v>617378.25</v>
      </c>
    </row>
    <row r="49" spans="1:13" x14ac:dyDescent="0.2">
      <c r="A49" s="10" t="s">
        <v>27</v>
      </c>
      <c r="B49" s="1">
        <f>+B33</f>
        <v>945000</v>
      </c>
      <c r="C49" s="1">
        <f t="shared" ref="C49:M49" si="24">+C33</f>
        <v>315000</v>
      </c>
      <c r="D49" s="1">
        <f t="shared" si="24"/>
        <v>787500</v>
      </c>
      <c r="E49" s="1">
        <f t="shared" si="24"/>
        <v>472500</v>
      </c>
      <c r="F49" s="1">
        <f t="shared" si="24"/>
        <v>945000</v>
      </c>
      <c r="G49" s="1">
        <f t="shared" si="24"/>
        <v>708750</v>
      </c>
      <c r="H49" s="1">
        <f t="shared" si="24"/>
        <v>945000</v>
      </c>
      <c r="I49" s="1">
        <f t="shared" si="24"/>
        <v>945000</v>
      </c>
      <c r="J49" s="1">
        <f t="shared" si="24"/>
        <v>1260000</v>
      </c>
      <c r="K49" s="1">
        <f t="shared" si="24"/>
        <v>945000</v>
      </c>
      <c r="L49" s="1">
        <f t="shared" si="24"/>
        <v>945000</v>
      </c>
      <c r="M49" s="1">
        <f t="shared" si="24"/>
        <v>1890000</v>
      </c>
    </row>
    <row r="50" spans="1:13" x14ac:dyDescent="0.2">
      <c r="A50" s="15" t="s">
        <v>28</v>
      </c>
      <c r="B50" s="1">
        <f>SUM(B48:B49)</f>
        <v>1894500</v>
      </c>
      <c r="C50" s="1">
        <f t="shared" ref="C50:M50" si="25">SUM(C48:C49)</f>
        <v>620907</v>
      </c>
      <c r="D50" s="1">
        <f t="shared" si="25"/>
        <v>600876</v>
      </c>
      <c r="E50" s="1">
        <f t="shared" si="25"/>
        <v>691298.5</v>
      </c>
      <c r="F50" s="1">
        <f t="shared" si="25"/>
        <v>930502</v>
      </c>
      <c r="G50" s="1">
        <f t="shared" si="25"/>
        <v>1112659</v>
      </c>
      <c r="H50" s="1">
        <f t="shared" si="25"/>
        <v>1184464.25</v>
      </c>
      <c r="I50" s="1">
        <f t="shared" si="25"/>
        <v>1413871.25</v>
      </c>
      <c r="J50" s="1">
        <f t="shared" si="25"/>
        <v>1769278.25</v>
      </c>
      <c r="K50" s="1">
        <f t="shared" si="25"/>
        <v>1754228.25</v>
      </c>
      <c r="L50" s="1">
        <f t="shared" si="25"/>
        <v>1541753.25</v>
      </c>
      <c r="M50" s="1">
        <f t="shared" si="25"/>
        <v>2507378.25</v>
      </c>
    </row>
    <row r="51" spans="1:13" x14ac:dyDescent="0.2">
      <c r="A51" s="13" t="s">
        <v>29</v>
      </c>
      <c r="B51" s="1">
        <f>+B46</f>
        <v>1588593</v>
      </c>
      <c r="C51" s="1">
        <f t="shared" ref="C51:M51" si="26">+C46</f>
        <v>807531</v>
      </c>
      <c r="D51" s="1">
        <f t="shared" si="26"/>
        <v>382077.5</v>
      </c>
      <c r="E51" s="1">
        <f t="shared" si="26"/>
        <v>705796.5</v>
      </c>
      <c r="F51" s="1">
        <f t="shared" si="26"/>
        <v>526593</v>
      </c>
      <c r="G51" s="1">
        <f t="shared" si="26"/>
        <v>873194.75</v>
      </c>
      <c r="H51" s="1">
        <f t="shared" si="26"/>
        <v>715593</v>
      </c>
      <c r="I51" s="1">
        <f t="shared" si="26"/>
        <v>904593</v>
      </c>
      <c r="J51" s="1">
        <f t="shared" si="26"/>
        <v>960050</v>
      </c>
      <c r="K51" s="1">
        <f t="shared" si="26"/>
        <v>1157475</v>
      </c>
      <c r="L51" s="1">
        <f t="shared" si="26"/>
        <v>924375</v>
      </c>
      <c r="M51" s="1">
        <f t="shared" si="26"/>
        <v>1057700</v>
      </c>
    </row>
    <row r="52" spans="1:13" x14ac:dyDescent="0.2">
      <c r="A52" s="10" t="s">
        <v>30</v>
      </c>
      <c r="B52" s="1">
        <f>+B50-B51</f>
        <v>305907</v>
      </c>
      <c r="C52" s="16">
        <f t="shared" ref="C52:L52" si="27">+C50-C51</f>
        <v>-186624</v>
      </c>
      <c r="D52" s="1">
        <f t="shared" si="27"/>
        <v>218798.5</v>
      </c>
      <c r="E52" s="16">
        <f t="shared" si="27"/>
        <v>-14498</v>
      </c>
      <c r="F52" s="1">
        <f t="shared" si="27"/>
        <v>403909</v>
      </c>
      <c r="G52" s="1">
        <f t="shared" si="27"/>
        <v>239464.25</v>
      </c>
      <c r="H52" s="1">
        <f t="shared" si="27"/>
        <v>468871.25</v>
      </c>
      <c r="I52" s="1">
        <f t="shared" si="27"/>
        <v>509278.25</v>
      </c>
      <c r="J52" s="1">
        <f t="shared" si="27"/>
        <v>809228.25</v>
      </c>
      <c r="K52" s="1">
        <f t="shared" si="27"/>
        <v>596753.25</v>
      </c>
      <c r="L52" s="1">
        <f t="shared" si="27"/>
        <v>617378.25</v>
      </c>
      <c r="M52" s="17">
        <f>+M50-M51</f>
        <v>1449678.25</v>
      </c>
    </row>
    <row r="59" spans="1:13" x14ac:dyDescent="0.2">
      <c r="I59" s="18" t="s">
        <v>19</v>
      </c>
      <c r="J59" s="3">
        <v>4</v>
      </c>
    </row>
    <row r="60" spans="1:13" x14ac:dyDescent="0.2">
      <c r="I60" s="18" t="s">
        <v>34</v>
      </c>
      <c r="J60" s="3">
        <v>500</v>
      </c>
      <c r="K60" s="18" t="s">
        <v>35</v>
      </c>
      <c r="L60" s="3">
        <f>+J59*J60</f>
        <v>2000</v>
      </c>
      <c r="M60" s="18" t="s">
        <v>36</v>
      </c>
    </row>
    <row r="61" spans="1:13" x14ac:dyDescent="0.2">
      <c r="I61" s="18" t="s">
        <v>37</v>
      </c>
      <c r="J61" s="19">
        <v>4.0000000000000001E-3</v>
      </c>
      <c r="K61" s="3">
        <f>+J61/100</f>
        <v>4.0000000000000003E-5</v>
      </c>
    </row>
    <row r="65" spans="5:10" x14ac:dyDescent="0.2">
      <c r="I65" s="3">
        <f>1200000*0.4%</f>
        <v>4800</v>
      </c>
      <c r="J65" s="18" t="s">
        <v>38</v>
      </c>
    </row>
    <row r="66" spans="5:10" x14ac:dyDescent="0.2">
      <c r="I66" s="3">
        <f>+I65+L60</f>
        <v>6800</v>
      </c>
      <c r="J66" s="18" t="s">
        <v>39</v>
      </c>
    </row>
    <row r="67" spans="5:10" x14ac:dyDescent="0.2">
      <c r="E67" s="20"/>
    </row>
    <row r="71" spans="5:10" x14ac:dyDescent="0.2">
      <c r="I71" s="3">
        <f>1200000/1000</f>
        <v>1200</v>
      </c>
      <c r="J71" s="3">
        <v>1000</v>
      </c>
    </row>
  </sheetData>
  <mergeCells count="2">
    <mergeCell ref="B1:M1"/>
    <mergeCell ref="B28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2022-10-19T04:51:31Z</dcterms:created>
  <dcterms:modified xsi:type="dcterms:W3CDTF">2022-10-19T04:52:28Z</dcterms:modified>
</cp:coreProperties>
</file>