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-my.sharepoint.com/personal/finbar_maunsell_aperc_or_jp/Documents/Documents/Github/transportExploration/input_data/"/>
    </mc:Choice>
  </mc:AlternateContent>
  <xr:revisionPtr revIDLastSave="123" documentId="8_{1F2DD11C-B3CF-40AF-8CA9-D3DCF4BB8CAC}" xr6:coauthVersionLast="47" xr6:coauthVersionMax="47" xr10:uidLastSave="{6CC2D0B3-5633-405E-85B9-765A26B40712}"/>
  <bookViews>
    <workbookView xWindow="28680" yWindow="-6675" windowWidth="29040" windowHeight="15840" activeTab="2" xr2:uid="{E0D3DDC5-7DA2-4FD4-83C9-DD6FAADD6AFC}"/>
  </bookViews>
  <sheets>
    <sheet name="Sales_share_by_model" sheetId="1" r:id="rId1"/>
    <sheet name="Model_specs" sheetId="2" r:id="rId2"/>
    <sheet name="Battery_co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B15" i="2"/>
  <c r="C15" i="2"/>
  <c r="C11" i="2"/>
  <c r="B11" i="2"/>
  <c r="C7" i="2"/>
  <c r="B7" i="2"/>
  <c r="B5" i="2"/>
  <c r="C2" i="2"/>
  <c r="C3" i="2"/>
  <c r="C4" i="2"/>
  <c r="B3" i="2"/>
  <c r="B2" i="2"/>
</calcChain>
</file>

<file path=xl/sharedStrings.xml><?xml version="1.0" encoding="utf-8"?>
<sst xmlns="http://schemas.openxmlformats.org/spreadsheetml/2006/main" count="68" uniqueCount="36">
  <si>
    <t>Tesla Model 3</t>
  </si>
  <si>
    <t>Wuling Mini</t>
  </si>
  <si>
    <t>Tesla Model Y</t>
  </si>
  <si>
    <t>VW ID.4</t>
  </si>
  <si>
    <t>BYD Qin Plus PHEV</t>
  </si>
  <si>
    <t>Li Xiang EREV</t>
  </si>
  <si>
    <t>BYD Han EV</t>
  </si>
  <si>
    <t>BYD Song Pro PHEV</t>
  </si>
  <si>
    <t>Changan Benni EV</t>
  </si>
  <si>
    <t>Volkswagen ID.3</t>
  </si>
  <si>
    <t>KWH</t>
  </si>
  <si>
    <t>Name</t>
  </si>
  <si>
    <t>Range (km)</t>
  </si>
  <si>
    <t>Share Worldwide</t>
  </si>
  <si>
    <t>Share China</t>
  </si>
  <si>
    <t>BYD Dolphin</t>
  </si>
  <si>
    <t>BYD Tang PHEV </t>
  </si>
  <si>
    <t>Chery QQ Ice Cream</t>
  </si>
  <si>
    <t>82 </t>
  </si>
  <si>
    <t>Notes</t>
  </si>
  <si>
    <t>Assumed only PHEV models</t>
  </si>
  <si>
    <t>605 </t>
  </si>
  <si>
    <t>Gross battery capacity</t>
  </si>
  <si>
    <t>Share USA</t>
  </si>
  <si>
    <t>Leaf</t>
  </si>
  <si>
    <t>Ford Mustang Mach-E</t>
  </si>
  <si>
    <t>Chevrolet Bolt EV </t>
  </si>
  <si>
    <t>81 </t>
  </si>
  <si>
    <t>Battery packs for transport applications (USD/kWh) </t>
  </si>
  <si>
    <t>Type</t>
  </si>
  <si>
    <t>Max</t>
  </si>
  <si>
    <t>Min</t>
  </si>
  <si>
    <t>Measure</t>
  </si>
  <si>
    <t>Drive</t>
  </si>
  <si>
    <t>BEV</t>
  </si>
  <si>
    <t>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</si>
</sst>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6</xdr:row>
      <xdr:rowOff>85725</xdr:rowOff>
    </xdr:from>
    <xdr:to>
      <xdr:col>26</xdr:col>
      <xdr:colOff>47625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29BB7C-8B2D-C537-9463-E0C45DF11088}"/>
            </a:ext>
          </a:extLst>
        </xdr:cNvPr>
        <xdr:cNvSpPr txBox="1"/>
      </xdr:nvSpPr>
      <xdr:spPr>
        <a:xfrm>
          <a:off x="12392025" y="1171575"/>
          <a:ext cx="3505200" cy="3352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https://www.statista.com/statistics/960121/sales-of-all-electric-vehicles-worldwide-by-model/</a:t>
          </a:r>
        </a:p>
        <a:p>
          <a:endParaRPr lang="en-US" sz="1100"/>
        </a:p>
        <a:p>
          <a:r>
            <a:rPr lang="en-US" sz="1100"/>
            <a:t>China shares (FEB 2022 ytd):</a:t>
          </a:r>
        </a:p>
        <a:p>
          <a:r>
            <a:rPr lang="en-US" sz="1100"/>
            <a:t>https://insideevs.com/news/576396/china-plugin-car-sales-february2022/#:~:text=The%20top%2Dselling%20models%20in,BYD%20Tang%20PHEV%20(10%2C026).</a:t>
          </a:r>
        </a:p>
        <a:p>
          <a:endParaRPr lang="en-US" sz="1100"/>
        </a:p>
        <a:p>
          <a:r>
            <a:rPr lang="en-US" sz="1100"/>
            <a:t>USA Share of EVs sold:</a:t>
          </a:r>
        </a:p>
        <a:p>
          <a:r>
            <a:rPr lang="en-US" sz="1100"/>
            <a:t>https://www.caranddriver.com/features/g36278968/best-selling-evs-of-2021/</a:t>
          </a:r>
        </a:p>
        <a:p>
          <a:r>
            <a:rPr lang="en-US" sz="1100"/>
            <a:t>-</a:t>
          </a:r>
          <a:r>
            <a:rPr lang="en-US" sz="1100" baseline="0"/>
            <a:t> chose to only include those in top 5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3</xdr:row>
      <xdr:rowOff>123825</xdr:rowOff>
    </xdr:from>
    <xdr:to>
      <xdr:col>24</xdr:col>
      <xdr:colOff>152400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AE050C-2D2E-BBB9-E08C-841462FF6D27}"/>
            </a:ext>
          </a:extLst>
        </xdr:cNvPr>
        <xdr:cNvSpPr txBox="1"/>
      </xdr:nvSpPr>
      <xdr:spPr>
        <a:xfrm>
          <a:off x="10972800" y="666750"/>
          <a:ext cx="3733800" cy="22288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Mostly wikipedia</a:t>
          </a:r>
          <a:r>
            <a:rPr lang="en-US" sz="1100" baseline="0"/>
            <a:t> sourced. Intended to be useful for calculating averages so numbers arent intended to be 100% accurate.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358775</xdr:colOff>
      <xdr:row>0</xdr:row>
      <xdr:rowOff>0</xdr:rowOff>
    </xdr:from>
    <xdr:to>
      <xdr:col>12</xdr:col>
      <xdr:colOff>352425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78C6DA-F41B-6F0C-CEB7-E683178A921C}"/>
            </a:ext>
          </a:extLst>
        </xdr:cNvPr>
        <xdr:cNvSpPr txBox="1"/>
      </xdr:nvSpPr>
      <xdr:spPr>
        <a:xfrm>
          <a:off x="6569075" y="0"/>
          <a:ext cx="365125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from IEA chrome-extension://efaidnbmnnnibpcajpcglclefindmkaj/https://iea.blob.core.windows.net/assets/deebef5d-0c34-4539-9d0c-10b13d840027/NetZeroby2050-ARoadmapfortheGlobalEnergySector_CORR.pdf</a:t>
          </a:r>
        </a:p>
        <a:p>
          <a:endParaRPr lang="en-US" sz="1100"/>
        </a:p>
        <a:p>
          <a:r>
            <a:rPr lang="en-US" sz="1100"/>
            <a:t>PG 203</a:t>
          </a:r>
        </a:p>
        <a:p>
          <a:endParaRPr lang="en-US" sz="1100"/>
        </a:p>
        <a:p>
          <a:r>
            <a:rPr lang="en-US" sz="1100"/>
            <a:t>See the screenshot below</a:t>
          </a:r>
        </a:p>
      </xdr:txBody>
    </xdr:sp>
    <xdr:clientData/>
  </xdr:twoCellAnchor>
  <xdr:twoCellAnchor editAs="oneCell">
    <xdr:from>
      <xdr:col>1</xdr:col>
      <xdr:colOff>282575</xdr:colOff>
      <xdr:row>17</xdr:row>
      <xdr:rowOff>152400</xdr:rowOff>
    </xdr:from>
    <xdr:to>
      <xdr:col>15</xdr:col>
      <xdr:colOff>484683</xdr:colOff>
      <xdr:row>39</xdr:row>
      <xdr:rowOff>145554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E80083-206A-EC50-BF70-A1C6275E6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3228975"/>
          <a:ext cx="8739683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338A-608D-49DB-9061-90E68A3E49E3}">
  <dimension ref="A1:E17"/>
  <sheetViews>
    <sheetView workbookViewId="0">
      <selection activeCell="F12" sqref="F12"/>
    </sheetView>
  </sheetViews>
  <sheetFormatPr defaultRowHeight="14.5" x14ac:dyDescent="0.35"/>
  <sheetData>
    <row r="1" spans="1:5" x14ac:dyDescent="0.35">
      <c r="A1" t="s">
        <v>11</v>
      </c>
      <c r="C1" t="s">
        <v>13</v>
      </c>
      <c r="D1" t="s">
        <v>14</v>
      </c>
      <c r="E1" t="s">
        <v>23</v>
      </c>
    </row>
    <row r="2" spans="1:5" x14ac:dyDescent="0.35">
      <c r="A2" t="s">
        <v>0</v>
      </c>
      <c r="C2">
        <v>501</v>
      </c>
      <c r="E2">
        <v>128600</v>
      </c>
    </row>
    <row r="3" spans="1:5" x14ac:dyDescent="0.35">
      <c r="A3" t="s">
        <v>1</v>
      </c>
      <c r="C3">
        <v>424</v>
      </c>
      <c r="D3">
        <v>52798</v>
      </c>
    </row>
    <row r="4" spans="1:5" x14ac:dyDescent="0.35">
      <c r="A4" t="s">
        <v>2</v>
      </c>
      <c r="C4">
        <v>411</v>
      </c>
      <c r="D4">
        <v>34951</v>
      </c>
      <c r="E4">
        <v>172700</v>
      </c>
    </row>
    <row r="5" spans="1:5" x14ac:dyDescent="0.35">
      <c r="A5" t="s">
        <v>3</v>
      </c>
      <c r="C5">
        <v>122</v>
      </c>
      <c r="E5">
        <v>16742</v>
      </c>
    </row>
    <row r="6" spans="1:5" x14ac:dyDescent="0.35">
      <c r="A6" t="s">
        <v>4</v>
      </c>
      <c r="C6">
        <v>112</v>
      </c>
      <c r="D6">
        <v>32692</v>
      </c>
    </row>
    <row r="7" spans="1:5" x14ac:dyDescent="0.35">
      <c r="A7" t="s">
        <v>5</v>
      </c>
      <c r="C7">
        <v>91</v>
      </c>
      <c r="D7">
        <v>20682</v>
      </c>
    </row>
    <row r="8" spans="1:5" x14ac:dyDescent="0.35">
      <c r="A8" t="s">
        <v>6</v>
      </c>
      <c r="C8">
        <v>87</v>
      </c>
      <c r="D8">
        <v>18993</v>
      </c>
    </row>
    <row r="9" spans="1:5" x14ac:dyDescent="0.35">
      <c r="A9" t="s">
        <v>7</v>
      </c>
      <c r="C9">
        <v>79</v>
      </c>
      <c r="D9">
        <v>35468</v>
      </c>
    </row>
    <row r="10" spans="1:5" x14ac:dyDescent="0.35">
      <c r="A10" t="s">
        <v>8</v>
      </c>
      <c r="C10">
        <v>77</v>
      </c>
      <c r="D10">
        <v>15412</v>
      </c>
    </row>
    <row r="11" spans="1:5" x14ac:dyDescent="0.35">
      <c r="A11" t="s">
        <v>9</v>
      </c>
      <c r="C11">
        <v>76</v>
      </c>
    </row>
    <row r="12" spans="1:5" x14ac:dyDescent="0.35">
      <c r="A12" t="s">
        <v>15</v>
      </c>
      <c r="D12">
        <v>19167</v>
      </c>
    </row>
    <row r="13" spans="1:5" x14ac:dyDescent="0.35">
      <c r="A13" t="s">
        <v>16</v>
      </c>
      <c r="D13">
        <v>18873</v>
      </c>
    </row>
    <row r="14" spans="1:5" x14ac:dyDescent="0.35">
      <c r="A14" t="s">
        <v>17</v>
      </c>
      <c r="D14">
        <v>16426</v>
      </c>
    </row>
    <row r="15" spans="1:5" x14ac:dyDescent="0.35">
      <c r="A15" t="s">
        <v>24</v>
      </c>
      <c r="E15">
        <v>14239</v>
      </c>
    </row>
    <row r="16" spans="1:5" x14ac:dyDescent="0.35">
      <c r="A16" t="s">
        <v>26</v>
      </c>
      <c r="E16">
        <v>24803</v>
      </c>
    </row>
    <row r="17" spans="1:5" x14ac:dyDescent="0.35">
      <c r="A17" t="s">
        <v>25</v>
      </c>
      <c r="E17">
        <v>27140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78EB-B772-471D-9DB1-3CC2846F1094}">
  <dimension ref="A1:E17"/>
  <sheetViews>
    <sheetView workbookViewId="0">
      <selection activeCell="F18" sqref="F18"/>
    </sheetView>
  </sheetViews>
  <sheetFormatPr defaultRowHeight="14.5" x14ac:dyDescent="0.35"/>
  <cols>
    <col min="1" max="1" width="17.1796875" bestFit="1" customWidth="1"/>
    <col min="3" max="4" width="7.90625" customWidth="1"/>
  </cols>
  <sheetData>
    <row r="1" spans="1:5" x14ac:dyDescent="0.35">
      <c r="A1" t="s">
        <v>11</v>
      </c>
      <c r="B1" t="s">
        <v>10</v>
      </c>
      <c r="C1" t="s">
        <v>12</v>
      </c>
      <c r="D1" t="s">
        <v>33</v>
      </c>
      <c r="E1" t="s">
        <v>19</v>
      </c>
    </row>
    <row r="2" spans="1:5" x14ac:dyDescent="0.35">
      <c r="A2" t="s">
        <v>0</v>
      </c>
      <c r="B2">
        <f>(54+62+75+82)/4</f>
        <v>68.25</v>
      </c>
      <c r="C2">
        <f>(354+422+568+504)/4</f>
        <v>462</v>
      </c>
      <c r="D2" t="s">
        <v>34</v>
      </c>
    </row>
    <row r="3" spans="1:5" x14ac:dyDescent="0.35">
      <c r="A3" t="s">
        <v>1</v>
      </c>
      <c r="B3">
        <f>(9.2+13.8)/2</f>
        <v>11.5</v>
      </c>
      <c r="C3">
        <f>(120+170)/2</f>
        <v>145</v>
      </c>
      <c r="D3" t="s">
        <v>34</v>
      </c>
    </row>
    <row r="4" spans="1:5" x14ac:dyDescent="0.35">
      <c r="A4" t="s">
        <v>2</v>
      </c>
      <c r="B4">
        <v>75</v>
      </c>
      <c r="C4">
        <f>(488+525+393)/3</f>
        <v>468.66666666666669</v>
      </c>
      <c r="D4" t="s">
        <v>34</v>
      </c>
    </row>
    <row r="5" spans="1:5" x14ac:dyDescent="0.35">
      <c r="A5" t="s">
        <v>3</v>
      </c>
      <c r="B5">
        <f>(55+82)/2</f>
        <v>68.5</v>
      </c>
      <c r="C5">
        <v>418</v>
      </c>
      <c r="D5" t="s">
        <v>34</v>
      </c>
    </row>
    <row r="6" spans="1:5" x14ac:dyDescent="0.35">
      <c r="A6" t="s">
        <v>4</v>
      </c>
      <c r="B6">
        <v>15</v>
      </c>
      <c r="C6" t="s">
        <v>18</v>
      </c>
      <c r="D6" t="s">
        <v>35</v>
      </c>
    </row>
    <row r="7" spans="1:5" x14ac:dyDescent="0.35">
      <c r="A7" t="s">
        <v>5</v>
      </c>
      <c r="B7">
        <f>(18+22+10+21.5)/4</f>
        <v>17.875</v>
      </c>
      <c r="C7">
        <f>(81+100+52+112)/4</f>
        <v>86.25</v>
      </c>
      <c r="D7" t="s">
        <v>35</v>
      </c>
      <c r="E7" t="s">
        <v>20</v>
      </c>
    </row>
    <row r="8" spans="1:5" x14ac:dyDescent="0.35">
      <c r="A8" t="s">
        <v>6</v>
      </c>
      <c r="B8">
        <v>76.900000000000006</v>
      </c>
      <c r="C8" t="s">
        <v>21</v>
      </c>
      <c r="D8" t="s">
        <v>34</v>
      </c>
    </row>
    <row r="9" spans="1:5" x14ac:dyDescent="0.35">
      <c r="A9" t="s">
        <v>7</v>
      </c>
      <c r="B9">
        <v>18.3</v>
      </c>
      <c r="C9">
        <v>110</v>
      </c>
      <c r="D9" t="s">
        <v>35</v>
      </c>
    </row>
    <row r="10" spans="1:5" x14ac:dyDescent="0.35">
      <c r="A10" t="s">
        <v>8</v>
      </c>
      <c r="B10">
        <v>32.200000000000003</v>
      </c>
      <c r="C10">
        <v>300</v>
      </c>
      <c r="D10" t="s">
        <v>34</v>
      </c>
    </row>
    <row r="11" spans="1:5" x14ac:dyDescent="0.35">
      <c r="A11" t="s">
        <v>9</v>
      </c>
      <c r="B11">
        <f>(55+62+82)/3</f>
        <v>66.333333333333329</v>
      </c>
      <c r="C11">
        <f>(330+420+550)/3</f>
        <v>433.33333333333331</v>
      </c>
      <c r="D11" t="s">
        <v>34</v>
      </c>
      <c r="E11" t="s">
        <v>22</v>
      </c>
    </row>
    <row r="12" spans="1:5" x14ac:dyDescent="0.35">
      <c r="A12" t="s">
        <v>15</v>
      </c>
      <c r="B12">
        <v>37</v>
      </c>
      <c r="C12">
        <v>350</v>
      </c>
      <c r="D12" t="s">
        <v>34</v>
      </c>
    </row>
    <row r="13" spans="1:5" x14ac:dyDescent="0.35">
      <c r="A13" t="s">
        <v>16</v>
      </c>
      <c r="B13">
        <v>19.96</v>
      </c>
      <c r="C13" t="s">
        <v>27</v>
      </c>
      <c r="D13" t="s">
        <v>35</v>
      </c>
    </row>
    <row r="14" spans="1:5" x14ac:dyDescent="0.35">
      <c r="A14" t="s">
        <v>17</v>
      </c>
      <c r="B14">
        <v>9.6</v>
      </c>
      <c r="C14">
        <v>120</v>
      </c>
      <c r="D14" t="s">
        <v>34</v>
      </c>
    </row>
    <row r="15" spans="1:5" x14ac:dyDescent="0.35">
      <c r="A15" t="s">
        <v>24</v>
      </c>
      <c r="B15">
        <f>(40+40+62)*3</f>
        <v>426</v>
      </c>
      <c r="C15">
        <f>(243+270 + 364)/3</f>
        <v>292.33333333333331</v>
      </c>
      <c r="D15" t="s">
        <v>34</v>
      </c>
    </row>
    <row r="16" spans="1:5" x14ac:dyDescent="0.35">
      <c r="A16" t="s">
        <v>26</v>
      </c>
      <c r="B16">
        <v>63</v>
      </c>
      <c r="C16">
        <f>417</f>
        <v>417</v>
      </c>
      <c r="D16" t="s">
        <v>34</v>
      </c>
    </row>
    <row r="17" spans="1:4" x14ac:dyDescent="0.35">
      <c r="A17" t="s">
        <v>25</v>
      </c>
      <c r="B17">
        <v>78</v>
      </c>
      <c r="C17">
        <v>410</v>
      </c>
      <c r="D17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14C4-7D63-4D0E-B9CA-AB170C5257F1}">
  <dimension ref="A1:E3"/>
  <sheetViews>
    <sheetView tabSelected="1" workbookViewId="0">
      <selection activeCell="P8" sqref="P8"/>
    </sheetView>
  </sheetViews>
  <sheetFormatPr defaultRowHeight="14.5" x14ac:dyDescent="0.35"/>
  <cols>
    <col min="1" max="1" width="45.26953125" bestFit="1" customWidth="1"/>
    <col min="18" max="18" width="10.81640625" bestFit="1" customWidth="1"/>
  </cols>
  <sheetData>
    <row r="1" spans="1:5" x14ac:dyDescent="0.35">
      <c r="A1" t="s">
        <v>32</v>
      </c>
      <c r="B1">
        <v>2020</v>
      </c>
      <c r="C1">
        <v>2030</v>
      </c>
      <c r="D1">
        <v>2050</v>
      </c>
      <c r="E1" t="s">
        <v>29</v>
      </c>
    </row>
    <row r="2" spans="1:5" x14ac:dyDescent="0.35">
      <c r="A2" t="s">
        <v>28</v>
      </c>
      <c r="B2">
        <v>155</v>
      </c>
      <c r="C2">
        <v>90</v>
      </c>
      <c r="D2">
        <v>80</v>
      </c>
      <c r="E2" t="s">
        <v>30</v>
      </c>
    </row>
    <row r="3" spans="1:5" x14ac:dyDescent="0.35">
      <c r="A3" t="s">
        <v>28</v>
      </c>
      <c r="B3">
        <v>130</v>
      </c>
      <c r="C3">
        <v>75</v>
      </c>
      <c r="D3">
        <v>55</v>
      </c>
      <c r="E3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Sales_share_by_model</vt:lpstr>
      <vt:lpstr>Model_specs</vt:lpstr>
      <vt:lpstr>Battery_cost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Finbar Barton MAUNSELL</dc:creator>
  <cp:lastModifiedBy>Finbar MAUNSELL</cp:lastModifiedBy>
  <dcterms:created xsi:type="dcterms:W3CDTF">2022-06-22T06:01:10Z</dcterms:created>
  <dcterms:modified xsi:type="dcterms:W3CDTF">2022-06-23T07:57:49Z</dcterms:modified>
</cp:coreProperties>
</file>