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Sync BOTH\HACC\ReportExample\U DW less150\"/>
    </mc:Choice>
  </mc:AlternateContent>
  <bookViews>
    <workbookView xWindow="120" yWindow="4980" windowWidth="10332" windowHeight="7788" tabRatio="810" firstSheet="4" activeTab="8"/>
  </bookViews>
  <sheets>
    <sheet name="Updates" sheetId="83" r:id="rId1"/>
    <sheet name="1. EAL Surfer - Instructions" sheetId="57" r:id="rId2"/>
    <sheet name="2. EAL Surfer - Tier 1 EALs" sheetId="56" r:id="rId3"/>
    <sheet name="3. EAL Surfer - Detailed EALs" sheetId="53" r:id="rId4"/>
    <sheet name="4. EAL Surfer - Surfer Report" sheetId="52" r:id="rId5"/>
    <sheet name="5.ESL Surfer - Chemical Summary" sheetId="50" r:id="rId6"/>
    <sheet name="6. Advanced EHE Options" sheetId="66" r:id="rId7"/>
    <sheet name="7. EAL Surfer - Glossary" sheetId="51" r:id="rId8"/>
    <sheet name="Surfer Compiler HDOH" sheetId="80" r:id="rId9"/>
    <sheet name="Summary Table A (Soil &amp; GW)" sheetId="1" r:id="rId10"/>
    <sheet name="Summary Table B (Soil &amp; GW)" sheetId="2" r:id="rId11"/>
    <sheet name="Summary Table C (IA &amp; Soil Vap)" sheetId="5" r:id="rId12"/>
    <sheet name="Summary Table D (SW)" sheetId="6" r:id="rId13"/>
    <sheet name="Table A-1 (DW,SW&gt;150m)" sheetId="7" r:id="rId14"/>
    <sheet name="Table A-2 (DW, SW&lt;150m)" sheetId="8" r:id="rId15"/>
    <sheet name="Table B-1 (NDW,SW&gt;150m)" sheetId="9" r:id="rId16"/>
    <sheet name="Table B-2 (NDW, SW&lt;150m)" sheetId="10" r:id="rId17"/>
    <sheet name="Table C-1a (GW to IA)" sheetId="15" r:id="rId18"/>
    <sheet name="Table C-1b (Soil to IA)" sheetId="16" r:id="rId19"/>
    <sheet name="Table C-2 (Soil Vapor to IA)" sheetId="17" r:id="rId20"/>
    <sheet name="Table C-3 (Indoor Air Goals)" sheetId="18" r:id="rId21"/>
    <sheet name="Table D-1a (DW, SW&lt;150m)" sheetId="19" r:id="rId22"/>
    <sheet name="Table D-1b (DW, SW&gt;150m)" sheetId="20" r:id="rId23"/>
    <sheet name="Table D-1c (NDW, SW&lt;150m)" sheetId="70" r:id="rId24"/>
    <sheet name="Table D-1d (NDW, SW&gt;150m)" sheetId="69" r:id="rId25"/>
    <sheet name="Table D-2a (SW-Fresh)" sheetId="21" r:id="rId26"/>
    <sheet name="Table D-2b (SW-Marine)" sheetId="22" r:id="rId27"/>
    <sheet name="Table D-2c (SW-Estuary)" sheetId="23" r:id="rId28"/>
    <sheet name="Table D-3a (Final DW-Toxicity)" sheetId="25" r:id="rId29"/>
    <sheet name="Table D-3b  (Risk-Based DW ALs)" sheetId="33" r:id="rId30"/>
    <sheet name="Table D-4a (Aquatic Goals Sum)" sheetId="63" r:id="rId31"/>
    <sheet name="Table D-4b (Chronic Summary)" sheetId="27" r:id="rId32"/>
    <sheet name="Table D-4c (Acute Summary)" sheetId="62" r:id="rId33"/>
    <sheet name="Table D-4d (Aquatic Hawaii)" sheetId="67" r:id="rId34"/>
    <sheet name="Table D-4e (Aquatic USEPA, etc)" sheetId="29" r:id="rId35"/>
    <sheet name="Table D-4f (Aquatic Bioacc.)" sheetId="30" r:id="rId36"/>
    <sheet name="Table D-5 (Agricultural Use)" sheetId="31" r:id="rId37"/>
    <sheet name="Table E Leaching" sheetId="34" r:id="rId38"/>
    <sheet name="Table F-1 (Ceiling Level Index)" sheetId="35" r:id="rId39"/>
    <sheet name="Table F-2 (Exposed Soils)" sheetId="36" r:id="rId40"/>
    <sheet name="Table F-3 (Isolated Soils)" sheetId="37" r:id="rId41"/>
    <sheet name="Table G-1 (GW-DW Ceiling)" sheetId="38" r:id="rId42"/>
    <sheet name="Table G-2 (GW-NDW Ceiling)" sheetId="39" r:id="rId43"/>
    <sheet name="Table G-3 (SW-DW Ceiling)" sheetId="40" r:id="rId44"/>
    <sheet name="Table G-4 (SW-NDW Ceiling)" sheetId="41" r:id="rId45"/>
    <sheet name="Table H (Constants)" sheetId="42" r:id="rId46"/>
    <sheet name="Table I-1 (Unrestricted SoilDE)" sheetId="46" r:id="rId47"/>
    <sheet name="Table I-2 (C-I Soil DE)" sheetId="47" r:id="rId48"/>
    <sheet name="Table I-3 (Construction DE)" sheetId="48" r:id="rId49"/>
    <sheet name="Table J (Target Health Effects)" sheetId="49" r:id="rId50"/>
    <sheet name="Table K (Soil Background)" sheetId="60" r:id="rId51"/>
    <sheet name="Table L (Soil Ecotoxicity)" sheetId="59" r:id="rId52"/>
  </sheets>
  <definedNames>
    <definedName name="_xlnm.Print_Area" localSheetId="1">'1. EAL Surfer - Instructions'!$B$2:$J$28</definedName>
    <definedName name="_xlnm.Print_Area" localSheetId="2">'2. EAL Surfer - Tier 1 EALs'!$A$1:$K$39</definedName>
    <definedName name="_xlnm.Print_Area" localSheetId="3">'3. EAL Surfer - Detailed EALs'!$A$1:$P$36</definedName>
    <definedName name="_xlnm.Print_Area" localSheetId="4">'4. EAL Surfer - Surfer Report'!$A$1:$H$50</definedName>
    <definedName name="_xlnm.Print_Area" localSheetId="5">'5.ESL Surfer - Chemical Summary'!$B$1:$F$55</definedName>
    <definedName name="_xlnm.Print_Area" localSheetId="6">'6. Advanced EHE Options'!$A$1:$M$22</definedName>
    <definedName name="_xlnm.Print_Area" localSheetId="9">'Summary Table A (Soil &amp; GW)'!$A$1:$E$175</definedName>
    <definedName name="_xlnm.Print_Area" localSheetId="34">'Table D-4e (Aquatic USEPA, etc)'!$A$4:$M$179</definedName>
    <definedName name="_xlnm.Print_Area" localSheetId="45">'Table H (Constants)'!$A$1:$R$199</definedName>
    <definedName name="_xlnm.Print_Area" localSheetId="50">'Table K (Soil Background)'!$A$1:$E$167</definedName>
    <definedName name="_xlnm.Print_Area" localSheetId="0">Updates!$B$2:$K$19</definedName>
    <definedName name="_xlnm.Print_Titles" localSheetId="9">'Summary Table A (Soil &amp; GW)'!$1:$4</definedName>
    <definedName name="_xlnm.Print_Titles" localSheetId="10">'Summary Table B (Soil &amp; GW)'!$1:$4</definedName>
    <definedName name="_xlnm.Print_Titles" localSheetId="11">'Summary Table C (IA &amp; Soil Vap)'!$1:$4</definedName>
    <definedName name="_xlnm.Print_Titles" localSheetId="12">'Summary Table D (SW)'!$1:$4</definedName>
    <definedName name="_xlnm.Print_Titles" localSheetId="13">'Table A-1 (DW,SW&gt;150m)'!$1:$6</definedName>
    <definedName name="_xlnm.Print_Titles" localSheetId="14">'Table A-2 (DW, SW&lt;150m)'!$1:$6</definedName>
    <definedName name="_xlnm.Print_Titles" localSheetId="15">'Table B-1 (NDW,SW&gt;150m)'!$1:$6</definedName>
    <definedName name="_xlnm.Print_Titles" localSheetId="16">'Table B-2 (NDW, SW&lt;150m)'!$1:$6</definedName>
    <definedName name="_xlnm.Print_Titles" localSheetId="17">'Table C-1a (GW to IA)'!$1:$4</definedName>
    <definedName name="_xlnm.Print_Titles" localSheetId="18">'Table C-1b (Soil to IA)'!$1:$4</definedName>
    <definedName name="_xlnm.Print_Titles" localSheetId="19">'Table C-2 (Soil Vapor to IA)'!$1:$6</definedName>
    <definedName name="_xlnm.Print_Titles" localSheetId="20">'Table C-3 (Indoor Air Goals)'!$1:$7</definedName>
    <definedName name="_xlnm.Print_Titles" localSheetId="21">'Table D-1a (DW, SW&lt;150m)'!$1:$5</definedName>
    <definedName name="_xlnm.Print_Titles" localSheetId="22">'Table D-1b (DW, SW&gt;150m)'!$1:$5</definedName>
    <definedName name="_xlnm.Print_Titles" localSheetId="23">'Table D-1c (NDW, SW&lt;150m)'!$1:$5</definedName>
    <definedName name="_xlnm.Print_Titles" localSheetId="24">'Table D-1d (NDW, SW&gt;150m)'!$1:$5</definedName>
    <definedName name="_xlnm.Print_Titles" localSheetId="25">'Table D-2a (SW-Fresh)'!$1:$5</definedName>
    <definedName name="_xlnm.Print_Titles" localSheetId="26">'Table D-2b (SW-Marine)'!$1:$5</definedName>
    <definedName name="_xlnm.Print_Titles" localSheetId="27">'Table D-2c (SW-Estuary)'!$1:$5</definedName>
    <definedName name="_xlnm.Print_Titles" localSheetId="28">'Table D-3a (Final DW-Toxicity)'!$1:$4</definedName>
    <definedName name="_xlnm.Print_Titles" localSheetId="29">'Table D-3b  (Risk-Based DW ALs)'!$1:$4</definedName>
    <definedName name="_xlnm.Print_Titles" localSheetId="30">'Table D-4a (Aquatic Goals Sum)'!$1:$4</definedName>
    <definedName name="_xlnm.Print_Titles" localSheetId="31">'Table D-4b (Chronic Summary)'!$1:$4</definedName>
    <definedName name="_xlnm.Print_Titles" localSheetId="32">'Table D-4c (Acute Summary)'!$1:$4</definedName>
    <definedName name="_xlnm.Print_Titles" localSheetId="33">'Table D-4d (Aquatic Hawaii)'!$1:$4</definedName>
    <definedName name="_xlnm.Print_Titles" localSheetId="34">'Table D-4e (Aquatic USEPA, etc)'!$1:$5</definedName>
    <definedName name="_xlnm.Print_Titles" localSheetId="35">'Table D-4f (Aquatic Bioacc.)'!$1:$4</definedName>
    <definedName name="_xlnm.Print_Titles" localSheetId="36">'Table D-5 (Agricultural Use)'!$1:$4</definedName>
    <definedName name="_xlnm.Print_Titles" localSheetId="37">'Table E Leaching'!$1:$6</definedName>
    <definedName name="_xlnm.Print_Titles" localSheetId="39">'Table F-2 (Exposed Soils)'!$1:$3</definedName>
    <definedName name="_xlnm.Print_Titles" localSheetId="40">'Table F-3 (Isolated Soils)'!$1:$3</definedName>
    <definedName name="_xlnm.Print_Titles" localSheetId="41">'Table G-1 (GW-DW Ceiling)'!$1:$3</definedName>
    <definedName name="_xlnm.Print_Titles" localSheetId="42">'Table G-2 (GW-NDW Ceiling)'!$1:$3</definedName>
    <definedName name="_xlnm.Print_Titles" localSheetId="43">'Table G-3 (SW-DW Ceiling)'!$1:$3</definedName>
    <definedName name="_xlnm.Print_Titles" localSheetId="44">'Table G-4 (SW-NDW Ceiling)'!$1:$3</definedName>
    <definedName name="_xlnm.Print_Titles" localSheetId="45">'Table H (Constants)'!$1:$9</definedName>
    <definedName name="_xlnm.Print_Titles" localSheetId="46">'Table I-1 (Unrestricted SoilDE)'!$1:$5</definedName>
    <definedName name="_xlnm.Print_Titles" localSheetId="47">'Table I-2 (C-I Soil DE)'!$1:$5</definedName>
    <definedName name="_xlnm.Print_Titles" localSheetId="48">'Table I-3 (Construction DE)'!$1:$5</definedName>
    <definedName name="_xlnm.Print_Titles" localSheetId="49">'Table J (Target Health Effects)'!$1:$4</definedName>
    <definedName name="_xlnm.Print_Titles" localSheetId="50">'Table K (Soil Background)'!$1:$3</definedName>
    <definedName name="_xlnm.Print_Titles" localSheetId="51">'Table L (Soil Ecotoxicity)'!$1:$4</definedName>
  </definedNames>
  <calcPr calcId="152511"/>
</workbook>
</file>

<file path=xl/calcChain.xml><?xml version="1.0" encoding="utf-8"?>
<calcChain xmlns="http://schemas.openxmlformats.org/spreadsheetml/2006/main">
  <c r="M34" i="56" l="1"/>
  <c r="M35" i="56"/>
  <c r="M36" i="56"/>
  <c r="M37" i="56"/>
  <c r="M38" i="56"/>
  <c r="M39" i="56"/>
  <c r="M40" i="56"/>
  <c r="M41" i="56"/>
  <c r="M42" i="56"/>
  <c r="M43" i="56"/>
  <c r="M44" i="56"/>
  <c r="M45" i="56"/>
  <c r="M46" i="56"/>
  <c r="M47" i="56"/>
  <c r="M48" i="56"/>
  <c r="M49" i="56"/>
  <c r="M50" i="56"/>
  <c r="M51" i="56"/>
  <c r="M52" i="56"/>
  <c r="M53" i="56"/>
  <c r="M54" i="56"/>
  <c r="M55" i="56"/>
  <c r="M56" i="56"/>
  <c r="M57" i="56"/>
  <c r="M58" i="56"/>
  <c r="M59" i="56"/>
  <c r="M60" i="56"/>
  <c r="M61" i="56"/>
  <c r="M62" i="56"/>
  <c r="M63" i="56"/>
  <c r="M64" i="56"/>
  <c r="M65" i="56"/>
  <c r="M66" i="56"/>
  <c r="M67" i="56"/>
  <c r="M68" i="56"/>
  <c r="M69" i="56"/>
  <c r="M70" i="56"/>
  <c r="M71" i="56"/>
  <c r="M72" i="56"/>
  <c r="M73" i="56"/>
  <c r="M74" i="56"/>
  <c r="M75" i="56"/>
  <c r="M76" i="56"/>
  <c r="M77" i="56"/>
  <c r="M78" i="56"/>
  <c r="M79" i="56"/>
  <c r="M80" i="56"/>
  <c r="M81" i="56"/>
  <c r="M82" i="56"/>
  <c r="M83" i="56"/>
  <c r="M84" i="56"/>
  <c r="M85" i="56"/>
  <c r="M86" i="56"/>
  <c r="M87" i="56"/>
  <c r="M88" i="56"/>
  <c r="M89" i="56"/>
  <c r="M90" i="56"/>
  <c r="M91" i="56"/>
  <c r="M92" i="56"/>
  <c r="M93" i="56"/>
  <c r="M94" i="56"/>
  <c r="M95" i="56"/>
  <c r="M96" i="56"/>
  <c r="M97" i="56"/>
  <c r="M98" i="56"/>
  <c r="M99" i="56"/>
  <c r="M100" i="56"/>
  <c r="M101" i="56"/>
  <c r="M102" i="56"/>
  <c r="M103" i="56"/>
  <c r="M104" i="56"/>
  <c r="M105" i="56"/>
  <c r="M106" i="56"/>
  <c r="M107" i="56"/>
  <c r="M108" i="56"/>
  <c r="M109" i="56"/>
  <c r="M110" i="56"/>
  <c r="M111" i="56"/>
  <c r="M112" i="56"/>
  <c r="M113" i="56"/>
  <c r="M114" i="56"/>
  <c r="M115" i="56"/>
  <c r="M116" i="56"/>
  <c r="M117" i="56"/>
  <c r="M118" i="56"/>
  <c r="M119" i="56"/>
  <c r="M120" i="56"/>
  <c r="M121" i="56"/>
  <c r="M122" i="56"/>
  <c r="M123" i="56"/>
  <c r="M124" i="56"/>
  <c r="M125" i="56"/>
  <c r="M126" i="56"/>
  <c r="M127" i="56"/>
  <c r="M128" i="56"/>
  <c r="M129" i="56"/>
  <c r="M130" i="56"/>
  <c r="M131" i="56"/>
  <c r="M132" i="56"/>
  <c r="M133" i="56"/>
  <c r="M134" i="56"/>
  <c r="M135" i="56"/>
  <c r="M136" i="56"/>
  <c r="M137" i="56"/>
  <c r="M138" i="56"/>
  <c r="M139" i="56"/>
  <c r="M140" i="56"/>
  <c r="M141" i="56"/>
  <c r="M142" i="56"/>
  <c r="M143" i="56"/>
  <c r="M144" i="56"/>
  <c r="M145" i="56"/>
  <c r="M146" i="56"/>
  <c r="M147" i="56"/>
  <c r="M148" i="56"/>
  <c r="M149" i="56"/>
  <c r="M150" i="56"/>
  <c r="M151" i="56"/>
  <c r="M152" i="56"/>
  <c r="M153" i="56"/>
  <c r="M154" i="56"/>
  <c r="M155" i="56"/>
  <c r="M156" i="56"/>
  <c r="M157" i="56"/>
  <c r="M158" i="56"/>
  <c r="M159" i="56"/>
  <c r="M160" i="56"/>
  <c r="M161" i="56"/>
  <c r="M162" i="56"/>
  <c r="M163" i="56"/>
  <c r="M164" i="56"/>
  <c r="M165" i="56"/>
  <c r="M166" i="56"/>
  <c r="M167" i="56"/>
  <c r="M168" i="56"/>
  <c r="M169" i="56"/>
  <c r="M170" i="56"/>
  <c r="M171" i="56"/>
  <c r="M172" i="56"/>
  <c r="M173" i="56"/>
  <c r="M174" i="56"/>
  <c r="M175" i="56"/>
  <c r="M176" i="56"/>
  <c r="M177" i="56"/>
  <c r="M178" i="56"/>
  <c r="M179" i="56"/>
  <c r="M180" i="56"/>
  <c r="M181" i="56"/>
  <c r="M182" i="56"/>
  <c r="M183" i="56"/>
  <c r="M184" i="56"/>
  <c r="M185" i="56"/>
  <c r="M186" i="56"/>
  <c r="M33" i="56"/>
  <c r="H3" i="56"/>
  <c r="H2" i="56" l="1"/>
  <c r="C10" i="50" l="1"/>
  <c r="C34" i="50"/>
  <c r="C13" i="50"/>
  <c r="C9" i="50"/>
  <c r="C12" i="50"/>
  <c r="C8" i="50"/>
  <c r="C11" i="50"/>
  <c r="C35" i="50"/>
  <c r="C33" i="50" l="1"/>
  <c r="B5" i="50"/>
  <c r="D29" i="50"/>
  <c r="C30" i="50"/>
  <c r="B3" i="53"/>
  <c r="C28" i="50"/>
  <c r="C31" i="50"/>
  <c r="C58" i="80"/>
  <c r="E16" i="52"/>
  <c r="C29" i="50"/>
  <c r="C32" i="50"/>
  <c r="C4" i="80"/>
  <c r="C59" i="80"/>
  <c r="C49" i="80" l="1"/>
  <c r="C48" i="80" l="1"/>
  <c r="D18" i="53"/>
  <c r="F15" i="50"/>
  <c r="F14" i="50"/>
  <c r="C10" i="80"/>
  <c r="C6" i="80"/>
  <c r="C7" i="80"/>
  <c r="C60" i="80"/>
  <c r="D87" i="80"/>
  <c r="H37" i="52" s="1"/>
  <c r="D46" i="80"/>
  <c r="H24" i="52" s="1"/>
  <c r="D19" i="52"/>
  <c r="D20" i="52"/>
  <c r="D21" i="52"/>
  <c r="C49" i="50"/>
  <c r="D14" i="53"/>
  <c r="F18" i="53"/>
  <c r="F17" i="53"/>
  <c r="F16" i="53"/>
  <c r="H36" i="52"/>
  <c r="H35" i="52"/>
  <c r="H28" i="52"/>
  <c r="H27" i="52"/>
  <c r="H26" i="52"/>
  <c r="H25" i="52"/>
  <c r="H42" i="52"/>
  <c r="H43" i="52"/>
  <c r="C6" i="53"/>
  <c r="C15" i="50"/>
  <c r="C14" i="50"/>
  <c r="C9" i="80"/>
  <c r="C8" i="80"/>
  <c r="C5" i="80"/>
  <c r="C24" i="50"/>
  <c r="C50" i="50"/>
  <c r="C45" i="50"/>
  <c r="C40" i="50"/>
  <c r="O28" i="53"/>
  <c r="K30" i="53"/>
  <c r="K29" i="53"/>
  <c r="K28" i="53"/>
  <c r="D17" i="53"/>
  <c r="D16" i="53"/>
  <c r="F14" i="52"/>
  <c r="F13" i="52"/>
  <c r="F12" i="52"/>
  <c r="F23" i="53"/>
  <c r="C38" i="50"/>
  <c r="C41" i="50"/>
  <c r="C46" i="50"/>
  <c r="C52" i="50"/>
  <c r="C42" i="50"/>
  <c r="C48" i="50"/>
  <c r="C44" i="50"/>
  <c r="C39" i="50"/>
  <c r="C51" i="50"/>
  <c r="C47" i="50"/>
  <c r="C43" i="50"/>
  <c r="E16" i="80" l="1"/>
  <c r="C85" i="80"/>
  <c r="C87" i="80" s="1"/>
  <c r="F37" i="52" s="1"/>
  <c r="G37" i="52" s="1"/>
  <c r="C22" i="50"/>
  <c r="D12" i="53"/>
  <c r="C86" i="80"/>
  <c r="H20" i="56"/>
  <c r="C70" i="80"/>
  <c r="C24" i="80" s="1"/>
  <c r="F12" i="53" s="1"/>
  <c r="E29" i="80"/>
  <c r="E15" i="80"/>
  <c r="E31" i="80"/>
  <c r="E30" i="80"/>
  <c r="F26" i="52"/>
  <c r="G26" i="52" s="1"/>
  <c r="C22" i="80"/>
  <c r="J7" i="53" s="1"/>
  <c r="H6" i="53" s="1"/>
  <c r="E14" i="80"/>
  <c r="E13" i="80"/>
  <c r="E28" i="80"/>
  <c r="C18" i="50" l="1"/>
  <c r="C21" i="50"/>
  <c r="C19" i="50"/>
  <c r="C37" i="80"/>
  <c r="F24" i="53"/>
  <c r="D24" i="53" s="1"/>
  <c r="C82" i="80"/>
  <c r="C23" i="50"/>
  <c r="F29" i="52"/>
  <c r="B12" i="53"/>
  <c r="C18" i="80"/>
  <c r="C33" i="80"/>
  <c r="H34" i="52" s="1"/>
  <c r="C65" i="80" l="1"/>
  <c r="C67" i="80" s="1"/>
  <c r="C62" i="80"/>
  <c r="C64" i="80" s="1"/>
  <c r="C66" i="80"/>
  <c r="C63" i="80"/>
  <c r="C81" i="80"/>
  <c r="C83" i="80" s="1"/>
  <c r="C20" i="50"/>
  <c r="C68" i="80" l="1"/>
  <c r="F27" i="52" s="1"/>
  <c r="G27" i="52" s="1"/>
  <c r="C75" i="80"/>
  <c r="F34" i="52" s="1"/>
  <c r="G34" i="52" s="1"/>
  <c r="C94" i="80"/>
  <c r="C50" i="80"/>
  <c r="C36" i="80"/>
  <c r="D21" i="53"/>
  <c r="B20" i="53" s="1"/>
  <c r="F36" i="52"/>
  <c r="C23" i="80" l="1"/>
  <c r="F10" i="53" s="1"/>
  <c r="E9" i="53" s="1"/>
  <c r="C34" i="80"/>
  <c r="O24" i="53" s="1"/>
  <c r="N24" i="53" s="1"/>
  <c r="C93" i="80"/>
  <c r="C95" i="80" s="1"/>
  <c r="C97" i="80"/>
  <c r="C98" i="80"/>
  <c r="O7" i="53"/>
  <c r="N6" i="53" s="1"/>
  <c r="F25" i="52"/>
  <c r="G25" i="52" s="1"/>
  <c r="C20" i="80"/>
  <c r="G36" i="52"/>
  <c r="C45" i="80" l="1"/>
  <c r="C99" i="80"/>
  <c r="J9" i="56" s="1"/>
  <c r="K10" i="56" s="1"/>
  <c r="F43" i="52"/>
  <c r="L7" i="53"/>
  <c r="C44" i="80" l="1"/>
  <c r="C43" i="80"/>
  <c r="C46" i="80" s="1"/>
  <c r="N14" i="53"/>
  <c r="L13" i="53" s="1"/>
  <c r="F42" i="52"/>
  <c r="G42" i="52" s="1"/>
  <c r="F24" i="52" l="1"/>
  <c r="G24" i="52" s="1"/>
  <c r="C19" i="80"/>
  <c r="O10" i="53"/>
  <c r="N9" i="53" s="1"/>
  <c r="C78" i="80" l="1"/>
  <c r="C77" i="80" l="1"/>
  <c r="C79" i="80" s="1"/>
  <c r="F35" i="52" l="1"/>
  <c r="C35" i="80"/>
  <c r="O21" i="53" s="1"/>
  <c r="N20" i="53" s="1"/>
  <c r="C88" i="80"/>
  <c r="C55" i="80" l="1"/>
  <c r="C52" i="80"/>
  <c r="C56" i="80" s="1"/>
  <c r="C38" i="80"/>
  <c r="K21" i="53" s="1"/>
  <c r="C89" i="80"/>
  <c r="D38" i="80" s="1"/>
  <c r="F39" i="52" s="1"/>
  <c r="J6" i="56"/>
  <c r="K7" i="56" s="1"/>
  <c r="C53" i="80"/>
  <c r="G35" i="52"/>
  <c r="F38" i="52"/>
  <c r="C54" i="80"/>
  <c r="C21" i="80" l="1"/>
  <c r="H17" i="53" s="1"/>
  <c r="G16" i="53" s="1"/>
  <c r="F28" i="52"/>
  <c r="G28" i="52" s="1"/>
  <c r="C69" i="80"/>
  <c r="C71" i="80" s="1"/>
  <c r="C25" i="80" l="1"/>
  <c r="K14" i="53"/>
  <c r="C72" i="80"/>
  <c r="D25" i="80" s="1"/>
  <c r="F31" i="52" s="1"/>
  <c r="J5" i="56"/>
  <c r="K5" i="56" s="1"/>
  <c r="H13" i="56" s="1"/>
  <c r="F30" i="52"/>
</calcChain>
</file>

<file path=xl/sharedStrings.xml><?xml version="1.0" encoding="utf-8"?>
<sst xmlns="http://schemas.openxmlformats.org/spreadsheetml/2006/main" count="25650" uniqueCount="1479">
  <si>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</si>
  <si>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</si>
  <si>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</si>
  <si>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</si>
  <si>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</si>
  <si>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</si>
  <si>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</si>
  <si>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</si>
  <si>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</si>
  <si>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</si>
  <si>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</si>
  <si>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</si>
  <si>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</si>
  <si>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</si>
  <si>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</si>
  <si>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</si>
  <si>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</si>
  <si>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</si>
  <si>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</si>
  <si>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</si>
  <si>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</si>
  <si>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</si>
  <si>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</si>
  <si>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</si>
  <si>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</si>
  <si>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</si>
  <si>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</si>
  <si>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</si>
  <si>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</si>
  <si>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</si>
  <si>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</si>
  <si>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</si>
  <si>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</si>
  <si>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</si>
  <si>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</si>
  <si>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</si>
  <si>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</si>
  <si>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</si>
  <si>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</si>
  <si>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</si>
  <si>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</si>
  <si>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</si>
  <si>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</si>
  <si>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</si>
  <si>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</si>
  <si>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</si>
  <si>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</si>
  <si>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Other Tier 1 EALs:</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</si>
  <si>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</si>
  <si>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</si>
  <si>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</si>
  <si>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</si>
  <si>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</si>
  <si>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</si>
  <si>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</si>
  <si>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</si>
  <si>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</si>
  <si>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</si>
  <si>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</si>
  <si>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</si>
  <si>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</si>
  <si>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</si>
  <si>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</si>
  <si>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</si>
  <si>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</si>
  <si>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</si>
  <si>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</si>
  <si>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</si>
  <si>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</si>
  <si>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</si>
  <si>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</si>
  <si>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</si>
  <si>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</si>
  <si>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</si>
  <si>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</si>
  <si>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</si>
  <si>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</si>
  <si>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</si>
  <si>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</si>
  <si>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</si>
  <si>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</si>
  <si>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</si>
  <si>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</si>
  <si>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</si>
  <si>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</si>
  <si>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</si>
  <si>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</si>
  <si>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</si>
  <si>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</si>
  <si>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</si>
  <si>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</si>
  <si>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</si>
  <si>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</si>
  <si>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</si>
  <si>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</si>
  <si>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</si>
  <si>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</si>
  <si>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</si>
  <si>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</si>
  <si>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</si>
  <si>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</si>
  <si>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</si>
  <si>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</si>
  <si>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</si>
  <si>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</si>
  <si>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</si>
  <si>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</si>
  <si>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</si>
  <si>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</si>
  <si>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</si>
  <si>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</si>
  <si>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</si>
  <si>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</si>
  <si>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</si>
  <si>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</si>
  <si>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</si>
  <si>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</si>
  <si>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</si>
  <si>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</si>
  <si>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</si>
  <si>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</si>
  <si>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</si>
  <si>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</si>
  <si>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</si>
  <si>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</si>
  <si>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</si>
  <si>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</si>
  <si>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</si>
  <si>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</si>
  <si>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</si>
  <si>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</si>
  <si>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</si>
  <si>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</si>
  <si>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</si>
  <si>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</si>
  <si>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</si>
  <si>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</si>
  <si>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</si>
  <si>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</si>
  <si>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</si>
  <si>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</si>
  <si>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</si>
  <si>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</si>
  <si>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</si>
  <si>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</si>
  <si>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</si>
  <si>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</si>
  <si>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</si>
  <si>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</si>
  <si>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</si>
  <si>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</si>
  <si>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</si>
  <si>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</si>
  <si>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</si>
  <si>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</si>
  <si>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</si>
  <si>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</si>
  <si>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</si>
  <si>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</si>
  <si>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</si>
  <si>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</si>
  <si>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</si>
  <si>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</si>
  <si>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</si>
  <si>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</si>
  <si>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</si>
  <si>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</si>
  <si>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</si>
  <si>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</si>
  <si>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</si>
  <si>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</si>
  <si>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</si>
  <si>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</si>
  <si>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</si>
  <si>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</si>
  <si>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</si>
  <si>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</si>
  <si>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</si>
  <si>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</si>
  <si>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</si>
  <si>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</si>
  <si>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</si>
  <si>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</si>
  <si>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</si>
  <si>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</si>
  <si>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</si>
  <si>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</si>
  <si>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</si>
  <si>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</si>
  <si>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</si>
  <si>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</si>
  <si>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</si>
  <si>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</si>
  <si>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</si>
  <si>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</si>
  <si>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</si>
  <si>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</si>
  <si>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</si>
  <si>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</si>
  <si>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</si>
  <si>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</si>
  <si>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</si>
  <si>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</si>
  <si>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</si>
  <si>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</si>
  <si>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</si>
  <si>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</si>
  <si>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</si>
  <si>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</si>
  <si>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</si>
  <si>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</si>
  <si>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</si>
  <si>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</si>
  <si>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</si>
  <si>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</si>
  <si>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</si>
  <si>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</si>
  <si>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</si>
  <si>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</si>
  <si>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</si>
  <si>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</si>
  <si>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</si>
  <si>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</si>
  <si>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</si>
  <si>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</si>
  <si>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</si>
  <si>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</si>
  <si>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</si>
  <si>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</si>
  <si>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</si>
  <si>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</si>
  <si>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</si>
  <si>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</si>
  <si>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</si>
  <si>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</si>
  <si>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</si>
  <si>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</si>
  <si>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</si>
  <si>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</si>
  <si>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</si>
  <si>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</si>
  <si>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</si>
  <si>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</si>
  <si>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</si>
  <si>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</si>
  <si>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</si>
  <si>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</si>
  <si>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r>
      <t>ug/m</t>
    </r>
    <r>
      <rPr>
        <vertAlign val="superscript"/>
        <sz val="12"/>
        <rFont val="Times New Roman"/>
        <family val="1"/>
      </rPr>
      <t>3</t>
    </r>
  </si>
  <si>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</si>
  <si>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</si>
  <si>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</si>
  <si>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</si>
  <si>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</si>
  <si>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</si>
  <si>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</si>
  <si>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</si>
  <si>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</si>
  <si>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</si>
  <si>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</si>
  <si>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</si>
  <si>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</si>
  <si>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</si>
  <si>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</si>
  <si>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</si>
  <si>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</si>
  <si>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</si>
  <si>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</si>
  <si>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</si>
  <si>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</si>
  <si>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</si>
  <si>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</si>
  <si>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</si>
  <si>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</si>
  <si>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</si>
  <si>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</si>
  <si>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</si>
  <si>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</si>
  <si>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</si>
  <si>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</si>
  <si>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</si>
  <si>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</si>
  <si>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</si>
  <si>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</si>
  <si>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</si>
  <si>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</si>
  <si>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</si>
  <si>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</si>
  <si>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</si>
  <si>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</si>
  <si>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</si>
  <si>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</si>
  <si>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</si>
  <si>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</si>
  <si>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</si>
  <si>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</si>
  <si>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</si>
  <si>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</si>
  <si>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</si>
  <si>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</si>
  <si>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</si>
  <si>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</si>
  <si>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</si>
  <si>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</si>
  <si>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</si>
  <si>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</si>
  <si>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</si>
  <si>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</si>
  <si>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</si>
  <si>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</si>
  <si>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</si>
  <si>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</si>
  <si>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</si>
  <si>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</si>
  <si>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</si>
  <si>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</si>
  <si>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</si>
  <si>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</si>
  <si>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</si>
  <si>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</si>
  <si>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</si>
  <si>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</si>
  <si>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</si>
  <si>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</si>
  <si>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</si>
  <si>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</si>
  <si>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</si>
  <si>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</si>
  <si>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</si>
  <si>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</si>
  <si>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</si>
  <si>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</si>
  <si>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</si>
  <si>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</si>
  <si>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</si>
  <si>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</si>
  <si>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</si>
  <si>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r>
      <t>1</t>
    </r>
    <r>
      <rPr>
        <b/>
        <sz val="16"/>
        <rFont val="Times New Roman"/>
        <family val="1"/>
      </rPr>
      <t>Tier 1 EAL SURFER SUMMARY REPORT</t>
    </r>
  </si>
  <si>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</si>
  <si>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</si>
  <si>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</si>
  <si>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</si>
  <si>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</si>
  <si>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</si>
  <si>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</si>
  <si>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</si>
  <si>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</si>
  <si>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</si>
  <si>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</si>
  <si>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</si>
  <si>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</si>
  <si>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</si>
  <si>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</si>
  <si>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</si>
  <si>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</si>
  <si>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</si>
  <si>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</si>
  <si>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</si>
  <si>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</si>
  <si>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</si>
  <si>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</si>
  <si>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</si>
  <si>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</si>
  <si>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</si>
  <si>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</si>
  <si>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</si>
  <si>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</si>
  <si>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</si>
  <si>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</si>
  <si>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</si>
  <si>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</si>
  <si>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</si>
  <si>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</si>
  <si>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</si>
  <si>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</si>
  <si>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</si>
  <si>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</si>
  <si>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</si>
  <si>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</si>
  <si>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</si>
  <si>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</si>
  <si>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</si>
  <si>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</si>
  <si>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</si>
  <si>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</si>
  <si>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</si>
  <si>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</si>
  <si>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</si>
  <si>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</si>
  <si>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</si>
  <si>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</si>
  <si>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</si>
  <si>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</si>
  <si>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</si>
  <si>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</si>
  <si>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</si>
  <si>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</si>
  <si>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</si>
  <si>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</si>
  <si>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</si>
  <si>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</si>
  <si>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</si>
  <si>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</si>
  <si>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</si>
  <si>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</si>
  <si>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</si>
  <si>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</si>
  <si>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</si>
  <si>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</si>
  <si>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</si>
  <si>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</si>
  <si>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</si>
  <si>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</si>
  <si>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</si>
  <si>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</si>
  <si>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</si>
  <si>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</si>
  <si>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</si>
  <si>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</si>
  <si>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</si>
  <si>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</si>
  <si>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</si>
  <si>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</si>
  <si>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</si>
  <si>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</si>
  <si>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</si>
  <si>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</si>
  <si>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</si>
  <si>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</si>
  <si>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</si>
  <si>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</si>
  <si>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</si>
  <si>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</si>
  <si>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</si>
  <si>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</si>
  <si>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</si>
  <si>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</si>
  <si>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</si>
  <si>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</si>
  <si>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</si>
  <si>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</si>
  <si>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</si>
  <si>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</si>
  <si>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</si>
  <si>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</si>
  <si>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</si>
  <si>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</si>
  <si>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</si>
  <si>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</si>
  <si>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</si>
  <si>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</si>
  <si>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</si>
  <si>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</si>
  <si>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</si>
  <si>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</si>
  <si>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</si>
  <si>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</si>
  <si>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</si>
  <si>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</si>
  <si>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</si>
  <si>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</si>
  <si>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</si>
  <si>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</si>
  <si>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</si>
  <si>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</si>
  <si>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</si>
  <si>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</si>
  <si>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</si>
  <si>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</si>
  <si>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</si>
  <si>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</si>
  <si>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</si>
  <si>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</si>
  <si>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</si>
  <si>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</si>
  <si>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</si>
  <si>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</si>
  <si>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</si>
  <si>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</si>
  <si>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</si>
  <si>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</si>
  <si>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</si>
  <si>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</si>
  <si>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</si>
  <si>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</si>
  <si>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</si>
  <si>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</si>
  <si>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</si>
  <si>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</si>
  <si>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</si>
  <si>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</si>
  <si>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</si>
  <si>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</si>
  <si>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</si>
  <si>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</si>
  <si>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</si>
  <si>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</si>
  <si>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</si>
  <si>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</si>
  <si>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</si>
  <si>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</si>
  <si>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</si>
  <si>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</si>
  <si>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</si>
  <si>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</si>
  <si>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</si>
  <si>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</si>
  <si>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</si>
  <si>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</si>
  <si>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</si>
  <si>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</si>
  <si>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</si>
  <si>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</si>
  <si>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</si>
  <si>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</si>
  <si>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</si>
  <si>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</si>
  <si>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</si>
  <si>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</si>
  <si>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</si>
  <si>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</si>
  <si>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</si>
  <si>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</si>
  <si>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</si>
  <si>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</si>
  <si>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</si>
  <si>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</si>
  <si>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</si>
  <si>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</si>
  <si>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</si>
  <si>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</si>
  <si>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</si>
  <si>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</si>
  <si>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</si>
  <si>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</si>
  <si>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</si>
  <si>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</si>
  <si>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</si>
  <si>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</si>
  <si>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</si>
  <si>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</si>
  <si>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</si>
  <si>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</si>
  <si>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</si>
  <si>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</si>
  <si>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</si>
  <si>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</si>
  <si>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</si>
  <si>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</si>
  <si>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</si>
  <si>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</si>
  <si>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</si>
  <si>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</si>
  <si>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</si>
  <si>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</si>
  <si>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</si>
  <si>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</si>
  <si>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</si>
  <si>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</si>
  <si>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</si>
  <si>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</si>
  <si>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</si>
  <si>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</si>
  <si>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</si>
  <si>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</si>
  <si>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</si>
  <si>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</si>
  <si>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</si>
  <si>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</si>
  <si>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</si>
  <si>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</si>
  <si>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</si>
  <si>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</si>
  <si>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</si>
  <si>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</si>
  <si>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</si>
  <si>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</si>
  <si>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</si>
  <si>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</si>
  <si>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</si>
  <si>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</si>
  <si>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</si>
  <si>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</si>
  <si>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</si>
  <si>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</si>
  <si>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</si>
  <si>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</si>
  <si>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</si>
  <si>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</si>
  <si>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</si>
  <si>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</si>
  <si>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</si>
  <si>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</si>
  <si>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</si>
  <si>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</si>
  <si>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</si>
  <si>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</si>
  <si>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</si>
  <si>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</si>
  <si>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r>
      <t>3</t>
    </r>
    <r>
      <rPr>
        <b/>
        <sz val="12"/>
        <rFont val="Times New Roman"/>
        <family val="1"/>
      </rPr>
      <t>Referenced Table</t>
    </r>
  </si>
  <si>
    <r>
      <t xml:space="preserve">1. Include Surfer Summary Report in appendices of </t>
    </r>
    <r>
      <rPr>
        <i/>
        <sz val="11"/>
        <rFont val="Times New Roman"/>
        <family val="1"/>
      </rPr>
      <t>Environmental Hazard Evaluation</t>
    </r>
    <r>
      <rPr>
        <sz val="11"/>
        <rFont val="Times New Roman"/>
        <family val="1"/>
      </rPr>
      <t xml:space="preserve"> (EHE) for contaminants that exceed Tier 1 EALs (refer to Chapter 3 of main text).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</si>
  <si>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</si>
  <si>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</si>
  <si>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</si>
  <si>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</si>
  <si>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</si>
  <si>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</si>
  <si>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</si>
  <si>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</si>
  <si>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</si>
  <si>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</si>
  <si>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</si>
  <si>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</si>
  <si>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</si>
  <si>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</si>
  <si>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</si>
  <si>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</si>
  <si>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</si>
  <si>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</si>
  <si>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</si>
  <si>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</si>
  <si>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</si>
  <si>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</si>
  <si>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</si>
  <si>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</si>
  <si>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</si>
  <si>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</si>
  <si>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</si>
  <si>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</si>
  <si>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</si>
  <si>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</si>
  <si>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</si>
  <si>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</si>
  <si>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</si>
  <si>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</si>
  <si>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</si>
  <si>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</si>
  <si>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</si>
  <si>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</si>
  <si>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</si>
  <si>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</si>
  <si>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</si>
  <si>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</si>
  <si>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</si>
  <si>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</si>
  <si>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</si>
  <si>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</si>
  <si>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</si>
  <si>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</si>
  <si>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</si>
  <si>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</si>
  <si>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</si>
  <si>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</si>
  <si>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</si>
  <si>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</si>
  <si>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</si>
  <si>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</si>
  <si>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</si>
  <si>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</si>
  <si>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</si>
  <si>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</si>
  <si>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</si>
  <si>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</si>
  <si>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</si>
  <si>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</si>
  <si>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</si>
  <si>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</si>
  <si>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</si>
  <si>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</si>
  <si>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</si>
  <si>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</si>
  <si>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</si>
  <si>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</si>
  <si>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</si>
  <si>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</si>
  <si>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</si>
  <si>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</si>
  <si>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</si>
  <si>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</si>
  <si>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</si>
  <si>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</si>
  <si>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</si>
  <si>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</si>
  <si>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</si>
  <si>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</si>
  <si>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</si>
  <si>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</si>
  <si>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</si>
  <si>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</si>
  <si>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</si>
  <si>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</si>
  <si>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</si>
  <si>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</si>
  <si>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</si>
  <si>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</si>
  <si>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</si>
  <si>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</si>
  <si>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</si>
  <si>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</si>
  <si>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</si>
  <si>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</si>
  <si>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</si>
  <si>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</si>
  <si>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</si>
  <si>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</si>
  <si>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</si>
  <si>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</si>
  <si>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</si>
  <si>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</si>
  <si>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</si>
  <si>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</si>
  <si>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</si>
  <si>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</si>
  <si>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</si>
  <si>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</si>
  <si>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</si>
  <si>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</si>
  <si>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</si>
  <si>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</si>
  <si>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</si>
  <si>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</si>
  <si>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</si>
  <si>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</si>
  <si>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</si>
  <si>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</si>
  <si>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</si>
  <si>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</si>
  <si>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</si>
  <si>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</si>
  <si>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</si>
  <si>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</si>
  <si>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</si>
  <si>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</si>
  <si>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</si>
  <si>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</si>
  <si>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</si>
  <si>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</si>
  <si>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</si>
  <si>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</si>
  <si>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</si>
  <si>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</si>
  <si>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</si>
  <si>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</si>
  <si>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</si>
  <si>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</si>
  <si>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</si>
  <si>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</si>
  <si>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</si>
  <si>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</si>
  <si>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</si>
  <si>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</si>
  <si>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</si>
  <si>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</si>
  <si>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</si>
  <si>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</si>
  <si>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</si>
  <si>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</si>
  <si>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</si>
  <si>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</si>
  <si>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</si>
  <si>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</si>
  <si>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</si>
  <si>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</si>
  <si>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</si>
  <si>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</si>
  <si>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</si>
  <si>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</si>
  <si>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</si>
  <si>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</si>
  <si>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</si>
  <si>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</si>
  <si>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</si>
  <si>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</si>
  <si>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</si>
  <si>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</si>
  <si>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</si>
  <si>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</si>
  <si>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</si>
  <si>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</si>
  <si>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</si>
  <si>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</si>
  <si>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</si>
  <si>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</si>
  <si>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</si>
  <si>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</si>
  <si>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</si>
  <si>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</si>
  <si>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</si>
  <si>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</si>
  <si>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</si>
  <si>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</si>
  <si>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</si>
  <si>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</si>
  <si>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</si>
  <si>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</si>
  <si>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</si>
  <si>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</si>
  <si>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</si>
  <si>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</si>
  <si>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</si>
  <si>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</si>
  <si>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</si>
  <si>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</si>
  <si>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</si>
  <si>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</si>
  <si>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</si>
  <si>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</si>
  <si>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</si>
  <si>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</si>
  <si>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</si>
  <si>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</si>
  <si>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</si>
  <si>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</si>
  <si>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</si>
  <si>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</si>
  <si>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</si>
  <si>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</si>
  <si>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</si>
  <si>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</si>
  <si>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</si>
  <si>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</si>
  <si>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</si>
  <si>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</si>
  <si>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</si>
  <si>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</si>
  <si>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</si>
  <si>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</si>
  <si>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</si>
  <si>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</si>
  <si>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</si>
  <si>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</si>
  <si>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</si>
  <si>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</si>
  <si>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</si>
  <si>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</si>
  <si>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</si>
  <si>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</si>
  <si>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</si>
  <si>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</si>
  <si>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</si>
  <si>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</si>
  <si>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</si>
  <si>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</si>
  <si>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</si>
  <si>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</si>
  <si>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</si>
  <si>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</si>
  <si>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</si>
  <si>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</si>
  <si>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</si>
  <si>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</si>
  <si>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</si>
  <si>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</si>
  <si>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</si>
  <si>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</si>
  <si>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</si>
  <si>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</si>
  <si>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</si>
  <si>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</si>
  <si>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</si>
  <si>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</si>
  <si>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</si>
  <si>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</si>
  <si>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</si>
  <si>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</si>
  <si>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</si>
  <si>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</si>
  <si>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</si>
  <si>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</si>
  <si>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</si>
  <si>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</si>
  <si>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</si>
  <si>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</si>
  <si>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</si>
  <si>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</si>
  <si>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</si>
  <si>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</si>
  <si>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</si>
  <si>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</si>
  <si>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</si>
  <si>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</si>
  <si>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</si>
  <si>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</si>
  <si>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</si>
  <si>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</si>
  <si>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</si>
  <si>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</si>
  <si>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</si>
  <si>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</si>
  <si>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</si>
  <si>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</si>
  <si>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</si>
  <si>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</si>
  <si>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</si>
  <si>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</si>
  <si>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</si>
  <si>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</si>
  <si>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</si>
  <si>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</si>
  <si>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</si>
  <si>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</si>
  <si>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</si>
  <si>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</si>
  <si>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</si>
  <si>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</si>
  <si>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</si>
  <si>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</si>
  <si>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</si>
  <si>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</si>
  <si>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</si>
  <si>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</si>
  <si>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</si>
  <si>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</si>
  <si>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</si>
  <si>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</si>
  <si>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</si>
  <si>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</si>
  <si>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</si>
  <si>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</si>
  <si>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</si>
  <si>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</si>
  <si>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</si>
  <si>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</si>
  <si>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</si>
  <si>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</si>
  <si>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</si>
  <si>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</si>
  <si>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</si>
  <si>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</si>
  <si>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</si>
  <si>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</si>
  <si>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</si>
  <si>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</si>
  <si>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</si>
  <si>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</si>
  <si>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</si>
  <si>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</si>
  <si>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</si>
  <si>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</si>
  <si>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</si>
  <si>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</si>
  <si>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</si>
  <si>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</si>
  <si>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</si>
  <si>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</si>
  <si>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</si>
  <si>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</si>
  <si>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</si>
  <si>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</si>
  <si>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</si>
  <si>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</si>
  <si>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</si>
  <si>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</si>
  <si>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</si>
  <si>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</si>
  <si>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</si>
  <si>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</si>
  <si>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</si>
  <si>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</si>
  <si>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</si>
  <si>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</si>
  <si>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</si>
  <si>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</si>
  <si>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</si>
  <si>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</si>
  <si>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</si>
  <si>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</si>
  <si>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</si>
  <si>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</si>
  <si>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</si>
  <si>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</si>
  <si>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</si>
  <si>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</si>
  <si>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</si>
  <si>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</si>
  <si>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</si>
  <si>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</si>
  <si>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</si>
  <si>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</si>
  <si>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</si>
  <si>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</si>
  <si>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</si>
  <si>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</si>
  <si>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</si>
  <si>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</si>
  <si>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</si>
  <si>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</si>
  <si>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</si>
  <si>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</si>
  <si>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</si>
  <si>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</si>
  <si>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</si>
  <si>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</si>
  <si>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</si>
  <si>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</si>
  <si>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</si>
  <si>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</si>
  <si>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</si>
  <si>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</si>
  <si>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</si>
  <si>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</si>
  <si>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</si>
  <si>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</si>
  <si>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</si>
  <si>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</si>
  <si>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</si>
  <si>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</si>
  <si>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</si>
  <si>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</si>
  <si>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</si>
  <si>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</si>
  <si>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</si>
  <si>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</si>
  <si>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</si>
  <si>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</si>
  <si>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</si>
  <si>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</si>
  <si>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</si>
  <si>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</si>
  <si>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</si>
  <si>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</si>
  <si>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</si>
  <si>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</si>
  <si>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</si>
  <si>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</si>
  <si>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2</t>
    </r>
    <r>
      <rPr>
        <b/>
        <sz val="12"/>
        <rFont val="Times New Roman"/>
        <family val="1"/>
      </rPr>
      <t>Potential Hazard?</t>
    </r>
  </si>
  <si>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</si>
  <si>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</si>
  <si>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</si>
  <si>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</si>
  <si>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</si>
  <si>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</si>
  <si>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</si>
  <si>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</si>
  <si>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</si>
  <si>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</si>
  <si>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</si>
  <si>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</si>
  <si>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</si>
  <si>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</si>
  <si>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</si>
  <si>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</si>
  <si>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</si>
  <si>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</si>
  <si>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</si>
  <si>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</si>
  <si>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</si>
  <si>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</si>
  <si>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</si>
  <si>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</si>
  <si>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</si>
  <si>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</si>
  <si>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</si>
  <si>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</si>
  <si>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</si>
  <si>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</si>
  <si>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</si>
  <si>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</si>
  <si>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</si>
  <si>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</si>
  <si>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</si>
  <si>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</si>
  <si>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</si>
  <si>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</si>
  <si>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</si>
  <si>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</si>
  <si>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</si>
  <si>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</si>
  <si>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</si>
  <si>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</si>
  <si>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</si>
  <si>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</si>
  <si>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</si>
  <si>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</si>
  <si>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</si>
  <si>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</si>
  <si>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</si>
  <si>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</si>
  <si>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</si>
  <si>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</si>
  <si>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</si>
  <si>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</si>
  <si>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</si>
  <si>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</si>
  <si>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</si>
  <si>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</si>
  <si>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</si>
  <si>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</si>
  <si>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</si>
  <si>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</si>
  <si>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</si>
  <si>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</si>
  <si>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</si>
  <si>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</si>
  <si>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</si>
  <si>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</si>
  <si>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</si>
  <si>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</si>
  <si>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</si>
  <si>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</si>
  <si>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</si>
  <si>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</si>
  <si>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</si>
  <si>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</si>
  <si>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</si>
  <si>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</si>
  <si>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</si>
  <si>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</si>
  <si>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</si>
  <si>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</si>
  <si>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</si>
  <si>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</si>
  <si>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</si>
  <si>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</si>
  <si>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</si>
  <si>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</si>
  <si>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</si>
  <si>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</si>
  <si>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</si>
  <si>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</si>
  <si>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</si>
  <si>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</si>
  <si>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</si>
  <si>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</si>
  <si>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</si>
  <si>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</si>
  <si>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</si>
  <si>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</si>
  <si>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</si>
  <si>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</si>
  <si>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</si>
  <si>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</si>
  <si>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</si>
  <si>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</si>
  <si>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</si>
  <si>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</si>
  <si>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</si>
  <si>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</si>
  <si>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</si>
  <si>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</si>
  <si>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</si>
  <si>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</si>
  <si>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</si>
  <si>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</si>
  <si>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</si>
  <si>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</si>
  <si>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</si>
  <si>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</si>
  <si>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</si>
  <si>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</si>
  <si>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</si>
  <si>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</si>
  <si>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</si>
  <si>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</si>
  <si>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</si>
  <si>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</si>
  <si>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</si>
  <si>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</si>
  <si>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</si>
  <si>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</si>
  <si>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</si>
  <si>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</si>
  <si>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</si>
  <si>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</si>
  <si>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</si>
  <si>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</si>
  <si>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</si>
  <si>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</si>
  <si>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</si>
  <si>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</si>
  <si>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</si>
  <si>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</si>
  <si>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</si>
  <si>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</si>
  <si>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</si>
  <si>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</si>
  <si>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</si>
  <si>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</si>
  <si>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</si>
  <si>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</si>
  <si>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</si>
  <si>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</si>
  <si>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</si>
  <si>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</si>
  <si>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</si>
  <si>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</si>
  <si>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</si>
  <si>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</si>
  <si>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</si>
  <si>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</si>
  <si>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</si>
  <si>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</si>
  <si>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</si>
  <si>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</si>
  <si>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</si>
  <si>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</si>
  <si>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</si>
  <si>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</si>
  <si>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</si>
  <si>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</si>
  <si>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</si>
  <si>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</si>
  <si>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</si>
  <si>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</si>
  <si>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</si>
  <si>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</si>
  <si>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</si>
  <si>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</si>
  <si>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</si>
  <si>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</si>
  <si>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</si>
  <si>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</si>
  <si>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</si>
  <si>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</si>
  <si>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</si>
  <si>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</si>
  <si>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</si>
  <si>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</si>
  <si>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</si>
  <si>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</si>
  <si>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</si>
  <si>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</si>
  <si>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r>
      <t>Reference:</t>
    </r>
    <r>
      <rPr>
        <sz val="11"/>
        <rFont val="Times New Roman"/>
        <family val="1"/>
      </rPr>
      <t xml:space="preserve"> HDOH 2016, Evaluation of Environmental Hazards at Sites with Contaminated Soil and Groundwater (Summer 2016): Hawai'i Department of Health, Hazard Evaluation and Emergency Response, http://hawaii.gov/health/environmental/hazard/index.html</t>
    </r>
  </si>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</sst>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E+00"/>
    <numFmt numFmtId="166" formatCode="0.E+00"/>
  </numFmts>
  <fonts count="87"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b/>
      <sz val="12"/>
      <color indexed="9"/>
      <name val="Times New Roman"/>
      <family val="1"/>
    </font>
    <font>
      <sz val="8"/>
      <name val="Times New Roman"/>
      <family val="1"/>
    </font>
    <font>
      <b/>
      <sz val="10.5"/>
      <color indexed="10"/>
      <name val="Times New Roman"/>
      <family val="1"/>
    </font>
    <font>
      <b/>
      <vertAlign val="superscript"/>
      <sz val="16"/>
      <name val="Times New Roman"/>
      <family val="1"/>
    </font>
    <font>
      <i/>
      <sz val="11"/>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4">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s>
  <cellStyleXfs count="1">
    <xf numFmtId="0" fontId="0" fillId="0" borderId="0"/>
  </cellStyleXfs>
  <cellXfs count="1719">
    <xf numFmtId="0" fontId="0" fillId="0" borderId="0" xfId="0"/>
    <xf numFmtId="49" fontId="2" fillId="0" borderId="0" xfId="0" applyNumberFormat="1" applyFont="1" applyAlignment="1">
      <alignment horizontal="center"/>
    </xf>
    <xf numFmtId="49" fontId="3" fillId="0" borderId="0" xfId="0" applyNumberFormat="1" applyFont="1" applyBorder="1"/>
    <xf numFmtId="49" fontId="2" fillId="0" borderId="1" xfId="0" applyNumberFormat="1" applyFont="1" applyBorder="1"/>
    <xf numFmtId="0" fontId="6" fillId="0" borderId="0" xfId="0" applyFont="1"/>
    <xf numFmtId="0" fontId="2" fillId="0" borderId="0" xfId="0" applyFont="1"/>
    <xf numFmtId="49" fontId="2" fillId="0" borderId="0" xfId="0" applyNumberFormat="1" applyFont="1" applyBorder="1"/>
    <xf numFmtId="0" fontId="2" fillId="0" borderId="0" xfId="0" applyFont="1" applyAlignment="1">
      <alignment horizontal="center"/>
    </xf>
    <xf numFmtId="0" fontId="2" fillId="0" borderId="0" xfId="0" applyFont="1" applyAlignment="1" applyProtection="1">
      <alignment horizontal="center"/>
    </xf>
    <xf numFmtId="0" fontId="2" fillId="0" borderId="0" xfId="0" applyFont="1" applyBorder="1" applyAlignment="1" applyProtection="1">
      <alignment horizontal="center"/>
    </xf>
    <xf numFmtId="0" fontId="4" fillId="0" borderId="0" xfId="0" applyFont="1" applyAlignment="1" applyProtection="1">
      <alignment horizontal="centerContinuous"/>
    </xf>
    <xf numFmtId="0" fontId="3" fillId="0" borderId="0" xfId="0" applyFont="1" applyAlignment="1" applyProtection="1">
      <alignment horizontal="centerContinuous"/>
    </xf>
    <xf numFmtId="165" fontId="3" fillId="0" borderId="0" xfId="0" applyNumberFormat="1" applyFont="1" applyAlignment="1">
      <alignment horizontal="centerContinuous" vertical="center"/>
    </xf>
    <xf numFmtId="165" fontId="2" fillId="0" borderId="0" xfId="0" applyNumberFormat="1" applyFont="1" applyAlignment="1">
      <alignment horizontal="center"/>
    </xf>
    <xf numFmtId="1" fontId="2" fillId="0" borderId="2" xfId="0" applyNumberFormat="1" applyFont="1" applyFill="1" applyBorder="1" applyAlignment="1" applyProtection="1">
      <alignment horizontal="left"/>
    </xf>
    <xf numFmtId="1" fontId="2" fillId="0" borderId="8" xfId="0" applyNumberFormat="1" applyFont="1" applyFill="1" applyBorder="1" applyAlignment="1" applyProtection="1">
      <alignment horizontal="left"/>
    </xf>
    <xf numFmtId="11" fontId="2" fillId="0" borderId="22" xfId="0" applyNumberFormat="1" applyFont="1" applyFill="1" applyBorder="1" applyAlignment="1" applyProtection="1">
      <alignment horizontal="center"/>
    </xf>
    <xf numFmtId="2" fontId="2" fillId="0" borderId="22" xfId="0" applyNumberFormat="1" applyFont="1" applyFill="1" applyBorder="1" applyAlignment="1" applyProtection="1">
      <alignment horizontal="center"/>
    </xf>
    <xf numFmtId="0" fontId="6" fillId="0" borderId="0" xfId="0" applyFont="1" applyBorder="1"/>
    <xf numFmtId="165" fontId="6" fillId="0" borderId="0" xfId="0" applyNumberFormat="1" applyFont="1" applyBorder="1"/>
    <xf numFmtId="0" fontId="2" fillId="0" borderId="9" xfId="0" applyFont="1" applyBorder="1"/>
    <xf numFmtId="0" fontId="2" fillId="0" borderId="0" xfId="0" applyFont="1" applyBorder="1"/>
    <xf numFmtId="0" fontId="2" fillId="0" borderId="10" xfId="0" applyFont="1" applyBorder="1"/>
    <xf numFmtId="0" fontId="6" fillId="0" borderId="11" xfId="0" applyFont="1" applyBorder="1"/>
    <xf numFmtId="165" fontId="6" fillId="0" borderId="11" xfId="0" applyNumberFormat="1" applyFont="1" applyBorder="1"/>
    <xf numFmtId="165" fontId="6" fillId="0" borderId="0" xfId="0" applyNumberFormat="1" applyFont="1"/>
    <xf numFmtId="165" fontId="2" fillId="0" borderId="0" xfId="0" applyNumberFormat="1" applyFont="1"/>
    <xf numFmtId="1" fontId="2" fillId="0" borderId="0" xfId="0" applyNumberFormat="1" applyFont="1" applyFill="1" applyBorder="1" applyAlignment="1" applyProtection="1">
      <alignment horizontal="center"/>
    </xf>
    <xf numFmtId="165" fontId="6" fillId="0" borderId="12" xfId="0" applyNumberFormat="1" applyFont="1" applyBorder="1"/>
    <xf numFmtId="1" fontId="2" fillId="0" borderId="9" xfId="0" applyNumberFormat="1" applyFont="1" applyFill="1" applyBorder="1" applyAlignment="1" applyProtection="1">
      <alignment horizontal="left"/>
    </xf>
    <xf numFmtId="1" fontId="2" fillId="0" borderId="0" xfId="0" applyNumberFormat="1" applyFont="1" applyFill="1" applyBorder="1" applyAlignment="1" applyProtection="1">
      <alignment horizontal="left"/>
    </xf>
    <xf numFmtId="0" fontId="2" fillId="0" borderId="39" xfId="0" applyNumberFormat="1" applyFont="1" applyFill="1" applyBorder="1" applyAlignment="1" applyProtection="1">
      <alignment horizontal="left"/>
    </xf>
    <xf numFmtId="165" fontId="2" fillId="0" borderId="0" xfId="0" applyNumberFormat="1" applyFont="1" applyBorder="1" applyAlignment="1">
      <alignment horizontal="center"/>
    </xf>
    <xf numFmtId="0" fontId="4" fillId="0" borderId="0" xfId="0" applyFont="1" applyAlignment="1">
      <alignment horizontal="centerContinuous" wrapText="1"/>
    </xf>
    <xf numFmtId="0" fontId="13" fillId="0" borderId="0" xfId="0" applyFont="1" applyAlignment="1">
      <alignment horizontal="centerContinuous"/>
    </xf>
    <xf numFmtId="0" fontId="13" fillId="0" borderId="57" xfId="0" applyFont="1" applyBorder="1" applyAlignment="1">
      <alignment horizontal="center"/>
    </xf>
    <xf numFmtId="0" fontId="13" fillId="0" borderId="20" xfId="0" applyFont="1" applyBorder="1" applyAlignment="1">
      <alignment horizontal="center"/>
    </xf>
    <xf numFmtId="0" fontId="13" fillId="0" borderId="58" xfId="0" applyFont="1"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vertical="center"/>
    </xf>
    <xf numFmtId="0" fontId="0" fillId="0" borderId="61" xfId="0" applyBorder="1" applyAlignment="1">
      <alignment horizontal="center" wrapText="1"/>
    </xf>
    <xf numFmtId="0" fontId="0" fillId="0" borderId="62" xfId="0" applyBorder="1" applyAlignment="1">
      <alignment horizontal="center" vertical="center"/>
    </xf>
    <xf numFmtId="0" fontId="0" fillId="0" borderId="2" xfId="0" applyBorder="1"/>
    <xf numFmtId="0" fontId="0" fillId="0" borderId="8"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6" fillId="0" borderId="0" xfId="0" applyFont="1" applyBorder="1" applyAlignment="1">
      <alignment horizontal="center"/>
    </xf>
    <xf numFmtId="49" fontId="2" fillId="0" borderId="0" xfId="0" applyNumberFormat="1" applyFont="1" applyAlignment="1" applyProtection="1">
      <alignment horizontal="center"/>
    </xf>
    <xf numFmtId="49" fontId="3" fillId="0" borderId="0" xfId="0" applyNumberFormat="1" applyFont="1" applyAlignment="1" applyProtection="1">
      <alignment horizontal="centerContinuous"/>
    </xf>
    <xf numFmtId="0" fontId="2" fillId="0" borderId="0" xfId="0" applyFont="1" applyAlignment="1">
      <alignment vertical="center" textRotation="90"/>
    </xf>
    <xf numFmtId="1" fontId="2" fillId="0" borderId="59" xfId="0" applyNumberFormat="1" applyFont="1" applyBorder="1" applyAlignment="1">
      <alignment horizontal="center"/>
    </xf>
    <xf numFmtId="1" fontId="2" fillId="0" borderId="59" xfId="0" applyNumberFormat="1" applyFont="1" applyFill="1" applyBorder="1" applyAlignment="1">
      <alignment horizontal="center"/>
    </xf>
    <xf numFmtId="49" fontId="2" fillId="0" borderId="65" xfId="0" applyNumberFormat="1" applyFont="1" applyBorder="1" applyAlignment="1">
      <alignment horizontal="left"/>
    </xf>
    <xf numFmtId="1" fontId="2" fillId="0" borderId="89" xfId="0" applyNumberFormat="1" applyFont="1" applyBorder="1" applyAlignment="1">
      <alignment horizontal="center"/>
    </xf>
    <xf numFmtId="1" fontId="2" fillId="2" borderId="59" xfId="0" applyNumberFormat="1" applyFont="1" applyFill="1" applyBorder="1" applyAlignment="1">
      <alignment horizontal="center"/>
    </xf>
    <xf numFmtId="1" fontId="2" fillId="2" borderId="37" xfId="0" applyNumberFormat="1" applyFont="1" applyFill="1" applyBorder="1" applyAlignment="1" applyProtection="1">
      <alignment horizontal="center"/>
    </xf>
    <xf numFmtId="1" fontId="2" fillId="2" borderId="61" xfId="0" applyNumberFormat="1" applyFont="1" applyFill="1" applyBorder="1" applyAlignment="1" applyProtection="1">
      <alignment horizontal="center"/>
    </xf>
    <xf numFmtId="1" fontId="2" fillId="0" borderId="61" xfId="0" applyNumberFormat="1" applyFont="1" applyFill="1" applyBorder="1" applyAlignment="1" applyProtection="1">
      <alignment horizontal="center"/>
    </xf>
    <xf numFmtId="1" fontId="2" fillId="0" borderId="61" xfId="0" applyNumberFormat="1" applyFont="1" applyFill="1" applyBorder="1" applyAlignment="1">
      <alignment horizontal="center"/>
    </xf>
    <xf numFmtId="1" fontId="2" fillId="2" borderId="61" xfId="0" applyNumberFormat="1" applyFont="1" applyFill="1" applyBorder="1" applyAlignment="1">
      <alignment horizontal="center"/>
    </xf>
    <xf numFmtId="49" fontId="2" fillId="0" borderId="0" xfId="0" applyNumberFormat="1" applyFont="1" applyBorder="1" applyAlignment="1" applyProtection="1">
      <alignment horizontal="center"/>
    </xf>
    <xf numFmtId="0" fontId="2" fillId="0" borderId="9" xfId="0" applyFont="1" applyBorder="1" applyAlignment="1" applyProtection="1">
      <alignment horizontal="left"/>
    </xf>
    <xf numFmtId="49" fontId="3" fillId="0" borderId="9" xfId="0" applyNumberFormat="1" applyFont="1" applyFill="1" applyBorder="1"/>
    <xf numFmtId="49" fontId="2" fillId="0" borderId="9" xfId="0" applyNumberFormat="1" applyFont="1" applyFill="1" applyBorder="1"/>
    <xf numFmtId="49" fontId="2" fillId="0" borderId="0" xfId="0" applyNumberFormat="1" applyFont="1" applyFill="1" applyBorder="1"/>
    <xf numFmtId="49" fontId="2" fillId="0" borderId="10" xfId="0" applyNumberFormat="1" applyFont="1" applyFill="1" applyBorder="1"/>
    <xf numFmtId="0" fontId="3" fillId="0" borderId="31" xfId="0" applyFont="1" applyBorder="1" applyAlignment="1" applyProtection="1">
      <alignment horizontal="centerContinuous" vertical="center"/>
    </xf>
    <xf numFmtId="11" fontId="3" fillId="0" borderId="8" xfId="0" applyNumberFormat="1" applyFont="1" applyBorder="1" applyAlignment="1" applyProtection="1">
      <alignment horizontal="centerContinuous"/>
    </xf>
    <xf numFmtId="11" fontId="2" fillId="0" borderId="8" xfId="0" applyNumberFormat="1" applyFont="1" applyFill="1" applyBorder="1" applyAlignment="1" applyProtection="1">
      <alignment horizontal="centerContinuous"/>
    </xf>
    <xf numFmtId="11" fontId="2" fillId="0" borderId="8" xfId="0" applyNumberFormat="1" applyFont="1" applyBorder="1" applyAlignment="1" applyProtection="1">
      <alignment horizontal="centerContinuous"/>
    </xf>
    <xf numFmtId="49" fontId="2" fillId="0" borderId="8" xfId="0" applyNumberFormat="1" applyFont="1" applyFill="1" applyBorder="1" applyAlignment="1" applyProtection="1">
      <alignment horizontal="centerContinuous"/>
    </xf>
    <xf numFmtId="165" fontId="2" fillId="0" borderId="8" xfId="0" applyNumberFormat="1" applyFont="1" applyBorder="1" applyAlignment="1" applyProtection="1">
      <alignment horizontal="centerContinuous"/>
    </xf>
    <xf numFmtId="49" fontId="2" fillId="0" borderId="29" xfId="0" applyNumberFormat="1" applyFont="1" applyBorder="1" applyAlignment="1" applyProtection="1">
      <alignment horizontal="centerContinuous"/>
    </xf>
    <xf numFmtId="11" fontId="7" fillId="0" borderId="24" xfId="0" applyNumberFormat="1" applyFont="1" applyBorder="1" applyAlignment="1" applyProtection="1">
      <alignment horizontal="center" vertical="center" textRotation="90"/>
    </xf>
    <xf numFmtId="11" fontId="7" fillId="0" borderId="103" xfId="0" applyNumberFormat="1" applyFont="1" applyBorder="1" applyAlignment="1" applyProtection="1">
      <alignment horizontal="center" vertical="center" textRotation="90"/>
    </xf>
    <xf numFmtId="11" fontId="3" fillId="0" borderId="24" xfId="0" applyNumberFormat="1" applyFont="1" applyBorder="1" applyAlignment="1" applyProtection="1">
      <alignment horizontal="center" vertical="center" textRotation="90"/>
    </xf>
    <xf numFmtId="49" fontId="3" fillId="0" borderId="24" xfId="0" applyNumberFormat="1" applyFont="1" applyBorder="1" applyAlignment="1" applyProtection="1">
      <alignment horizontal="center" vertical="center" textRotation="90"/>
    </xf>
    <xf numFmtId="165" fontId="3" fillId="0" borderId="24" xfId="0" applyNumberFormat="1" applyFont="1" applyBorder="1" applyAlignment="1" applyProtection="1">
      <alignment horizontal="center" vertical="center" textRotation="90"/>
    </xf>
    <xf numFmtId="165" fontId="7" fillId="0" borderId="104" xfId="0" applyNumberFormat="1" applyFont="1" applyBorder="1" applyAlignment="1" applyProtection="1">
      <alignment horizontal="center" vertical="center" textRotation="90"/>
    </xf>
    <xf numFmtId="49" fontId="3" fillId="0" borderId="28" xfId="0" applyNumberFormat="1" applyFont="1" applyBorder="1" applyAlignment="1" applyProtection="1">
      <alignment horizontal="left"/>
    </xf>
    <xf numFmtId="1" fontId="2" fillId="0" borderId="37" xfId="0" applyNumberFormat="1" applyFont="1" applyBorder="1" applyAlignment="1" applyProtection="1">
      <alignment horizontal="center"/>
    </xf>
    <xf numFmtId="1" fontId="2" fillId="0" borderId="59" xfId="0" applyNumberFormat="1" applyFont="1" applyBorder="1" applyAlignment="1" applyProtection="1">
      <alignment horizontal="center"/>
    </xf>
    <xf numFmtId="1" fontId="2" fillId="2" borderId="59" xfId="0" applyNumberFormat="1" applyFont="1" applyFill="1" applyBorder="1" applyAlignment="1" applyProtection="1">
      <alignment horizontal="center"/>
    </xf>
    <xf numFmtId="1" fontId="2" fillId="0" borderId="59" xfId="0" applyNumberFormat="1" applyFont="1" applyFill="1" applyBorder="1" applyAlignment="1" applyProtection="1">
      <alignment horizontal="center"/>
    </xf>
    <xf numFmtId="0" fontId="6" fillId="0" borderId="0" xfId="0" applyFont="1" applyAlignment="1">
      <alignment horizontal="left"/>
    </xf>
    <xf numFmtId="49" fontId="2" fillId="0" borderId="94" xfId="0" applyNumberFormat="1" applyFont="1" applyBorder="1"/>
    <xf numFmtId="0" fontId="18" fillId="0" borderId="0" xfId="0" applyNumberFormat="1" applyFont="1" applyProtection="1">
      <protection hidden="1"/>
    </xf>
    <xf numFmtId="0" fontId="19" fillId="0" borderId="0" xfId="0" applyNumberFormat="1" applyFont="1" applyAlignment="1" applyProtection="1">
      <alignment horizontal="centerContinuous" vertical="center" wrapText="1"/>
      <protection hidden="1"/>
    </xf>
    <xf numFmtId="0" fontId="20" fillId="0" borderId="0" xfId="0" applyNumberFormat="1" applyFont="1" applyAlignment="1" applyProtection="1">
      <alignment horizontal="centerContinuous" vertical="center"/>
      <protection hidden="1"/>
    </xf>
    <xf numFmtId="0" fontId="2" fillId="0" borderId="0" xfId="0" applyFont="1" applyBorder="1" applyAlignment="1" applyProtection="1">
      <alignment horizontal="center"/>
      <protection hidden="1"/>
    </xf>
    <xf numFmtId="0" fontId="6" fillId="0" borderId="0" xfId="0" applyFont="1" applyBorder="1" applyAlignment="1" applyProtection="1">
      <alignment horizontal="left"/>
      <protection hidden="1"/>
    </xf>
    <xf numFmtId="0" fontId="6" fillId="0" borderId="0" xfId="0" applyFont="1" applyProtection="1">
      <protection hidden="1"/>
    </xf>
    <xf numFmtId="0" fontId="18" fillId="0" borderId="0" xfId="0" applyNumberFormat="1" applyFont="1" applyFill="1" applyBorder="1" applyProtection="1">
      <protection hidden="1"/>
    </xf>
    <xf numFmtId="0" fontId="23" fillId="0" borderId="0" xfId="0" applyNumberFormat="1" applyFont="1" applyFill="1" applyBorder="1" applyAlignment="1" applyProtection="1">
      <alignment horizontal="center"/>
      <protection hidden="1"/>
    </xf>
    <xf numFmtId="0" fontId="18" fillId="3" borderId="2" xfId="0" applyNumberFormat="1" applyFont="1" applyFill="1" applyBorder="1" applyProtection="1">
      <protection hidden="1"/>
    </xf>
    <xf numFmtId="0" fontId="0" fillId="0" borderId="0" xfId="0" applyAlignment="1" applyProtection="1">
      <alignment wrapText="1"/>
      <protection hidden="1"/>
    </xf>
    <xf numFmtId="0" fontId="25" fillId="3" borderId="9" xfId="0" applyFont="1" applyFill="1" applyBorder="1" applyAlignment="1" applyProtection="1">
      <alignment horizontal="left" vertical="center"/>
      <protection hidden="1"/>
    </xf>
    <xf numFmtId="0" fontId="18" fillId="3" borderId="117" xfId="0" applyNumberFormat="1" applyFont="1" applyFill="1" applyBorder="1" applyProtection="1">
      <protection hidden="1"/>
    </xf>
    <xf numFmtId="0" fontId="1" fillId="3" borderId="117" xfId="0" applyFont="1" applyFill="1" applyBorder="1" applyAlignment="1" applyProtection="1">
      <alignment wrapText="1"/>
      <protection hidden="1"/>
    </xf>
    <xf numFmtId="49" fontId="6" fillId="0" borderId="0" xfId="0" applyNumberFormat="1" applyFont="1" applyBorder="1" applyAlignment="1" applyProtection="1">
      <alignment horizontal="left"/>
      <protection hidden="1"/>
    </xf>
    <xf numFmtId="0" fontId="18" fillId="3" borderId="9" xfId="0" applyNumberFormat="1" applyFont="1" applyFill="1" applyBorder="1" applyProtection="1">
      <protection hidden="1"/>
    </xf>
    <xf numFmtId="0" fontId="25" fillId="4" borderId="0" xfId="0" applyFont="1" applyFill="1" applyBorder="1" applyAlignment="1" applyProtection="1">
      <alignment horizontal="right" vertical="center"/>
      <protection hidden="1"/>
    </xf>
    <xf numFmtId="0" fontId="25" fillId="4" borderId="8" xfId="0" applyFont="1" applyFill="1" applyBorder="1" applyAlignment="1" applyProtection="1">
      <alignment horizontal="center" wrapText="1"/>
      <protection hidden="1"/>
    </xf>
    <xf numFmtId="0" fontId="18" fillId="4" borderId="10" xfId="0" applyNumberFormat="1" applyFont="1" applyFill="1" applyBorder="1" applyProtection="1">
      <protection hidden="1"/>
    </xf>
    <xf numFmtId="2" fontId="21" fillId="4" borderId="11" xfId="0" applyNumberFormat="1" applyFont="1" applyFill="1" applyBorder="1" applyAlignment="1" applyProtection="1">
      <alignment horizontal="center" vertical="center" wrapText="1"/>
      <protection hidden="1"/>
    </xf>
    <xf numFmtId="0" fontId="1" fillId="4" borderId="11" xfId="0" applyFont="1" applyFill="1" applyBorder="1" applyAlignment="1" applyProtection="1">
      <alignment wrapText="1"/>
      <protection hidden="1"/>
    </xf>
    <xf numFmtId="0" fontId="1" fillId="4" borderId="13" xfId="0" applyFont="1" applyFill="1" applyBorder="1" applyAlignment="1" applyProtection="1">
      <alignment wrapText="1"/>
      <protection hidden="1"/>
    </xf>
    <xf numFmtId="0" fontId="18" fillId="0" borderId="9" xfId="0" applyNumberFormat="1" applyFont="1" applyFill="1" applyBorder="1" applyProtection="1">
      <protection hidden="1"/>
    </xf>
    <xf numFmtId="0" fontId="18" fillId="3" borderId="10" xfId="0" applyNumberFormat="1" applyFont="1" applyFill="1" applyBorder="1" applyProtection="1">
      <protection hidden="1"/>
    </xf>
    <xf numFmtId="0" fontId="25" fillId="3" borderId="11" xfId="0" applyNumberFormat="1" applyFont="1" applyFill="1" applyBorder="1" applyAlignment="1" applyProtection="1">
      <alignment horizontal="right" vertical="center" wrapText="1"/>
      <protection hidden="1"/>
    </xf>
    <xf numFmtId="0" fontId="26" fillId="4" borderId="0" xfId="0" applyNumberFormat="1" applyFont="1" applyFill="1" applyBorder="1" applyAlignment="1" applyProtection="1">
      <alignment horizontal="center" vertical="top" wrapText="1"/>
      <protection hidden="1"/>
    </xf>
    <xf numFmtId="0" fontId="18" fillId="4" borderId="0" xfId="0" applyNumberFormat="1" applyFont="1" applyFill="1" applyBorder="1" applyProtection="1">
      <protection hidden="1"/>
    </xf>
    <xf numFmtId="0" fontId="0" fillId="4" borderId="0" xfId="0" applyFill="1" applyBorder="1" applyAlignment="1" applyProtection="1">
      <alignment vertical="top" wrapText="1"/>
      <protection hidden="1"/>
    </xf>
    <xf numFmtId="0" fontId="27" fillId="4" borderId="0" xfId="0" applyFont="1" applyFill="1" applyBorder="1" applyAlignment="1" applyProtection="1">
      <alignment horizontal="right" vertical="top" wrapText="1"/>
      <protection hidden="1"/>
    </xf>
    <xf numFmtId="0" fontId="6" fillId="3" borderId="11" xfId="0" applyFont="1" applyFill="1" applyBorder="1" applyAlignment="1" applyProtection="1">
      <alignment horizontal="right" vertical="top" wrapText="1"/>
      <protection hidden="1"/>
    </xf>
    <xf numFmtId="0" fontId="6" fillId="3" borderId="11" xfId="0" applyFont="1" applyFill="1" applyBorder="1" applyAlignment="1" applyProtection="1">
      <alignment vertical="top" wrapText="1"/>
      <protection hidden="1"/>
    </xf>
    <xf numFmtId="0" fontId="0" fillId="3" borderId="11" xfId="0" applyFill="1" applyBorder="1" applyAlignment="1" applyProtection="1">
      <alignment vertical="top" wrapText="1"/>
      <protection hidden="1"/>
    </xf>
    <xf numFmtId="165" fontId="32" fillId="2" borderId="118" xfId="0" applyNumberFormat="1" applyFont="1" applyFill="1" applyBorder="1" applyAlignment="1" applyProtection="1">
      <alignment horizontal="left" wrapText="1"/>
      <protection hidden="1"/>
    </xf>
    <xf numFmtId="0" fontId="13" fillId="0" borderId="0" xfId="0" applyFont="1" applyBorder="1" applyAlignment="1" applyProtection="1">
      <protection hidden="1"/>
    </xf>
    <xf numFmtId="0" fontId="13" fillId="0" borderId="0" xfId="0" applyFont="1" applyAlignment="1" applyProtection="1">
      <alignment horizontal="left"/>
      <protection hidden="1"/>
    </xf>
    <xf numFmtId="0" fontId="13" fillId="0" borderId="0" xfId="0" applyFont="1" applyAlignment="1" applyProtection="1">
      <alignment horizontal="left" wrapText="1"/>
      <protection hidden="1"/>
    </xf>
    <xf numFmtId="0" fontId="6" fillId="0" borderId="0" xfId="0" applyFont="1" applyAlignment="1" applyProtection="1">
      <alignment horizontal="left"/>
      <protection hidden="1"/>
    </xf>
    <xf numFmtId="0" fontId="14" fillId="0" borderId="0" xfId="0" applyFont="1" applyAlignment="1" applyProtection="1">
      <alignment horizontal="left"/>
      <protection hidden="1"/>
    </xf>
    <xf numFmtId="49" fontId="6" fillId="0" borderId="0" xfId="0" applyNumberFormat="1" applyFont="1" applyBorder="1" applyProtection="1">
      <protection hidden="1"/>
    </xf>
    <xf numFmtId="0" fontId="18" fillId="5" borderId="9" xfId="0" applyNumberFormat="1" applyFont="1" applyFill="1" applyBorder="1" applyProtection="1">
      <protection hidden="1"/>
    </xf>
    <xf numFmtId="0" fontId="18" fillId="5" borderId="0" xfId="0" applyNumberFormat="1" applyFont="1" applyFill="1" applyBorder="1" applyProtection="1">
      <protection hidden="1"/>
    </xf>
    <xf numFmtId="0" fontId="25" fillId="5" borderId="0" xfId="0" applyNumberFormat="1" applyFont="1" applyFill="1" applyBorder="1" applyProtection="1">
      <protection hidden="1"/>
    </xf>
    <xf numFmtId="0" fontId="25" fillId="5" borderId="0" xfId="0" applyNumberFormat="1" applyFont="1" applyFill="1" applyBorder="1" applyAlignment="1" applyProtection="1">
      <alignment horizontal="center"/>
      <protection hidden="1"/>
    </xf>
    <xf numFmtId="0" fontId="18" fillId="5" borderId="12" xfId="0" applyNumberFormat="1" applyFont="1" applyFill="1" applyBorder="1" applyProtection="1">
      <protection hidden="1"/>
    </xf>
    <xf numFmtId="0" fontId="32" fillId="5" borderId="119" xfId="0" applyNumberFormat="1" applyFont="1" applyFill="1" applyBorder="1" applyAlignment="1" applyProtection="1">
      <alignment horizontal="center" vertical="center" wrapText="1"/>
      <protection hidden="1"/>
    </xf>
    <xf numFmtId="0" fontId="33" fillId="5" borderId="0" xfId="0" applyNumberFormat="1" applyFont="1" applyFill="1" applyBorder="1" applyAlignment="1" applyProtection="1">
      <alignment horizontal="right" vertical="top"/>
      <protection hidden="1"/>
    </xf>
    <xf numFmtId="165" fontId="32" fillId="5" borderId="120" xfId="0" applyNumberFormat="1" applyFont="1" applyFill="1" applyBorder="1" applyAlignment="1" applyProtection="1">
      <alignment horizontal="center"/>
      <protection hidden="1"/>
    </xf>
    <xf numFmtId="0" fontId="32" fillId="5" borderId="0" xfId="0" applyNumberFormat="1" applyFont="1" applyFill="1" applyBorder="1" applyAlignment="1" applyProtection="1">
      <alignment horizontal="center" wrapText="1"/>
      <protection hidden="1"/>
    </xf>
    <xf numFmtId="0" fontId="25" fillId="5" borderId="0" xfId="0" applyNumberFormat="1" applyFont="1" applyFill="1" applyBorder="1" applyAlignment="1" applyProtection="1">
      <alignment horizontal="center" vertical="center"/>
      <protection hidden="1"/>
    </xf>
    <xf numFmtId="0" fontId="32" fillId="5" borderId="0" xfId="0" applyNumberFormat="1" applyFont="1" applyFill="1" applyBorder="1" applyAlignment="1" applyProtection="1">
      <alignment horizontal="center" vertical="center" wrapText="1"/>
      <protection hidden="1"/>
    </xf>
    <xf numFmtId="0" fontId="18" fillId="5" borderId="10" xfId="0" applyNumberFormat="1" applyFont="1" applyFill="1" applyBorder="1" applyProtection="1">
      <protection hidden="1"/>
    </xf>
    <xf numFmtId="0" fontId="18" fillId="5" borderId="11" xfId="0" applyNumberFormat="1" applyFont="1" applyFill="1" applyBorder="1" applyProtection="1">
      <protection hidden="1"/>
    </xf>
    <xf numFmtId="0" fontId="18" fillId="5" borderId="11" xfId="0" applyNumberFormat="1" applyFont="1" applyFill="1" applyBorder="1" applyAlignment="1" applyProtection="1">
      <alignment horizontal="center"/>
      <protection hidden="1"/>
    </xf>
    <xf numFmtId="0" fontId="18" fillId="5" borderId="13" xfId="0" applyNumberFormat="1" applyFont="1" applyFill="1" applyBorder="1" applyProtection="1">
      <protection hidden="1"/>
    </xf>
    <xf numFmtId="0" fontId="18" fillId="0" borderId="0" xfId="0" applyNumberFormat="1" applyFont="1" applyAlignment="1" applyProtection="1">
      <alignment horizontal="center"/>
      <protection hidden="1"/>
    </xf>
    <xf numFmtId="0" fontId="20" fillId="0" borderId="0" xfId="0" applyNumberFormat="1" applyFont="1" applyProtection="1">
      <protection hidden="1"/>
    </xf>
    <xf numFmtId="0" fontId="20" fillId="0" borderId="0" xfId="0" applyNumberFormat="1" applyFont="1" applyAlignment="1" applyProtection="1">
      <alignment wrapText="1"/>
      <protection hidden="1"/>
    </xf>
    <xf numFmtId="0" fontId="3" fillId="0" borderId="0" xfId="0" applyFont="1" applyBorder="1" applyAlignment="1" applyProtection="1">
      <alignment horizontal="left"/>
      <protection hidden="1"/>
    </xf>
    <xf numFmtId="49" fontId="2" fillId="0" borderId="0" xfId="0" applyNumberFormat="1" applyFont="1" applyBorder="1" applyProtection="1">
      <protection hidden="1"/>
    </xf>
    <xf numFmtId="0" fontId="18" fillId="0" borderId="0" xfId="0" applyNumberFormat="1" applyFont="1" applyAlignment="1" applyProtection="1">
      <alignment horizontal="centerContinuous"/>
      <protection hidden="1"/>
    </xf>
    <xf numFmtId="0" fontId="0" fillId="0" borderId="0" xfId="0" applyProtection="1">
      <protection hidden="1"/>
    </xf>
    <xf numFmtId="49" fontId="3" fillId="0" borderId="0" xfId="0" applyNumberFormat="1" applyFont="1" applyBorder="1" applyProtection="1">
      <protection hidden="1"/>
    </xf>
    <xf numFmtId="0" fontId="2" fillId="0" borderId="0" xfId="0" applyFont="1" applyBorder="1" applyAlignment="1" applyProtection="1">
      <alignment horizontal="left"/>
      <protection hidden="1"/>
    </xf>
    <xf numFmtId="49" fontId="2" fillId="0" borderId="0" xfId="0" applyNumberFormat="1" applyFont="1" applyBorder="1" applyAlignment="1" applyProtection="1">
      <alignment horizontal="left"/>
      <protection hidden="1"/>
    </xf>
    <xf numFmtId="49" fontId="3" fillId="0" borderId="0" xfId="0" applyNumberFormat="1" applyFont="1" applyBorder="1" applyAlignment="1" applyProtection="1">
      <alignment horizontal="left"/>
      <protection hidden="1"/>
    </xf>
    <xf numFmtId="0" fontId="2" fillId="0" borderId="0" xfId="0" applyFont="1" applyBorder="1" applyProtection="1">
      <protection hidden="1"/>
    </xf>
    <xf numFmtId="0" fontId="6" fillId="0" borderId="0" xfId="0" applyFont="1" applyBorder="1" applyProtection="1">
      <protection hidden="1"/>
    </xf>
    <xf numFmtId="0" fontId="0" fillId="0" borderId="73" xfId="0" applyBorder="1" applyAlignment="1" applyProtection="1">
      <alignment horizontal="center"/>
      <protection hidden="1"/>
    </xf>
    <xf numFmtId="0" fontId="0" fillId="0" borderId="122" xfId="0" applyBorder="1" applyAlignment="1" applyProtection="1">
      <alignment horizontal="center"/>
      <protection hidden="1"/>
    </xf>
    <xf numFmtId="0" fontId="20" fillId="0" borderId="0" xfId="0" applyNumberFormat="1" applyFont="1" applyAlignment="1">
      <alignment horizontal="centerContinuous"/>
    </xf>
    <xf numFmtId="0" fontId="0" fillId="0" borderId="0" xfId="0" applyAlignment="1">
      <alignment horizontal="centerContinuous"/>
    </xf>
    <xf numFmtId="0" fontId="21" fillId="0" borderId="0" xfId="0" applyNumberFormat="1" applyFont="1" applyAlignment="1" applyProtection="1">
      <alignment horizontal="centerContinuous" vertical="center"/>
      <protection hidden="1"/>
    </xf>
    <xf numFmtId="0" fontId="23" fillId="0" borderId="0" xfId="0" applyFont="1" applyAlignment="1" applyProtection="1">
      <alignment horizontal="centerContinuous"/>
      <protection hidden="1"/>
    </xf>
    <xf numFmtId="0" fontId="0" fillId="0" borderId="0" xfId="0" applyAlignment="1" applyProtection="1">
      <alignment horizontal="centerContinuous"/>
      <protection hidden="1"/>
    </xf>
    <xf numFmtId="0" fontId="0" fillId="0" borderId="0" xfId="0" applyAlignment="1" applyProtection="1">
      <alignment horizontal="center"/>
      <protection hidden="1"/>
    </xf>
    <xf numFmtId="0" fontId="13" fillId="0" borderId="123" xfId="0" applyFont="1" applyBorder="1" applyProtection="1">
      <protection hidden="1"/>
    </xf>
    <xf numFmtId="0" fontId="13" fillId="0" borderId="124" xfId="0" applyFont="1" applyBorder="1" applyAlignment="1" applyProtection="1">
      <alignment horizontal="center"/>
      <protection hidden="1"/>
    </xf>
    <xf numFmtId="0" fontId="13" fillId="0" borderId="125" xfId="0" applyFont="1" applyBorder="1" applyAlignment="1" applyProtection="1">
      <alignment horizontal="center" wrapText="1"/>
      <protection hidden="1"/>
    </xf>
    <xf numFmtId="0" fontId="0" fillId="0" borderId="67" xfId="0" applyBorder="1" applyProtection="1">
      <protection hidden="1"/>
    </xf>
    <xf numFmtId="0" fontId="0" fillId="0" borderId="0" xfId="0" applyBorder="1" applyAlignment="1" applyProtection="1">
      <alignment horizontal="center"/>
      <protection hidden="1"/>
    </xf>
    <xf numFmtId="0" fontId="0" fillId="0" borderId="67" xfId="0" applyFill="1" applyBorder="1" applyProtection="1">
      <protection hidden="1"/>
    </xf>
    <xf numFmtId="0" fontId="0" fillId="0" borderId="126" xfId="0" applyFill="1" applyBorder="1" applyProtection="1">
      <protection hidden="1"/>
    </xf>
    <xf numFmtId="0" fontId="0" fillId="0" borderId="77" xfId="0" applyBorder="1" applyAlignment="1" applyProtection="1">
      <alignment horizontal="center"/>
      <protection hidden="1"/>
    </xf>
    <xf numFmtId="0" fontId="0" fillId="0" borderId="126" xfId="0" applyBorder="1" applyProtection="1">
      <protection hidden="1"/>
    </xf>
    <xf numFmtId="11" fontId="6" fillId="0" borderId="0" xfId="0" applyNumberFormat="1" applyFont="1" applyBorder="1" applyAlignment="1" applyProtection="1">
      <alignment horizontal="center" vertical="center"/>
      <protection hidden="1"/>
    </xf>
    <xf numFmtId="0" fontId="6" fillId="0" borderId="0" xfId="0" applyFont="1" applyBorder="1" applyAlignment="1" applyProtection="1">
      <alignment horizontal="center"/>
      <protection hidden="1"/>
    </xf>
    <xf numFmtId="0" fontId="6" fillId="0" borderId="77" xfId="0" applyFont="1" applyBorder="1" applyAlignment="1" applyProtection="1">
      <alignment horizontal="center"/>
      <protection hidden="1"/>
    </xf>
    <xf numFmtId="11" fontId="6" fillId="0" borderId="67" xfId="0" applyNumberFormat="1" applyFont="1" applyBorder="1" applyAlignment="1" applyProtection="1">
      <alignment vertical="center"/>
      <protection hidden="1"/>
    </xf>
    <xf numFmtId="0" fontId="47" fillId="0" borderId="0" xfId="0" applyNumberFormat="1" applyFont="1" applyBorder="1" applyAlignment="1" applyProtection="1">
      <alignment horizontal="center"/>
      <protection hidden="1"/>
    </xf>
    <xf numFmtId="49" fontId="6" fillId="0" borderId="67" xfId="0" applyNumberFormat="1" applyFont="1" applyBorder="1" applyAlignment="1" applyProtection="1">
      <alignment vertical="center"/>
      <protection hidden="1"/>
    </xf>
    <xf numFmtId="165" fontId="6" fillId="0" borderId="67" xfId="0" applyNumberFormat="1" applyFont="1" applyBorder="1" applyAlignment="1" applyProtection="1">
      <alignment vertical="center"/>
      <protection hidden="1"/>
    </xf>
    <xf numFmtId="49" fontId="6" fillId="0" borderId="67" xfId="0" applyNumberFormat="1" applyFont="1" applyBorder="1" applyAlignment="1" applyProtection="1">
      <protection hidden="1"/>
    </xf>
    <xf numFmtId="0" fontId="47" fillId="0" borderId="0" xfId="0" applyFont="1" applyBorder="1" applyAlignment="1" applyProtection="1">
      <alignment wrapText="1"/>
      <protection hidden="1"/>
    </xf>
    <xf numFmtId="0" fontId="0" fillId="0" borderId="0" xfId="0" applyBorder="1" applyAlignment="1" applyProtection="1">
      <alignment horizontal="center" wrapText="1"/>
      <protection hidden="1"/>
    </xf>
    <xf numFmtId="0" fontId="0" fillId="0" borderId="0" xfId="0" applyBorder="1"/>
    <xf numFmtId="0" fontId="25" fillId="6" borderId="127" xfId="0" applyFont="1" applyFill="1" applyBorder="1" applyAlignment="1" applyProtection="1">
      <alignment horizontal="center" vertical="center" wrapText="1"/>
      <protection locked="0" hidden="1"/>
    </xf>
    <xf numFmtId="0" fontId="25" fillId="4" borderId="9" xfId="0" applyNumberFormat="1" applyFont="1" applyFill="1" applyBorder="1" applyAlignment="1" applyProtection="1">
      <alignment horizontal="right" vertical="center" wrapText="1"/>
      <protection hidden="1"/>
    </xf>
    <xf numFmtId="0" fontId="0" fillId="0" borderId="0" xfId="0" applyAlignment="1" applyProtection="1">
      <protection hidden="1"/>
    </xf>
    <xf numFmtId="0" fontId="0" fillId="0" borderId="0" xfId="0" applyAlignment="1">
      <alignment horizontal="center" wrapText="1"/>
    </xf>
    <xf numFmtId="0" fontId="22" fillId="0" borderId="0" xfId="0" applyFont="1" applyAlignment="1">
      <alignment horizontal="center"/>
    </xf>
    <xf numFmtId="165" fontId="6" fillId="0" borderId="12" xfId="0" applyNumberFormat="1" applyFont="1" applyBorder="1" applyAlignment="1" applyProtection="1">
      <alignment horizontal="center" wrapText="1"/>
      <protection hidden="1"/>
    </xf>
    <xf numFmtId="0" fontId="0" fillId="0" borderId="0" xfId="0" applyAlignment="1" applyProtection="1">
      <alignment horizontal="center" wrapText="1"/>
      <protection hidden="1"/>
    </xf>
    <xf numFmtId="0" fontId="46" fillId="0" borderId="67" xfId="0" applyFont="1" applyBorder="1" applyAlignment="1" applyProtection="1">
      <alignment horizontal="center" wrapText="1"/>
      <protection hidden="1"/>
    </xf>
    <xf numFmtId="0" fontId="0" fillId="0" borderId="67" xfId="0" applyBorder="1" applyAlignment="1" applyProtection="1">
      <alignment horizontal="center" wrapText="1"/>
      <protection hidden="1"/>
    </xf>
    <xf numFmtId="0" fontId="39" fillId="0" borderId="0" xfId="0" applyNumberFormat="1" applyFont="1" applyAlignment="1">
      <alignment horizontal="left"/>
    </xf>
    <xf numFmtId="0" fontId="22" fillId="0" borderId="0" xfId="0" applyFont="1" applyAlignment="1" applyProtection="1">
      <alignment horizontal="centerContinuous" wrapText="1"/>
      <protection hidden="1"/>
    </xf>
    <xf numFmtId="0" fontId="18" fillId="0" borderId="0" xfId="0" applyFont="1" applyProtection="1">
      <protection hidden="1"/>
    </xf>
    <xf numFmtId="0" fontId="18" fillId="0" borderId="9" xfId="0" applyFont="1" applyBorder="1" applyProtection="1">
      <protection hidden="1"/>
    </xf>
    <xf numFmtId="0" fontId="18" fillId="0" borderId="10" xfId="0" applyFont="1" applyBorder="1" applyProtection="1">
      <protection hidden="1"/>
    </xf>
    <xf numFmtId="0" fontId="25" fillId="0" borderId="0" xfId="0" applyNumberFormat="1" applyFont="1" applyProtection="1">
      <protection hidden="1"/>
    </xf>
    <xf numFmtId="0" fontId="25" fillId="0" borderId="0" xfId="0" applyFont="1" applyBorder="1" applyAlignment="1" applyProtection="1">
      <protection hidden="1"/>
    </xf>
    <xf numFmtId="0" fontId="18" fillId="0" borderId="2" xfId="0" applyNumberFormat="1" applyFont="1" applyFill="1" applyBorder="1" applyProtection="1">
      <protection hidden="1"/>
    </xf>
    <xf numFmtId="0" fontId="18" fillId="0" borderId="8" xfId="0" applyNumberFormat="1" applyFont="1" applyFill="1" applyBorder="1" applyProtection="1">
      <protection hidden="1"/>
    </xf>
    <xf numFmtId="0" fontId="25" fillId="0" borderId="8" xfId="0" applyNumberFormat="1" applyFont="1" applyFill="1" applyBorder="1" applyAlignment="1" applyProtection="1">
      <alignment horizontal="right" vertical="center" wrapText="1"/>
      <protection hidden="1"/>
    </xf>
    <xf numFmtId="0" fontId="25" fillId="0" borderId="8" xfId="0" applyFont="1" applyFill="1" applyBorder="1" applyAlignment="1" applyProtection="1">
      <alignment horizontal="center" vertical="center"/>
      <protection hidden="1"/>
    </xf>
    <xf numFmtId="0" fontId="29" fillId="0" borderId="8" xfId="0" applyFont="1" applyFill="1" applyBorder="1" applyAlignment="1" applyProtection="1">
      <alignment vertical="top" wrapText="1"/>
      <protection hidden="1"/>
    </xf>
    <xf numFmtId="0" fontId="18" fillId="0" borderId="29" xfId="0" applyNumberFormat="1" applyFont="1" applyFill="1" applyBorder="1" applyProtection="1">
      <protection hidden="1"/>
    </xf>
    <xf numFmtId="0" fontId="25" fillId="0" borderId="0" xfId="0" applyNumberFormat="1" applyFont="1" applyFill="1" applyBorder="1" applyAlignment="1" applyProtection="1">
      <alignment horizontal="center" vertical="center"/>
      <protection hidden="1"/>
    </xf>
    <xf numFmtId="0" fontId="33" fillId="0" borderId="0" xfId="0" applyNumberFormat="1" applyFont="1" applyFill="1" applyBorder="1" applyAlignment="1" applyProtection="1">
      <alignment horizontal="left" vertical="center"/>
      <protection hidden="1"/>
    </xf>
    <xf numFmtId="0" fontId="22" fillId="0" borderId="0" xfId="0" applyNumberFormat="1" applyFont="1" applyFill="1" applyBorder="1" applyAlignment="1" applyProtection="1">
      <alignment horizontal="center" wrapText="1"/>
      <protection hidden="1"/>
    </xf>
    <xf numFmtId="0" fontId="33" fillId="0" borderId="0" xfId="0" applyNumberFormat="1" applyFont="1" applyFill="1" applyBorder="1" applyAlignment="1" applyProtection="1">
      <alignment horizontal="right" vertical="top"/>
      <protection hidden="1"/>
    </xf>
    <xf numFmtId="0" fontId="18" fillId="0" borderId="12" xfId="0" applyNumberFormat="1" applyFont="1" applyFill="1" applyBorder="1" applyProtection="1">
      <protection hidden="1"/>
    </xf>
    <xf numFmtId="165" fontId="32" fillId="0" borderId="0" xfId="0" applyNumberFormat="1" applyFont="1" applyFill="1" applyBorder="1" applyAlignment="1" applyProtection="1">
      <alignment horizontal="center"/>
      <protection hidden="1"/>
    </xf>
    <xf numFmtId="0" fontId="25" fillId="0" borderId="0" xfId="0" applyNumberFormat="1" applyFont="1" applyFill="1" applyBorder="1" applyProtection="1">
      <protection hidden="1"/>
    </xf>
    <xf numFmtId="0" fontId="25" fillId="0" borderId="0" xfId="0" applyNumberFormat="1" applyFont="1" applyFill="1" applyBorder="1" applyAlignment="1" applyProtection="1">
      <alignment horizontal="center" vertical="center" wrapText="1"/>
      <protection hidden="1"/>
    </xf>
    <xf numFmtId="0" fontId="33" fillId="0" borderId="0" xfId="0" applyNumberFormat="1" applyFont="1" applyFill="1" applyBorder="1" applyAlignment="1" applyProtection="1">
      <alignment horizontal="right"/>
      <protection hidden="1"/>
    </xf>
    <xf numFmtId="0" fontId="32" fillId="0" borderId="0" xfId="0" applyNumberFormat="1" applyFont="1" applyFill="1" applyBorder="1" applyAlignment="1" applyProtection="1">
      <alignment horizontal="center" wrapText="1"/>
      <protection hidden="1"/>
    </xf>
    <xf numFmtId="0" fontId="32" fillId="0" borderId="0" xfId="0" applyNumberFormat="1" applyFont="1" applyFill="1" applyBorder="1" applyAlignment="1" applyProtection="1">
      <alignment horizontal="center" vertical="center" wrapText="1"/>
      <protection hidden="1"/>
    </xf>
    <xf numFmtId="0" fontId="35" fillId="0" borderId="0" xfId="0" applyFont="1" applyFill="1" applyBorder="1" applyAlignment="1" applyProtection="1">
      <alignment horizontal="center" vertical="center" wrapText="1"/>
      <protection hidden="1"/>
    </xf>
    <xf numFmtId="0" fontId="34" fillId="7" borderId="128" xfId="0" applyNumberFormat="1" applyFont="1" applyFill="1" applyBorder="1" applyAlignment="1" applyProtection="1">
      <alignment horizontal="center" wrapText="1"/>
      <protection hidden="1"/>
    </xf>
    <xf numFmtId="165" fontId="32" fillId="7" borderId="129" xfId="0" applyNumberFormat="1" applyFont="1" applyFill="1" applyBorder="1" applyAlignment="1" applyProtection="1">
      <alignment horizontal="center"/>
      <protection hidden="1"/>
    </xf>
    <xf numFmtId="0" fontId="18" fillId="2" borderId="9" xfId="0" applyNumberFormat="1" applyFont="1" applyFill="1" applyBorder="1" applyProtection="1">
      <protection hidden="1"/>
    </xf>
    <xf numFmtId="0" fontId="18" fillId="2" borderId="0" xfId="0" applyNumberFormat="1" applyFont="1" applyFill="1" applyBorder="1" applyProtection="1">
      <protection hidden="1"/>
    </xf>
    <xf numFmtId="0" fontId="25" fillId="2" borderId="0" xfId="0" applyNumberFormat="1" applyFont="1" applyFill="1" applyBorder="1" applyProtection="1">
      <protection hidden="1"/>
    </xf>
    <xf numFmtId="0" fontId="25" fillId="2" borderId="0" xfId="0" applyNumberFormat="1" applyFont="1" applyFill="1" applyBorder="1" applyAlignment="1" applyProtection="1">
      <alignment horizontal="center"/>
      <protection hidden="1"/>
    </xf>
    <xf numFmtId="0" fontId="18" fillId="2" borderId="12" xfId="0" applyNumberFormat="1" applyFont="1" applyFill="1" applyBorder="1" applyProtection="1">
      <protection hidden="1"/>
    </xf>
    <xf numFmtId="0" fontId="20" fillId="0" borderId="0" xfId="0" applyNumberFormat="1" applyFont="1" applyAlignment="1" applyProtection="1">
      <alignment horizontal="centerContinuous"/>
      <protection hidden="1"/>
    </xf>
    <xf numFmtId="0" fontId="32" fillId="2" borderId="119" xfId="0" applyNumberFormat="1" applyFont="1" applyFill="1" applyBorder="1" applyAlignment="1" applyProtection="1">
      <alignment horizontal="center" wrapText="1"/>
      <protection hidden="1"/>
    </xf>
    <xf numFmtId="165" fontId="32" fillId="2" borderId="120" xfId="0" applyNumberFormat="1" applyFont="1" applyFill="1" applyBorder="1" applyAlignment="1" applyProtection="1">
      <alignment horizontal="center"/>
      <protection hidden="1"/>
    </xf>
    <xf numFmtId="0" fontId="31" fillId="0" borderId="0" xfId="0" applyFont="1" applyFill="1" applyAlignment="1" applyProtection="1">
      <alignment horizontal="center" wrapText="1"/>
      <protection hidden="1"/>
    </xf>
    <xf numFmtId="0" fontId="33" fillId="0" borderId="0" xfId="0" applyNumberFormat="1" applyFont="1" applyFill="1" applyBorder="1" applyAlignment="1" applyProtection="1">
      <alignment horizontal="center" vertical="top"/>
      <protection hidden="1"/>
    </xf>
    <xf numFmtId="0" fontId="25" fillId="6" borderId="119" xfId="0" applyFont="1" applyFill="1" applyBorder="1" applyAlignment="1" applyProtection="1">
      <alignment horizontal="center" vertical="center" wrapText="1"/>
      <protection locked="0" hidden="1"/>
    </xf>
    <xf numFmtId="0" fontId="0" fillId="4" borderId="130" xfId="0" applyFill="1" applyBorder="1"/>
    <xf numFmtId="0" fontId="17" fillId="0" borderId="0" xfId="0" applyFont="1" applyProtection="1">
      <protection hidden="1"/>
    </xf>
    <xf numFmtId="0" fontId="23" fillId="0" borderId="0" xfId="0" applyFont="1" applyAlignment="1" applyProtection="1">
      <alignment horizontal="centerContinuous" wrapText="1"/>
      <protection hidden="1"/>
    </xf>
    <xf numFmtId="0" fontId="13" fillId="0" borderId="2" xfId="0" applyFont="1" applyBorder="1" applyAlignment="1" applyProtection="1">
      <alignment horizontal="right"/>
      <protection hidden="1"/>
    </xf>
    <xf numFmtId="0" fontId="6" fillId="0" borderId="29" xfId="0" applyFont="1" applyBorder="1" applyAlignment="1" applyProtection="1">
      <alignment horizontal="center" wrapText="1"/>
      <protection hidden="1"/>
    </xf>
    <xf numFmtId="0" fontId="6" fillId="0" borderId="9" xfId="0" applyFont="1" applyBorder="1" applyAlignment="1" applyProtection="1">
      <alignment horizontal="right"/>
      <protection hidden="1"/>
    </xf>
    <xf numFmtId="0" fontId="6" fillId="0" borderId="12" xfId="0" applyFont="1" applyBorder="1" applyAlignment="1" applyProtection="1">
      <alignment horizontal="center" wrapText="1"/>
      <protection hidden="1"/>
    </xf>
    <xf numFmtId="0" fontId="6" fillId="0" borderId="8" xfId="0" applyFont="1" applyBorder="1" applyAlignment="1" applyProtection="1">
      <alignment horizontal="center" wrapText="1"/>
      <protection hidden="1"/>
    </xf>
    <xf numFmtId="0" fontId="6" fillId="0" borderId="9" xfId="0" applyFont="1" applyBorder="1" applyAlignment="1" applyProtection="1">
      <alignment horizontal="center" wrapText="1"/>
      <protection hidden="1"/>
    </xf>
    <xf numFmtId="0" fontId="13" fillId="0" borderId="9" xfId="0" applyFont="1" applyBorder="1" applyAlignment="1" applyProtection="1">
      <alignment horizontal="right"/>
      <protection hidden="1"/>
    </xf>
    <xf numFmtId="0" fontId="13" fillId="0" borderId="10" xfId="0" applyFont="1" applyBorder="1" applyAlignment="1" applyProtection="1">
      <alignment horizontal="right"/>
      <protection hidden="1"/>
    </xf>
    <xf numFmtId="165" fontId="13" fillId="0" borderId="13" xfId="0" applyNumberFormat="1" applyFont="1" applyBorder="1" applyAlignment="1" applyProtection="1">
      <alignment horizontal="center" wrapText="1"/>
      <protection hidden="1"/>
    </xf>
    <xf numFmtId="165" fontId="6" fillId="0" borderId="9" xfId="0" applyNumberFormat="1" applyFont="1" applyBorder="1" applyAlignment="1" applyProtection="1">
      <alignment horizontal="center" wrapText="1"/>
      <protection hidden="1"/>
    </xf>
    <xf numFmtId="165" fontId="6" fillId="0" borderId="0" xfId="0" applyNumberFormat="1" applyFont="1" applyBorder="1" applyAlignment="1" applyProtection="1">
      <alignment horizontal="center" wrapText="1"/>
      <protection hidden="1"/>
    </xf>
    <xf numFmtId="0" fontId="6" fillId="0" borderId="0" xfId="0" applyFont="1" applyAlignment="1" applyProtection="1">
      <alignment horizontal="right"/>
      <protection hidden="1"/>
    </xf>
    <xf numFmtId="165" fontId="6" fillId="0" borderId="0" xfId="0" applyNumberFormat="1" applyFont="1" applyAlignment="1" applyProtection="1">
      <alignment horizontal="center" wrapText="1"/>
      <protection hidden="1"/>
    </xf>
    <xf numFmtId="0" fontId="6" fillId="0" borderId="0" xfId="0" applyFont="1" applyBorder="1" applyAlignment="1" applyProtection="1">
      <alignment horizontal="right"/>
      <protection hidden="1"/>
    </xf>
    <xf numFmtId="165" fontId="6" fillId="0" borderId="8" xfId="0" applyNumberFormat="1" applyFont="1" applyBorder="1" applyAlignment="1" applyProtection="1">
      <alignment horizontal="center" wrapText="1"/>
      <protection hidden="1"/>
    </xf>
    <xf numFmtId="0" fontId="0" fillId="0" borderId="9" xfId="0" applyBorder="1"/>
    <xf numFmtId="0" fontId="21" fillId="0" borderId="0" xfId="0" applyNumberFormat="1" applyFont="1" applyAlignment="1" applyProtection="1">
      <alignment horizontal="center"/>
      <protection hidden="1"/>
    </xf>
    <xf numFmtId="0" fontId="35" fillId="0" borderId="0" xfId="0" applyFont="1" applyBorder="1" applyAlignment="1">
      <alignment wrapText="1"/>
    </xf>
    <xf numFmtId="0" fontId="18" fillId="4" borderId="0" xfId="0" applyFont="1" applyFill="1" applyBorder="1" applyAlignment="1" applyProtection="1">
      <alignment horizontal="right" vertical="top" wrapText="1"/>
      <protection hidden="1"/>
    </xf>
    <xf numFmtId="0" fontId="0" fillId="4" borderId="12" xfId="0" applyFill="1" applyBorder="1" applyAlignment="1" applyProtection="1">
      <alignment vertical="top" wrapText="1"/>
      <protection hidden="1"/>
    </xf>
    <xf numFmtId="0" fontId="0" fillId="3" borderId="12" xfId="0" applyFill="1" applyBorder="1" applyAlignment="1" applyProtection="1">
      <alignment vertical="top" wrapText="1"/>
      <protection hidden="1"/>
    </xf>
    <xf numFmtId="0" fontId="0" fillId="3" borderId="13" xfId="0" applyFill="1" applyBorder="1" applyAlignment="1" applyProtection="1">
      <alignment vertical="top" wrapText="1"/>
      <protection hidden="1"/>
    </xf>
    <xf numFmtId="0" fontId="22" fillId="0" borderId="9" xfId="0" applyFont="1" applyFill="1" applyBorder="1" applyAlignment="1">
      <alignment horizontal="center"/>
    </xf>
    <xf numFmtId="165" fontId="33" fillId="0" borderId="9" xfId="0" applyNumberFormat="1" applyFont="1" applyFill="1" applyBorder="1" applyAlignment="1">
      <alignment horizontal="left"/>
    </xf>
    <xf numFmtId="0" fontId="33" fillId="0" borderId="9" xfId="0" applyNumberFormat="1" applyFont="1" applyFill="1" applyBorder="1" applyAlignment="1" applyProtection="1">
      <alignment horizontal="left"/>
      <protection hidden="1"/>
    </xf>
    <xf numFmtId="0" fontId="35" fillId="0" borderId="0" xfId="0" applyFont="1" applyBorder="1" applyAlignment="1">
      <alignment horizontal="centerContinuous" wrapText="1"/>
    </xf>
    <xf numFmtId="0" fontId="48" fillId="0" borderId="0" xfId="0" applyFont="1" applyAlignment="1" applyProtection="1">
      <alignment wrapText="1"/>
      <protection hidden="1"/>
    </xf>
    <xf numFmtId="0" fontId="20" fillId="0" borderId="0" xfId="0" applyNumberFormat="1" applyFont="1" applyAlignment="1" applyProtection="1">
      <alignment horizontal="left"/>
      <protection hidden="1"/>
    </xf>
    <xf numFmtId="0" fontId="32" fillId="0" borderId="0" xfId="0" applyNumberFormat="1" applyFont="1" applyAlignment="1" applyProtection="1">
      <alignment wrapText="1"/>
      <protection hidden="1"/>
    </xf>
    <xf numFmtId="0" fontId="18" fillId="0" borderId="0" xfId="0" applyFont="1"/>
    <xf numFmtId="0" fontId="35" fillId="0" borderId="0" xfId="0" applyFont="1" applyAlignment="1" applyProtection="1">
      <alignment wrapText="1"/>
      <protection hidden="1"/>
    </xf>
    <xf numFmtId="0" fontId="25" fillId="2" borderId="0" xfId="0" applyNumberFormat="1" applyFont="1" applyFill="1" applyBorder="1" applyAlignment="1" applyProtection="1">
      <alignment horizontal="right"/>
      <protection hidden="1"/>
    </xf>
    <xf numFmtId="0" fontId="25" fillId="2" borderId="0" xfId="0" applyNumberFormat="1" applyFont="1" applyFill="1" applyBorder="1" applyAlignment="1" applyProtection="1">
      <alignment horizontal="left"/>
      <protection hidden="1"/>
    </xf>
    <xf numFmtId="0" fontId="25" fillId="2" borderId="0" xfId="0" applyNumberFormat="1" applyFont="1" applyFill="1" applyBorder="1" applyAlignment="1" applyProtection="1">
      <alignment horizontal="left" vertical="center"/>
      <protection hidden="1"/>
    </xf>
    <xf numFmtId="0" fontId="25" fillId="6" borderId="127" xfId="0" applyNumberFormat="1" applyFont="1" applyFill="1" applyBorder="1" applyAlignment="1" applyProtection="1">
      <alignment horizontal="center" vertical="top" wrapText="1"/>
      <protection locked="0" hidden="1"/>
    </xf>
    <xf numFmtId="0" fontId="25" fillId="4" borderId="0" xfId="0" applyNumberFormat="1" applyFont="1" applyFill="1" applyBorder="1" applyAlignment="1" applyProtection="1">
      <alignment vertical="top" wrapText="1"/>
      <protection hidden="1"/>
    </xf>
    <xf numFmtId="165" fontId="33" fillId="0" borderId="9" xfId="0" applyNumberFormat="1" applyFont="1" applyFill="1" applyBorder="1" applyAlignment="1">
      <alignment horizontal="left" vertical="center"/>
    </xf>
    <xf numFmtId="0" fontId="0" fillId="0" borderId="0" xfId="0" applyAlignment="1"/>
    <xf numFmtId="0" fontId="55" fillId="0" borderId="0" xfId="0" applyFont="1" applyBorder="1" applyAlignment="1" applyProtection="1">
      <alignment horizontal="left"/>
      <protection hidden="1"/>
    </xf>
    <xf numFmtId="0" fontId="6" fillId="0" borderId="0" xfId="0" applyFont="1" applyAlignment="1" applyProtection="1">
      <protection hidden="1"/>
    </xf>
    <xf numFmtId="0" fontId="20" fillId="0" borderId="0" xfId="0" applyNumberFormat="1" applyFont="1" applyAlignment="1" applyProtection="1">
      <alignment horizontal="center" wrapText="1"/>
      <protection hidden="1"/>
    </xf>
    <xf numFmtId="49" fontId="3" fillId="0" borderId="0" xfId="0" applyNumberFormat="1" applyFont="1" applyFill="1" applyBorder="1"/>
    <xf numFmtId="165"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49" fontId="3" fillId="0" borderId="0" xfId="0" applyNumberFormat="1" applyFont="1" applyFill="1"/>
    <xf numFmtId="49" fontId="2" fillId="0" borderId="1" xfId="0" applyNumberFormat="1" applyFont="1" applyFill="1" applyBorder="1"/>
    <xf numFmtId="49" fontId="2" fillId="0" borderId="0" xfId="0" applyNumberFormat="1" applyFont="1" applyFill="1"/>
    <xf numFmtId="49" fontId="2" fillId="0" borderId="6" xfId="0" applyNumberFormat="1" applyFont="1" applyFill="1" applyBorder="1"/>
    <xf numFmtId="165" fontId="2" fillId="0" borderId="11" xfId="0" applyNumberFormat="1" applyFont="1" applyFill="1" applyBorder="1" applyAlignment="1">
      <alignment horizontal="center"/>
    </xf>
    <xf numFmtId="49" fontId="2" fillId="0" borderId="9" xfId="0" applyNumberFormat="1" applyFont="1" applyFill="1" applyBorder="1" applyAlignment="1"/>
    <xf numFmtId="165" fontId="2" fillId="0" borderId="0" xfId="0" applyNumberFormat="1" applyFont="1" applyFill="1" applyAlignment="1">
      <alignment horizontal="center"/>
    </xf>
    <xf numFmtId="0" fontId="2" fillId="0" borderId="0" xfId="0" applyFont="1" applyFill="1" applyAlignment="1" applyProtection="1">
      <alignment horizontal="center"/>
    </xf>
    <xf numFmtId="0" fontId="3" fillId="0" borderId="0" xfId="0" applyFont="1" applyFill="1" applyAlignment="1" applyProtection="1">
      <alignment horizontal="left"/>
    </xf>
    <xf numFmtId="0" fontId="2" fillId="0" borderId="0" xfId="0" applyFont="1" applyFill="1" applyBorder="1" applyAlignment="1" applyProtection="1">
      <alignment horizontal="center"/>
    </xf>
    <xf numFmtId="0" fontId="2" fillId="0" borderId="8" xfId="0" applyFont="1" applyFill="1" applyBorder="1" applyAlignment="1" applyProtection="1">
      <alignment horizontal="center"/>
    </xf>
    <xf numFmtId="0" fontId="0" fillId="0" borderId="0" xfId="0" applyFill="1"/>
    <xf numFmtId="0" fontId="3" fillId="0" borderId="9" xfId="0" applyFont="1" applyFill="1" applyBorder="1" applyAlignment="1" applyProtection="1">
      <alignment horizontal="left"/>
    </xf>
    <xf numFmtId="0" fontId="2" fillId="0" borderId="0" xfId="0" applyFont="1" applyFill="1" applyAlignment="1">
      <alignment horizontal="center"/>
    </xf>
    <xf numFmtId="11" fontId="2" fillId="0" borderId="0" xfId="0" applyNumberFormat="1" applyFont="1" applyFill="1" applyAlignment="1">
      <alignment horizontal="center"/>
    </xf>
    <xf numFmtId="11" fontId="2" fillId="0" borderId="0" xfId="0" applyNumberFormat="1" applyFont="1" applyFill="1"/>
    <xf numFmtId="0" fontId="2" fillId="0" borderId="0" xfId="0" applyFont="1" applyFill="1"/>
    <xf numFmtId="0" fontId="2" fillId="0" borderId="2" xfId="0" applyFont="1" applyFill="1" applyBorder="1" applyAlignment="1" applyProtection="1">
      <alignment horizontal="center"/>
    </xf>
    <xf numFmtId="0" fontId="2" fillId="0" borderId="31" xfId="0" applyFont="1" applyFill="1" applyBorder="1" applyAlignment="1" applyProtection="1">
      <alignment horizontal="center"/>
    </xf>
    <xf numFmtId="0" fontId="6" fillId="0" borderId="0" xfId="0" applyFont="1" applyFill="1"/>
    <xf numFmtId="0" fontId="6" fillId="0" borderId="0" xfId="0" applyFont="1" applyFill="1" applyAlignment="1">
      <alignment horizontal="center"/>
    </xf>
    <xf numFmtId="11" fontId="6" fillId="0" borderId="0" xfId="0" applyNumberFormat="1" applyFont="1" applyFill="1" applyAlignment="1">
      <alignment horizontal="center"/>
    </xf>
    <xf numFmtId="0" fontId="2" fillId="0" borderId="0" xfId="0" applyFont="1" applyFill="1" applyBorder="1" applyAlignment="1">
      <alignment horizontal="left"/>
    </xf>
    <xf numFmtId="0" fontId="2" fillId="0" borderId="0" xfId="0" applyFont="1" applyFill="1" applyBorder="1"/>
    <xf numFmtId="0" fontId="18" fillId="0" borderId="0" xfId="0" applyNumberFormat="1" applyFont="1" applyBorder="1" applyProtection="1">
      <protection hidden="1"/>
    </xf>
    <xf numFmtId="0" fontId="18" fillId="0" borderId="0" xfId="0" applyNumberFormat="1" applyFont="1" applyBorder="1" applyAlignment="1" applyProtection="1">
      <protection hidden="1"/>
    </xf>
    <xf numFmtId="0" fontId="18" fillId="0" borderId="12" xfId="0" applyNumberFormat="1" applyFont="1" applyBorder="1" applyProtection="1">
      <protection hidden="1"/>
    </xf>
    <xf numFmtId="0" fontId="2" fillId="0" borderId="1" xfId="0" applyFont="1" applyFill="1" applyBorder="1" applyAlignment="1" applyProtection="1">
      <alignment horizontal="left" vertical="center"/>
    </xf>
    <xf numFmtId="0" fontId="2" fillId="0" borderId="94" xfId="0" applyFont="1" applyFill="1" applyBorder="1" applyAlignment="1" applyProtection="1">
      <alignment horizontal="left" vertical="center"/>
    </xf>
    <xf numFmtId="49" fontId="2" fillId="0" borderId="143" xfId="0" applyNumberFormat="1" applyFont="1" applyFill="1" applyBorder="1"/>
    <xf numFmtId="0" fontId="2" fillId="0" borderId="0" xfId="0" applyFont="1" applyFill="1" applyAlignment="1">
      <alignment vertical="center"/>
    </xf>
    <xf numFmtId="49" fontId="2" fillId="0" borderId="25" xfId="0" applyNumberFormat="1" applyFont="1" applyFill="1" applyBorder="1"/>
    <xf numFmtId="1" fontId="2" fillId="0" borderId="155" xfId="0" applyNumberFormat="1" applyFont="1" applyBorder="1" applyAlignment="1" applyProtection="1">
      <alignment horizontal="center"/>
    </xf>
    <xf numFmtId="1" fontId="2" fillId="2" borderId="155" xfId="0" applyNumberFormat="1" applyFont="1" applyFill="1" applyBorder="1" applyAlignment="1" applyProtection="1">
      <alignment horizontal="center"/>
    </xf>
    <xf numFmtId="1" fontId="2" fillId="0" borderId="155" xfId="0" applyNumberFormat="1" applyFont="1" applyFill="1" applyBorder="1" applyAlignment="1" applyProtection="1">
      <alignment horizontal="center"/>
    </xf>
    <xf numFmtId="1" fontId="2" fillId="0" borderId="155" xfId="0" applyNumberFormat="1" applyFont="1" applyBorder="1" applyAlignment="1">
      <alignment horizontal="center"/>
    </xf>
    <xf numFmtId="1" fontId="2" fillId="0" borderId="155" xfId="0" applyNumberFormat="1" applyFont="1" applyFill="1" applyBorder="1" applyAlignment="1">
      <alignment horizontal="center"/>
    </xf>
    <xf numFmtId="0" fontId="4" fillId="0" borderId="0" xfId="0" applyFont="1" applyFill="1" applyBorder="1" applyAlignment="1">
      <alignment horizontal="centerContinuous" wrapText="1"/>
    </xf>
    <xf numFmtId="0" fontId="2" fillId="0" borderId="0" xfId="0" applyFont="1" applyFill="1" applyBorder="1" applyAlignment="1"/>
    <xf numFmtId="0" fontId="2" fillId="0" borderId="11" xfId="0" applyFont="1" applyFill="1" applyBorder="1" applyAlignment="1"/>
    <xf numFmtId="0" fontId="3" fillId="0" borderId="75" xfId="0" applyFont="1" applyFill="1" applyBorder="1" applyAlignment="1"/>
    <xf numFmtId="49" fontId="2" fillId="0" borderId="16" xfId="0" applyNumberFormat="1" applyFont="1" applyFill="1" applyBorder="1"/>
    <xf numFmtId="0" fontId="2" fillId="0" borderId="9" xfId="0" applyFont="1" applyFill="1" applyBorder="1" applyAlignment="1">
      <alignment horizontal="left"/>
    </xf>
    <xf numFmtId="165" fontId="4" fillId="0" borderId="0" xfId="0" applyNumberFormat="1" applyFont="1" applyFill="1" applyBorder="1" applyAlignment="1">
      <alignment horizontal="centerContinuous" wrapText="1"/>
    </xf>
    <xf numFmtId="165" fontId="2" fillId="0" borderId="8" xfId="0" applyNumberFormat="1" applyFont="1" applyFill="1" applyBorder="1" applyAlignment="1">
      <alignment horizontal="center"/>
    </xf>
    <xf numFmtId="165" fontId="2" fillId="0" borderId="81" xfId="0" applyNumberFormat="1" applyFont="1" applyFill="1" applyBorder="1" applyAlignment="1">
      <alignment horizontal="center"/>
    </xf>
    <xf numFmtId="165" fontId="2" fillId="0" borderId="116" xfId="0" applyNumberFormat="1" applyFont="1" applyFill="1" applyBorder="1" applyAlignment="1">
      <alignment horizontal="center"/>
    </xf>
    <xf numFmtId="0" fontId="13" fillId="0" borderId="2" xfId="0" applyFont="1" applyBorder="1" applyAlignment="1" applyProtection="1">
      <alignment horizontal="left"/>
      <protection hidden="1"/>
    </xf>
    <xf numFmtId="0" fontId="13" fillId="0" borderId="9" xfId="0" applyFont="1" applyBorder="1" applyAlignment="1" applyProtection="1">
      <alignment horizontal="left"/>
      <protection hidden="1"/>
    </xf>
    <xf numFmtId="165" fontId="13" fillId="0" borderId="12" xfId="0" applyNumberFormat="1" applyFont="1" applyBorder="1" applyAlignment="1" applyProtection="1">
      <alignment horizontal="center" wrapText="1"/>
      <protection hidden="1"/>
    </xf>
    <xf numFmtId="0" fontId="20" fillId="0" borderId="124" xfId="0" applyFont="1" applyBorder="1" applyAlignment="1" applyProtection="1">
      <alignment horizontal="right"/>
      <protection hidden="1"/>
    </xf>
    <xf numFmtId="165" fontId="13" fillId="0" borderId="29" xfId="0" applyNumberFormat="1" applyFont="1" applyBorder="1" applyAlignment="1" applyProtection="1">
      <alignment horizontal="center" wrapText="1"/>
      <protection hidden="1"/>
    </xf>
    <xf numFmtId="0" fontId="6" fillId="0" borderId="0" xfId="0" applyNumberFormat="1" applyFont="1" applyBorder="1" applyAlignment="1" applyProtection="1">
      <alignment horizontal="left"/>
      <protection hidden="1"/>
    </xf>
    <xf numFmtId="0" fontId="6" fillId="0" borderId="0" xfId="0" applyFont="1" applyFill="1" applyBorder="1"/>
    <xf numFmtId="0" fontId="2" fillId="0" borderId="9" xfId="0" applyFont="1" applyFill="1" applyBorder="1"/>
    <xf numFmtId="0" fontId="32" fillId="0" borderId="0" xfId="0" applyNumberFormat="1" applyFont="1" applyBorder="1" applyAlignment="1" applyProtection="1">
      <alignment horizontal="right" vertical="center"/>
      <protection hidden="1"/>
    </xf>
    <xf numFmtId="0" fontId="0" fillId="0" borderId="0" xfId="0" applyAlignment="1">
      <alignment vertical="center"/>
    </xf>
    <xf numFmtId="0" fontId="25" fillId="0" borderId="9" xfId="0" applyFont="1" applyBorder="1" applyProtection="1">
      <protection hidden="1"/>
    </xf>
    <xf numFmtId="0" fontId="25" fillId="0" borderId="10" xfId="0" applyFont="1" applyBorder="1" applyProtection="1">
      <protection hidden="1"/>
    </xf>
    <xf numFmtId="0" fontId="25" fillId="0" borderId="11" xfId="0" applyFont="1" applyBorder="1" applyAlignment="1" applyProtection="1">
      <protection hidden="1"/>
    </xf>
    <xf numFmtId="0" fontId="32" fillId="0" borderId="11" xfId="0" applyNumberFormat="1" applyFont="1" applyBorder="1" applyAlignment="1" applyProtection="1">
      <alignment horizontal="right" vertical="center"/>
      <protection hidden="1"/>
    </xf>
    <xf numFmtId="0" fontId="43" fillId="0" borderId="11" xfId="0" applyFont="1" applyBorder="1" applyAlignment="1" applyProtection="1">
      <alignment horizontal="left"/>
      <protection hidden="1"/>
    </xf>
    <xf numFmtId="0" fontId="0" fillId="0" borderId="11" xfId="0" applyBorder="1"/>
    <xf numFmtId="0" fontId="32" fillId="0" borderId="11" xfId="0" applyNumberFormat="1" applyFont="1" applyBorder="1" applyAlignment="1" applyProtection="1">
      <alignment horizontal="left"/>
      <protection hidden="1"/>
    </xf>
    <xf numFmtId="0" fontId="25" fillId="0" borderId="2" xfId="0" applyFont="1" applyBorder="1" applyProtection="1">
      <protection hidden="1"/>
    </xf>
    <xf numFmtId="0" fontId="25" fillId="0" borderId="8" xfId="0" applyFont="1" applyBorder="1" applyAlignment="1" applyProtection="1">
      <protection hidden="1"/>
    </xf>
    <xf numFmtId="0" fontId="32" fillId="0" borderId="8" xfId="0" applyNumberFormat="1" applyFont="1" applyBorder="1" applyAlignment="1" applyProtection="1">
      <alignment horizontal="right" vertical="center"/>
      <protection hidden="1"/>
    </xf>
    <xf numFmtId="0" fontId="25" fillId="0" borderId="11" xfId="0" applyNumberFormat="1" applyFont="1" applyBorder="1" applyAlignment="1" applyProtection="1">
      <alignment horizontal="center"/>
      <protection hidden="1"/>
    </xf>
    <xf numFmtId="0" fontId="25" fillId="0" borderId="11" xfId="0" applyNumberFormat="1" applyFont="1" applyBorder="1" applyAlignment="1" applyProtection="1">
      <alignment vertical="center"/>
      <protection hidden="1"/>
    </xf>
    <xf numFmtId="0" fontId="32" fillId="0" borderId="11" xfId="0" applyNumberFormat="1" applyFont="1" applyBorder="1" applyAlignment="1" applyProtection="1">
      <protection hidden="1"/>
    </xf>
    <xf numFmtId="0" fontId="13" fillId="0" borderId="163" xfId="0" applyFont="1" applyBorder="1" applyAlignment="1">
      <alignment vertical="center"/>
    </xf>
    <xf numFmtId="0" fontId="0" fillId="0" borderId="164" xfId="0" applyBorder="1"/>
    <xf numFmtId="0" fontId="44" fillId="4" borderId="0" xfId="0" applyFont="1" applyFill="1" applyBorder="1" applyAlignment="1" applyProtection="1">
      <alignment horizontal="right" vertical="center"/>
      <protection hidden="1"/>
    </xf>
    <xf numFmtId="0" fontId="61" fillId="4" borderId="0" xfId="0" applyNumberFormat="1" applyFont="1" applyFill="1" applyBorder="1" applyAlignment="1" applyProtection="1">
      <alignment horizontal="right" vertical="center"/>
      <protection hidden="1"/>
    </xf>
    <xf numFmtId="1" fontId="2" fillId="2" borderId="155" xfId="0" applyNumberFormat="1" applyFont="1" applyFill="1" applyBorder="1" applyAlignment="1">
      <alignment horizontal="center"/>
    </xf>
    <xf numFmtId="0" fontId="6" fillId="0" borderId="0" xfId="0" applyFont="1" applyFill="1" applyBorder="1" applyAlignment="1">
      <alignment wrapText="1"/>
    </xf>
    <xf numFmtId="1" fontId="6" fillId="0" borderId="0" xfId="0" applyNumberFormat="1" applyFont="1" applyFill="1" applyBorder="1"/>
    <xf numFmtId="0" fontId="2" fillId="0" borderId="9" xfId="0" applyFont="1" applyFill="1" applyBorder="1" applyAlignment="1"/>
    <xf numFmtId="1" fontId="6" fillId="0" borderId="0" xfId="0" applyNumberFormat="1" applyFont="1" applyFill="1" applyBorder="1" applyAlignment="1"/>
    <xf numFmtId="0" fontId="6" fillId="0" borderId="0" xfId="0" applyFont="1" applyFill="1" applyBorder="1" applyAlignment="1"/>
    <xf numFmtId="49" fontId="2" fillId="0" borderId="0" xfId="0" applyNumberFormat="1" applyFont="1" applyFill="1" applyBorder="1" applyAlignment="1"/>
    <xf numFmtId="49" fontId="3" fillId="0" borderId="0" xfId="0" applyNumberFormat="1" applyFont="1" applyFill="1" applyBorder="1" applyAlignment="1"/>
    <xf numFmtId="0" fontId="0" fillId="0" borderId="0" xfId="0" applyFill="1" applyBorder="1" applyAlignment="1"/>
    <xf numFmtId="11" fontId="6" fillId="0" borderId="0" xfId="0" applyNumberFormat="1" applyFont="1" applyFill="1" applyBorder="1"/>
    <xf numFmtId="49" fontId="3" fillId="0" borderId="2" xfId="0" applyNumberFormat="1" applyFont="1" applyFill="1" applyBorder="1"/>
    <xf numFmtId="49" fontId="3" fillId="0" borderId="8" xfId="0" applyNumberFormat="1" applyFont="1" applyFill="1" applyBorder="1"/>
    <xf numFmtId="1" fontId="2" fillId="0" borderId="8" xfId="0" applyNumberFormat="1" applyFont="1" applyFill="1" applyBorder="1" applyAlignment="1" applyProtection="1">
      <alignment horizontal="center"/>
    </xf>
    <xf numFmtId="0" fontId="6" fillId="0" borderId="8" xfId="0" applyFont="1" applyFill="1" applyBorder="1"/>
    <xf numFmtId="1" fontId="2" fillId="0" borderId="0" xfId="0" applyNumberFormat="1" applyFont="1" applyFill="1" applyBorder="1"/>
    <xf numFmtId="1" fontId="56" fillId="0" borderId="0" xfId="0" applyNumberFormat="1" applyFont="1" applyFill="1" applyBorder="1"/>
    <xf numFmtId="1" fontId="2" fillId="0" borderId="0" xfId="0" applyNumberFormat="1" applyFont="1" applyFill="1" applyBorder="1" applyAlignment="1"/>
    <xf numFmtId="1" fontId="56" fillId="0" borderId="0" xfId="0" applyNumberFormat="1" applyFont="1" applyFill="1" applyBorder="1" applyAlignment="1"/>
    <xf numFmtId="49" fontId="2" fillId="0" borderId="0" xfId="0" applyNumberFormat="1" applyFont="1" applyFill="1" applyBorder="1" applyAlignment="1" applyProtection="1">
      <alignment horizontal="center"/>
    </xf>
    <xf numFmtId="49" fontId="6" fillId="0" borderId="0" xfId="0" applyNumberFormat="1" applyFont="1" applyFill="1" applyBorder="1"/>
    <xf numFmtId="49" fontId="3" fillId="0" borderId="9" xfId="0" applyNumberFormat="1" applyFont="1" applyFill="1" applyBorder="1" applyAlignment="1">
      <alignment wrapText="1"/>
    </xf>
    <xf numFmtId="0" fontId="3" fillId="0" borderId="8" xfId="0" applyFont="1" applyBorder="1" applyAlignment="1" applyProtection="1">
      <alignment horizontal="centerContinuous" vertical="center"/>
    </xf>
    <xf numFmtId="49" fontId="2" fillId="0" borderId="154" xfId="0" applyNumberFormat="1" applyFont="1" applyFill="1" applyBorder="1" applyAlignment="1">
      <alignment horizontal="center"/>
    </xf>
    <xf numFmtId="49" fontId="2" fillId="0" borderId="49" xfId="0" applyNumberFormat="1" applyFont="1" applyFill="1" applyBorder="1" applyAlignment="1">
      <alignment horizontal="center"/>
    </xf>
    <xf numFmtId="11" fontId="7" fillId="0" borderId="49" xfId="0" applyNumberFormat="1" applyFont="1" applyBorder="1" applyAlignment="1" applyProtection="1">
      <alignment horizontal="center" vertical="center" textRotation="90"/>
    </xf>
    <xf numFmtId="49" fontId="2" fillId="0" borderId="50" xfId="0" applyNumberFormat="1" applyFont="1" applyFill="1" applyBorder="1" applyAlignment="1">
      <alignment horizontal="center"/>
    </xf>
    <xf numFmtId="49" fontId="2" fillId="0" borderId="52" xfId="0" applyNumberFormat="1" applyFont="1" applyFill="1" applyBorder="1" applyAlignment="1">
      <alignment horizontal="center"/>
    </xf>
    <xf numFmtId="0" fontId="6" fillId="0" borderId="0" xfId="0" applyFont="1" applyAlignment="1">
      <alignment horizontal="center" wrapText="1"/>
    </xf>
    <xf numFmtId="0" fontId="13" fillId="0" borderId="2" xfId="0" applyFont="1" applyBorder="1" applyAlignment="1">
      <alignment horizontal="right"/>
    </xf>
    <xf numFmtId="0" fontId="6" fillId="0" borderId="29" xfId="0" applyFont="1" applyBorder="1" applyAlignment="1">
      <alignment horizontal="center" wrapText="1"/>
    </xf>
    <xf numFmtId="0" fontId="6" fillId="0" borderId="9" xfId="0" applyFont="1" applyBorder="1" applyAlignment="1">
      <alignment horizontal="right"/>
    </xf>
    <xf numFmtId="2" fontId="6" fillId="0" borderId="12" xfId="0" applyNumberFormat="1" applyFont="1" applyBorder="1" applyAlignment="1">
      <alignment horizontal="center" wrapText="1"/>
    </xf>
    <xf numFmtId="0" fontId="6" fillId="0" borderId="12" xfId="0" applyFont="1" applyBorder="1" applyAlignment="1">
      <alignment horizontal="center" wrapText="1"/>
    </xf>
    <xf numFmtId="0" fontId="6" fillId="0" borderId="10" xfId="0" applyFont="1" applyBorder="1" applyAlignment="1">
      <alignment horizontal="right" wrapText="1"/>
    </xf>
    <xf numFmtId="0" fontId="6" fillId="0" borderId="13" xfId="0" applyFont="1" applyBorder="1" applyAlignment="1">
      <alignment horizontal="center" wrapText="1"/>
    </xf>
    <xf numFmtId="0" fontId="6" fillId="0" borderId="2" xfId="0" applyFont="1" applyBorder="1" applyAlignment="1">
      <alignment horizontal="right" wrapText="1"/>
    </xf>
    <xf numFmtId="0" fontId="6" fillId="0" borderId="0" xfId="0" applyFont="1" applyAlignment="1">
      <alignment horizontal="right" wrapText="1"/>
    </xf>
    <xf numFmtId="0" fontId="13" fillId="0" borderId="2" xfId="0" applyFont="1" applyBorder="1" applyAlignment="1">
      <alignment horizontal="right" wrapText="1"/>
    </xf>
    <xf numFmtId="0" fontId="13" fillId="0" borderId="8" xfId="0" applyFont="1" applyBorder="1" applyAlignment="1">
      <alignment horizontal="center"/>
    </xf>
    <xf numFmtId="0" fontId="13" fillId="0" borderId="8" xfId="0" applyFont="1" applyBorder="1" applyAlignment="1">
      <alignment horizontal="center" wrapText="1"/>
    </xf>
    <xf numFmtId="0" fontId="6" fillId="0" borderId="9" xfId="0" applyFont="1" applyBorder="1" applyAlignment="1">
      <alignment horizontal="right" wrapText="1"/>
    </xf>
    <xf numFmtId="0" fontId="6" fillId="0" borderId="0" xfId="0" applyFont="1" applyBorder="1" applyAlignment="1">
      <alignment horizontal="center" wrapText="1"/>
    </xf>
    <xf numFmtId="0" fontId="13" fillId="0" borderId="9" xfId="0" applyFont="1" applyBorder="1" applyAlignment="1">
      <alignment horizontal="right"/>
    </xf>
    <xf numFmtId="165" fontId="6" fillId="0" borderId="0" xfId="0" applyNumberFormat="1" applyFont="1" applyBorder="1" applyAlignment="1">
      <alignment horizontal="center" wrapText="1"/>
    </xf>
    <xf numFmtId="165" fontId="6" fillId="0" borderId="11" xfId="0" applyNumberFormat="1" applyFont="1" applyBorder="1" applyAlignment="1">
      <alignment horizontal="center" wrapText="1"/>
    </xf>
    <xf numFmtId="0" fontId="6" fillId="0" borderId="0" xfId="0" applyFont="1" applyAlignment="1">
      <alignment horizontal="right"/>
    </xf>
    <xf numFmtId="165" fontId="6" fillId="0" borderId="0" xfId="0" applyNumberFormat="1" applyFont="1" applyAlignment="1">
      <alignment horizontal="center" wrapText="1"/>
    </xf>
    <xf numFmtId="0" fontId="13" fillId="0" borderId="29" xfId="0" applyFont="1" applyBorder="1" applyAlignment="1">
      <alignment horizontal="center" wrapText="1"/>
    </xf>
    <xf numFmtId="165" fontId="6" fillId="0" borderId="12" xfId="0" applyNumberFormat="1" applyFont="1" applyBorder="1" applyAlignment="1">
      <alignment horizontal="center" wrapText="1"/>
    </xf>
    <xf numFmtId="165" fontId="6" fillId="0" borderId="13" xfId="0" applyNumberFormat="1" applyFont="1" applyBorder="1" applyAlignment="1">
      <alignment horizontal="center" wrapText="1"/>
    </xf>
    <xf numFmtId="0" fontId="6" fillId="0" borderId="0" xfId="0" applyFont="1" applyBorder="1" applyAlignment="1">
      <alignment horizontal="right"/>
    </xf>
    <xf numFmtId="0" fontId="13" fillId="0" borderId="0" xfId="0" applyFont="1" applyAlignment="1">
      <alignment horizontal="left"/>
    </xf>
    <xf numFmtId="0" fontId="61" fillId="4" borderId="0" xfId="0" applyNumberFormat="1" applyFont="1" applyFill="1" applyBorder="1" applyAlignment="1" applyProtection="1">
      <alignment horizontal="right" vertical="center" wrapText="1"/>
      <protection hidden="1"/>
    </xf>
    <xf numFmtId="0" fontId="14" fillId="0" borderId="0" xfId="0" applyFont="1" applyAlignment="1">
      <alignment horizontal="left"/>
    </xf>
    <xf numFmtId="0" fontId="13" fillId="0" borderId="2" xfId="0" applyFont="1" applyBorder="1" applyAlignment="1" applyProtection="1">
      <alignment horizontal="center" wrapText="1"/>
      <protection hidden="1"/>
    </xf>
    <xf numFmtId="0" fontId="6" fillId="0" borderId="13" xfId="0" applyFont="1" applyBorder="1" applyAlignment="1">
      <alignment horizontal="center" vertical="center" wrapText="1"/>
    </xf>
    <xf numFmtId="0" fontId="28" fillId="0" borderId="0" xfId="0" applyFont="1" applyAlignment="1">
      <alignment wrapText="1"/>
    </xf>
    <xf numFmtId="0" fontId="13" fillId="0" borderId="2" xfId="0" applyFont="1" applyBorder="1" applyAlignment="1" applyProtection="1">
      <alignment horizontal="centerContinuous" wrapText="1"/>
      <protection hidden="1"/>
    </xf>
    <xf numFmtId="0" fontId="0" fillId="0" borderId="8" xfId="0" applyBorder="1" applyAlignment="1" applyProtection="1">
      <alignment horizontal="centerContinuous" wrapText="1"/>
      <protection hidden="1"/>
    </xf>
    <xf numFmtId="165" fontId="13" fillId="0" borderId="11" xfId="0" applyNumberFormat="1" applyFont="1" applyBorder="1" applyAlignment="1" applyProtection="1">
      <alignment horizontal="center" wrapText="1"/>
      <protection hidden="1"/>
    </xf>
    <xf numFmtId="165" fontId="13" fillId="0" borderId="0" xfId="0" applyNumberFormat="1" applyFont="1" applyBorder="1" applyAlignment="1" applyProtection="1">
      <alignment horizontal="center" wrapText="1"/>
      <protection hidden="1"/>
    </xf>
    <xf numFmtId="0" fontId="0" fillId="0" borderId="8" xfId="0" applyBorder="1" applyAlignment="1" applyProtection="1">
      <alignment horizontal="center" wrapText="1"/>
      <protection hidden="1"/>
    </xf>
    <xf numFmtId="0" fontId="6" fillId="0" borderId="9" xfId="0" applyFont="1" applyBorder="1"/>
    <xf numFmtId="0" fontId="13" fillId="0" borderId="10" xfId="0" applyFont="1" applyBorder="1" applyAlignment="1">
      <alignment horizontal="right"/>
    </xf>
    <xf numFmtId="165" fontId="13" fillId="0" borderId="11" xfId="0" applyNumberFormat="1" applyFont="1" applyBorder="1" applyAlignment="1">
      <alignment horizontal="center" wrapText="1"/>
    </xf>
    <xf numFmtId="0" fontId="13" fillId="0" borderId="180" xfId="0" applyFont="1" applyBorder="1" applyAlignment="1" applyProtection="1">
      <alignment horizontal="left"/>
      <protection hidden="1"/>
    </xf>
    <xf numFmtId="165" fontId="6" fillId="0" borderId="90" xfId="0" applyNumberFormat="1" applyFont="1" applyBorder="1" applyAlignment="1" applyProtection="1">
      <alignment horizontal="center" wrapText="1"/>
      <protection hidden="1"/>
    </xf>
    <xf numFmtId="165" fontId="6" fillId="0" borderId="181" xfId="0" applyNumberFormat="1" applyFont="1" applyBorder="1" applyAlignment="1" applyProtection="1">
      <alignment horizontal="center" wrapText="1"/>
      <protection hidden="1"/>
    </xf>
    <xf numFmtId="0" fontId="13" fillId="0" borderId="68" xfId="0" applyFont="1" applyBorder="1" applyAlignment="1" applyProtection="1">
      <alignment horizontal="right"/>
      <protection hidden="1"/>
    </xf>
    <xf numFmtId="0" fontId="13" fillId="0" borderId="75" xfId="0" applyFont="1" applyBorder="1" applyAlignment="1" applyProtection="1">
      <alignment horizontal="left"/>
      <protection hidden="1"/>
    </xf>
    <xf numFmtId="165" fontId="6" fillId="0" borderId="15" xfId="0" applyNumberFormat="1" applyFont="1" applyBorder="1" applyAlignment="1" applyProtection="1">
      <alignment horizontal="center" wrapText="1"/>
      <protection hidden="1"/>
    </xf>
    <xf numFmtId="165" fontId="13" fillId="0" borderId="29" xfId="0" applyNumberFormat="1" applyFont="1" applyFill="1" applyBorder="1" applyAlignment="1">
      <alignment horizontal="center" wrapText="1"/>
    </xf>
    <xf numFmtId="0" fontId="32" fillId="5" borderId="9" xfId="0" applyNumberFormat="1" applyFont="1" applyFill="1" applyBorder="1" applyAlignment="1" applyProtection="1">
      <alignment horizontal="center" vertical="center" wrapText="1"/>
      <protection hidden="1"/>
    </xf>
    <xf numFmtId="165" fontId="32" fillId="5" borderId="9" xfId="0" applyNumberFormat="1" applyFont="1" applyFill="1" applyBorder="1" applyAlignment="1" applyProtection="1">
      <alignment horizontal="center"/>
      <protection hidden="1"/>
    </xf>
    <xf numFmtId="0" fontId="2" fillId="0" borderId="0" xfId="0" applyFont="1" applyBorder="1" applyAlignment="1" applyProtection="1">
      <alignment horizontal="right"/>
      <protection hidden="1"/>
    </xf>
    <xf numFmtId="0" fontId="25" fillId="0" borderId="0" xfId="0" applyNumberFormat="1" applyFont="1" applyFill="1" applyBorder="1" applyAlignment="1" applyProtection="1">
      <alignment horizontal="center"/>
      <protection hidden="1"/>
    </xf>
    <xf numFmtId="0" fontId="0" fillId="0" borderId="182" xfId="0" applyBorder="1"/>
    <xf numFmtId="0" fontId="0" fillId="0" borderId="130" xfId="0" applyBorder="1"/>
    <xf numFmtId="0" fontId="13" fillId="0" borderId="183" xfId="0" applyFont="1" applyBorder="1" applyAlignment="1">
      <alignment horizontal="right" vertical="center"/>
    </xf>
    <xf numFmtId="0" fontId="22" fillId="0" borderId="0" xfId="0" applyNumberFormat="1" applyFont="1" applyAlignment="1" applyProtection="1">
      <alignment horizontal="centerContinuous" vertical="center"/>
      <protection hidden="1"/>
    </xf>
    <xf numFmtId="0" fontId="18" fillId="0" borderId="0" xfId="0" applyFont="1" applyAlignment="1">
      <alignment wrapText="1"/>
    </xf>
    <xf numFmtId="0" fontId="13" fillId="0" borderId="13" xfId="0" applyFont="1" applyBorder="1" applyAlignment="1" applyProtection="1">
      <alignment horizontal="center" wrapText="1"/>
      <protection hidden="1"/>
    </xf>
    <xf numFmtId="165" fontId="13" fillId="0" borderId="5" xfId="0" applyNumberFormat="1" applyFont="1" applyBorder="1" applyAlignment="1" applyProtection="1">
      <alignment horizontal="center" wrapText="1"/>
      <protection hidden="1"/>
    </xf>
    <xf numFmtId="165" fontId="13" fillId="0" borderId="46" xfId="0" applyNumberFormat="1" applyFont="1" applyBorder="1" applyAlignment="1" applyProtection="1">
      <alignment horizontal="center" wrapText="1"/>
      <protection hidden="1"/>
    </xf>
    <xf numFmtId="0" fontId="28" fillId="0" borderId="0" xfId="0" applyFont="1" applyAlignment="1">
      <alignment horizontal="center" wrapText="1"/>
    </xf>
    <xf numFmtId="165" fontId="13" fillId="0" borderId="8" xfId="0" applyNumberFormat="1" applyFont="1" applyBorder="1" applyAlignment="1" applyProtection="1">
      <alignment horizontal="center" wrapText="1"/>
      <protection hidden="1"/>
    </xf>
    <xf numFmtId="165" fontId="13" fillId="0" borderId="11" xfId="0" applyNumberFormat="1" applyFont="1" applyBorder="1" applyAlignment="1">
      <alignment horizontal="center"/>
    </xf>
    <xf numFmtId="0" fontId="53" fillId="0" borderId="0" xfId="0" applyFont="1" applyBorder="1" applyAlignment="1">
      <alignment horizontal="center" wrapText="1"/>
    </xf>
    <xf numFmtId="0" fontId="18" fillId="0" borderId="11" xfId="0" applyFont="1" applyBorder="1" applyProtection="1">
      <protection hidden="1"/>
    </xf>
    <xf numFmtId="0" fontId="20" fillId="0" borderId="11" xfId="0" applyFont="1" applyBorder="1" applyAlignment="1" applyProtection="1">
      <alignment horizontal="right"/>
      <protection hidden="1"/>
    </xf>
    <xf numFmtId="0" fontId="18" fillId="0" borderId="0" xfId="0" applyFont="1" applyFill="1" applyBorder="1" applyAlignment="1" applyProtection="1">
      <alignment horizontal="centerContinuous" wrapText="1"/>
      <protection hidden="1"/>
    </xf>
    <xf numFmtId="0" fontId="20" fillId="0" borderId="0" xfId="0" applyFont="1" applyAlignment="1" applyProtection="1">
      <alignment horizontal="centerContinuous"/>
      <protection hidden="1"/>
    </xf>
    <xf numFmtId="0" fontId="68" fillId="0" borderId="0" xfId="0" applyFont="1" applyAlignment="1" applyProtection="1">
      <protection hidden="1"/>
    </xf>
    <xf numFmtId="0" fontId="18" fillId="6" borderId="2" xfId="0" applyFont="1" applyFill="1" applyBorder="1" applyProtection="1">
      <protection hidden="1"/>
    </xf>
    <xf numFmtId="0" fontId="20" fillId="6" borderId="8" xfId="0" applyFont="1" applyFill="1" applyBorder="1" applyAlignment="1" applyProtection="1">
      <alignment horizontal="right"/>
      <protection hidden="1"/>
    </xf>
    <xf numFmtId="0" fontId="18" fillId="0" borderId="9" xfId="0" applyFont="1" applyFill="1" applyBorder="1" applyAlignment="1" applyProtection="1">
      <alignment horizontal="left" wrapText="1"/>
      <protection locked="0"/>
    </xf>
    <xf numFmtId="0" fontId="18" fillId="0" borderId="0" xfId="0" applyFont="1" applyBorder="1" applyAlignment="1" applyProtection="1">
      <alignment vertical="top"/>
      <protection hidden="1"/>
    </xf>
    <xf numFmtId="0" fontId="18" fillId="6" borderId="9" xfId="0" applyFont="1" applyFill="1" applyBorder="1" applyProtection="1">
      <protection hidden="1"/>
    </xf>
    <xf numFmtId="0" fontId="20" fillId="6" borderId="0" xfId="0" applyFont="1" applyFill="1" applyBorder="1" applyAlignment="1" applyProtection="1">
      <alignment horizontal="right"/>
      <protection hidden="1"/>
    </xf>
    <xf numFmtId="0" fontId="18" fillId="0" borderId="9" xfId="0" applyFont="1" applyFill="1" applyBorder="1" applyAlignment="1" applyProtection="1">
      <alignment horizontal="left" vertical="top" wrapText="1"/>
      <protection locked="0"/>
    </xf>
    <xf numFmtId="0" fontId="18" fillId="0" borderId="0" xfId="0" applyFont="1" applyBorder="1" applyAlignment="1" applyProtection="1">
      <alignment horizontal="left" vertical="top"/>
      <protection hidden="1"/>
    </xf>
    <xf numFmtId="0" fontId="18" fillId="6" borderId="0" xfId="0" applyFont="1" applyFill="1" applyBorder="1" applyAlignment="1" applyProtection="1">
      <alignment horizontal="left"/>
      <protection locked="0"/>
    </xf>
    <xf numFmtId="0" fontId="18" fillId="6" borderId="0" xfId="0" applyFont="1" applyFill="1" applyAlignment="1" applyProtection="1">
      <alignment horizontal="left"/>
      <protection locked="0"/>
    </xf>
    <xf numFmtId="0" fontId="18" fillId="0" borderId="9" xfId="0" applyFont="1" applyFill="1" applyBorder="1" applyAlignment="1" applyProtection="1">
      <alignment horizontal="left"/>
      <protection locked="0"/>
    </xf>
    <xf numFmtId="0" fontId="18" fillId="6" borderId="10" xfId="0" applyFont="1" applyFill="1" applyBorder="1" applyProtection="1">
      <protection hidden="1"/>
    </xf>
    <xf numFmtId="0" fontId="20" fillId="6" borderId="11" xfId="0" applyFont="1" applyFill="1" applyBorder="1" applyAlignment="1" applyProtection="1">
      <alignment horizontal="right"/>
      <protection hidden="1"/>
    </xf>
    <xf numFmtId="0" fontId="18" fillId="6" borderId="11" xfId="0" applyFont="1" applyFill="1" applyBorder="1" applyAlignment="1" applyProtection="1">
      <alignment horizontal="left"/>
      <protection locked="0"/>
    </xf>
    <xf numFmtId="0" fontId="18" fillId="0" borderId="0" xfId="0" applyFont="1" applyBorder="1" applyAlignment="1" applyProtection="1">
      <alignment horizontal="left"/>
      <protection hidden="1"/>
    </xf>
    <xf numFmtId="0" fontId="18" fillId="0" borderId="65" xfId="0" applyFont="1" applyFill="1" applyBorder="1" applyAlignment="1" applyProtection="1">
      <alignment horizontal="center" vertical="center" wrapText="1"/>
      <protection hidden="1"/>
    </xf>
    <xf numFmtId="0" fontId="18" fillId="0" borderId="0" xfId="0" applyFont="1" applyFill="1" applyBorder="1" applyAlignment="1" applyProtection="1">
      <alignment horizontal="center" vertical="center" wrapText="1"/>
      <protection hidden="1"/>
    </xf>
    <xf numFmtId="0" fontId="18" fillId="0" borderId="142" xfId="0" applyFont="1" applyFill="1" applyBorder="1" applyAlignment="1" applyProtection="1">
      <alignment horizontal="center" vertical="center" wrapText="1"/>
      <protection hidden="1"/>
    </xf>
    <xf numFmtId="0" fontId="18" fillId="0" borderId="82" xfId="0" applyFont="1" applyFill="1" applyBorder="1" applyAlignment="1" applyProtection="1">
      <alignment horizontal="center" vertical="center" wrapText="1"/>
      <protection hidden="1"/>
    </xf>
    <xf numFmtId="0" fontId="18" fillId="0" borderId="182" xfId="0" applyFont="1" applyBorder="1" applyProtection="1">
      <protection hidden="1"/>
    </xf>
    <xf numFmtId="0" fontId="18" fillId="0" borderId="130" xfId="0" applyFont="1" applyBorder="1" applyProtection="1">
      <protection hidden="1"/>
    </xf>
    <xf numFmtId="0" fontId="20" fillId="0" borderId="130" xfId="0" applyFont="1" applyBorder="1" applyAlignment="1" applyProtection="1">
      <alignment horizontal="right"/>
      <protection hidden="1"/>
    </xf>
    <xf numFmtId="0" fontId="18" fillId="0" borderId="9" xfId="0" applyFont="1" applyBorder="1" applyAlignment="1" applyProtection="1">
      <alignment horizontal="centerContinuous"/>
      <protection hidden="1"/>
    </xf>
    <xf numFmtId="0" fontId="18" fillId="0" borderId="0" xfId="0" applyFont="1" applyBorder="1" applyProtection="1">
      <protection hidden="1"/>
    </xf>
    <xf numFmtId="0" fontId="20" fillId="0" borderId="0" xfId="0" applyFont="1" applyBorder="1" applyAlignment="1" applyProtection="1">
      <alignment horizontal="right"/>
      <protection hidden="1"/>
    </xf>
    <xf numFmtId="2" fontId="20" fillId="0" borderId="0" xfId="0" applyNumberFormat="1" applyFont="1" applyBorder="1" applyAlignment="1" applyProtection="1">
      <protection hidden="1"/>
    </xf>
    <xf numFmtId="0" fontId="20" fillId="0" borderId="0" xfId="0" applyFont="1" applyBorder="1" applyAlignment="1" applyProtection="1">
      <protection hidden="1"/>
    </xf>
    <xf numFmtId="0" fontId="18" fillId="0" borderId="0" xfId="0" applyFont="1" applyBorder="1" applyAlignment="1" applyProtection="1">
      <protection hidden="1"/>
    </xf>
    <xf numFmtId="0" fontId="18" fillId="0" borderId="0" xfId="0" applyFont="1" applyBorder="1" applyAlignment="1" applyProtection="1">
      <alignment horizontal="right"/>
      <protection hidden="1"/>
    </xf>
    <xf numFmtId="0" fontId="18" fillId="0" borderId="12" xfId="0" applyFont="1" applyBorder="1" applyAlignment="1" applyProtection="1">
      <alignment horizontal="center"/>
      <protection hidden="1"/>
    </xf>
    <xf numFmtId="0" fontId="18" fillId="0" borderId="11" xfId="0" applyFont="1" applyBorder="1" applyAlignment="1" applyProtection="1">
      <alignment horizontal="right"/>
      <protection hidden="1"/>
    </xf>
    <xf numFmtId="0" fontId="18" fillId="0" borderId="13" xfId="0" applyFont="1" applyBorder="1" applyAlignment="1" applyProtection="1">
      <alignment horizontal="center"/>
      <protection hidden="1"/>
    </xf>
    <xf numFmtId="0" fontId="20" fillId="0" borderId="20" xfId="0" applyNumberFormat="1" applyFont="1" applyBorder="1" applyAlignment="1" applyProtection="1">
      <alignment horizontal="center"/>
      <protection hidden="1"/>
    </xf>
    <xf numFmtId="0" fontId="20" fillId="0" borderId="0" xfId="0" applyFont="1" applyBorder="1" applyAlignment="1">
      <alignment horizontal="center" vertical="center"/>
    </xf>
    <xf numFmtId="0" fontId="20" fillId="0" borderId="0" xfId="0" applyNumberFormat="1" applyFont="1" applyBorder="1" applyAlignment="1" applyProtection="1">
      <alignment horizontal="right"/>
      <protection hidden="1"/>
    </xf>
    <xf numFmtId="0" fontId="18" fillId="0" borderId="23" xfId="0" applyFont="1" applyBorder="1" applyAlignment="1" applyProtection="1">
      <alignment horizontal="center"/>
      <protection hidden="1"/>
    </xf>
    <xf numFmtId="165" fontId="18" fillId="0" borderId="23" xfId="0" applyNumberFormat="1" applyFont="1" applyBorder="1" applyAlignment="1" applyProtection="1">
      <alignment horizontal="center"/>
      <protection hidden="1"/>
    </xf>
    <xf numFmtId="165" fontId="18" fillId="0" borderId="0" xfId="0" applyNumberFormat="1" applyFont="1" applyBorder="1" applyAlignment="1" applyProtection="1">
      <alignment horizontal="center"/>
      <protection hidden="1"/>
    </xf>
    <xf numFmtId="0" fontId="18" fillId="0" borderId="27" xfId="0" applyFont="1" applyBorder="1" applyAlignment="1" applyProtection="1">
      <alignment horizontal="center" vertical="center"/>
      <protection hidden="1"/>
    </xf>
    <xf numFmtId="0" fontId="18" fillId="0" borderId="0" xfId="0" applyFont="1" applyBorder="1" applyAlignment="1">
      <alignment horizontal="center" vertical="center"/>
    </xf>
    <xf numFmtId="0" fontId="18" fillId="0" borderId="0" xfId="0" applyFont="1" applyAlignment="1" applyProtection="1">
      <protection hidden="1"/>
    </xf>
    <xf numFmtId="0" fontId="18" fillId="0" borderId="143" xfId="0" applyFont="1" applyBorder="1" applyProtection="1">
      <protection hidden="1"/>
    </xf>
    <xf numFmtId="0" fontId="18" fillId="0" borderId="77" xfId="0" applyFont="1" applyBorder="1" applyAlignment="1" applyProtection="1">
      <protection hidden="1"/>
    </xf>
    <xf numFmtId="0" fontId="20" fillId="0" borderId="77" xfId="0" applyNumberFormat="1" applyFont="1" applyBorder="1" applyAlignment="1" applyProtection="1">
      <alignment horizontal="right"/>
      <protection hidden="1"/>
    </xf>
    <xf numFmtId="0" fontId="18" fillId="0" borderId="138" xfId="0" applyFont="1" applyBorder="1" applyAlignment="1" applyProtection="1">
      <alignment horizontal="center"/>
      <protection hidden="1"/>
    </xf>
    <xf numFmtId="165" fontId="18" fillId="0" borderId="138" xfId="0" applyNumberFormat="1" applyFont="1" applyBorder="1" applyAlignment="1" applyProtection="1">
      <alignment horizontal="center"/>
      <protection hidden="1"/>
    </xf>
    <xf numFmtId="165" fontId="18" fillId="0" borderId="126" xfId="0" applyNumberFormat="1" applyFont="1" applyBorder="1" applyAlignment="1" applyProtection="1">
      <alignment horizontal="center"/>
      <protection hidden="1"/>
    </xf>
    <xf numFmtId="0" fontId="18" fillId="0" borderId="137" xfId="0" applyFont="1" applyBorder="1" applyAlignment="1" applyProtection="1">
      <alignment horizontal="center" vertical="center"/>
      <protection hidden="1"/>
    </xf>
    <xf numFmtId="165" fontId="18" fillId="0" borderId="59" xfId="0" applyNumberFormat="1" applyFont="1" applyBorder="1" applyAlignment="1" applyProtection="1">
      <alignment horizontal="center"/>
      <protection hidden="1"/>
    </xf>
    <xf numFmtId="0" fontId="18" fillId="0" borderId="0" xfId="0" applyFont="1" applyBorder="1" applyAlignment="1" applyProtection="1">
      <alignment horizontal="center" vertical="center"/>
      <protection hidden="1"/>
    </xf>
    <xf numFmtId="0" fontId="18" fillId="0" borderId="150" xfId="0" applyFont="1" applyBorder="1" applyProtection="1">
      <protection hidden="1"/>
    </xf>
    <xf numFmtId="0" fontId="18" fillId="0" borderId="124" xfId="0" applyFont="1" applyBorder="1" applyAlignment="1" applyProtection="1">
      <protection hidden="1"/>
    </xf>
    <xf numFmtId="0" fontId="20" fillId="0" borderId="124" xfId="0" applyFont="1" applyBorder="1" applyAlignment="1" applyProtection="1">
      <alignment horizontal="center"/>
      <protection hidden="1"/>
    </xf>
    <xf numFmtId="165" fontId="20" fillId="0" borderId="124" xfId="0" applyNumberFormat="1" applyFont="1" applyBorder="1" applyAlignment="1" applyProtection="1">
      <alignment horizontal="center"/>
      <protection hidden="1"/>
    </xf>
    <xf numFmtId="165" fontId="20" fillId="0" borderId="124" xfId="0" applyNumberFormat="1" applyFont="1" applyBorder="1" applyAlignment="1" applyProtection="1">
      <alignment horizontal="left"/>
      <protection hidden="1"/>
    </xf>
    <xf numFmtId="0" fontId="18" fillId="0" borderId="152" xfId="0" applyFont="1" applyBorder="1" applyAlignment="1" applyProtection="1">
      <alignment vertical="center"/>
      <protection hidden="1"/>
    </xf>
    <xf numFmtId="0" fontId="18" fillId="0" borderId="0" xfId="0" applyFont="1" applyBorder="1" applyAlignment="1" applyProtection="1">
      <alignment vertical="center"/>
      <protection hidden="1"/>
    </xf>
    <xf numFmtId="0" fontId="18" fillId="0" borderId="11" xfId="0" applyFont="1" applyBorder="1" applyAlignment="1" applyProtection="1">
      <protection hidden="1"/>
    </xf>
    <xf numFmtId="0" fontId="20" fillId="0" borderId="11" xfId="0" applyFont="1" applyBorder="1" applyAlignment="1" applyProtection="1">
      <alignment horizontal="left"/>
      <protection hidden="1"/>
    </xf>
    <xf numFmtId="165" fontId="20" fillId="0" borderId="11" xfId="0" applyNumberFormat="1" applyFont="1" applyBorder="1" applyAlignment="1" applyProtection="1">
      <alignment horizontal="left"/>
      <protection hidden="1"/>
    </xf>
    <xf numFmtId="0" fontId="18" fillId="0" borderId="13" xfId="0" applyFont="1" applyBorder="1" applyAlignment="1" applyProtection="1">
      <alignment vertical="center"/>
      <protection hidden="1"/>
    </xf>
    <xf numFmtId="0" fontId="18" fillId="0" borderId="0" xfId="0" applyFont="1" applyAlignment="1" applyProtection="1">
      <alignment horizontal="center"/>
      <protection hidden="1"/>
    </xf>
    <xf numFmtId="165" fontId="18" fillId="0" borderId="0" xfId="0" applyNumberFormat="1" applyFont="1" applyAlignment="1" applyProtection="1">
      <alignment horizontal="center"/>
      <protection hidden="1"/>
    </xf>
    <xf numFmtId="0" fontId="20" fillId="0" borderId="57" xfId="0" applyNumberFormat="1" applyFont="1" applyBorder="1" applyAlignment="1" applyProtection="1">
      <protection hidden="1"/>
    </xf>
    <xf numFmtId="0" fontId="18" fillId="0" borderId="146" xfId="0" applyNumberFormat="1" applyFont="1" applyBorder="1" applyAlignment="1" applyProtection="1">
      <alignment horizontal="center"/>
      <protection hidden="1"/>
    </xf>
    <xf numFmtId="0" fontId="18" fillId="0" borderId="146" xfId="0" applyNumberFormat="1" applyFont="1" applyBorder="1" applyAlignment="1" applyProtection="1">
      <protection hidden="1"/>
    </xf>
    <xf numFmtId="0" fontId="18" fillId="0" borderId="0" xfId="0" applyNumberFormat="1" applyFont="1" applyAlignment="1" applyProtection="1">
      <protection hidden="1"/>
    </xf>
    <xf numFmtId="165" fontId="20" fillId="0" borderId="11" xfId="0" applyNumberFormat="1" applyFont="1" applyBorder="1" applyAlignment="1" applyProtection="1">
      <alignment horizontal="center"/>
      <protection hidden="1"/>
    </xf>
    <xf numFmtId="0" fontId="20" fillId="0" borderId="11" xfId="0" applyNumberFormat="1" applyFont="1" applyBorder="1" applyAlignment="1" applyProtection="1">
      <alignment horizontal="right"/>
      <protection hidden="1"/>
    </xf>
    <xf numFmtId="0" fontId="18" fillId="0" borderId="172" xfId="0" applyFont="1" applyBorder="1" applyAlignment="1" applyProtection="1">
      <alignment horizontal="center"/>
      <protection hidden="1"/>
    </xf>
    <xf numFmtId="165" fontId="18" fillId="0" borderId="172" xfId="0" applyNumberFormat="1" applyFont="1" applyBorder="1" applyAlignment="1" applyProtection="1">
      <alignment horizontal="center"/>
      <protection hidden="1"/>
    </xf>
    <xf numFmtId="0" fontId="18" fillId="0" borderId="144" xfId="0" applyFont="1" applyBorder="1" applyAlignment="1" applyProtection="1">
      <alignment horizontal="center"/>
      <protection hidden="1"/>
    </xf>
    <xf numFmtId="0" fontId="18" fillId="0" borderId="0" xfId="0" applyFont="1" applyAlignment="1" applyProtection="1">
      <alignment wrapText="1"/>
      <protection hidden="1"/>
    </xf>
    <xf numFmtId="0" fontId="18" fillId="6" borderId="8" xfId="0" applyFont="1" applyFill="1" applyBorder="1" applyAlignment="1" applyProtection="1">
      <alignment horizontal="left"/>
      <protection locked="0"/>
    </xf>
    <xf numFmtId="0" fontId="18" fillId="6" borderId="0" xfId="0" applyFont="1" applyFill="1" applyBorder="1" applyAlignment="1" applyProtection="1">
      <alignment horizontal="left" vertical="top"/>
      <protection locked="0"/>
    </xf>
    <xf numFmtId="0" fontId="18" fillId="6" borderId="0" xfId="0" applyFont="1" applyFill="1" applyAlignment="1" applyProtection="1">
      <alignment horizontal="left" vertical="top"/>
      <protection locked="0"/>
    </xf>
    <xf numFmtId="0" fontId="46" fillId="0" borderId="0" xfId="0" applyFont="1"/>
    <xf numFmtId="0" fontId="20" fillId="0" borderId="0" xfId="0" applyFont="1" applyFill="1" applyBorder="1" applyAlignment="1" applyProtection="1">
      <alignment horizontal="right" vertical="center" wrapText="1"/>
      <protection hidden="1"/>
    </xf>
    <xf numFmtId="0" fontId="27" fillId="0" borderId="0" xfId="0" applyFont="1"/>
    <xf numFmtId="0" fontId="69" fillId="0" borderId="0" xfId="0" applyFont="1" applyBorder="1" applyAlignment="1" applyProtection="1">
      <alignment horizontal="center"/>
      <protection hidden="1"/>
    </xf>
    <xf numFmtId="0" fontId="27" fillId="0" borderId="0" xfId="0" applyFont="1" applyBorder="1" applyAlignment="1" applyProtection="1">
      <alignment horizontal="left"/>
      <protection hidden="1"/>
    </xf>
    <xf numFmtId="0" fontId="27" fillId="0" borderId="0" xfId="0" applyFont="1" applyProtection="1">
      <protection hidden="1"/>
    </xf>
    <xf numFmtId="0" fontId="20" fillId="0" borderId="0" xfId="0" applyFont="1" applyAlignment="1">
      <alignment horizontal="centerContinuous" wrapText="1"/>
    </xf>
    <xf numFmtId="0" fontId="27" fillId="0" borderId="0" xfId="0" applyFont="1" applyAlignment="1">
      <alignment horizontal="centerContinuous"/>
    </xf>
    <xf numFmtId="0" fontId="21" fillId="0" borderId="0" xfId="0" applyFont="1"/>
    <xf numFmtId="0" fontId="52" fillId="0" borderId="0" xfId="0" applyFont="1" applyAlignment="1" applyProtection="1">
      <alignment horizontal="center" wrapText="1"/>
      <protection hidden="1"/>
    </xf>
    <xf numFmtId="0" fontId="20" fillId="0" borderId="0" xfId="0" applyFont="1" applyAlignment="1">
      <alignment horizontal="centerContinuous"/>
    </xf>
    <xf numFmtId="0" fontId="18" fillId="0" borderId="0" xfId="0" applyFont="1" applyAlignment="1">
      <alignment horizontal="centerContinuous"/>
    </xf>
    <xf numFmtId="0" fontId="20" fillId="0" borderId="0" xfId="0" applyFont="1" applyAlignment="1">
      <alignment wrapText="1"/>
    </xf>
    <xf numFmtId="0" fontId="71" fillId="0" borderId="0" xfId="0" applyFont="1" applyAlignment="1" applyProtection="1">
      <alignment horizontal="centerContinuous" wrapText="1"/>
      <protection hidden="1"/>
    </xf>
    <xf numFmtId="0" fontId="18" fillId="0" borderId="124" xfId="0" applyFont="1" applyBorder="1" applyAlignment="1" applyProtection="1">
      <alignment horizontal="right"/>
      <protection hidden="1"/>
    </xf>
    <xf numFmtId="0" fontId="18" fillId="0" borderId="152" xfId="0" applyFont="1" applyBorder="1" applyAlignment="1" applyProtection="1">
      <alignment horizontal="center"/>
      <protection hidden="1"/>
    </xf>
    <xf numFmtId="0" fontId="0" fillId="3" borderId="0" xfId="0" applyFill="1" applyBorder="1" applyAlignment="1" applyProtection="1">
      <alignment vertical="top" wrapText="1"/>
      <protection hidden="1"/>
    </xf>
    <xf numFmtId="0" fontId="18" fillId="0" borderId="27" xfId="0" applyFont="1" applyBorder="1" applyAlignment="1" applyProtection="1">
      <alignment horizontal="center"/>
      <protection hidden="1"/>
    </xf>
    <xf numFmtId="0" fontId="18" fillId="0" borderId="11" xfId="0" applyFont="1" applyBorder="1" applyAlignment="1" applyProtection="1">
      <alignment horizontal="center"/>
      <protection hidden="1"/>
    </xf>
    <xf numFmtId="0" fontId="2" fillId="2" borderId="0" xfId="0" applyNumberFormat="1" applyFont="1" applyFill="1" applyBorder="1" applyAlignment="1">
      <alignment horizontal="center"/>
    </xf>
    <xf numFmtId="165" fontId="2" fillId="2" borderId="0" xfId="0" applyNumberFormat="1" applyFont="1" applyFill="1" applyBorder="1" applyAlignment="1" applyProtection="1">
      <alignment horizontal="center"/>
      <protection hidden="1"/>
    </xf>
    <xf numFmtId="165" fontId="2" fillId="8" borderId="0" xfId="0" applyNumberFormat="1" applyFont="1" applyFill="1" applyBorder="1" applyAlignment="1" applyProtection="1">
      <alignment horizontal="center"/>
      <protection hidden="1"/>
    </xf>
    <xf numFmtId="0" fontId="6" fillId="2" borderId="0" xfId="0" applyNumberFormat="1" applyFont="1" applyFill="1" applyBorder="1" applyAlignment="1" applyProtection="1">
      <alignment horizontal="left"/>
      <protection hidden="1"/>
    </xf>
    <xf numFmtId="49" fontId="2" fillId="2" borderId="0" xfId="0" applyNumberFormat="1" applyFont="1" applyFill="1" applyBorder="1" applyProtection="1">
      <protection hidden="1"/>
    </xf>
    <xf numFmtId="0" fontId="4" fillId="0" borderId="0" xfId="0" applyFont="1" applyFill="1" applyAlignment="1" applyProtection="1">
      <alignment horizontal="centerContinuous" wrapText="1"/>
    </xf>
    <xf numFmtId="49" fontId="3" fillId="0" borderId="0" xfId="0" applyNumberFormat="1" applyFont="1" applyFill="1" applyAlignment="1">
      <alignment horizontal="centerContinuous" vertical="center"/>
    </xf>
    <xf numFmtId="49" fontId="2" fillId="0" borderId="0" xfId="0" applyNumberFormat="1" applyFont="1" applyFill="1" applyAlignment="1">
      <alignment horizontal="left"/>
    </xf>
    <xf numFmtId="49" fontId="2" fillId="0" borderId="162" xfId="0" applyNumberFormat="1" applyFont="1" applyFill="1" applyBorder="1" applyAlignment="1">
      <alignment horizontal="center"/>
    </xf>
    <xf numFmtId="1" fontId="2" fillId="2" borderId="153" xfId="0" applyNumberFormat="1" applyFont="1" applyFill="1" applyBorder="1" applyAlignment="1" applyProtection="1">
      <alignment horizontal="center"/>
    </xf>
    <xf numFmtId="49" fontId="2" fillId="0" borderId="157" xfId="0" applyNumberFormat="1" applyFont="1" applyFill="1" applyBorder="1" applyAlignment="1">
      <alignment horizontal="left"/>
    </xf>
    <xf numFmtId="49" fontId="2" fillId="0" borderId="17" xfId="0" applyNumberFormat="1" applyFont="1" applyFill="1" applyBorder="1" applyAlignment="1">
      <alignment horizontal="center"/>
    </xf>
    <xf numFmtId="1" fontId="2" fillId="0" borderId="131" xfId="0" applyNumberFormat="1" applyFont="1" applyBorder="1" applyAlignment="1" applyProtection="1">
      <alignment horizontal="center"/>
    </xf>
    <xf numFmtId="49" fontId="2" fillId="0" borderId="60" xfId="0" applyNumberFormat="1" applyFont="1" applyFill="1" applyBorder="1" applyAlignment="1">
      <alignment horizontal="left"/>
    </xf>
    <xf numFmtId="1" fontId="2" fillId="2" borderId="131" xfId="0" applyNumberFormat="1" applyFont="1" applyFill="1" applyBorder="1" applyAlignment="1" applyProtection="1">
      <alignment horizontal="center"/>
    </xf>
    <xf numFmtId="1" fontId="2" fillId="0" borderId="131" xfId="0" applyNumberFormat="1" applyFont="1" applyFill="1" applyBorder="1" applyAlignment="1" applyProtection="1">
      <alignment horizontal="center"/>
    </xf>
    <xf numFmtId="1" fontId="2" fillId="0" borderId="131" xfId="0" applyNumberFormat="1" applyFont="1" applyBorder="1" applyAlignment="1">
      <alignment horizontal="center"/>
    </xf>
    <xf numFmtId="49" fontId="2" fillId="0" borderId="60" xfId="0" applyNumberFormat="1" applyFont="1" applyFill="1" applyBorder="1" applyAlignment="1">
      <alignment horizontal="left" wrapText="1"/>
    </xf>
    <xf numFmtId="165" fontId="2" fillId="0" borderId="60" xfId="0" applyNumberFormat="1" applyFont="1" applyFill="1" applyBorder="1" applyAlignment="1">
      <alignment horizontal="left"/>
    </xf>
    <xf numFmtId="49" fontId="2" fillId="0" borderId="60" xfId="0" applyNumberFormat="1" applyFont="1" applyFill="1" applyBorder="1" applyAlignment="1">
      <alignment horizontal="center"/>
    </xf>
    <xf numFmtId="49" fontId="2" fillId="0" borderId="18" xfId="0" applyNumberFormat="1" applyFont="1" applyFill="1" applyBorder="1" applyAlignment="1">
      <alignment horizontal="center"/>
    </xf>
    <xf numFmtId="1" fontId="2" fillId="0" borderId="132" xfId="0" applyNumberFormat="1" applyFont="1" applyFill="1" applyBorder="1" applyAlignment="1" applyProtection="1">
      <alignment horizontal="center"/>
    </xf>
    <xf numFmtId="49" fontId="2" fillId="0" borderId="62" xfId="0" applyNumberFormat="1" applyFont="1" applyFill="1" applyBorder="1" applyAlignment="1">
      <alignment horizontal="left" wrapText="1"/>
    </xf>
    <xf numFmtId="49" fontId="2" fillId="0" borderId="12" xfId="0" applyNumberFormat="1" applyFont="1" applyFill="1" applyBorder="1" applyAlignment="1">
      <alignment horizontal="left"/>
    </xf>
    <xf numFmtId="0" fontId="2" fillId="0" borderId="9" xfId="0" applyFont="1" applyFill="1" applyBorder="1" applyAlignment="1" applyProtection="1">
      <alignment horizontal="left"/>
    </xf>
    <xf numFmtId="0" fontId="6" fillId="0" borderId="12" xfId="0" applyFont="1" applyFill="1" applyBorder="1" applyAlignment="1">
      <alignment horizontal="left"/>
    </xf>
    <xf numFmtId="0" fontId="6" fillId="0" borderId="9" xfId="0" applyFont="1" applyBorder="1" applyAlignment="1">
      <alignment horizontal="left"/>
    </xf>
    <xf numFmtId="0" fontId="6" fillId="0" borderId="13" xfId="0" applyFont="1" applyFill="1" applyBorder="1" applyAlignment="1">
      <alignment horizontal="left"/>
    </xf>
    <xf numFmtId="0" fontId="6" fillId="0" borderId="0" xfId="0" applyFont="1" applyFill="1" applyAlignment="1">
      <alignment horizontal="left"/>
    </xf>
    <xf numFmtId="0" fontId="18" fillId="9" borderId="9" xfId="0" applyNumberFormat="1" applyFont="1" applyFill="1" applyBorder="1" applyProtection="1">
      <protection hidden="1"/>
    </xf>
    <xf numFmtId="0" fontId="18" fillId="9" borderId="0" xfId="0" applyNumberFormat="1" applyFont="1" applyFill="1" applyBorder="1" applyProtection="1">
      <protection hidden="1"/>
    </xf>
    <xf numFmtId="0" fontId="18" fillId="9" borderId="12" xfId="0" applyNumberFormat="1" applyFont="1" applyFill="1" applyBorder="1" applyProtection="1">
      <protection hidden="1"/>
    </xf>
    <xf numFmtId="0" fontId="27" fillId="0" borderId="0" xfId="0" applyNumberFormat="1" applyFont="1" applyAlignment="1" applyProtection="1">
      <alignment horizontal="center" vertical="top"/>
      <protection hidden="1"/>
    </xf>
    <xf numFmtId="0" fontId="48" fillId="0" borderId="0" xfId="0" applyFont="1" applyAlignment="1">
      <alignment horizontal="center" vertical="top"/>
    </xf>
    <xf numFmtId="0" fontId="60" fillId="0" borderId="20" xfId="0" applyFont="1" applyBorder="1" applyAlignment="1" applyProtection="1">
      <alignment horizontal="center" wrapText="1"/>
      <protection hidden="1"/>
    </xf>
    <xf numFmtId="0" fontId="27" fillId="0" borderId="0" xfId="0" applyNumberFormat="1" applyFont="1" applyAlignment="1" applyProtection="1">
      <alignment vertical="top"/>
      <protection hidden="1"/>
    </xf>
    <xf numFmtId="0" fontId="60" fillId="0" borderId="107" xfId="0" applyFont="1" applyBorder="1" applyAlignment="1" applyProtection="1">
      <alignment horizontal="center" vertical="center" wrapText="1"/>
      <protection hidden="1"/>
    </xf>
    <xf numFmtId="0" fontId="32" fillId="0" borderId="0" xfId="0" applyFont="1" applyProtection="1">
      <protection hidden="1"/>
    </xf>
    <xf numFmtId="0" fontId="25" fillId="0" borderId="0" xfId="0" applyFont="1" applyProtection="1">
      <protection hidden="1"/>
    </xf>
    <xf numFmtId="0" fontId="1" fillId="0" borderId="11" xfId="0" applyFont="1" applyBorder="1"/>
    <xf numFmtId="1" fontId="2" fillId="5" borderId="0" xfId="0" applyNumberFormat="1" applyFont="1" applyFill="1" applyBorder="1" applyAlignment="1" applyProtection="1">
      <alignment horizontal="center"/>
      <protection hidden="1"/>
    </xf>
    <xf numFmtId="0" fontId="6" fillId="0" borderId="0" xfId="0" applyFont="1" applyAlignment="1" applyProtection="1">
      <alignment wrapText="1"/>
      <protection hidden="1"/>
    </xf>
    <xf numFmtId="165" fontId="7" fillId="0" borderId="80" xfId="0" applyNumberFormat="1" applyFont="1" applyFill="1" applyBorder="1" applyAlignment="1" applyProtection="1">
      <alignment horizontal="centerContinuous" wrapText="1"/>
    </xf>
    <xf numFmtId="165" fontId="3" fillId="0" borderId="64" xfId="0" applyNumberFormat="1" applyFont="1" applyFill="1" applyBorder="1" applyAlignment="1" applyProtection="1">
      <alignment horizontal="centerContinuous" wrapText="1"/>
    </xf>
    <xf numFmtId="165" fontId="7" fillId="0" borderId="80" xfId="0" applyNumberFormat="1" applyFont="1" applyFill="1" applyBorder="1" applyAlignment="1">
      <alignment horizontal="center" wrapText="1"/>
    </xf>
    <xf numFmtId="165" fontId="3" fillId="0" borderId="4" xfId="0" applyNumberFormat="1" applyFont="1" applyFill="1" applyBorder="1" applyAlignment="1">
      <alignment horizontal="center" wrapText="1"/>
    </xf>
    <xf numFmtId="0" fontId="52" fillId="0" borderId="0" xfId="0" applyNumberFormat="1" applyFont="1" applyAlignment="1" applyProtection="1">
      <alignment horizontal="center" wrapText="1"/>
      <protection hidden="1"/>
    </xf>
    <xf numFmtId="0" fontId="3" fillId="0" borderId="0" xfId="0" applyFont="1" applyBorder="1" applyAlignment="1" applyProtection="1">
      <alignment horizontal="center"/>
      <protection hidden="1"/>
    </xf>
    <xf numFmtId="0" fontId="20" fillId="0" borderId="20" xfId="0" applyNumberFormat="1" applyFont="1" applyBorder="1" applyAlignment="1" applyProtection="1">
      <alignment horizontal="center" wrapText="1"/>
      <protection hidden="1"/>
    </xf>
    <xf numFmtId="49" fontId="2" fillId="0" borderId="0" xfId="0" applyNumberFormat="1" applyFont="1" applyFill="1" applyBorder="1" applyProtection="1">
      <protection hidden="1"/>
    </xf>
    <xf numFmtId="0" fontId="0" fillId="4" borderId="0" xfId="0" applyFill="1" applyProtection="1">
      <protection hidden="1"/>
    </xf>
    <xf numFmtId="0" fontId="0" fillId="4" borderId="9" xfId="0" applyFill="1" applyBorder="1" applyProtection="1">
      <protection hidden="1"/>
    </xf>
    <xf numFmtId="0" fontId="25" fillId="4" borderId="0" xfId="0" applyNumberFormat="1" applyFont="1" applyFill="1" applyBorder="1" applyAlignment="1" applyProtection="1">
      <alignment horizontal="center" vertical="top" wrapText="1"/>
      <protection hidden="1"/>
    </xf>
    <xf numFmtId="0" fontId="0" fillId="4" borderId="0" xfId="0" applyFill="1" applyBorder="1" applyProtection="1">
      <protection hidden="1"/>
    </xf>
    <xf numFmtId="0" fontId="21" fillId="0" borderId="0" xfId="0" applyNumberFormat="1" applyFont="1" applyAlignment="1" applyProtection="1">
      <alignment horizontal="centerContinuous" vertical="center" wrapText="1"/>
      <protection hidden="1"/>
    </xf>
    <xf numFmtId="165" fontId="41" fillId="9" borderId="0" xfId="0" applyNumberFormat="1" applyFont="1" applyFill="1" applyBorder="1" applyAlignment="1" applyProtection="1">
      <alignment horizontal="left" vertical="center"/>
      <protection hidden="1"/>
    </xf>
    <xf numFmtId="0" fontId="0" fillId="0" borderId="12" xfId="0" applyBorder="1" applyAlignment="1" applyProtection="1">
      <protection hidden="1"/>
    </xf>
    <xf numFmtId="0" fontId="0" fillId="0" borderId="0" xfId="0" applyBorder="1" applyAlignment="1" applyProtection="1">
      <protection hidden="1"/>
    </xf>
    <xf numFmtId="0" fontId="24" fillId="0" borderId="9" xfId="0" applyFont="1" applyBorder="1" applyAlignment="1" applyProtection="1">
      <protection hidden="1"/>
    </xf>
    <xf numFmtId="0" fontId="24" fillId="0" borderId="0" xfId="0" applyFont="1" applyBorder="1" applyAlignment="1" applyProtection="1">
      <protection hidden="1"/>
    </xf>
    <xf numFmtId="0" fontId="17" fillId="0" borderId="9" xfId="0" applyFont="1" applyFill="1" applyBorder="1" applyAlignment="1"/>
    <xf numFmtId="0" fontId="27" fillId="0" borderId="0" xfId="0" applyFont="1" applyAlignment="1">
      <alignment vertical="center"/>
    </xf>
    <xf numFmtId="11" fontId="2" fillId="8" borderId="0" xfId="0" applyNumberFormat="1" applyFont="1" applyFill="1" applyBorder="1" applyAlignment="1">
      <alignment horizontal="center"/>
    </xf>
    <xf numFmtId="0" fontId="2" fillId="0" borderId="9" xfId="0" applyNumberFormat="1" applyFont="1" applyFill="1" applyBorder="1" applyAlignment="1"/>
    <xf numFmtId="165" fontId="3" fillId="0" borderId="0" xfId="0" applyNumberFormat="1" applyFont="1" applyFill="1" applyBorder="1"/>
    <xf numFmtId="0" fontId="3" fillId="0" borderId="0" xfId="0" applyNumberFormat="1" applyFont="1" applyFill="1" applyBorder="1" applyAlignment="1"/>
    <xf numFmtId="0" fontId="6" fillId="0" borderId="0" xfId="0" applyFont="1" applyFill="1" applyBorder="1" applyAlignment="1">
      <alignment horizontal="center"/>
    </xf>
    <xf numFmtId="0" fontId="6" fillId="0" borderId="12" xfId="0" applyFont="1" applyFill="1" applyBorder="1" applyAlignment="1">
      <alignment horizontal="center"/>
    </xf>
    <xf numFmtId="2" fontId="76" fillId="0" borderId="22" xfId="0" applyNumberFormat="1" applyFont="1" applyFill="1" applyBorder="1" applyAlignment="1" applyProtection="1">
      <alignment horizontal="center"/>
    </xf>
    <xf numFmtId="2" fontId="78" fillId="0" borderId="8" xfId="0" applyNumberFormat="1" applyFont="1" applyFill="1" applyBorder="1"/>
    <xf numFmtId="165" fontId="78" fillId="0" borderId="8" xfId="0" applyNumberFormat="1" applyFont="1" applyFill="1" applyBorder="1"/>
    <xf numFmtId="2" fontId="78" fillId="0" borderId="0" xfId="0" applyNumberFormat="1" applyFont="1" applyFill="1" applyBorder="1"/>
    <xf numFmtId="165" fontId="78" fillId="0" borderId="0" xfId="0" applyNumberFormat="1" applyFont="1" applyFill="1" applyBorder="1"/>
    <xf numFmtId="49" fontId="78" fillId="0" borderId="0" xfId="0" applyNumberFormat="1" applyFont="1" applyFill="1" applyBorder="1"/>
    <xf numFmtId="0" fontId="78" fillId="0" borderId="0" xfId="0" applyFont="1" applyFill="1" applyBorder="1" applyAlignment="1"/>
    <xf numFmtId="0" fontId="78" fillId="0" borderId="0" xfId="0" applyFont="1" applyFill="1" applyBorder="1" applyAlignment="1">
      <alignment wrapText="1"/>
    </xf>
    <xf numFmtId="2" fontId="76" fillId="0" borderId="0" xfId="0" applyNumberFormat="1" applyFont="1" applyFill="1" applyBorder="1"/>
    <xf numFmtId="11" fontId="76" fillId="0" borderId="0" xfId="0" applyNumberFormat="1" applyFont="1" applyFill="1" applyBorder="1"/>
    <xf numFmtId="2" fontId="78" fillId="0" borderId="0" xfId="0" applyNumberFormat="1" applyFont="1" applyFill="1" applyBorder="1" applyAlignment="1"/>
    <xf numFmtId="165" fontId="78" fillId="0" borderId="0" xfId="0" applyNumberFormat="1" applyFont="1" applyFill="1" applyBorder="1" applyAlignment="1"/>
    <xf numFmtId="2" fontId="76" fillId="0" borderId="0" xfId="0" applyNumberFormat="1" applyFont="1" applyFill="1" applyBorder="1" applyAlignment="1"/>
    <xf numFmtId="11" fontId="76" fillId="0" borderId="0" xfId="0" applyNumberFormat="1" applyFont="1" applyFill="1" applyBorder="1" applyAlignment="1"/>
    <xf numFmtId="165" fontId="78" fillId="0" borderId="29" xfId="0" applyNumberFormat="1" applyFont="1" applyFill="1" applyBorder="1"/>
    <xf numFmtId="165" fontId="78" fillId="0" borderId="12" xfId="0" applyNumberFormat="1" applyFont="1" applyFill="1" applyBorder="1"/>
    <xf numFmtId="49" fontId="78" fillId="0" borderId="12" xfId="0" applyNumberFormat="1" applyFont="1" applyFill="1" applyBorder="1"/>
    <xf numFmtId="0" fontId="78" fillId="0" borderId="12" xfId="0" applyFont="1" applyFill="1" applyBorder="1" applyAlignment="1"/>
    <xf numFmtId="0" fontId="78" fillId="0" borderId="12" xfId="0" applyFont="1" applyFill="1" applyBorder="1" applyAlignment="1">
      <alignment wrapText="1"/>
    </xf>
    <xf numFmtId="11" fontId="76" fillId="0" borderId="12" xfId="0" applyNumberFormat="1" applyFont="1" applyFill="1" applyBorder="1"/>
    <xf numFmtId="165" fontId="78" fillId="0" borderId="12" xfId="0" applyNumberFormat="1" applyFont="1" applyFill="1" applyBorder="1" applyAlignment="1"/>
    <xf numFmtId="11" fontId="76" fillId="0" borderId="12" xfId="0" applyNumberFormat="1" applyFont="1" applyFill="1" applyBorder="1" applyAlignment="1"/>
    <xf numFmtId="0" fontId="0" fillId="0" borderId="0" xfId="0" applyAlignment="1">
      <alignment wrapText="1"/>
    </xf>
    <xf numFmtId="0" fontId="18" fillId="0" borderId="0" xfId="0" applyNumberFormat="1" applyFont="1" applyAlignment="1" applyProtection="1">
      <alignment wrapText="1"/>
      <protection hidden="1"/>
    </xf>
    <xf numFmtId="0" fontId="18" fillId="0" borderId="0" xfId="0" applyFont="1" applyAlignment="1">
      <alignment wrapText="1"/>
    </xf>
    <xf numFmtId="11" fontId="1" fillId="0" borderId="0" xfId="0" applyNumberFormat="1" applyFont="1" applyFill="1"/>
    <xf numFmtId="0" fontId="1" fillId="2" borderId="0" xfId="0" applyNumberFormat="1" applyFont="1" applyFill="1" applyBorder="1" applyAlignment="1" applyProtection="1">
      <alignment horizontal="left"/>
      <protection hidden="1"/>
    </xf>
    <xf numFmtId="166" fontId="2" fillId="0" borderId="0" xfId="0" applyNumberFormat="1" applyFont="1" applyBorder="1" applyAlignment="1" applyProtection="1">
      <alignment horizontal="center"/>
      <protection hidden="1"/>
    </xf>
    <xf numFmtId="166" fontId="55" fillId="0" borderId="0" xfId="0" applyNumberFormat="1" applyFont="1" applyBorder="1" applyAlignment="1" applyProtection="1">
      <alignment horizontal="left"/>
      <protection hidden="1"/>
    </xf>
    <xf numFmtId="166" fontId="13" fillId="0" borderId="0" xfId="0" applyNumberFormat="1" applyFont="1" applyAlignment="1">
      <alignment horizontal="left"/>
    </xf>
    <xf numFmtId="166" fontId="13" fillId="0" borderId="0" xfId="0" applyNumberFormat="1" applyFont="1" applyBorder="1" applyAlignment="1" applyProtection="1">
      <protection hidden="1"/>
    </xf>
    <xf numFmtId="166" fontId="18" fillId="0" borderId="0" xfId="0" applyNumberFormat="1" applyFont="1" applyProtection="1">
      <protection hidden="1"/>
    </xf>
    <xf numFmtId="166" fontId="6" fillId="0" borderId="0" xfId="0" applyNumberFormat="1" applyFont="1" applyAlignment="1">
      <alignment horizontal="left"/>
    </xf>
    <xf numFmtId="166" fontId="48" fillId="0" borderId="0" xfId="0" applyNumberFormat="1" applyFont="1" applyAlignment="1" applyProtection="1">
      <alignment wrapText="1"/>
      <protection hidden="1"/>
    </xf>
    <xf numFmtId="166" fontId="2" fillId="8" borderId="0" xfId="0" applyNumberFormat="1" applyFont="1" applyFill="1" applyBorder="1" applyAlignment="1" applyProtection="1">
      <alignment horizontal="center"/>
      <protection hidden="1"/>
    </xf>
    <xf numFmtId="166" fontId="3" fillId="0" borderId="0" xfId="0" applyNumberFormat="1" applyFont="1" applyBorder="1" applyAlignment="1" applyProtection="1">
      <alignment horizontal="left"/>
      <protection hidden="1"/>
    </xf>
    <xf numFmtId="166" fontId="2" fillId="0" borderId="0" xfId="0" applyNumberFormat="1" applyFont="1" applyBorder="1" applyProtection="1">
      <protection hidden="1"/>
    </xf>
    <xf numFmtId="166" fontId="3" fillId="0" borderId="0" xfId="0" applyNumberFormat="1" applyFont="1" applyBorder="1" applyProtection="1">
      <protection hidden="1"/>
    </xf>
    <xf numFmtId="166" fontId="2" fillId="0" borderId="0" xfId="0" applyNumberFormat="1" applyFont="1" applyBorder="1" applyAlignment="1" applyProtection="1">
      <alignment horizontal="left"/>
      <protection hidden="1"/>
    </xf>
    <xf numFmtId="166" fontId="6" fillId="0" borderId="0" xfId="0" applyNumberFormat="1" applyFont="1" applyBorder="1" applyProtection="1">
      <protection hidden="1"/>
    </xf>
    <xf numFmtId="0" fontId="0" fillId="0" borderId="9" xfId="0" applyFill="1" applyBorder="1" applyAlignment="1"/>
    <xf numFmtId="0" fontId="1" fillId="0" borderId="0" xfId="0" applyNumberFormat="1" applyFont="1" applyBorder="1" applyAlignment="1" applyProtection="1">
      <alignment horizontal="left"/>
      <protection hidden="1"/>
    </xf>
    <xf numFmtId="0" fontId="1" fillId="2" borderId="0" xfId="0" applyFont="1" applyFill="1" applyBorder="1" applyAlignment="1" applyProtection="1">
      <alignment horizontal="left"/>
      <protection hidden="1"/>
    </xf>
    <xf numFmtId="49" fontId="1" fillId="0" borderId="0" xfId="0" applyNumberFormat="1" applyFont="1" applyBorder="1" applyAlignment="1" applyProtection="1">
      <alignment horizontal="left"/>
      <protection hidden="1"/>
    </xf>
    <xf numFmtId="49" fontId="2" fillId="0" borderId="131" xfId="0" applyNumberFormat="1" applyFont="1" applyFill="1" applyBorder="1" applyAlignment="1">
      <alignment horizontal="center"/>
    </xf>
    <xf numFmtId="0" fontId="2" fillId="0" borderId="131" xfId="0" applyFont="1" applyFill="1" applyBorder="1" applyAlignment="1" applyProtection="1">
      <alignment horizontal="center" vertical="center"/>
    </xf>
    <xf numFmtId="165" fontId="2" fillId="0" borderId="59" xfId="0" applyNumberFormat="1" applyFont="1" applyFill="1" applyBorder="1" applyAlignment="1">
      <alignment horizontal="center"/>
    </xf>
    <xf numFmtId="165" fontId="2" fillId="0" borderId="49" xfId="0" applyNumberFormat="1" applyFont="1" applyFill="1" applyBorder="1" applyAlignment="1">
      <alignment horizontal="center"/>
    </xf>
    <xf numFmtId="165" fontId="2" fillId="0" borderId="59" xfId="0" applyNumberFormat="1" applyFont="1" applyFill="1" applyBorder="1" applyAlignment="1" applyProtection="1">
      <alignment horizontal="center" vertical="center"/>
    </xf>
    <xf numFmtId="165" fontId="2" fillId="0" borderId="49" xfId="0" applyNumberFormat="1" applyFont="1" applyFill="1" applyBorder="1" applyAlignment="1" applyProtection="1">
      <alignment horizontal="center" vertical="center"/>
    </xf>
    <xf numFmtId="49" fontId="2" fillId="11" borderId="0" xfId="0" applyNumberFormat="1" applyFont="1" applyFill="1" applyBorder="1" applyProtection="1">
      <protection hidden="1"/>
    </xf>
    <xf numFmtId="0" fontId="1" fillId="11" borderId="0" xfId="0" applyNumberFormat="1" applyFont="1" applyFill="1" applyBorder="1" applyAlignment="1" applyProtection="1">
      <alignment horizontal="left"/>
      <protection hidden="1"/>
    </xf>
    <xf numFmtId="0" fontId="0" fillId="0" borderId="164" xfId="0" applyBorder="1" applyAlignment="1"/>
    <xf numFmtId="165" fontId="20" fillId="12" borderId="121" xfId="0" applyNumberFormat="1" applyFont="1" applyFill="1" applyBorder="1" applyAlignment="1" applyProtection="1">
      <alignment horizontal="left" vertical="center" wrapText="1"/>
      <protection hidden="1"/>
    </xf>
    <xf numFmtId="11" fontId="76" fillId="0" borderId="155" xfId="0" applyNumberFormat="1" applyFont="1" applyFill="1" applyBorder="1" applyAlignment="1">
      <alignment horizontal="center"/>
    </xf>
    <xf numFmtId="11" fontId="74" fillId="0" borderId="155" xfId="0" applyNumberFormat="1" applyFont="1" applyFill="1" applyBorder="1" applyAlignment="1">
      <alignment horizontal="center"/>
    </xf>
    <xf numFmtId="164" fontId="76" fillId="0" borderId="155" xfId="0" applyNumberFormat="1" applyFont="1" applyFill="1" applyBorder="1" applyAlignment="1">
      <alignment horizontal="center"/>
    </xf>
    <xf numFmtId="0" fontId="76" fillId="0" borderId="155" xfId="0" applyNumberFormat="1" applyFont="1" applyFill="1" applyBorder="1" applyAlignment="1">
      <alignment horizontal="center"/>
    </xf>
    <xf numFmtId="165" fontId="74" fillId="0" borderId="155" xfId="0" applyNumberFormat="1" applyFont="1" applyFill="1" applyBorder="1" applyAlignment="1">
      <alignment horizontal="center"/>
    </xf>
    <xf numFmtId="165" fontId="76" fillId="0" borderId="155" xfId="0" applyNumberFormat="1" applyFont="1" applyFill="1" applyBorder="1" applyAlignment="1">
      <alignment horizontal="center"/>
    </xf>
    <xf numFmtId="11" fontId="76" fillId="0" borderId="59" xfId="0" applyNumberFormat="1" applyFont="1" applyFill="1" applyBorder="1" applyAlignment="1" applyProtection="1">
      <alignment horizontal="center"/>
    </xf>
    <xf numFmtId="164" fontId="76" fillId="0" borderId="59" xfId="0" applyNumberFormat="1" applyFont="1" applyFill="1" applyBorder="1" applyAlignment="1">
      <alignment horizontal="center"/>
    </xf>
    <xf numFmtId="0" fontId="76" fillId="0" borderId="59" xfId="0" applyNumberFormat="1" applyFont="1" applyFill="1" applyBorder="1" applyAlignment="1">
      <alignment horizontal="center"/>
    </xf>
    <xf numFmtId="165" fontId="76" fillId="0" borderId="59" xfId="0" applyNumberFormat="1" applyFont="1" applyFill="1" applyBorder="1" applyAlignment="1">
      <alignment horizontal="center"/>
    </xf>
    <xf numFmtId="165" fontId="76" fillId="0" borderId="65" xfId="0" applyNumberFormat="1" applyFont="1" applyFill="1" applyBorder="1" applyAlignment="1">
      <alignment horizontal="center"/>
    </xf>
    <xf numFmtId="11" fontId="74" fillId="0" borderId="59" xfId="0" applyNumberFormat="1" applyFont="1" applyFill="1" applyBorder="1" applyAlignment="1">
      <alignment horizontal="center"/>
    </xf>
    <xf numFmtId="11" fontId="76" fillId="0" borderId="59" xfId="0" applyNumberFormat="1" applyFont="1" applyFill="1" applyBorder="1" applyAlignment="1">
      <alignment horizontal="center"/>
    </xf>
    <xf numFmtId="0" fontId="74" fillId="0" borderId="59" xfId="0" applyNumberFormat="1" applyFont="1" applyFill="1" applyBorder="1" applyAlignment="1">
      <alignment horizontal="center"/>
    </xf>
    <xf numFmtId="165" fontId="74" fillId="0" borderId="59" xfId="0" applyNumberFormat="1" applyFont="1" applyFill="1" applyBorder="1" applyAlignment="1">
      <alignment horizontal="center"/>
    </xf>
    <xf numFmtId="165" fontId="74" fillId="0" borderId="65" xfId="0" applyNumberFormat="1" applyFont="1" applyFill="1" applyBorder="1" applyAlignment="1">
      <alignment horizontal="center"/>
    </xf>
    <xf numFmtId="2" fontId="76" fillId="0" borderId="59" xfId="0" applyNumberFormat="1" applyFont="1" applyFill="1" applyBorder="1" applyAlignment="1" applyProtection="1">
      <alignment horizontal="center"/>
    </xf>
    <xf numFmtId="11" fontId="76" fillId="0" borderId="65" xfId="0" applyNumberFormat="1" applyFont="1" applyFill="1" applyBorder="1" applyAlignment="1">
      <alignment horizontal="center"/>
    </xf>
    <xf numFmtId="11" fontId="74" fillId="0" borderId="59" xfId="0" applyNumberFormat="1" applyFont="1" applyFill="1" applyBorder="1" applyAlignment="1" applyProtection="1">
      <alignment horizontal="center"/>
    </xf>
    <xf numFmtId="164" fontId="74" fillId="0" borderId="59" xfId="0" applyNumberFormat="1" applyFont="1" applyFill="1" applyBorder="1" applyAlignment="1">
      <alignment horizontal="center"/>
    </xf>
    <xf numFmtId="2" fontId="74" fillId="0" borderId="59" xfId="0" applyNumberFormat="1" applyFont="1" applyFill="1" applyBorder="1" applyAlignment="1" applyProtection="1">
      <alignment horizontal="center"/>
    </xf>
    <xf numFmtId="11" fontId="74" fillId="0" borderId="61" xfId="0" applyNumberFormat="1" applyFont="1" applyFill="1" applyBorder="1" applyAlignment="1">
      <alignment horizontal="center"/>
    </xf>
    <xf numFmtId="164" fontId="76" fillId="0" borderId="61" xfId="0" applyNumberFormat="1" applyFont="1" applyFill="1" applyBorder="1" applyAlignment="1">
      <alignment horizontal="center"/>
    </xf>
    <xf numFmtId="0" fontId="74" fillId="0" borderId="61" xfId="0" applyNumberFormat="1" applyFont="1" applyFill="1" applyBorder="1" applyAlignment="1">
      <alignment horizontal="center"/>
    </xf>
    <xf numFmtId="165" fontId="74" fillId="0" borderId="61" xfId="0" applyNumberFormat="1" applyFont="1" applyFill="1" applyBorder="1" applyAlignment="1">
      <alignment horizontal="center"/>
    </xf>
    <xf numFmtId="165" fontId="76" fillId="0" borderId="61" xfId="0" applyNumberFormat="1" applyFont="1" applyFill="1" applyBorder="1" applyAlignment="1">
      <alignment horizontal="center"/>
    </xf>
    <xf numFmtId="165" fontId="74" fillId="0" borderId="82" xfId="0" applyNumberFormat="1" applyFont="1" applyFill="1" applyBorder="1" applyAlignment="1">
      <alignment horizontal="center"/>
    </xf>
    <xf numFmtId="0" fontId="0" fillId="0" borderId="0" xfId="0"/>
    <xf numFmtId="1" fontId="2" fillId="10" borderId="59" xfId="0" applyNumberFormat="1" applyFont="1" applyFill="1" applyBorder="1" applyAlignment="1" applyProtection="1">
      <alignment horizontal="center"/>
    </xf>
    <xf numFmtId="0" fontId="0" fillId="0" borderId="0" xfId="0" applyAlignment="1">
      <alignment wrapText="1"/>
    </xf>
    <xf numFmtId="0" fontId="48" fillId="0" borderId="0" xfId="0" applyFont="1" applyAlignment="1">
      <alignment wrapText="1"/>
    </xf>
    <xf numFmtId="0" fontId="24" fillId="0" borderId="0" xfId="0" applyFont="1" applyAlignment="1" applyProtection="1">
      <alignment wrapText="1"/>
      <protection hidden="1"/>
    </xf>
    <xf numFmtId="0" fontId="24" fillId="0" borderId="0" xfId="0" applyFont="1" applyAlignment="1">
      <alignment wrapText="1"/>
    </xf>
    <xf numFmtId="0" fontId="0" fillId="0" borderId="0" xfId="0" applyBorder="1" applyAlignment="1" applyProtection="1">
      <alignment vertical="center" wrapText="1"/>
      <protection hidden="1"/>
    </xf>
    <xf numFmtId="0" fontId="20" fillId="3" borderId="0" xfId="0" applyNumberFormat="1" applyFont="1" applyFill="1" applyBorder="1" applyAlignment="1" applyProtection="1">
      <alignment horizontal="center" wrapText="1"/>
      <protection hidden="1"/>
    </xf>
    <xf numFmtId="0" fontId="0" fillId="0" borderId="0" xfId="0"/>
    <xf numFmtId="0" fontId="0" fillId="0" borderId="0" xfId="0" applyAlignment="1" applyProtection="1">
      <protection hidden="1"/>
    </xf>
    <xf numFmtId="0" fontId="0" fillId="0" borderId="0" xfId="0" applyAlignment="1"/>
    <xf numFmtId="0" fontId="13" fillId="0" borderId="0" xfId="0" applyFont="1" applyFill="1" applyBorder="1" applyAlignment="1" applyProtection="1">
      <alignment horizontal="center" wrapText="1"/>
      <protection hidden="1"/>
    </xf>
    <xf numFmtId="0" fontId="1" fillId="0" borderId="0" xfId="0" applyFont="1" applyFill="1" applyBorder="1" applyAlignment="1" applyProtection="1">
      <alignment wrapText="1"/>
      <protection hidden="1"/>
    </xf>
    <xf numFmtId="0" fontId="1" fillId="0" borderId="0" xfId="0" applyFont="1"/>
    <xf numFmtId="0" fontId="1" fillId="0" borderId="0" xfId="0" applyFont="1" applyAlignment="1" applyProtection="1">
      <alignment wrapText="1"/>
      <protection hidden="1"/>
    </xf>
    <xf numFmtId="0" fontId="1" fillId="0" borderId="0" xfId="0" applyNumberFormat="1" applyFont="1" applyProtection="1">
      <protection hidden="1"/>
    </xf>
    <xf numFmtId="0" fontId="1" fillId="0" borderId="0" xfId="0" applyNumberFormat="1" applyFont="1" applyFill="1" applyBorder="1" applyProtection="1">
      <protection hidden="1"/>
    </xf>
    <xf numFmtId="0" fontId="83" fillId="0" borderId="201" xfId="0" applyFont="1" applyFill="1" applyBorder="1" applyAlignment="1" applyProtection="1">
      <alignment vertical="center" wrapText="1"/>
    </xf>
    <xf numFmtId="0" fontId="24" fillId="11" borderId="8" xfId="0" applyFont="1" applyFill="1" applyBorder="1" applyAlignment="1" applyProtection="1">
      <alignment wrapText="1"/>
      <protection hidden="1"/>
    </xf>
    <xf numFmtId="0" fontId="24" fillId="11" borderId="12" xfId="0" applyFont="1" applyFill="1" applyBorder="1" applyAlignment="1" applyProtection="1">
      <alignment wrapText="1"/>
      <protection hidden="1"/>
    </xf>
    <xf numFmtId="0" fontId="24" fillId="11" borderId="0" xfId="0" applyFont="1" applyFill="1" applyBorder="1" applyAlignment="1" applyProtection="1">
      <alignment wrapText="1"/>
      <protection hidden="1"/>
    </xf>
    <xf numFmtId="0" fontId="24" fillId="11" borderId="9" xfId="0" applyFont="1" applyFill="1" applyBorder="1" applyAlignment="1" applyProtection="1">
      <alignment wrapText="1"/>
      <protection hidden="1"/>
    </xf>
    <xf numFmtId="0" fontId="25" fillId="6" borderId="127" xfId="0" applyNumberFormat="1" applyFont="1" applyFill="1" applyBorder="1" applyAlignment="1" applyProtection="1">
      <alignment horizontal="center" vertical="center" wrapText="1"/>
      <protection locked="0" hidden="1"/>
    </xf>
    <xf numFmtId="0" fontId="4" fillId="0" borderId="0" xfId="0" applyFont="1" applyAlignment="1" applyProtection="1">
      <protection hidden="1"/>
    </xf>
    <xf numFmtId="0" fontId="24" fillId="0" borderId="0" xfId="0" applyFont="1" applyAlignment="1" applyProtection="1">
      <protection hidden="1"/>
    </xf>
    <xf numFmtId="0" fontId="22" fillId="0" borderId="0" xfId="0" applyFont="1" applyFill="1" applyBorder="1" applyAlignment="1">
      <alignment horizontal="center"/>
    </xf>
    <xf numFmtId="165" fontId="33" fillId="0" borderId="0" xfId="0" applyNumberFormat="1" applyFont="1" applyFill="1" applyBorder="1" applyAlignment="1">
      <alignment horizontal="left" vertical="center"/>
    </xf>
    <xf numFmtId="0" fontId="33" fillId="0" borderId="0" xfId="0" applyNumberFormat="1" applyFont="1" applyFill="1" applyBorder="1" applyAlignment="1" applyProtection="1">
      <alignment horizontal="left"/>
      <protection hidden="1"/>
    </xf>
    <xf numFmtId="165" fontId="33" fillId="0" borderId="0" xfId="0" applyNumberFormat="1" applyFont="1" applyFill="1" applyBorder="1" applyAlignment="1">
      <alignment horizontal="left"/>
    </xf>
    <xf numFmtId="49" fontId="83" fillId="0" borderId="201" xfId="0" applyNumberFormat="1" applyFont="1" applyFill="1" applyBorder="1" applyAlignment="1" applyProtection="1">
      <alignment vertical="center" wrapText="1"/>
    </xf>
    <xf numFmtId="49" fontId="2" fillId="0" borderId="0" xfId="0" applyNumberFormat="1" applyFont="1" applyBorder="1" applyAlignment="1" applyProtection="1">
      <alignment horizontal="left" vertical="center"/>
    </xf>
    <xf numFmtId="49" fontId="78" fillId="0" borderId="202" xfId="0" applyNumberFormat="1" applyFont="1" applyFill="1" applyBorder="1" applyAlignment="1" applyProtection="1">
      <alignment horizontal="left" wrapText="1"/>
    </xf>
    <xf numFmtId="49" fontId="83" fillId="0" borderId="203" xfId="0" applyNumberFormat="1" applyFont="1" applyFill="1" applyBorder="1" applyAlignment="1" applyProtection="1">
      <alignment vertical="center" wrapText="1"/>
    </xf>
    <xf numFmtId="49" fontId="2" fillId="0" borderId="0" xfId="0" applyNumberFormat="1" applyFont="1" applyFill="1" applyBorder="1" applyAlignment="1" applyProtection="1">
      <alignment horizontal="left" vertical="center"/>
    </xf>
    <xf numFmtId="0" fontId="1" fillId="11" borderId="0" xfId="0" applyFont="1" applyFill="1" applyAlignment="1" applyProtection="1">
      <alignment horizontal="center" wrapText="1"/>
      <protection hidden="1"/>
    </xf>
    <xf numFmtId="0" fontId="13" fillId="12" borderId="0" xfId="0" applyFont="1" applyFill="1" applyAlignment="1">
      <alignment wrapText="1"/>
    </xf>
    <xf numFmtId="0" fontId="20" fillId="12" borderId="0" xfId="0" applyNumberFormat="1" applyFont="1" applyFill="1" applyAlignment="1" applyProtection="1">
      <alignment horizontal="centerContinuous"/>
      <protection hidden="1"/>
    </xf>
    <xf numFmtId="0" fontId="85" fillId="0" borderId="0" xfId="0" applyFont="1" applyFill="1" applyAlignment="1">
      <alignment horizontal="left" vertical="center"/>
    </xf>
    <xf numFmtId="0" fontId="86" fillId="0" borderId="0" xfId="0" applyFont="1" applyFill="1" applyAlignment="1">
      <alignment horizontal="left" vertical="center"/>
    </xf>
    <xf numFmtId="165" fontId="1" fillId="0" borderId="0" xfId="0" applyNumberFormat="1" applyFont="1" applyFill="1" applyBorder="1"/>
    <xf numFmtId="0" fontId="1" fillId="0" borderId="0" xfId="0" applyFont="1" applyFill="1" applyBorder="1" applyAlignment="1"/>
    <xf numFmtId="0" fontId="1" fillId="0" borderId="0" xfId="0" applyFont="1" applyFill="1" applyBorder="1" applyAlignment="1">
      <alignment wrapText="1"/>
    </xf>
    <xf numFmtId="11" fontId="1" fillId="0" borderId="0" xfId="0" applyNumberFormat="1" applyFont="1" applyFill="1" applyBorder="1"/>
    <xf numFmtId="165" fontId="1" fillId="0" borderId="0" xfId="0" applyNumberFormat="1" applyFont="1" applyFill="1" applyBorder="1" applyAlignment="1"/>
    <xf numFmtId="11" fontId="2" fillId="0" borderId="0" xfId="0" applyNumberFormat="1" applyFont="1" applyFill="1" applyBorder="1" applyAlignment="1"/>
    <xf numFmtId="11" fontId="1" fillId="0" borderId="0" xfId="0" applyNumberFormat="1" applyFont="1" applyFill="1" applyBorder="1" applyAlignment="1"/>
    <xf numFmtId="11" fontId="75" fillId="0" borderId="23" xfId="0" applyNumberFormat="1" applyFont="1" applyFill="1" applyBorder="1" applyAlignment="1" applyProtection="1">
      <alignment horizontal="center"/>
    </xf>
    <xf numFmtId="11" fontId="75" fillId="0" borderId="24" xfId="0" applyNumberFormat="1" applyFont="1" applyFill="1" applyBorder="1" applyAlignment="1" applyProtection="1">
      <alignment horizontal="center" vertical="center"/>
    </xf>
    <xf numFmtId="165" fontId="74" fillId="0" borderId="9" xfId="0" applyNumberFormat="1" applyFont="1" applyFill="1" applyBorder="1" applyAlignment="1">
      <alignment horizontal="center"/>
    </xf>
    <xf numFmtId="0" fontId="2" fillId="0" borderId="9" xfId="0"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15" fillId="0" borderId="0" xfId="0" applyFont="1" applyFill="1" applyBorder="1" applyAlignment="1">
      <alignment horizontal="centerContinuous" wrapText="1"/>
    </xf>
    <xf numFmtId="0" fontId="2" fillId="0" borderId="0" xfId="0" applyFont="1" applyFill="1" applyAlignment="1">
      <alignment horizontal="centerContinuous"/>
    </xf>
    <xf numFmtId="165" fontId="2" fillId="0" borderId="0" xfId="0" applyNumberFormat="1" applyFont="1" applyFill="1" applyAlignment="1">
      <alignment horizontal="centerContinuous"/>
    </xf>
    <xf numFmtId="165" fontId="3" fillId="0" borderId="113" xfId="0" applyNumberFormat="1" applyFont="1" applyFill="1" applyBorder="1" applyAlignment="1">
      <alignment horizontal="centerContinuous"/>
    </xf>
    <xf numFmtId="165" fontId="3" fillId="0" borderId="64" xfId="0" applyNumberFormat="1" applyFont="1" applyFill="1" applyBorder="1" applyAlignment="1">
      <alignment horizontal="centerContinuous"/>
    </xf>
    <xf numFmtId="165" fontId="63" fillId="0" borderId="75" xfId="0" applyNumberFormat="1" applyFont="1" applyFill="1" applyBorder="1" applyAlignment="1">
      <alignment horizontal="centerContinuous"/>
    </xf>
    <xf numFmtId="165" fontId="3" fillId="0" borderId="105" xfId="0" applyNumberFormat="1" applyFont="1" applyFill="1" applyBorder="1" applyAlignment="1">
      <alignment horizontal="centerContinuous"/>
    </xf>
    <xf numFmtId="165" fontId="7" fillId="0" borderId="75" xfId="0" applyNumberFormat="1" applyFont="1" applyFill="1" applyBorder="1" applyAlignment="1">
      <alignment horizontal="center" wrapText="1"/>
    </xf>
    <xf numFmtId="165" fontId="7" fillId="0" borderId="166" xfId="0" applyNumberFormat="1" applyFont="1" applyFill="1" applyBorder="1" applyAlignment="1">
      <alignment horizontal="center" wrapText="1"/>
    </xf>
    <xf numFmtId="165" fontId="7" fillId="0" borderId="113" xfId="0" applyNumberFormat="1" applyFont="1" applyFill="1" applyBorder="1" applyAlignment="1">
      <alignment horizontal="center" wrapText="1"/>
    </xf>
    <xf numFmtId="165" fontId="7" fillId="0" borderId="64" xfId="0" applyNumberFormat="1" applyFont="1" applyFill="1" applyBorder="1" applyAlignment="1">
      <alignment horizontal="center" wrapText="1"/>
    </xf>
    <xf numFmtId="165" fontId="2" fillId="0" borderId="165" xfId="0" applyNumberFormat="1" applyFont="1" applyFill="1" applyBorder="1" applyAlignment="1">
      <alignment horizontal="center"/>
    </xf>
    <xf numFmtId="165" fontId="2" fillId="0" borderId="158" xfId="0" applyNumberFormat="1" applyFont="1" applyFill="1" applyBorder="1" applyAlignment="1">
      <alignment horizontal="center"/>
    </xf>
    <xf numFmtId="165" fontId="2" fillId="0" borderId="98" xfId="0" applyNumberFormat="1" applyFont="1" applyFill="1" applyBorder="1" applyAlignment="1">
      <alignment horizontal="center"/>
    </xf>
    <xf numFmtId="165" fontId="2" fillId="0" borderId="139" xfId="0" applyNumberFormat="1" applyFont="1" applyFill="1" applyBorder="1" applyAlignment="1">
      <alignment horizontal="center"/>
    </xf>
    <xf numFmtId="165" fontId="2" fillId="0" borderId="89" xfId="0" applyNumberFormat="1" applyFont="1" applyFill="1" applyBorder="1" applyAlignment="1">
      <alignment horizontal="center"/>
    </xf>
    <xf numFmtId="165" fontId="2" fillId="0" borderId="65" xfId="0" applyNumberFormat="1" applyFont="1" applyFill="1" applyBorder="1" applyAlignment="1">
      <alignment horizontal="center"/>
    </xf>
    <xf numFmtId="49" fontId="2" fillId="0" borderId="200" xfId="0" applyNumberFormat="1" applyFont="1" applyFill="1" applyBorder="1"/>
    <xf numFmtId="49" fontId="2" fillId="0" borderId="1" xfId="0" applyNumberFormat="1" applyFont="1" applyFill="1" applyBorder="1" applyAlignment="1">
      <alignment wrapText="1"/>
    </xf>
    <xf numFmtId="165" fontId="2" fillId="0" borderId="140" xfId="0" applyNumberFormat="1" applyFont="1" applyFill="1" applyBorder="1" applyAlignment="1">
      <alignment horizontal="center"/>
    </xf>
    <xf numFmtId="165" fontId="2" fillId="0" borderId="133" xfId="0" applyNumberFormat="1" applyFont="1" applyFill="1" applyBorder="1" applyAlignment="1">
      <alignment horizontal="center"/>
    </xf>
    <xf numFmtId="165" fontId="2" fillId="0" borderId="82" xfId="0" applyNumberFormat="1" applyFont="1" applyFill="1" applyBorder="1" applyAlignment="1">
      <alignment horizontal="center"/>
    </xf>
    <xf numFmtId="49" fontId="2" fillId="0" borderId="2" xfId="0" applyNumberFormat="1" applyFont="1" applyFill="1" applyBorder="1"/>
    <xf numFmtId="0" fontId="2" fillId="0" borderId="8" xfId="0" applyFont="1" applyFill="1" applyBorder="1"/>
    <xf numFmtId="165" fontId="2" fillId="0" borderId="29" xfId="0" applyNumberFormat="1" applyFont="1" applyFill="1" applyBorder="1" applyAlignment="1">
      <alignment horizontal="center"/>
    </xf>
    <xf numFmtId="165" fontId="2" fillId="0" borderId="12" xfId="0" applyNumberFormat="1" applyFont="1" applyFill="1" applyBorder="1" applyAlignment="1">
      <alignment horizontal="center"/>
    </xf>
    <xf numFmtId="49" fontId="2" fillId="0" borderId="12" xfId="0" applyNumberFormat="1" applyFont="1" applyFill="1" applyBorder="1"/>
    <xf numFmtId="165" fontId="2" fillId="0" borderId="0" xfId="0" applyNumberFormat="1" applyFont="1" applyFill="1" applyBorder="1"/>
    <xf numFmtId="165" fontId="2" fillId="0" borderId="0" xfId="0" applyNumberFormat="1" applyFont="1" applyFill="1" applyBorder="1" applyAlignment="1"/>
    <xf numFmtId="165" fontId="2" fillId="0" borderId="12" xfId="0" applyNumberFormat="1" applyFont="1" applyFill="1" applyBorder="1" applyAlignment="1"/>
    <xf numFmtId="165" fontId="2" fillId="0" borderId="0" xfId="0" applyNumberFormat="1" applyFont="1" applyFill="1"/>
    <xf numFmtId="165" fontId="3" fillId="0" borderId="167" xfId="0" applyNumberFormat="1" applyFont="1" applyFill="1" applyBorder="1" applyAlignment="1">
      <alignment horizontal="centerContinuous"/>
    </xf>
    <xf numFmtId="165" fontId="7" fillId="0" borderId="3" xfId="0" applyNumberFormat="1" applyFont="1" applyFill="1" applyBorder="1" applyAlignment="1">
      <alignment horizontal="center" wrapText="1"/>
    </xf>
    <xf numFmtId="165" fontId="3" fillId="0" borderId="113" xfId="0" applyNumberFormat="1" applyFont="1" applyFill="1" applyBorder="1" applyAlignment="1">
      <alignment horizontal="centerContinuous" wrapText="1"/>
    </xf>
    <xf numFmtId="165" fontId="3" fillId="0" borderId="109" xfId="0" applyNumberFormat="1" applyFont="1" applyFill="1" applyBorder="1" applyAlignment="1">
      <alignment horizontal="centerContinuous"/>
    </xf>
    <xf numFmtId="165" fontId="7" fillId="0" borderId="80" xfId="0" applyNumberFormat="1" applyFont="1" applyFill="1" applyBorder="1" applyAlignment="1">
      <alignment horizontal="centerContinuous" wrapText="1"/>
    </xf>
    <xf numFmtId="165" fontId="3" fillId="0" borderId="26" xfId="0" applyNumberFormat="1" applyFont="1" applyFill="1" applyBorder="1" applyAlignment="1">
      <alignment horizontal="centerContinuous"/>
    </xf>
    <xf numFmtId="165" fontId="7" fillId="0" borderId="84" xfId="0" applyNumberFormat="1" applyFont="1" applyFill="1" applyBorder="1" applyAlignment="1">
      <alignment horizontal="center" wrapText="1"/>
    </xf>
    <xf numFmtId="165" fontId="3" fillId="0" borderId="42" xfId="0" applyNumberFormat="1" applyFont="1" applyFill="1" applyBorder="1" applyAlignment="1">
      <alignment horizontal="center" wrapText="1"/>
    </xf>
    <xf numFmtId="165" fontId="3" fillId="0" borderId="85" xfId="0" applyNumberFormat="1" applyFont="1" applyFill="1" applyBorder="1" applyAlignment="1">
      <alignment horizontal="center" wrapText="1"/>
    </xf>
    <xf numFmtId="0" fontId="2" fillId="0" borderId="153" xfId="0" applyNumberFormat="1" applyFont="1" applyFill="1" applyBorder="1" applyAlignment="1">
      <alignment horizontal="center"/>
    </xf>
    <xf numFmtId="0" fontId="2" fillId="0" borderId="154" xfId="0" applyNumberFormat="1" applyFont="1" applyFill="1" applyBorder="1" applyAlignment="1">
      <alignment horizontal="center"/>
    </xf>
    <xf numFmtId="165" fontId="2" fillId="0" borderId="153" xfId="0" applyNumberFormat="1" applyFont="1" applyFill="1" applyBorder="1" applyAlignment="1">
      <alignment horizontal="center"/>
    </xf>
    <xf numFmtId="165" fontId="2" fillId="0" borderId="159" xfId="0" applyNumberFormat="1" applyFont="1" applyFill="1" applyBorder="1" applyAlignment="1">
      <alignment horizontal="center"/>
    </xf>
    <xf numFmtId="0" fontId="2" fillId="0" borderId="131" xfId="0" applyNumberFormat="1" applyFont="1" applyFill="1" applyBorder="1" applyAlignment="1">
      <alignment horizontal="center"/>
    </xf>
    <xf numFmtId="0" fontId="2" fillId="0" borderId="49" xfId="0" applyNumberFormat="1" applyFont="1" applyFill="1" applyBorder="1" applyAlignment="1">
      <alignment horizontal="center"/>
    </xf>
    <xf numFmtId="165" fontId="2" fillId="0" borderId="131" xfId="0" applyNumberFormat="1" applyFont="1" applyFill="1" applyBorder="1" applyAlignment="1">
      <alignment horizontal="center"/>
    </xf>
    <xf numFmtId="165" fontId="2" fillId="0" borderId="48" xfId="0" applyNumberFormat="1" applyFont="1" applyFill="1" applyBorder="1" applyAlignment="1">
      <alignment horizontal="center"/>
    </xf>
    <xf numFmtId="49" fontId="2" fillId="0" borderId="94" xfId="0" applyNumberFormat="1" applyFont="1" applyFill="1" applyBorder="1"/>
    <xf numFmtId="0" fontId="2" fillId="0" borderId="37" xfId="0" applyNumberFormat="1" applyFont="1" applyFill="1" applyBorder="1" applyAlignment="1">
      <alignment horizontal="center"/>
    </xf>
    <xf numFmtId="0" fontId="2" fillId="0" borderId="48" xfId="0" applyNumberFormat="1" applyFont="1" applyFill="1" applyBorder="1" applyAlignment="1">
      <alignment horizontal="center" wrapText="1"/>
    </xf>
    <xf numFmtId="0" fontId="2" fillId="0" borderId="134" xfId="0" applyNumberFormat="1" applyFont="1" applyFill="1" applyBorder="1" applyAlignment="1">
      <alignment horizontal="center" wrapText="1"/>
    </xf>
    <xf numFmtId="0" fontId="2" fillId="0" borderId="51" xfId="0" applyNumberFormat="1" applyFont="1" applyFill="1" applyBorder="1" applyAlignment="1">
      <alignment horizontal="center"/>
    </xf>
    <xf numFmtId="0" fontId="2" fillId="0" borderId="116" xfId="0" applyNumberFormat="1" applyFont="1" applyFill="1" applyBorder="1" applyAlignment="1">
      <alignment horizontal="center"/>
    </xf>
    <xf numFmtId="165" fontId="2" fillId="0" borderId="51" xfId="0" applyNumberFormat="1" applyFont="1" applyFill="1" applyBorder="1" applyAlignment="1">
      <alignment horizontal="center"/>
    </xf>
    <xf numFmtId="165" fontId="2" fillId="0" borderId="12" xfId="0" applyNumberFormat="1" applyFont="1" applyFill="1" applyBorder="1"/>
    <xf numFmtId="165" fontId="3" fillId="0" borderId="30" xfId="0" applyNumberFormat="1" applyFont="1" applyFill="1" applyBorder="1" applyAlignment="1">
      <alignment horizontal="centerContinuous" wrapText="1"/>
    </xf>
    <xf numFmtId="165" fontId="7" fillId="0" borderId="42" xfId="0" applyNumberFormat="1" applyFont="1" applyFill="1" applyBorder="1" applyAlignment="1">
      <alignment horizontal="center" wrapText="1"/>
    </xf>
    <xf numFmtId="165" fontId="7" fillId="0" borderId="85" xfId="0" applyNumberFormat="1" applyFont="1" applyFill="1" applyBorder="1" applyAlignment="1">
      <alignment horizontal="center" wrapText="1"/>
    </xf>
    <xf numFmtId="49" fontId="2" fillId="0" borderId="149" xfId="0" applyNumberFormat="1" applyFont="1" applyFill="1" applyBorder="1"/>
    <xf numFmtId="165" fontId="3" fillId="0" borderId="0" xfId="0" applyNumberFormat="1" applyFont="1" applyFill="1" applyBorder="1" applyAlignment="1">
      <alignment horizontal="centerContinuous"/>
    </xf>
    <xf numFmtId="165" fontId="2" fillId="0" borderId="0"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2" fillId="0" borderId="0" xfId="0" applyFont="1" applyFill="1" applyAlignment="1"/>
    <xf numFmtId="1" fontId="6" fillId="0" borderId="0" xfId="0" applyNumberFormat="1" applyFont="1" applyFill="1" applyAlignment="1">
      <alignment horizontal="center"/>
    </xf>
    <xf numFmtId="0" fontId="2" fillId="0" borderId="13" xfId="0" applyFont="1" applyFill="1" applyBorder="1" applyAlignment="1"/>
    <xf numFmtId="165" fontId="3" fillId="0" borderId="75" xfId="0" applyNumberFormat="1" applyFont="1" applyFill="1" applyBorder="1" applyAlignment="1">
      <alignment horizontal="centerContinuous"/>
    </xf>
    <xf numFmtId="165" fontId="9" fillId="0" borderId="15" xfId="0" applyNumberFormat="1" applyFont="1" applyFill="1" applyBorder="1" applyAlignment="1">
      <alignment horizontal="centerContinuous"/>
    </xf>
    <xf numFmtId="165" fontId="2" fillId="0" borderId="15" xfId="0" applyNumberFormat="1" applyFont="1" applyFill="1" applyBorder="1" applyAlignment="1">
      <alignment horizontal="centerContinuous"/>
    </xf>
    <xf numFmtId="0" fontId="2" fillId="0" borderId="15" xfId="0" applyNumberFormat="1" applyFont="1" applyFill="1" applyBorder="1" applyAlignment="1">
      <alignment horizontal="centerContinuous"/>
    </xf>
    <xf numFmtId="165" fontId="2" fillId="0" borderId="64" xfId="0" applyNumberFormat="1" applyFont="1" applyFill="1" applyBorder="1" applyAlignment="1">
      <alignment horizontal="centerContinuous"/>
    </xf>
    <xf numFmtId="165" fontId="3" fillId="0" borderId="174" xfId="0" applyNumberFormat="1" applyFont="1" applyFill="1" applyBorder="1" applyAlignment="1">
      <alignment horizontal="center"/>
    </xf>
    <xf numFmtId="165" fontId="7" fillId="0" borderId="46" xfId="0" applyNumberFormat="1" applyFont="1" applyFill="1" applyBorder="1" applyAlignment="1">
      <alignment horizontal="centerContinuous" vertical="center"/>
    </xf>
    <xf numFmtId="165" fontId="3" fillId="0" borderId="175" xfId="0" applyNumberFormat="1" applyFont="1" applyFill="1" applyBorder="1" applyAlignment="1">
      <alignment horizontal="centerContinuous" vertical="center"/>
    </xf>
    <xf numFmtId="165" fontId="3" fillId="0" borderId="176" xfId="0" applyNumberFormat="1" applyFont="1" applyFill="1" applyBorder="1" applyAlignment="1">
      <alignment horizontal="centerContinuous" wrapText="1"/>
    </xf>
    <xf numFmtId="165" fontId="3" fillId="0" borderId="39" xfId="0" applyNumberFormat="1" applyFont="1" applyFill="1" applyBorder="1" applyAlignment="1"/>
    <xf numFmtId="165" fontId="3" fillId="0" borderId="156" xfId="0" applyNumberFormat="1" applyFont="1" applyFill="1" applyBorder="1" applyAlignment="1">
      <alignment horizontal="centerContinuous" wrapText="1"/>
    </xf>
    <xf numFmtId="165" fontId="3" fillId="0" borderId="40" xfId="0" applyNumberFormat="1" applyFont="1" applyFill="1" applyBorder="1" applyAlignment="1">
      <alignment horizontal="center" wrapText="1"/>
    </xf>
    <xf numFmtId="165" fontId="3" fillId="0" borderId="160" xfId="0" applyNumberFormat="1" applyFont="1" applyFill="1" applyBorder="1" applyAlignment="1">
      <alignment horizontal="center" wrapText="1"/>
    </xf>
    <xf numFmtId="165" fontId="3" fillId="0" borderId="175" xfId="0" applyNumberFormat="1" applyFont="1" applyFill="1" applyBorder="1" applyAlignment="1"/>
    <xf numFmtId="165" fontId="3" fillId="0" borderId="177" xfId="0" applyNumberFormat="1" applyFont="1" applyFill="1" applyBorder="1" applyAlignment="1">
      <alignment horizontal="center"/>
    </xf>
    <xf numFmtId="0" fontId="3" fillId="0" borderId="101" xfId="0" applyFont="1" applyFill="1" applyBorder="1" applyAlignment="1">
      <alignment horizontal="center"/>
    </xf>
    <xf numFmtId="0" fontId="3" fillId="0" borderId="101" xfId="0" applyFont="1" applyFill="1" applyBorder="1" applyAlignment="1">
      <alignment horizontal="center" wrapText="1"/>
    </xf>
    <xf numFmtId="165" fontId="3" fillId="0" borderId="86" xfId="0" applyNumberFormat="1" applyFont="1" applyFill="1" applyBorder="1" applyAlignment="1">
      <alignment horizontal="center"/>
    </xf>
    <xf numFmtId="165" fontId="3" fillId="0" borderId="76" xfId="0" applyNumberFormat="1" applyFont="1" applyFill="1" applyBorder="1" applyAlignment="1">
      <alignment horizontal="center"/>
    </xf>
    <xf numFmtId="165" fontId="3" fillId="0" borderId="5" xfId="0" applyNumberFormat="1" applyFont="1" applyFill="1" applyBorder="1" applyAlignment="1">
      <alignment horizontal="center" vertical="center" wrapText="1"/>
    </xf>
    <xf numFmtId="165" fontId="2" fillId="0" borderId="162" xfId="0" applyNumberFormat="1" applyFont="1" applyFill="1" applyBorder="1" applyAlignment="1">
      <alignment horizontal="center"/>
    </xf>
    <xf numFmtId="165" fontId="2" fillId="0" borderId="162" xfId="0" applyNumberFormat="1" applyFont="1" applyFill="1" applyBorder="1" applyAlignment="1">
      <alignment horizontal="left"/>
    </xf>
    <xf numFmtId="165" fontId="2" fillId="0" borderId="161" xfId="0" applyNumberFormat="1" applyFont="1" applyFill="1" applyBorder="1" applyAlignment="1">
      <alignment horizontal="center"/>
    </xf>
    <xf numFmtId="165" fontId="2" fillId="0" borderId="97" xfId="0" applyNumberFormat="1" applyFont="1" applyFill="1" applyBorder="1" applyAlignment="1">
      <alignment horizontal="center"/>
    </xf>
    <xf numFmtId="165" fontId="2" fillId="0" borderId="154" xfId="0" applyNumberFormat="1" applyFont="1" applyFill="1" applyBorder="1" applyAlignment="1">
      <alignment horizontal="center"/>
    </xf>
    <xf numFmtId="165" fontId="2" fillId="0" borderId="160" xfId="0" applyNumberFormat="1" applyFont="1" applyFill="1" applyBorder="1" applyAlignment="1">
      <alignment horizontal="center"/>
    </xf>
    <xf numFmtId="165" fontId="2" fillId="0" borderId="17" xfId="0" applyNumberFormat="1" applyFont="1" applyFill="1" applyBorder="1" applyAlignment="1">
      <alignment horizontal="center"/>
    </xf>
    <xf numFmtId="165" fontId="2" fillId="0" borderId="17" xfId="0" applyNumberFormat="1" applyFont="1" applyFill="1" applyBorder="1" applyAlignment="1">
      <alignment horizontal="left"/>
    </xf>
    <xf numFmtId="165" fontId="2" fillId="0" borderId="134" xfId="0" applyNumberFormat="1" applyFont="1" applyFill="1" applyBorder="1" applyAlignment="1">
      <alignment horizontal="center"/>
    </xf>
    <xf numFmtId="165" fontId="2" fillId="0" borderId="37" xfId="0" applyNumberFormat="1" applyFont="1" applyFill="1" applyBorder="1" applyAlignment="1">
      <alignment horizontal="center"/>
    </xf>
    <xf numFmtId="165" fontId="2" fillId="0" borderId="74" xfId="0" applyNumberFormat="1" applyFont="1" applyFill="1" applyBorder="1" applyAlignment="1">
      <alignment horizontal="center"/>
    </xf>
    <xf numFmtId="165" fontId="2" fillId="0" borderId="0" xfId="0" applyNumberFormat="1" applyFont="1" applyFill="1" applyAlignment="1"/>
    <xf numFmtId="165" fontId="2" fillId="0" borderId="79" xfId="0" applyNumberFormat="1" applyFont="1" applyFill="1" applyBorder="1" applyAlignment="1">
      <alignment horizontal="center"/>
    </xf>
    <xf numFmtId="165" fontId="2" fillId="0" borderId="77" xfId="0" applyNumberFormat="1" applyFont="1" applyFill="1" applyBorder="1" applyAlignment="1">
      <alignment horizontal="center"/>
    </xf>
    <xf numFmtId="0" fontId="2" fillId="0" borderId="17" xfId="0" applyNumberFormat="1" applyFont="1" applyFill="1" applyBorder="1" applyAlignment="1">
      <alignment horizontal="center"/>
    </xf>
    <xf numFmtId="165" fontId="3" fillId="0" borderId="74" xfId="0" applyNumberFormat="1" applyFont="1" applyFill="1" applyBorder="1" applyAlignment="1">
      <alignment horizontal="center"/>
    </xf>
    <xf numFmtId="165" fontId="2" fillId="0" borderId="18" xfId="0" applyNumberFormat="1" applyFont="1" applyFill="1" applyBorder="1" applyAlignment="1">
      <alignment horizontal="center"/>
    </xf>
    <xf numFmtId="165" fontId="2" fillId="0" borderId="114" xfId="0" applyNumberFormat="1" applyFont="1" applyFill="1" applyBorder="1" applyAlignment="1">
      <alignment horizontal="center"/>
    </xf>
    <xf numFmtId="0" fontId="2" fillId="0" borderId="18" xfId="0" applyNumberFormat="1" applyFont="1" applyFill="1" applyBorder="1" applyAlignment="1">
      <alignment horizontal="center"/>
    </xf>
    <xf numFmtId="165" fontId="2" fillId="0" borderId="115" xfId="0" applyNumberFormat="1" applyFont="1" applyFill="1" applyBorder="1" applyAlignment="1">
      <alignment horizontal="center"/>
    </xf>
    <xf numFmtId="165" fontId="2" fillId="0" borderId="52" xfId="0" applyNumberFormat="1" applyFont="1" applyFill="1" applyBorder="1" applyAlignment="1">
      <alignment horizontal="center"/>
    </xf>
    <xf numFmtId="165" fontId="3" fillId="0" borderId="110" xfId="0" applyNumberFormat="1" applyFont="1" applyFill="1" applyBorder="1" applyAlignment="1">
      <alignment horizontal="center"/>
    </xf>
    <xf numFmtId="0" fontId="2" fillId="0" borderId="0" xfId="0" applyNumberFormat="1" applyFont="1" applyFill="1" applyBorder="1" applyAlignment="1">
      <alignment horizontal="center"/>
    </xf>
    <xf numFmtId="165" fontId="3" fillId="0" borderId="12" xfId="0" applyNumberFormat="1" applyFont="1" applyFill="1" applyBorder="1" applyAlignment="1">
      <alignment horizontal="center"/>
    </xf>
    <xf numFmtId="0" fontId="0" fillId="0" borderId="0" xfId="0" applyNumberFormat="1" applyFill="1" applyAlignment="1"/>
    <xf numFmtId="0" fontId="0" fillId="0" borderId="12" xfId="0" applyNumberFormat="1" applyFill="1" applyBorder="1" applyAlignment="1"/>
    <xf numFmtId="0" fontId="2" fillId="0" borderId="10" xfId="0" applyFont="1" applyFill="1" applyBorder="1" applyAlignment="1"/>
    <xf numFmtId="165" fontId="2" fillId="0" borderId="11" xfId="0" applyNumberFormat="1" applyFont="1" applyFill="1" applyBorder="1" applyAlignment="1">
      <alignment horizontal="left"/>
    </xf>
    <xf numFmtId="0" fontId="2" fillId="0" borderId="11" xfId="0" applyNumberFormat="1" applyFont="1" applyFill="1" applyBorder="1" applyAlignment="1">
      <alignment horizontal="left"/>
    </xf>
    <xf numFmtId="165" fontId="2" fillId="0" borderId="13" xfId="0" applyNumberFormat="1" applyFont="1" applyFill="1" applyBorder="1" applyAlignment="1">
      <alignment horizontal="left"/>
    </xf>
    <xf numFmtId="0" fontId="2" fillId="0" borderId="0" xfId="0" applyNumberFormat="1" applyFont="1" applyFill="1" applyAlignment="1"/>
    <xf numFmtId="0" fontId="2" fillId="0" borderId="0" xfId="0" applyNumberFormat="1" applyFont="1" applyFill="1" applyAlignment="1">
      <alignment horizontal="right"/>
    </xf>
    <xf numFmtId="165" fontId="2" fillId="0" borderId="0" xfId="0" applyNumberFormat="1" applyFont="1" applyFill="1" applyAlignment="1">
      <alignment horizontal="right"/>
    </xf>
    <xf numFmtId="0" fontId="3" fillId="0" borderId="13" xfId="0" applyFont="1" applyFill="1" applyBorder="1" applyAlignment="1"/>
    <xf numFmtId="165" fontId="7" fillId="0" borderId="15" xfId="0" applyNumberFormat="1" applyFont="1" applyFill="1" applyBorder="1" applyAlignment="1">
      <alignment horizontal="centerContinuous"/>
    </xf>
    <xf numFmtId="165" fontId="3" fillId="0" borderId="15" xfId="0" applyNumberFormat="1" applyFont="1" applyFill="1" applyBorder="1" applyAlignment="1">
      <alignment horizontal="centerContinuous"/>
    </xf>
    <xf numFmtId="0" fontId="3" fillId="0" borderId="15" xfId="0" applyNumberFormat="1" applyFont="1" applyFill="1" applyBorder="1" applyAlignment="1">
      <alignment horizontal="centerContinuous"/>
    </xf>
    <xf numFmtId="0" fontId="3" fillId="0" borderId="0" xfId="0" applyFont="1" applyFill="1" applyAlignment="1"/>
    <xf numFmtId="165" fontId="2" fillId="0" borderId="156" xfId="0" applyNumberFormat="1" applyFont="1" applyFill="1" applyBorder="1" applyAlignment="1">
      <alignment horizontal="center"/>
    </xf>
    <xf numFmtId="165" fontId="2" fillId="0" borderId="157" xfId="0" applyNumberFormat="1" applyFont="1" applyFill="1" applyBorder="1" applyAlignment="1">
      <alignment horizontal="center"/>
    </xf>
    <xf numFmtId="165" fontId="2" fillId="0" borderId="36" xfId="0" applyNumberFormat="1" applyFont="1" applyFill="1" applyBorder="1" applyAlignment="1">
      <alignment horizontal="center"/>
    </xf>
    <xf numFmtId="165" fontId="2" fillId="0" borderId="60" xfId="0" applyNumberFormat="1" applyFont="1" applyFill="1" applyBorder="1" applyAlignment="1">
      <alignment horizontal="center"/>
    </xf>
    <xf numFmtId="165" fontId="3" fillId="0" borderId="78" xfId="0" applyNumberFormat="1" applyFont="1" applyFill="1" applyBorder="1" applyAlignment="1">
      <alignment horizontal="center"/>
    </xf>
    <xf numFmtId="165" fontId="3" fillId="0" borderId="62" xfId="0" applyNumberFormat="1" applyFont="1" applyFill="1" applyBorder="1" applyAlignment="1">
      <alignment horizontal="center"/>
    </xf>
    <xf numFmtId="165" fontId="2" fillId="0" borderId="0" xfId="0" applyNumberFormat="1" applyFont="1" applyFill="1" applyBorder="1" applyAlignment="1">
      <alignment horizontal="right"/>
    </xf>
    <xf numFmtId="165" fontId="2" fillId="0" borderId="110" xfId="0" applyNumberFormat="1" applyFont="1" applyFill="1" applyBorder="1" applyAlignment="1">
      <alignment horizontal="center"/>
    </xf>
    <xf numFmtId="0" fontId="3" fillId="0" borderId="0" xfId="0" applyFont="1" applyFill="1" applyBorder="1" applyAlignment="1">
      <alignment horizontal="centerContinuous" wrapText="1"/>
    </xf>
    <xf numFmtId="0" fontId="3" fillId="0" borderId="0" xfId="0" applyFont="1" applyFill="1" applyBorder="1" applyAlignment="1">
      <alignment horizontal="centerContinuous"/>
    </xf>
    <xf numFmtId="49" fontId="2" fillId="0" borderId="81" xfId="0" applyNumberFormat="1" applyFont="1" applyFill="1" applyBorder="1" applyAlignment="1">
      <alignment horizontal="center"/>
    </xf>
    <xf numFmtId="49" fontId="2" fillId="0" borderId="122" xfId="0" applyNumberFormat="1" applyFont="1" applyFill="1" applyBorder="1" applyAlignment="1">
      <alignment horizontal="center"/>
    </xf>
    <xf numFmtId="165" fontId="2" fillId="0" borderId="50" xfId="0" applyNumberFormat="1" applyFont="1" applyFill="1" applyBorder="1" applyAlignment="1">
      <alignment horizontal="center"/>
    </xf>
    <xf numFmtId="49" fontId="3" fillId="0" borderId="78" xfId="0" applyNumberFormat="1" applyFont="1" applyFill="1" applyBorder="1" applyAlignment="1">
      <alignment horizontal="center"/>
    </xf>
    <xf numFmtId="49" fontId="2" fillId="0" borderId="116" xfId="0" applyNumberFormat="1" applyFont="1" applyFill="1" applyBorder="1" applyAlignment="1">
      <alignment horizontal="center"/>
    </xf>
    <xf numFmtId="49" fontId="2" fillId="0" borderId="115" xfId="0" applyNumberFormat="1" applyFont="1" applyFill="1" applyBorder="1" applyAlignment="1">
      <alignment horizontal="center"/>
    </xf>
    <xf numFmtId="49" fontId="3" fillId="0" borderId="62" xfId="0" applyNumberFormat="1" applyFont="1" applyFill="1" applyBorder="1" applyAlignment="1">
      <alignment horizontal="center"/>
    </xf>
    <xf numFmtId="49" fontId="2" fillId="0" borderId="0" xfId="0" applyNumberFormat="1" applyFont="1" applyFill="1" applyBorder="1" applyAlignment="1">
      <alignment horizontal="center"/>
    </xf>
    <xf numFmtId="49" fontId="3" fillId="0" borderId="0" xfId="0" applyNumberFormat="1" applyFont="1" applyFill="1" applyBorder="1" applyAlignment="1">
      <alignment horizontal="center"/>
    </xf>
    <xf numFmtId="49" fontId="2" fillId="0" borderId="12" xfId="0" applyNumberFormat="1" applyFont="1" applyFill="1" applyBorder="1" applyAlignment="1">
      <alignment horizontal="center"/>
    </xf>
    <xf numFmtId="165" fontId="2" fillId="0" borderId="0" xfId="0" applyNumberFormat="1" applyFont="1" applyFill="1" applyBorder="1" applyAlignment="1">
      <alignment horizontal="left"/>
    </xf>
    <xf numFmtId="0" fontId="2" fillId="0" borderId="0" xfId="0" applyNumberFormat="1" applyFont="1" applyFill="1" applyBorder="1" applyAlignment="1">
      <alignment horizontal="left"/>
    </xf>
    <xf numFmtId="165" fontId="2" fillId="0" borderId="12" xfId="0" applyNumberFormat="1" applyFont="1" applyFill="1" applyBorder="1" applyAlignment="1">
      <alignment horizontal="left"/>
    </xf>
    <xf numFmtId="165" fontId="2" fillId="0" borderId="11" xfId="0" applyNumberFormat="1" applyFont="1" applyFill="1" applyBorder="1"/>
    <xf numFmtId="0" fontId="2" fillId="0" borderId="11" xfId="0" applyFont="1" applyFill="1" applyBorder="1"/>
    <xf numFmtId="165" fontId="2" fillId="0" borderId="13" xfId="0" applyNumberFormat="1" applyFont="1" applyFill="1" applyBorder="1" applyAlignment="1">
      <alignment horizontal="right"/>
    </xf>
    <xf numFmtId="0" fontId="4" fillId="0" borderId="0" xfId="0" applyNumberFormat="1" applyFont="1" applyFill="1" applyAlignment="1" applyProtection="1">
      <alignment horizontal="centerContinuous"/>
    </xf>
    <xf numFmtId="165" fontId="3" fillId="0" borderId="0" xfId="0" applyNumberFormat="1" applyFont="1" applyFill="1" applyAlignment="1" applyProtection="1">
      <alignment horizontal="centerContinuous"/>
    </xf>
    <xf numFmtId="0" fontId="2" fillId="0" borderId="0" xfId="0" applyNumberFormat="1" applyFont="1" applyFill="1" applyAlignment="1" applyProtection="1">
      <alignment horizontal="center"/>
    </xf>
    <xf numFmtId="165" fontId="2" fillId="0" borderId="0" xfId="0" applyNumberFormat="1" applyFont="1" applyFill="1" applyAlignment="1" applyProtection="1">
      <alignment horizontal="center"/>
    </xf>
    <xf numFmtId="0" fontId="11" fillId="0" borderId="0" xfId="0" applyFont="1" applyFill="1" applyAlignment="1">
      <alignment horizontal="center"/>
    </xf>
    <xf numFmtId="0" fontId="11" fillId="0" borderId="0" xfId="0" applyFont="1" applyFill="1" applyAlignment="1">
      <alignment horizontal="center" vertical="center"/>
    </xf>
    <xf numFmtId="0" fontId="3" fillId="0" borderId="150" xfId="0" applyFont="1" applyFill="1" applyBorder="1" applyAlignment="1" applyProtection="1">
      <alignment horizontal="left" vertical="center"/>
    </xf>
    <xf numFmtId="165" fontId="3" fillId="0" borderId="151" xfId="0" applyNumberFormat="1" applyFont="1" applyFill="1" applyBorder="1" applyAlignment="1" applyProtection="1">
      <alignment horizontal="center" vertical="center"/>
    </xf>
    <xf numFmtId="165" fontId="3" fillId="0" borderId="152" xfId="0" applyNumberFormat="1" applyFont="1" applyFill="1" applyBorder="1" applyAlignment="1" applyProtection="1">
      <alignment horizontal="center" vertical="center"/>
    </xf>
    <xf numFmtId="11" fontId="2" fillId="0" borderId="0" xfId="0" applyNumberFormat="1" applyFont="1" applyFill="1" applyAlignment="1">
      <alignment horizontal="center" vertical="center"/>
    </xf>
    <xf numFmtId="165" fontId="2" fillId="0" borderId="153" xfId="0" applyNumberFormat="1" applyFont="1" applyFill="1" applyBorder="1" applyAlignment="1" applyProtection="1">
      <alignment horizontal="center"/>
    </xf>
    <xf numFmtId="165" fontId="2" fillId="0" borderId="98" xfId="0" applyNumberFormat="1" applyFont="1" applyFill="1" applyBorder="1" applyAlignment="1" applyProtection="1">
      <alignment horizontal="center"/>
    </xf>
    <xf numFmtId="165" fontId="2" fillId="0" borderId="131" xfId="0" applyNumberFormat="1" applyFont="1" applyFill="1" applyBorder="1" applyAlignment="1" applyProtection="1">
      <alignment horizontal="center"/>
    </xf>
    <xf numFmtId="165" fontId="2" fillId="0" borderId="65" xfId="0" applyNumberFormat="1" applyFont="1" applyFill="1" applyBorder="1" applyAlignment="1" applyProtection="1">
      <alignment horizontal="center"/>
    </xf>
    <xf numFmtId="0" fontId="2" fillId="0" borderId="132" xfId="0" applyNumberFormat="1" applyFont="1" applyFill="1" applyBorder="1" applyAlignment="1">
      <alignment horizontal="center"/>
    </xf>
    <xf numFmtId="0" fontId="2" fillId="0" borderId="52" xfId="0" applyNumberFormat="1" applyFont="1" applyFill="1" applyBorder="1" applyAlignment="1">
      <alignment horizontal="center"/>
    </xf>
    <xf numFmtId="165" fontId="2" fillId="0" borderId="132" xfId="0" applyNumberFormat="1" applyFont="1" applyFill="1" applyBorder="1" applyAlignment="1" applyProtection="1">
      <alignment horizontal="center"/>
    </xf>
    <xf numFmtId="165" fontId="2" fillId="0" borderId="82" xfId="0" applyNumberFormat="1" applyFont="1" applyFill="1" applyBorder="1" applyAlignment="1" applyProtection="1">
      <alignment horizontal="center"/>
    </xf>
    <xf numFmtId="0" fontId="2" fillId="0" borderId="8" xfId="0" applyNumberFormat="1" applyFont="1" applyFill="1" applyBorder="1" applyAlignment="1" applyProtection="1">
      <alignment horizontal="center"/>
    </xf>
    <xf numFmtId="165" fontId="2" fillId="0" borderId="8" xfId="0" applyNumberFormat="1" applyFont="1" applyFill="1" applyBorder="1" applyAlignment="1" applyProtection="1">
      <alignment horizontal="center"/>
    </xf>
    <xf numFmtId="165" fontId="2" fillId="0" borderId="29"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165" fontId="2" fillId="0" borderId="12" xfId="0" applyNumberFormat="1" applyFont="1" applyFill="1" applyBorder="1" applyAlignment="1" applyProtection="1">
      <alignment horizontal="center"/>
    </xf>
    <xf numFmtId="0" fontId="3" fillId="0" borderId="0" xfId="0" applyNumberFormat="1" applyFont="1" applyFill="1" applyBorder="1"/>
    <xf numFmtId="165" fontId="6" fillId="0" borderId="0" xfId="0" applyNumberFormat="1" applyFont="1" applyFill="1" applyBorder="1"/>
    <xf numFmtId="165" fontId="6" fillId="0" borderId="12" xfId="0" applyNumberFormat="1" applyFont="1" applyFill="1" applyBorder="1"/>
    <xf numFmtId="49" fontId="2" fillId="0" borderId="9"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10" xfId="0" applyFont="1" applyFill="1" applyBorder="1"/>
    <xf numFmtId="0" fontId="6" fillId="0" borderId="11" xfId="0" applyNumberFormat="1" applyFont="1" applyFill="1" applyBorder="1"/>
    <xf numFmtId="165" fontId="6" fillId="0" borderId="11" xfId="0" applyNumberFormat="1" applyFont="1" applyFill="1" applyBorder="1"/>
    <xf numFmtId="165" fontId="6" fillId="0" borderId="13" xfId="0" applyNumberFormat="1" applyFont="1" applyFill="1" applyBorder="1"/>
    <xf numFmtId="0" fontId="6" fillId="0" borderId="0" xfId="0" applyNumberFormat="1" applyFont="1" applyFill="1"/>
    <xf numFmtId="165" fontId="6" fillId="0" borderId="0" xfId="0" applyNumberFormat="1" applyFont="1" applyFill="1"/>
    <xf numFmtId="0" fontId="2" fillId="0" borderId="0" xfId="0" applyNumberFormat="1" applyFont="1" applyFill="1" applyAlignment="1">
      <alignment horizontal="center"/>
    </xf>
    <xf numFmtId="0" fontId="2" fillId="0" borderId="95" xfId="0" applyFont="1" applyFill="1" applyBorder="1" applyAlignment="1" applyProtection="1">
      <alignment horizontal="center"/>
    </xf>
    <xf numFmtId="0" fontId="3" fillId="0" borderId="9" xfId="0" applyFont="1" applyFill="1" applyBorder="1" applyAlignment="1" applyProtection="1">
      <alignment horizontal="left" vertical="center"/>
    </xf>
    <xf numFmtId="165" fontId="3" fillId="0" borderId="0" xfId="0" applyNumberFormat="1" applyFont="1" applyFill="1" applyAlignment="1">
      <alignment horizontal="centerContinuous" vertical="center"/>
    </xf>
    <xf numFmtId="165" fontId="3" fillId="0" borderId="95" xfId="0" applyNumberFormat="1" applyFont="1" applyFill="1" applyBorder="1" applyAlignment="1" applyProtection="1">
      <alignment horizontal="centerContinuous" wrapText="1"/>
    </xf>
    <xf numFmtId="165" fontId="2" fillId="0" borderId="96" xfId="0" applyNumberFormat="1" applyFont="1" applyFill="1" applyBorder="1" applyAlignment="1">
      <alignment horizontal="centerContinuous"/>
    </xf>
    <xf numFmtId="165" fontId="2" fillId="0" borderId="26" xfId="0" applyNumberFormat="1" applyFont="1" applyFill="1" applyBorder="1" applyAlignment="1">
      <alignment horizontal="centerContinuous"/>
    </xf>
    <xf numFmtId="0" fontId="2" fillId="0" borderId="9" xfId="0" applyFont="1" applyFill="1" applyBorder="1" applyAlignment="1" applyProtection="1">
      <alignment horizontal="center"/>
    </xf>
    <xf numFmtId="0" fontId="2" fillId="0" borderId="32" xfId="0" applyFont="1" applyFill="1" applyBorder="1" applyAlignment="1" applyProtection="1">
      <alignment horizontal="center"/>
    </xf>
    <xf numFmtId="165" fontId="3" fillId="0" borderId="111" xfId="0" applyNumberFormat="1" applyFont="1" applyFill="1" applyBorder="1" applyAlignment="1" applyProtection="1">
      <alignment horizontal="center"/>
    </xf>
    <xf numFmtId="165" fontId="3" fillId="0" borderId="91" xfId="0" applyNumberFormat="1" applyFont="1" applyFill="1" applyBorder="1" applyAlignment="1" applyProtection="1">
      <alignment horizontal="center"/>
    </xf>
    <xf numFmtId="165" fontId="3" fillId="0" borderId="90" xfId="0" applyNumberFormat="1" applyFont="1" applyFill="1" applyBorder="1" applyAlignment="1" applyProtection="1">
      <alignment horizontal="center"/>
    </xf>
    <xf numFmtId="165" fontId="3" fillId="0" borderId="112" xfId="0" applyNumberFormat="1" applyFont="1" applyFill="1" applyBorder="1" applyAlignment="1" applyProtection="1">
      <alignment horizontal="center"/>
    </xf>
    <xf numFmtId="165" fontId="3" fillId="0" borderId="97" xfId="0" applyNumberFormat="1" applyFont="1" applyFill="1" applyBorder="1" applyAlignment="1" applyProtection="1">
      <alignment horizontal="center"/>
    </xf>
    <xf numFmtId="165" fontId="3" fillId="0" borderId="98" xfId="0" applyNumberFormat="1" applyFont="1" applyFill="1" applyBorder="1" applyAlignment="1" applyProtection="1">
      <alignment horizontal="center"/>
    </xf>
    <xf numFmtId="165" fontId="3" fillId="0" borderId="92" xfId="0" applyNumberFormat="1" applyFont="1" applyFill="1" applyBorder="1" applyAlignment="1" applyProtection="1">
      <alignment horizontal="center"/>
    </xf>
    <xf numFmtId="165" fontId="3" fillId="0" borderId="73" xfId="0" applyNumberFormat="1" applyFont="1" applyFill="1" applyBorder="1" applyAlignment="1" applyProtection="1">
      <alignment horizontal="center"/>
    </xf>
    <xf numFmtId="165" fontId="3" fillId="0" borderId="0" xfId="0" applyNumberFormat="1" applyFont="1" applyFill="1" applyBorder="1" applyAlignment="1" applyProtection="1">
      <alignment horizontal="center"/>
    </xf>
    <xf numFmtId="165" fontId="3" fillId="0" borderId="94" xfId="0" applyNumberFormat="1" applyFont="1" applyFill="1" applyBorder="1" applyAlignment="1" applyProtection="1">
      <alignment horizontal="center"/>
    </xf>
    <xf numFmtId="165" fontId="3" fillId="0" borderId="37" xfId="0" applyNumberFormat="1" applyFont="1" applyFill="1" applyBorder="1" applyAlignment="1" applyProtection="1">
      <alignment horizontal="center"/>
    </xf>
    <xf numFmtId="165" fontId="3" fillId="0" borderId="65" xfId="0" applyNumberFormat="1" applyFont="1" applyFill="1" applyBorder="1" applyAlignment="1" applyProtection="1">
      <alignment horizontal="center"/>
    </xf>
    <xf numFmtId="0" fontId="3" fillId="0" borderId="7" xfId="0" applyFont="1" applyFill="1" applyBorder="1" applyAlignment="1" applyProtection="1">
      <alignment horizontal="left" vertical="center"/>
    </xf>
    <xf numFmtId="165" fontId="3" fillId="0" borderId="93" xfId="0" applyNumberFormat="1" applyFont="1" applyFill="1" applyBorder="1" applyAlignment="1" applyProtection="1">
      <alignment horizontal="center" vertical="center"/>
    </xf>
    <xf numFmtId="165" fontId="3" fillId="0" borderId="86" xfId="0" applyNumberFormat="1" applyFont="1" applyFill="1" applyBorder="1" applyAlignment="1" applyProtection="1">
      <alignment horizontal="center" vertical="center"/>
    </xf>
    <xf numFmtId="165" fontId="3" fillId="0" borderId="55" xfId="0" applyNumberFormat="1" applyFont="1" applyFill="1" applyBorder="1" applyAlignment="1" applyProtection="1">
      <alignment horizontal="center" vertical="center"/>
    </xf>
    <xf numFmtId="165" fontId="3" fillId="0" borderId="28" xfId="0" applyNumberFormat="1" applyFont="1" applyFill="1" applyBorder="1" applyAlignment="1" applyProtection="1">
      <alignment horizontal="center" vertical="center"/>
    </xf>
    <xf numFmtId="0" fontId="2" fillId="0" borderId="98" xfId="0" applyNumberFormat="1" applyFont="1" applyFill="1" applyBorder="1" applyAlignment="1">
      <alignment horizontal="center"/>
    </xf>
    <xf numFmtId="165" fontId="2" fillId="0" borderId="112" xfId="0" applyNumberFormat="1" applyFont="1" applyFill="1" applyBorder="1" applyAlignment="1" applyProtection="1">
      <alignment horizontal="center"/>
    </xf>
    <xf numFmtId="165" fontId="2" fillId="0" borderId="157" xfId="0" applyNumberFormat="1" applyFont="1" applyFill="1" applyBorder="1" applyAlignment="1" applyProtection="1">
      <alignment horizontal="center"/>
    </xf>
    <xf numFmtId="0" fontId="2" fillId="0" borderId="65" xfId="0" applyNumberFormat="1" applyFont="1" applyFill="1" applyBorder="1" applyAlignment="1">
      <alignment horizontal="center"/>
    </xf>
    <xf numFmtId="165" fontId="2" fillId="0" borderId="94" xfId="0" applyNumberFormat="1" applyFont="1" applyFill="1" applyBorder="1" applyAlignment="1" applyProtection="1">
      <alignment horizontal="center"/>
    </xf>
    <xf numFmtId="165" fontId="2" fillId="0" borderId="60" xfId="0" applyNumberFormat="1" applyFont="1" applyFill="1" applyBorder="1" applyAlignment="1" applyProtection="1">
      <alignment horizontal="center"/>
    </xf>
    <xf numFmtId="0" fontId="2" fillId="0" borderId="82" xfId="0" applyNumberFormat="1" applyFont="1" applyFill="1" applyBorder="1" applyAlignment="1">
      <alignment horizontal="center"/>
    </xf>
    <xf numFmtId="165" fontId="2" fillId="0" borderId="6" xfId="0" applyNumberFormat="1" applyFont="1" applyFill="1" applyBorder="1" applyAlignment="1" applyProtection="1">
      <alignment horizontal="center"/>
    </xf>
    <xf numFmtId="165" fontId="2" fillId="0" borderId="62" xfId="0" applyNumberFormat="1" applyFont="1" applyFill="1" applyBorder="1" applyAlignment="1" applyProtection="1">
      <alignment horizontal="center"/>
    </xf>
    <xf numFmtId="165" fontId="2" fillId="0" borderId="132" xfId="0" applyNumberFormat="1" applyFont="1" applyFill="1" applyBorder="1" applyAlignment="1">
      <alignment horizontal="center"/>
    </xf>
    <xf numFmtId="0" fontId="0" fillId="0" borderId="0" xfId="0" applyFill="1" applyAlignment="1"/>
    <xf numFmtId="0" fontId="0" fillId="0" borderId="12" xfId="0" applyFill="1" applyBorder="1" applyAlignment="1"/>
    <xf numFmtId="49" fontId="3" fillId="0" borderId="9" xfId="0" applyNumberFormat="1" applyFont="1" applyFill="1" applyBorder="1" applyAlignment="1">
      <alignment horizontal="left"/>
    </xf>
    <xf numFmtId="165" fontId="2" fillId="0" borderId="13" xfId="0" applyNumberFormat="1" applyFont="1" applyFill="1" applyBorder="1" applyAlignment="1">
      <alignment horizontal="center"/>
    </xf>
    <xf numFmtId="0" fontId="2" fillId="0" borderId="8" xfId="0" applyFont="1" applyFill="1" applyBorder="1" applyAlignment="1">
      <alignment horizontal="left"/>
    </xf>
    <xf numFmtId="0" fontId="2" fillId="0" borderId="8" xfId="0" applyFont="1" applyFill="1" applyBorder="1" applyAlignment="1">
      <alignment horizontal="center"/>
    </xf>
    <xf numFmtId="0" fontId="6" fillId="0" borderId="8" xfId="0" applyNumberFormat="1" applyFont="1" applyFill="1" applyBorder="1"/>
    <xf numFmtId="165" fontId="6" fillId="0" borderId="8" xfId="0" applyNumberFormat="1" applyFont="1" applyFill="1" applyBorder="1"/>
    <xf numFmtId="0" fontId="3" fillId="0" borderId="0" xfId="0" applyFont="1" applyFill="1" applyAlignment="1" applyProtection="1">
      <alignment horizontal="centerContinuous" wrapText="1"/>
    </xf>
    <xf numFmtId="0" fontId="3" fillId="0" borderId="0" xfId="0" applyNumberFormat="1" applyFont="1" applyFill="1" applyAlignment="1" applyProtection="1">
      <alignment horizontal="centerContinuous"/>
    </xf>
    <xf numFmtId="165" fontId="3" fillId="0" borderId="38" xfId="0" applyNumberFormat="1" applyFont="1" applyFill="1" applyBorder="1" applyAlignment="1">
      <alignment horizontal="centerContinuous"/>
    </xf>
    <xf numFmtId="165" fontId="2" fillId="0" borderId="8" xfId="0" applyNumberFormat="1" applyFont="1" applyFill="1" applyBorder="1" applyAlignment="1">
      <alignment horizontal="centerContinuous"/>
    </xf>
    <xf numFmtId="165" fontId="3" fillId="0" borderId="33" xfId="0" applyNumberFormat="1" applyFont="1" applyFill="1" applyBorder="1" applyAlignment="1" applyProtection="1">
      <alignment horizontal="center"/>
    </xf>
    <xf numFmtId="165" fontId="3" fillId="0" borderId="40" xfId="0" applyNumberFormat="1" applyFont="1" applyFill="1" applyBorder="1" applyAlignment="1" applyProtection="1">
      <alignment horizontal="center"/>
    </xf>
    <xf numFmtId="165" fontId="7" fillId="0" borderId="90" xfId="0" applyNumberFormat="1" applyFont="1" applyFill="1" applyBorder="1" applyAlignment="1" applyProtection="1">
      <alignment horizontal="centerContinuous"/>
    </xf>
    <xf numFmtId="165" fontId="3" fillId="0" borderId="41" xfId="0" applyNumberFormat="1" applyFont="1" applyFill="1" applyBorder="1" applyAlignment="1" applyProtection="1">
      <alignment horizontal="centerContinuous"/>
    </xf>
    <xf numFmtId="165" fontId="3" fillId="0" borderId="42" xfId="0" applyNumberFormat="1" applyFont="1" applyFill="1" applyBorder="1" applyAlignment="1" applyProtection="1">
      <alignment horizontal="centerContinuous"/>
    </xf>
    <xf numFmtId="165" fontId="3" fillId="0" borderId="102" xfId="0" applyNumberFormat="1" applyFont="1" applyFill="1" applyBorder="1" applyAlignment="1" applyProtection="1">
      <alignment horizontal="centerContinuous"/>
    </xf>
    <xf numFmtId="165" fontId="3" fillId="0" borderId="43" xfId="0" applyNumberFormat="1" applyFont="1" applyFill="1" applyBorder="1" applyAlignment="1" applyProtection="1">
      <alignment horizontal="centerContinuous"/>
    </xf>
    <xf numFmtId="165" fontId="3" fillId="0" borderId="35" xfId="0" applyNumberFormat="1" applyFont="1" applyFill="1" applyBorder="1" applyAlignment="1" applyProtection="1">
      <alignment horizontal="center"/>
    </xf>
    <xf numFmtId="165" fontId="3" fillId="0" borderId="34" xfId="0" applyNumberFormat="1" applyFont="1" applyFill="1" applyBorder="1" applyAlignment="1" applyProtection="1">
      <alignment horizontal="center"/>
    </xf>
    <xf numFmtId="165" fontId="3" fillId="0" borderId="99" xfId="0" applyNumberFormat="1" applyFont="1" applyFill="1" applyBorder="1" applyAlignment="1" applyProtection="1">
      <alignment horizontal="center"/>
    </xf>
    <xf numFmtId="165" fontId="3" fillId="0" borderId="100" xfId="0" applyNumberFormat="1" applyFont="1" applyFill="1" applyBorder="1" applyAlignment="1" applyProtection="1">
      <alignment horizontal="center"/>
    </xf>
    <xf numFmtId="165" fontId="3" fillId="0" borderId="35" xfId="0" applyNumberFormat="1" applyFont="1" applyFill="1" applyBorder="1" applyAlignment="1">
      <alignment horizontal="center"/>
    </xf>
    <xf numFmtId="165" fontId="3" fillId="0" borderId="44" xfId="0" applyNumberFormat="1" applyFont="1" applyFill="1" applyBorder="1" applyAlignment="1" applyProtection="1">
      <alignment horizontal="center"/>
    </xf>
    <xf numFmtId="165" fontId="3" fillId="0" borderId="45" xfId="0" applyNumberFormat="1" applyFont="1" applyFill="1" applyBorder="1" applyAlignment="1" applyProtection="1">
      <alignment horizontal="center"/>
    </xf>
    <xf numFmtId="165" fontId="3" fillId="0" borderId="101" xfId="0" applyNumberFormat="1" applyFont="1" applyFill="1" applyBorder="1" applyAlignment="1" applyProtection="1">
      <alignment horizontal="center"/>
    </xf>
    <xf numFmtId="165" fontId="3" fillId="0" borderId="46" xfId="0" applyNumberFormat="1" applyFont="1" applyFill="1" applyBorder="1" applyAlignment="1" applyProtection="1">
      <alignment horizontal="center"/>
    </xf>
    <xf numFmtId="49" fontId="3" fillId="0" borderId="47" xfId="0" applyNumberFormat="1" applyFont="1" applyFill="1" applyBorder="1" applyAlignment="1">
      <alignment horizontal="center" wrapText="1"/>
    </xf>
    <xf numFmtId="165" fontId="2" fillId="0" borderId="161" xfId="0" applyNumberFormat="1" applyFont="1" applyFill="1" applyBorder="1" applyAlignment="1" applyProtection="1">
      <alignment horizontal="center"/>
    </xf>
    <xf numFmtId="11" fontId="2" fillId="0" borderId="157" xfId="0" applyNumberFormat="1" applyFont="1" applyFill="1" applyBorder="1" applyAlignment="1">
      <alignment horizontal="center"/>
    </xf>
    <xf numFmtId="165" fontId="2" fillId="0" borderId="134" xfId="0" applyNumberFormat="1" applyFont="1" applyFill="1" applyBorder="1" applyAlignment="1" applyProtection="1">
      <alignment horizontal="center"/>
    </xf>
    <xf numFmtId="11" fontId="2" fillId="0" borderId="60" xfId="0" applyNumberFormat="1" applyFont="1" applyFill="1" applyBorder="1" applyAlignment="1">
      <alignment horizontal="center"/>
    </xf>
    <xf numFmtId="165" fontId="2" fillId="0" borderId="116" xfId="0" applyNumberFormat="1" applyFont="1" applyFill="1" applyBorder="1" applyAlignment="1" applyProtection="1">
      <alignment horizontal="center"/>
    </xf>
    <xf numFmtId="11" fontId="2" fillId="0" borderId="62" xfId="0" applyNumberFormat="1" applyFont="1" applyFill="1" applyBorder="1" applyAlignment="1">
      <alignment horizontal="center"/>
    </xf>
    <xf numFmtId="0" fontId="2" fillId="0" borderId="12" xfId="0" applyFont="1" applyFill="1" applyBorder="1" applyAlignment="1">
      <alignment horizontal="center"/>
    </xf>
    <xf numFmtId="0" fontId="2" fillId="0" borderId="0" xfId="0" applyNumberFormat="1" applyFont="1" applyFill="1" applyBorder="1"/>
    <xf numFmtId="0" fontId="2" fillId="0" borderId="11" xfId="0" applyNumberFormat="1" applyFont="1" applyFill="1" applyBorder="1"/>
    <xf numFmtId="0" fontId="2" fillId="0" borderId="13" xfId="0" applyFont="1" applyFill="1" applyBorder="1" applyAlignment="1">
      <alignment horizontal="center"/>
    </xf>
    <xf numFmtId="0" fontId="2" fillId="0" borderId="0" xfId="0" applyNumberFormat="1" applyFont="1" applyFill="1"/>
    <xf numFmtId="49" fontId="5" fillId="0" borderId="0" xfId="0" applyNumberFormat="1" applyFont="1" applyFill="1" applyBorder="1" applyAlignment="1">
      <alignment horizontal="centerContinuous"/>
    </xf>
    <xf numFmtId="49" fontId="3" fillId="0" borderId="0" xfId="0" applyNumberFormat="1" applyFont="1" applyFill="1" applyBorder="1" applyAlignment="1">
      <alignment horizontal="centerContinuous"/>
    </xf>
    <xf numFmtId="165" fontId="3" fillId="0" borderId="0" xfId="0" applyNumberFormat="1" applyFont="1" applyFill="1" applyBorder="1" applyAlignment="1">
      <alignment horizontal="left"/>
    </xf>
    <xf numFmtId="165" fontId="7" fillId="0" borderId="30" xfId="0" applyNumberFormat="1" applyFont="1" applyFill="1" applyBorder="1" applyAlignment="1">
      <alignment horizontal="left" wrapText="1"/>
    </xf>
    <xf numFmtId="165" fontId="3" fillId="0" borderId="30" xfId="0" applyNumberFormat="1" applyFont="1" applyFill="1" applyBorder="1" applyAlignment="1">
      <alignment horizontal="center" wrapText="1"/>
    </xf>
    <xf numFmtId="165" fontId="3" fillId="0" borderId="96" xfId="0" applyNumberFormat="1" applyFont="1" applyFill="1" applyBorder="1" applyAlignment="1">
      <alignment horizontal="centerContinuous" wrapText="1"/>
    </xf>
    <xf numFmtId="165" fontId="3" fillId="0" borderId="22" xfId="0" applyNumberFormat="1" applyFont="1" applyFill="1" applyBorder="1" applyAlignment="1">
      <alignment horizontal="center" wrapText="1"/>
    </xf>
    <xf numFmtId="165" fontId="3" fillId="0" borderId="26" xfId="0" applyNumberFormat="1" applyFont="1" applyFill="1" applyBorder="1" applyAlignment="1">
      <alignment horizontal="centerContinuous" wrapText="1"/>
    </xf>
    <xf numFmtId="165" fontId="3" fillId="0" borderId="101" xfId="0" applyNumberFormat="1" applyFont="1" applyFill="1" applyBorder="1" applyAlignment="1">
      <alignment horizontal="left" wrapText="1"/>
    </xf>
    <xf numFmtId="165" fontId="3" fillId="0" borderId="108" xfId="0" applyNumberFormat="1" applyFont="1" applyFill="1" applyBorder="1" applyAlignment="1">
      <alignment horizontal="center" wrapText="1"/>
    </xf>
    <xf numFmtId="165" fontId="3" fillId="0" borderId="104" xfId="0" applyNumberFormat="1" applyFont="1" applyFill="1" applyBorder="1" applyAlignment="1">
      <alignment horizontal="center" wrapText="1"/>
    </xf>
    <xf numFmtId="165" fontId="3" fillId="0" borderId="28" xfId="0" applyNumberFormat="1" applyFont="1" applyFill="1" applyBorder="1" applyAlignment="1">
      <alignment horizontal="center" wrapText="1"/>
    </xf>
    <xf numFmtId="165" fontId="2" fillId="0" borderId="158" xfId="0" applyNumberFormat="1" applyFont="1" applyFill="1" applyBorder="1" applyAlignment="1" applyProtection="1">
      <alignment horizontal="center"/>
    </xf>
    <xf numFmtId="165" fontId="2" fillId="0" borderId="89" xfId="0" applyNumberFormat="1" applyFont="1" applyFill="1" applyBorder="1" applyAlignment="1" applyProtection="1">
      <alignment horizontal="center"/>
    </xf>
    <xf numFmtId="165" fontId="2" fillId="0" borderId="18" xfId="0" applyNumberFormat="1" applyFont="1" applyFill="1" applyBorder="1" applyAlignment="1">
      <alignment horizontal="left"/>
    </xf>
    <xf numFmtId="165" fontId="2" fillId="0" borderId="133" xfId="0" applyNumberFormat="1" applyFont="1" applyFill="1" applyBorder="1" applyAlignment="1" applyProtection="1">
      <alignment horizontal="center"/>
    </xf>
    <xf numFmtId="165" fontId="2" fillId="0" borderId="0" xfId="0" applyNumberFormat="1" applyFont="1" applyFill="1" applyAlignment="1">
      <alignment horizontal="left"/>
    </xf>
    <xf numFmtId="49" fontId="2" fillId="0" borderId="0" xfId="0" applyNumberFormat="1" applyFont="1" applyFill="1" applyAlignment="1"/>
    <xf numFmtId="49" fontId="2" fillId="0" borderId="8" xfId="0" applyNumberFormat="1" applyFont="1" applyFill="1" applyBorder="1"/>
    <xf numFmtId="165" fontId="2" fillId="0" borderId="8" xfId="0" applyNumberFormat="1" applyFont="1" applyFill="1" applyBorder="1" applyAlignment="1">
      <alignment horizontal="left"/>
    </xf>
    <xf numFmtId="49" fontId="3" fillId="0" borderId="2" xfId="0" applyNumberFormat="1" applyFont="1" applyFill="1" applyBorder="1" applyAlignment="1"/>
    <xf numFmtId="165" fontId="7" fillId="0" borderId="66" xfId="0" applyNumberFormat="1" applyFont="1" applyFill="1" applyBorder="1" applyAlignment="1">
      <alignment horizontal="left" wrapText="1"/>
    </xf>
    <xf numFmtId="165" fontId="3" fillId="0" borderId="96" xfId="0" applyNumberFormat="1" applyFont="1" applyFill="1" applyBorder="1" applyAlignment="1">
      <alignment horizontal="center" wrapText="1"/>
    </xf>
    <xf numFmtId="165" fontId="3" fillId="0" borderId="22" xfId="0" applyNumberFormat="1" applyFont="1" applyFill="1" applyBorder="1" applyAlignment="1">
      <alignment horizontal="centerContinuous" wrapText="1"/>
    </xf>
    <xf numFmtId="165" fontId="3" fillId="0" borderId="107" xfId="0" applyNumberFormat="1" applyFont="1" applyFill="1" applyBorder="1" applyAlignment="1">
      <alignment horizontal="center" wrapText="1"/>
    </xf>
    <xf numFmtId="0" fontId="3" fillId="0" borderId="7" xfId="0" applyFont="1" applyFill="1" applyBorder="1" applyAlignment="1" applyProtection="1">
      <alignment horizontal="left"/>
    </xf>
    <xf numFmtId="165" fontId="3" fillId="0" borderId="45" xfId="0" applyNumberFormat="1" applyFont="1" applyFill="1" applyBorder="1" applyAlignment="1">
      <alignment horizontal="left" wrapText="1"/>
    </xf>
    <xf numFmtId="165" fontId="3" fillId="0" borderId="24" xfId="0" applyNumberFormat="1" applyFont="1" applyFill="1" applyBorder="1" applyAlignment="1">
      <alignment horizontal="center" wrapText="1"/>
    </xf>
    <xf numFmtId="165" fontId="3" fillId="0" borderId="5" xfId="0" applyNumberFormat="1" applyFont="1" applyFill="1" applyBorder="1" applyAlignment="1">
      <alignment horizontal="center" wrapText="1"/>
    </xf>
    <xf numFmtId="165" fontId="2" fillId="0" borderId="154" xfId="0" applyNumberFormat="1" applyFont="1" applyFill="1" applyBorder="1" applyAlignment="1">
      <alignment horizontal="left"/>
    </xf>
    <xf numFmtId="165" fontId="2" fillId="0" borderId="155" xfId="0" applyNumberFormat="1" applyFont="1" applyFill="1" applyBorder="1" applyAlignment="1">
      <alignment horizontal="center"/>
    </xf>
    <xf numFmtId="165" fontId="2" fillId="0" borderId="49" xfId="0" applyNumberFormat="1" applyFont="1" applyFill="1" applyBorder="1" applyAlignment="1">
      <alignment horizontal="left"/>
    </xf>
    <xf numFmtId="165" fontId="2" fillId="0" borderId="52" xfId="0" applyNumberFormat="1" applyFont="1" applyFill="1" applyBorder="1" applyAlignment="1">
      <alignment horizontal="left"/>
    </xf>
    <xf numFmtId="165" fontId="2" fillId="0" borderId="61" xfId="0" applyNumberFormat="1" applyFont="1" applyFill="1" applyBorder="1" applyAlignment="1">
      <alignment horizontal="center"/>
    </xf>
    <xf numFmtId="165" fontId="2" fillId="0" borderId="62" xfId="0" applyNumberFormat="1" applyFont="1" applyFill="1" applyBorder="1" applyAlignment="1">
      <alignment horizontal="center"/>
    </xf>
    <xf numFmtId="165" fontId="2" fillId="0" borderId="13" xfId="0" applyNumberFormat="1" applyFont="1" applyFill="1" applyBorder="1"/>
    <xf numFmtId="165" fontId="3" fillId="0" borderId="86" xfId="0" applyNumberFormat="1" applyFont="1" applyFill="1" applyBorder="1" applyAlignment="1">
      <alignment horizontal="center" wrapText="1"/>
    </xf>
    <xf numFmtId="164" fontId="3" fillId="0" borderId="0" xfId="0" applyNumberFormat="1" applyFont="1" applyFill="1" applyBorder="1"/>
    <xf numFmtId="0" fontId="3" fillId="0" borderId="14" xfId="0" applyFont="1" applyFill="1" applyBorder="1" applyAlignment="1" applyProtection="1">
      <alignment horizontal="left"/>
    </xf>
    <xf numFmtId="165" fontId="3" fillId="0" borderId="80" xfId="0" applyNumberFormat="1" applyFont="1" applyFill="1" applyBorder="1" applyAlignment="1">
      <alignment horizontal="center" wrapText="1"/>
    </xf>
    <xf numFmtId="0" fontId="3" fillId="0" borderId="106" xfId="0" applyNumberFormat="1" applyFont="1" applyFill="1" applyBorder="1" applyAlignment="1">
      <alignment horizontal="left"/>
    </xf>
    <xf numFmtId="165" fontId="3" fillId="0" borderId="53" xfId="0" applyNumberFormat="1" applyFont="1" applyFill="1" applyBorder="1" applyAlignment="1">
      <alignment horizontal="center" wrapText="1"/>
    </xf>
    <xf numFmtId="49" fontId="3" fillId="0" borderId="4" xfId="0" applyNumberFormat="1" applyFont="1" applyFill="1" applyBorder="1" applyAlignment="1">
      <alignment horizontal="left"/>
    </xf>
    <xf numFmtId="165" fontId="3" fillId="0" borderId="38" xfId="0" applyNumberFormat="1" applyFont="1" applyFill="1" applyBorder="1" applyAlignment="1">
      <alignment horizontal="center" wrapText="1"/>
    </xf>
    <xf numFmtId="0" fontId="3" fillId="0" borderId="105" xfId="0" applyNumberFormat="1" applyFont="1" applyFill="1" applyBorder="1" applyAlignment="1">
      <alignment horizontal="left"/>
    </xf>
    <xf numFmtId="164" fontId="3" fillId="0" borderId="0" xfId="0" applyNumberFormat="1" applyFont="1" applyFill="1"/>
    <xf numFmtId="0" fontId="2" fillId="0" borderId="154" xfId="0" applyNumberFormat="1" applyFont="1" applyFill="1" applyBorder="1" applyAlignment="1">
      <alignment horizontal="left"/>
    </xf>
    <xf numFmtId="49" fontId="2" fillId="0" borderId="154" xfId="0" applyNumberFormat="1" applyFont="1" applyFill="1" applyBorder="1" applyAlignment="1">
      <alignment horizontal="left"/>
    </xf>
    <xf numFmtId="0" fontId="2" fillId="0" borderId="98" xfId="0" applyNumberFormat="1" applyFont="1" applyFill="1" applyBorder="1" applyAlignment="1">
      <alignment horizontal="left"/>
    </xf>
    <xf numFmtId="0" fontId="2" fillId="0" borderId="49" xfId="0" applyNumberFormat="1" applyFont="1" applyFill="1" applyBorder="1" applyAlignment="1">
      <alignment horizontal="left"/>
    </xf>
    <xf numFmtId="49" fontId="2" fillId="0" borderId="49" xfId="0" applyNumberFormat="1" applyFont="1" applyFill="1" applyBorder="1" applyAlignment="1">
      <alignment horizontal="left"/>
    </xf>
    <xf numFmtId="0" fontId="2" fillId="0" borderId="65" xfId="0" applyNumberFormat="1" applyFont="1" applyFill="1" applyBorder="1" applyAlignment="1">
      <alignment horizontal="left"/>
    </xf>
    <xf numFmtId="165" fontId="3" fillId="0" borderId="131" xfId="0" applyNumberFormat="1" applyFont="1" applyFill="1" applyBorder="1" applyAlignment="1">
      <alignment horizontal="center" wrapText="1"/>
    </xf>
    <xf numFmtId="49" fontId="3" fillId="0" borderId="49" xfId="0" applyNumberFormat="1" applyFont="1" applyFill="1" applyBorder="1" applyAlignment="1">
      <alignment horizontal="left"/>
    </xf>
    <xf numFmtId="164" fontId="2" fillId="0" borderId="0" xfId="0" applyNumberFormat="1" applyFont="1" applyFill="1"/>
    <xf numFmtId="49" fontId="2" fillId="0" borderId="89" xfId="0" applyNumberFormat="1" applyFont="1" applyFill="1" applyBorder="1" applyAlignment="1">
      <alignment horizontal="left"/>
    </xf>
    <xf numFmtId="49" fontId="3" fillId="0" borderId="50" xfId="0" applyNumberFormat="1" applyFont="1" applyFill="1" applyBorder="1" applyAlignment="1">
      <alignment horizontal="left"/>
    </xf>
    <xf numFmtId="49" fontId="2" fillId="0" borderId="50" xfId="0" applyNumberFormat="1" applyFont="1" applyFill="1" applyBorder="1" applyAlignment="1">
      <alignment horizontal="left"/>
    </xf>
    <xf numFmtId="0" fontId="2" fillId="0" borderId="52" xfId="0" applyNumberFormat="1" applyFont="1" applyFill="1" applyBorder="1" applyAlignment="1">
      <alignment horizontal="left"/>
    </xf>
    <xf numFmtId="49" fontId="2" fillId="0" borderId="52" xfId="0" applyNumberFormat="1" applyFont="1" applyFill="1" applyBorder="1" applyAlignment="1">
      <alignment horizontal="left"/>
    </xf>
    <xf numFmtId="0" fontId="2" fillId="0" borderId="82" xfId="0" applyNumberFormat="1" applyFont="1" applyFill="1" applyBorder="1" applyAlignment="1">
      <alignment horizontal="left"/>
    </xf>
    <xf numFmtId="0" fontId="2" fillId="0" borderId="12" xfId="0" applyNumberFormat="1" applyFont="1" applyFill="1" applyBorder="1" applyAlignment="1">
      <alignment horizontal="left"/>
    </xf>
    <xf numFmtId="0" fontId="2" fillId="0" borderId="8" xfId="0" applyNumberFormat="1" applyFont="1" applyFill="1" applyBorder="1" applyAlignment="1">
      <alignment horizontal="left"/>
    </xf>
    <xf numFmtId="49" fontId="2" fillId="0" borderId="8" xfId="0" applyNumberFormat="1" applyFont="1" applyFill="1" applyBorder="1" applyAlignment="1">
      <alignment horizontal="left"/>
    </xf>
    <xf numFmtId="0" fontId="2" fillId="0" borderId="0" xfId="0" applyNumberFormat="1" applyFont="1" applyFill="1" applyAlignment="1">
      <alignment horizontal="left"/>
    </xf>
    <xf numFmtId="49" fontId="4" fillId="0" borderId="0" xfId="0" applyNumberFormat="1" applyFont="1" applyFill="1" applyBorder="1" applyAlignment="1">
      <alignment horizontal="centerContinuous" wrapText="1"/>
    </xf>
    <xf numFmtId="0" fontId="4" fillId="0" borderId="0" xfId="0" applyNumberFormat="1" applyFont="1" applyFill="1" applyBorder="1" applyAlignment="1">
      <alignment horizontal="centerContinuous" wrapText="1"/>
    </xf>
    <xf numFmtId="49" fontId="3" fillId="0" borderId="0" xfId="0" applyNumberFormat="1" applyFont="1" applyFill="1" applyBorder="1" applyAlignment="1">
      <alignment horizontal="left"/>
    </xf>
    <xf numFmtId="165" fontId="5" fillId="0" borderId="0" xfId="0" applyNumberFormat="1" applyFont="1" applyFill="1" applyBorder="1" applyAlignment="1">
      <alignment horizontal="centerContinuous"/>
    </xf>
    <xf numFmtId="0" fontId="5" fillId="0" borderId="0" xfId="0" applyNumberFormat="1" applyFont="1" applyFill="1" applyBorder="1" applyAlignment="1">
      <alignment horizontal="centerContinuous"/>
    </xf>
    <xf numFmtId="0" fontId="3" fillId="0" borderId="0" xfId="0" applyNumberFormat="1" applyFont="1" applyFill="1" applyBorder="1" applyAlignment="1">
      <alignment horizontal="left"/>
    </xf>
    <xf numFmtId="0" fontId="3" fillId="0" borderId="2" xfId="0" applyFont="1" applyFill="1" applyBorder="1" applyAlignment="1" applyProtection="1">
      <alignment horizontal="left"/>
    </xf>
    <xf numFmtId="165" fontId="3" fillId="0" borderId="30" xfId="0" applyNumberFormat="1" applyFont="1" applyFill="1" applyBorder="1" applyAlignment="1" applyProtection="1">
      <alignment horizontal="center" wrapText="1"/>
    </xf>
    <xf numFmtId="0" fontId="3" fillId="0" borderId="109" xfId="0" applyNumberFormat="1" applyFont="1" applyFill="1" applyBorder="1" applyAlignment="1" applyProtection="1">
      <alignment horizontal="left"/>
    </xf>
    <xf numFmtId="165" fontId="3" fillId="0" borderId="26" xfId="0" applyNumberFormat="1" applyFont="1" applyFill="1" applyBorder="1" applyAlignment="1">
      <alignment horizontal="center" wrapText="1"/>
    </xf>
    <xf numFmtId="0" fontId="2" fillId="0" borderId="155" xfId="0" applyNumberFormat="1" applyFont="1" applyFill="1" applyBorder="1" applyAlignment="1">
      <alignment horizontal="left"/>
    </xf>
    <xf numFmtId="165" fontId="2" fillId="0" borderId="155" xfId="0" applyNumberFormat="1" applyFont="1" applyFill="1" applyBorder="1" applyAlignment="1" applyProtection="1">
      <alignment horizontal="center"/>
    </xf>
    <xf numFmtId="0" fontId="2" fillId="0" borderId="59" xfId="0" applyNumberFormat="1" applyFont="1" applyFill="1" applyBorder="1" applyAlignment="1">
      <alignment horizontal="left"/>
    </xf>
    <xf numFmtId="165" fontId="2" fillId="0" borderId="59" xfId="0" applyNumberFormat="1" applyFont="1" applyFill="1" applyBorder="1" applyAlignment="1" applyProtection="1">
      <alignment horizontal="center"/>
    </xf>
    <xf numFmtId="0" fontId="2" fillId="0" borderId="61" xfId="0" applyNumberFormat="1" applyFont="1" applyFill="1" applyBorder="1" applyAlignment="1">
      <alignment horizontal="left"/>
    </xf>
    <xf numFmtId="165" fontId="2" fillId="0" borderId="61" xfId="0" applyNumberFormat="1" applyFont="1" applyFill="1" applyBorder="1" applyAlignment="1" applyProtection="1">
      <alignment horizontal="center"/>
    </xf>
    <xf numFmtId="165" fontId="3" fillId="0" borderId="12" xfId="0" applyNumberFormat="1" applyFont="1" applyFill="1" applyBorder="1"/>
    <xf numFmtId="0" fontId="3" fillId="0" borderId="38" xfId="0" applyFont="1" applyFill="1" applyBorder="1" applyAlignment="1">
      <alignment horizontal="centerContinuous"/>
    </xf>
    <xf numFmtId="0" fontId="7" fillId="0" borderId="15" xfId="0" applyFont="1" applyFill="1" applyBorder="1" applyAlignment="1">
      <alignment horizontal="centerContinuous"/>
    </xf>
    <xf numFmtId="0" fontId="3" fillId="0" borderId="80" xfId="0" applyFont="1" applyFill="1" applyBorder="1" applyAlignment="1">
      <alignment horizontal="centerContinuous"/>
    </xf>
    <xf numFmtId="0" fontId="7" fillId="0" borderId="105" xfId="0" applyFont="1" applyFill="1" applyBorder="1" applyAlignment="1">
      <alignment horizontal="centerContinuous"/>
    </xf>
    <xf numFmtId="165" fontId="3" fillId="0" borderId="84" xfId="0" applyNumberFormat="1" applyFont="1" applyFill="1" applyBorder="1" applyAlignment="1">
      <alignment horizontal="center" wrapText="1"/>
    </xf>
    <xf numFmtId="165" fontId="3" fillId="0" borderId="70" xfId="0" applyNumberFormat="1" applyFont="1" applyFill="1" applyBorder="1" applyAlignment="1">
      <alignment horizontal="center" wrapText="1"/>
    </xf>
    <xf numFmtId="165" fontId="7" fillId="0" borderId="38" xfId="0" applyNumberFormat="1" applyFont="1" applyFill="1" applyBorder="1" applyAlignment="1">
      <alignment horizontal="centerContinuous" wrapText="1"/>
    </xf>
    <xf numFmtId="0" fontId="6" fillId="0" borderId="15" xfId="0" applyNumberFormat="1" applyFont="1" applyFill="1" applyBorder="1" applyAlignment="1">
      <alignment horizontal="centerContinuous"/>
    </xf>
    <xf numFmtId="165" fontId="6" fillId="0" borderId="15" xfId="0" applyNumberFormat="1" applyFont="1" applyFill="1" applyBorder="1" applyAlignment="1">
      <alignment horizontal="centerContinuous"/>
    </xf>
    <xf numFmtId="165" fontId="6" fillId="0" borderId="38" xfId="0" applyNumberFormat="1" applyFont="1" applyFill="1" applyBorder="1" applyAlignment="1">
      <alignment horizontal="centerContinuous"/>
    </xf>
    <xf numFmtId="0" fontId="6" fillId="0" borderId="64" xfId="0" applyNumberFormat="1" applyFont="1" applyFill="1" applyBorder="1" applyAlignment="1">
      <alignment horizontal="centerContinuous"/>
    </xf>
    <xf numFmtId="0" fontId="3" fillId="0" borderId="56" xfId="0" applyNumberFormat="1" applyFont="1" applyFill="1" applyBorder="1" applyAlignment="1">
      <alignment horizontal="left"/>
    </xf>
    <xf numFmtId="165" fontId="3" fillId="0" borderId="102" xfId="0" applyNumberFormat="1" applyFont="1" applyFill="1" applyBorder="1" applyAlignment="1">
      <alignment horizontal="center" wrapText="1"/>
    </xf>
    <xf numFmtId="0" fontId="3" fillId="0" borderId="43" xfId="0" applyNumberFormat="1" applyFont="1" applyFill="1" applyBorder="1" applyAlignment="1">
      <alignment horizontal="left"/>
    </xf>
    <xf numFmtId="0" fontId="3" fillId="0" borderId="88" xfId="0" applyNumberFormat="1" applyFont="1" applyFill="1" applyBorder="1" applyAlignment="1">
      <alignment horizontal="left"/>
    </xf>
    <xf numFmtId="0" fontId="2" fillId="0" borderId="161" xfId="0" applyNumberFormat="1" applyFont="1" applyFill="1" applyBorder="1" applyAlignment="1">
      <alignment horizontal="left"/>
    </xf>
    <xf numFmtId="0" fontId="2" fillId="0" borderId="157" xfId="0" applyNumberFormat="1" applyFont="1" applyFill="1" applyBorder="1" applyAlignment="1">
      <alignment horizontal="left"/>
    </xf>
    <xf numFmtId="0" fontId="2" fillId="0" borderId="134" xfId="0" applyNumberFormat="1" applyFont="1" applyFill="1" applyBorder="1" applyAlignment="1">
      <alignment horizontal="left"/>
    </xf>
    <xf numFmtId="0" fontId="2" fillId="0" borderId="60" xfId="0" applyNumberFormat="1" applyFont="1" applyFill="1" applyBorder="1" applyAlignment="1">
      <alignment horizontal="left"/>
    </xf>
    <xf numFmtId="0" fontId="2" fillId="0" borderId="116" xfId="0" applyNumberFormat="1" applyFont="1" applyFill="1" applyBorder="1" applyAlignment="1">
      <alignment horizontal="left"/>
    </xf>
    <xf numFmtId="0" fontId="2" fillId="0" borderId="62" xfId="0" applyNumberFormat="1" applyFont="1" applyFill="1" applyBorder="1" applyAlignment="1">
      <alignment horizontal="left"/>
    </xf>
    <xf numFmtId="49" fontId="2" fillId="0" borderId="10" xfId="0" applyNumberFormat="1" applyFont="1" applyFill="1" applyBorder="1" applyAlignment="1"/>
    <xf numFmtId="0" fontId="2" fillId="0" borderId="13" xfId="0" applyNumberFormat="1" applyFont="1" applyFill="1" applyBorder="1" applyAlignment="1">
      <alignment horizontal="left"/>
    </xf>
    <xf numFmtId="0" fontId="3" fillId="0" borderId="4" xfId="0" applyNumberFormat="1" applyFont="1" applyFill="1" applyBorder="1" applyAlignment="1">
      <alignment horizontal="left"/>
    </xf>
    <xf numFmtId="0" fontId="3" fillId="0" borderId="64" xfId="0" applyNumberFormat="1" applyFont="1" applyFill="1" applyBorder="1" applyAlignment="1">
      <alignment horizontal="left"/>
    </xf>
    <xf numFmtId="165" fontId="2" fillId="0" borderId="98" xfId="0" applyNumberFormat="1" applyFont="1" applyFill="1" applyBorder="1" applyAlignment="1">
      <alignment horizontal="left"/>
    </xf>
    <xf numFmtId="165" fontId="2" fillId="0" borderId="65" xfId="0" applyNumberFormat="1" applyFont="1" applyFill="1" applyBorder="1" applyAlignment="1">
      <alignment horizontal="left"/>
    </xf>
    <xf numFmtId="165" fontId="2" fillId="0" borderId="82" xfId="0" applyNumberFormat="1" applyFont="1" applyFill="1" applyBorder="1" applyAlignment="1">
      <alignment horizontal="left"/>
    </xf>
    <xf numFmtId="49" fontId="3" fillId="0" borderId="95" xfId="0" applyNumberFormat="1" applyFont="1" applyFill="1" applyBorder="1" applyAlignment="1"/>
    <xf numFmtId="165" fontId="3" fillId="0" borderId="66" xfId="0" applyNumberFormat="1" applyFont="1" applyFill="1" applyBorder="1" applyAlignment="1">
      <alignment horizontal="centerContinuous"/>
    </xf>
    <xf numFmtId="165" fontId="3" fillId="0" borderId="31" xfId="0" applyNumberFormat="1" applyFont="1" applyFill="1" applyBorder="1" applyAlignment="1">
      <alignment horizontal="centerContinuous" wrapText="1"/>
    </xf>
    <xf numFmtId="165" fontId="3" fillId="0" borderId="29" xfId="0" applyNumberFormat="1" applyFont="1" applyFill="1" applyBorder="1" applyAlignment="1">
      <alignment horizontal="centerContinuous"/>
    </xf>
    <xf numFmtId="0" fontId="3" fillId="0" borderId="93" xfId="0" applyFont="1" applyFill="1" applyBorder="1" applyAlignment="1" applyProtection="1">
      <alignment horizontal="left"/>
    </xf>
    <xf numFmtId="49" fontId="2" fillId="0" borderId="112" xfId="0" applyNumberFormat="1" applyFont="1" applyFill="1" applyBorder="1"/>
    <xf numFmtId="165" fontId="2" fillId="0" borderId="37" xfId="0" applyNumberFormat="1" applyFont="1" applyFill="1" applyBorder="1" applyAlignment="1">
      <alignment horizontal="center" wrapText="1"/>
    </xf>
    <xf numFmtId="165" fontId="2" fillId="0" borderId="89" xfId="0" applyNumberFormat="1" applyFont="1" applyFill="1" applyBorder="1" applyAlignment="1">
      <alignment horizontal="center" wrapText="1"/>
    </xf>
    <xf numFmtId="165" fontId="2" fillId="0" borderId="131" xfId="0" applyNumberFormat="1" applyFont="1" applyFill="1" applyBorder="1" applyAlignment="1">
      <alignment horizontal="center" wrapText="1"/>
    </xf>
    <xf numFmtId="165" fontId="2" fillId="0" borderId="65" xfId="0" applyNumberFormat="1" applyFont="1" applyFill="1" applyBorder="1" applyAlignment="1">
      <alignment horizontal="center" wrapText="1"/>
    </xf>
    <xf numFmtId="11" fontId="2" fillId="0" borderId="131" xfId="0" applyNumberFormat="1" applyFont="1" applyFill="1" applyBorder="1" applyAlignment="1">
      <alignment horizontal="center"/>
    </xf>
    <xf numFmtId="165" fontId="2" fillId="0" borderId="131" xfId="0" applyNumberFormat="1" applyFont="1" applyFill="1" applyBorder="1"/>
    <xf numFmtId="165" fontId="2" fillId="0" borderId="59" xfId="0" applyNumberFormat="1" applyFont="1" applyFill="1" applyBorder="1" applyAlignment="1">
      <alignment horizontal="center" wrapText="1"/>
    </xf>
    <xf numFmtId="165" fontId="2" fillId="0" borderId="8" xfId="0" applyNumberFormat="1" applyFont="1" applyFill="1" applyBorder="1"/>
    <xf numFmtId="165" fontId="2" fillId="0" borderId="29" xfId="0" applyNumberFormat="1" applyFont="1" applyFill="1" applyBorder="1"/>
    <xf numFmtId="0" fontId="3" fillId="0" borderId="12" xfId="0" applyNumberFormat="1" applyFont="1" applyFill="1" applyBorder="1"/>
    <xf numFmtId="49" fontId="3" fillId="0" borderId="10" xfId="0" applyNumberFormat="1" applyFont="1" applyFill="1" applyBorder="1"/>
    <xf numFmtId="165" fontId="3" fillId="0" borderId="11" xfId="0" applyNumberFormat="1" applyFont="1" applyFill="1" applyBorder="1"/>
    <xf numFmtId="49" fontId="3" fillId="0" borderId="11" xfId="0" applyNumberFormat="1" applyFont="1" applyFill="1" applyBorder="1"/>
    <xf numFmtId="0" fontId="3" fillId="0" borderId="13" xfId="0" applyNumberFormat="1" applyFont="1" applyFill="1" applyBorder="1"/>
    <xf numFmtId="0" fontId="3" fillId="0" borderId="0" xfId="0" applyNumberFormat="1" applyFont="1" applyFill="1"/>
    <xf numFmtId="165" fontId="3" fillId="0" borderId="87" xfId="0" applyNumberFormat="1" applyFont="1" applyFill="1" applyBorder="1" applyAlignment="1">
      <alignment horizontal="center" wrapText="1"/>
    </xf>
    <xf numFmtId="165" fontId="3" fillId="0" borderId="46" xfId="0" applyNumberFormat="1" applyFont="1" applyFill="1" applyBorder="1" applyAlignment="1">
      <alignment horizontal="left" wrapText="1"/>
    </xf>
    <xf numFmtId="165" fontId="3" fillId="0" borderId="43" xfId="0" applyNumberFormat="1" applyFont="1" applyFill="1" applyBorder="1" applyAlignment="1">
      <alignment horizontal="left" wrapText="1"/>
    </xf>
    <xf numFmtId="165" fontId="3" fillId="0" borderId="199" xfId="0" applyNumberFormat="1" applyFont="1" applyFill="1" applyBorder="1" applyAlignment="1">
      <alignment horizontal="center" wrapText="1"/>
    </xf>
    <xf numFmtId="49" fontId="3" fillId="0" borderId="46" xfId="0" applyNumberFormat="1" applyFont="1" applyFill="1" applyBorder="1" applyAlignment="1">
      <alignment horizontal="left" wrapText="1"/>
    </xf>
    <xf numFmtId="165" fontId="3" fillId="0" borderId="85" xfId="0" applyNumberFormat="1" applyFont="1" applyFill="1" applyBorder="1" applyAlignment="1">
      <alignment horizontal="left" wrapText="1"/>
    </xf>
    <xf numFmtId="165" fontId="2" fillId="0" borderId="36" xfId="0" applyNumberFormat="1" applyFont="1" applyFill="1" applyBorder="1" applyAlignment="1">
      <alignment horizontal="left"/>
    </xf>
    <xf numFmtId="49" fontId="2" fillId="0" borderId="36" xfId="0" applyNumberFormat="1" applyFont="1" applyFill="1" applyBorder="1" applyAlignment="1">
      <alignment horizontal="left"/>
    </xf>
    <xf numFmtId="165" fontId="74" fillId="0" borderId="48" xfId="0" applyNumberFormat="1" applyFont="1" applyFill="1" applyBorder="1" applyAlignment="1">
      <alignment horizontal="center"/>
    </xf>
    <xf numFmtId="165" fontId="74" fillId="0" borderId="89" xfId="0" applyNumberFormat="1" applyFont="1" applyFill="1" applyBorder="1" applyAlignment="1">
      <alignment horizontal="center"/>
    </xf>
    <xf numFmtId="165" fontId="74" fillId="0" borderId="36" xfId="0" applyNumberFormat="1" applyFont="1" applyFill="1" applyBorder="1" applyAlignment="1">
      <alignment horizontal="left"/>
    </xf>
    <xf numFmtId="165" fontId="74" fillId="0" borderId="49" xfId="0" applyNumberFormat="1" applyFont="1" applyFill="1" applyBorder="1" applyAlignment="1">
      <alignment horizontal="left"/>
    </xf>
    <xf numFmtId="165" fontId="74" fillId="0" borderId="36" xfId="0" applyNumberFormat="1" applyFont="1" applyFill="1" applyBorder="1" applyAlignment="1">
      <alignment horizontal="center"/>
    </xf>
    <xf numFmtId="165" fontId="2" fillId="0" borderId="48" xfId="0" applyNumberFormat="1" applyFont="1" applyFill="1" applyBorder="1" applyAlignment="1">
      <alignment horizontal="center" wrapText="1"/>
    </xf>
    <xf numFmtId="165" fontId="2" fillId="0" borderId="36" xfId="0" applyNumberFormat="1" applyFont="1" applyFill="1" applyBorder="1" applyAlignment="1">
      <alignment horizontal="left" wrapText="1"/>
    </xf>
    <xf numFmtId="165" fontId="2" fillId="0" borderId="49" xfId="0" applyNumberFormat="1" applyFont="1" applyFill="1" applyBorder="1" applyAlignment="1">
      <alignment horizontal="left" wrapText="1"/>
    </xf>
    <xf numFmtId="165" fontId="2" fillId="0" borderId="36" xfId="0" applyNumberFormat="1" applyFont="1" applyFill="1" applyBorder="1" applyAlignment="1">
      <alignment horizontal="center" wrapText="1"/>
    </xf>
    <xf numFmtId="49" fontId="2" fillId="0" borderId="126" xfId="0" applyNumberFormat="1" applyFont="1" applyFill="1" applyBorder="1" applyAlignment="1">
      <alignment horizontal="left" wrapText="1"/>
    </xf>
    <xf numFmtId="165" fontId="2" fillId="0" borderId="65" xfId="0" applyNumberFormat="1" applyFont="1" applyFill="1" applyBorder="1" applyAlignment="1">
      <alignment horizontal="left" wrapText="1"/>
    </xf>
    <xf numFmtId="49" fontId="2" fillId="0" borderId="36" xfId="0" applyNumberFormat="1" applyFont="1" applyFill="1" applyBorder="1" applyAlignment="1">
      <alignment horizontal="left" wrapText="1"/>
    </xf>
    <xf numFmtId="49" fontId="2" fillId="0" borderId="126" xfId="0" applyNumberFormat="1" applyFont="1" applyFill="1" applyBorder="1" applyAlignment="1">
      <alignment horizontal="left"/>
    </xf>
    <xf numFmtId="49" fontId="2" fillId="0" borderId="65" xfId="0" applyNumberFormat="1" applyFont="1" applyFill="1" applyBorder="1" applyAlignment="1">
      <alignment horizontal="left"/>
    </xf>
    <xf numFmtId="165" fontId="74" fillId="0" borderId="89" xfId="0" applyNumberFormat="1" applyFont="1" applyFill="1" applyBorder="1" applyAlignment="1">
      <alignment horizontal="left" wrapText="1"/>
    </xf>
    <xf numFmtId="165" fontId="2" fillId="0" borderId="59" xfId="0" applyNumberFormat="1" applyFont="1" applyFill="1" applyBorder="1" applyAlignment="1">
      <alignment horizontal="left"/>
    </xf>
    <xf numFmtId="165" fontId="2" fillId="0" borderId="89" xfId="0" applyNumberFormat="1" applyFont="1" applyFill="1" applyBorder="1" applyAlignment="1">
      <alignment horizontal="left"/>
    </xf>
    <xf numFmtId="165" fontId="2" fillId="0" borderId="126" xfId="0" applyNumberFormat="1" applyFont="1" applyFill="1" applyBorder="1" applyAlignment="1">
      <alignment horizontal="center"/>
    </xf>
    <xf numFmtId="165" fontId="2" fillId="0" borderId="138" xfId="0" applyNumberFormat="1" applyFont="1" applyFill="1" applyBorder="1" applyAlignment="1">
      <alignment horizontal="center"/>
    </xf>
    <xf numFmtId="165" fontId="2" fillId="0" borderId="137" xfId="0" applyNumberFormat="1" applyFont="1" applyFill="1" applyBorder="1" applyAlignment="1">
      <alignment horizontal="left"/>
    </xf>
    <xf numFmtId="165" fontId="74" fillId="0" borderId="89" xfId="0" applyNumberFormat="1" applyFont="1" applyFill="1" applyBorder="1" applyAlignment="1">
      <alignment horizontal="left"/>
    </xf>
    <xf numFmtId="165" fontId="2" fillId="0" borderId="89" xfId="0" applyNumberFormat="1" applyFont="1" applyFill="1" applyBorder="1" applyAlignment="1">
      <alignment horizontal="left" wrapText="1"/>
    </xf>
    <xf numFmtId="165" fontId="2" fillId="0" borderId="77" xfId="0" applyNumberFormat="1" applyFont="1" applyFill="1" applyBorder="1" applyAlignment="1">
      <alignment horizontal="center" wrapText="1"/>
    </xf>
    <xf numFmtId="165" fontId="2" fillId="0" borderId="126" xfId="0" applyNumberFormat="1" applyFont="1" applyFill="1" applyBorder="1" applyAlignment="1">
      <alignment horizontal="center" wrapText="1"/>
    </xf>
    <xf numFmtId="165" fontId="2" fillId="0" borderId="138" xfId="0" applyNumberFormat="1" applyFont="1" applyFill="1" applyBorder="1" applyAlignment="1">
      <alignment horizontal="center" wrapText="1"/>
    </xf>
    <xf numFmtId="165" fontId="2" fillId="0" borderId="137" xfId="0" applyNumberFormat="1" applyFont="1" applyFill="1" applyBorder="1" applyAlignment="1">
      <alignment horizontal="left" wrapText="1"/>
    </xf>
    <xf numFmtId="49" fontId="2" fillId="0" borderId="126" xfId="0" applyNumberFormat="1" applyFont="1" applyFill="1" applyBorder="1" applyAlignment="1">
      <alignment horizontal="center"/>
    </xf>
    <xf numFmtId="49" fontId="74" fillId="0" borderId="89" xfId="0" applyNumberFormat="1" applyFont="1" applyFill="1" applyBorder="1" applyAlignment="1">
      <alignment horizontal="left"/>
    </xf>
    <xf numFmtId="165" fontId="74" fillId="0" borderId="77" xfId="0" applyNumberFormat="1" applyFont="1" applyFill="1" applyBorder="1" applyAlignment="1">
      <alignment horizontal="center"/>
    </xf>
    <xf numFmtId="165" fontId="74" fillId="0" borderId="126" xfId="0" applyNumberFormat="1" applyFont="1" applyFill="1" applyBorder="1" applyAlignment="1">
      <alignment horizontal="center"/>
    </xf>
    <xf numFmtId="49" fontId="2" fillId="0" borderId="137" xfId="0" applyNumberFormat="1" applyFont="1" applyFill="1" applyBorder="1" applyAlignment="1">
      <alignment horizontal="left"/>
    </xf>
    <xf numFmtId="165" fontId="74" fillId="0" borderId="48" xfId="0" applyNumberFormat="1" applyFont="1" applyFill="1" applyBorder="1" applyAlignment="1">
      <alignment horizontal="center" wrapText="1"/>
    </xf>
    <xf numFmtId="165" fontId="74" fillId="0" borderId="89" xfId="0" applyNumberFormat="1" applyFont="1" applyFill="1" applyBorder="1" applyAlignment="1">
      <alignment horizontal="center" wrapText="1"/>
    </xf>
    <xf numFmtId="165" fontId="74" fillId="0" borderId="59" xfId="0" applyNumberFormat="1" applyFont="1" applyFill="1" applyBorder="1" applyAlignment="1">
      <alignment horizontal="center" wrapText="1"/>
    </xf>
    <xf numFmtId="165" fontId="74" fillId="0" borderId="49" xfId="0" applyNumberFormat="1" applyFont="1" applyFill="1" applyBorder="1" applyAlignment="1">
      <alignment horizontal="left" wrapText="1"/>
    </xf>
    <xf numFmtId="165" fontId="74" fillId="0" borderId="77" xfId="0" applyNumberFormat="1" applyFont="1" applyFill="1" applyBorder="1" applyAlignment="1">
      <alignment horizontal="center" wrapText="1"/>
    </xf>
    <xf numFmtId="165" fontId="74" fillId="0" borderId="126" xfId="0" applyNumberFormat="1" applyFont="1" applyFill="1" applyBorder="1" applyAlignment="1">
      <alignment horizontal="center" wrapText="1"/>
    </xf>
    <xf numFmtId="165" fontId="2" fillId="0" borderId="126" xfId="0" applyNumberFormat="1" applyFont="1" applyFill="1" applyBorder="1" applyAlignment="1">
      <alignment horizontal="left" wrapText="1"/>
    </xf>
    <xf numFmtId="49" fontId="2" fillId="0" borderId="89" xfId="0" applyNumberFormat="1" applyFont="1" applyFill="1" applyBorder="1" applyAlignment="1">
      <alignment horizontal="left" wrapText="1"/>
    </xf>
    <xf numFmtId="49" fontId="2" fillId="0" borderId="49" xfId="0" applyNumberFormat="1" applyFont="1" applyFill="1" applyBorder="1" applyAlignment="1">
      <alignment horizontal="left" wrapText="1"/>
    </xf>
    <xf numFmtId="165" fontId="2" fillId="0" borderId="126" xfId="0" applyNumberFormat="1" applyFont="1" applyFill="1" applyBorder="1" applyAlignment="1">
      <alignment horizontal="left"/>
    </xf>
    <xf numFmtId="165" fontId="3" fillId="0" borderId="48" xfId="0" applyNumberFormat="1" applyFont="1" applyFill="1" applyBorder="1" applyAlignment="1">
      <alignment horizontal="center" wrapText="1"/>
    </xf>
    <xf numFmtId="165" fontId="3" fillId="0" borderId="89" xfId="0" applyNumberFormat="1" applyFont="1" applyFill="1" applyBorder="1" applyAlignment="1">
      <alignment horizontal="center" wrapText="1"/>
    </xf>
    <xf numFmtId="165" fontId="3" fillId="0" borderId="36" xfId="0" applyNumberFormat="1" applyFont="1" applyFill="1" applyBorder="1" applyAlignment="1">
      <alignment horizontal="center" wrapText="1"/>
    </xf>
    <xf numFmtId="165" fontId="2" fillId="0" borderId="133" xfId="0" applyNumberFormat="1" applyFont="1" applyFill="1" applyBorder="1" applyAlignment="1">
      <alignment horizontal="left"/>
    </xf>
    <xf numFmtId="49" fontId="2" fillId="0" borderId="133" xfId="0" applyNumberFormat="1" applyFont="1" applyFill="1" applyBorder="1" applyAlignment="1">
      <alignment horizontal="left"/>
    </xf>
    <xf numFmtId="49" fontId="2" fillId="0" borderId="11" xfId="0" applyNumberFormat="1" applyFont="1" applyFill="1" applyBorder="1" applyAlignment="1">
      <alignment horizontal="left"/>
    </xf>
    <xf numFmtId="165" fontId="3" fillId="0" borderId="4" xfId="0" applyNumberFormat="1" applyFont="1" applyFill="1" applyBorder="1" applyAlignment="1">
      <alignment horizontal="left" wrapText="1"/>
    </xf>
    <xf numFmtId="0" fontId="7" fillId="0" borderId="80" xfId="0" applyNumberFormat="1" applyFont="1" applyFill="1" applyBorder="1" applyAlignment="1">
      <alignment horizontal="center" wrapText="1"/>
    </xf>
    <xf numFmtId="0" fontId="7" fillId="0" borderId="64" xfId="0" applyNumberFormat="1" applyFont="1" applyFill="1" applyBorder="1" applyAlignment="1">
      <alignment horizontal="center" wrapText="1"/>
    </xf>
    <xf numFmtId="49" fontId="3" fillId="0" borderId="0" xfId="0" applyNumberFormat="1" applyFont="1" applyFill="1" applyAlignment="1"/>
    <xf numFmtId="165" fontId="2" fillId="0" borderId="136" xfId="0" applyNumberFormat="1" applyFont="1" applyFill="1" applyBorder="1" applyAlignment="1">
      <alignment horizontal="center"/>
    </xf>
    <xf numFmtId="165" fontId="2" fillId="0" borderId="50" xfId="0" applyNumberFormat="1" applyFont="1" applyFill="1" applyBorder="1" applyAlignment="1">
      <alignment horizontal="left"/>
    </xf>
    <xf numFmtId="165" fontId="2" fillId="0" borderId="135" xfId="0" applyNumberFormat="1" applyFont="1" applyFill="1" applyBorder="1" applyAlignment="1">
      <alignment horizontal="center"/>
    </xf>
    <xf numFmtId="165" fontId="2" fillId="0" borderId="78" xfId="0" applyNumberFormat="1" applyFont="1" applyFill="1" applyBorder="1" applyAlignment="1">
      <alignment horizontal="center"/>
    </xf>
    <xf numFmtId="11" fontId="2" fillId="0" borderId="131" xfId="0" applyNumberFormat="1" applyFont="1" applyFill="1" applyBorder="1" applyAlignment="1">
      <alignment horizontal="center" wrapText="1"/>
    </xf>
    <xf numFmtId="165" fontId="2" fillId="0" borderId="60" xfId="0" applyNumberFormat="1" applyFont="1" applyFill="1" applyBorder="1" applyAlignment="1">
      <alignment horizontal="center" wrapText="1"/>
    </xf>
    <xf numFmtId="165" fontId="2" fillId="0" borderId="178" xfId="0" applyNumberFormat="1" applyFont="1" applyFill="1" applyBorder="1" applyAlignment="1">
      <alignment horizontal="left"/>
    </xf>
    <xf numFmtId="0" fontId="2" fillId="0" borderId="29" xfId="0" applyNumberFormat="1" applyFont="1" applyFill="1" applyBorder="1"/>
    <xf numFmtId="49" fontId="2" fillId="0" borderId="0" xfId="0" applyNumberFormat="1" applyFont="1" applyFill="1" applyAlignment="1">
      <alignment horizontal="center"/>
    </xf>
    <xf numFmtId="49" fontId="2" fillId="0" borderId="12" xfId="0" applyNumberFormat="1" applyFont="1" applyFill="1" applyBorder="1" applyAlignment="1"/>
    <xf numFmtId="49" fontId="2" fillId="0" borderId="11" xfId="0" applyNumberFormat="1" applyFont="1" applyFill="1" applyBorder="1"/>
    <xf numFmtId="0" fontId="2" fillId="0" borderId="13" xfId="0" applyNumberFormat="1" applyFont="1" applyFill="1" applyBorder="1"/>
    <xf numFmtId="49" fontId="3" fillId="0" borderId="3" xfId="0" applyNumberFormat="1" applyFont="1" applyFill="1" applyBorder="1" applyAlignment="1">
      <alignment horizontal="center" wrapText="1"/>
    </xf>
    <xf numFmtId="165" fontId="2" fillId="0" borderId="141" xfId="0" applyNumberFormat="1" applyFont="1" applyFill="1" applyBorder="1" applyAlignment="1">
      <alignment horizontal="center"/>
    </xf>
    <xf numFmtId="49" fontId="3" fillId="0" borderId="12" xfId="0" applyNumberFormat="1" applyFont="1" applyFill="1" applyBorder="1"/>
    <xf numFmtId="49" fontId="2" fillId="0" borderId="13" xfId="0" applyNumberFormat="1" applyFont="1" applyFill="1" applyBorder="1"/>
    <xf numFmtId="49" fontId="4" fillId="0" borderId="0" xfId="0" applyNumberFormat="1" applyFont="1" applyFill="1" applyBorder="1" applyAlignment="1">
      <alignment horizontal="centerContinuous" vertical="center" wrapText="1"/>
    </xf>
    <xf numFmtId="0" fontId="2" fillId="0" borderId="0" xfId="0" applyFont="1" applyFill="1" applyAlignment="1" applyProtection="1">
      <alignment horizontal="centerContinuous" vertical="center"/>
    </xf>
    <xf numFmtId="0" fontId="2" fillId="0" borderId="0" xfId="0" applyFont="1" applyFill="1" applyAlignment="1">
      <alignment horizontal="centerContinuous" vertical="center"/>
    </xf>
    <xf numFmtId="165" fontId="2" fillId="0" borderId="0" xfId="0" applyNumberFormat="1" applyFont="1" applyFill="1" applyAlignment="1">
      <alignment horizontal="centerContinuous" vertical="center"/>
    </xf>
    <xf numFmtId="165" fontId="2" fillId="0" borderId="75" xfId="0" applyNumberFormat="1" applyFont="1" applyFill="1" applyBorder="1" applyAlignment="1">
      <alignment horizontal="centerContinuous"/>
    </xf>
    <xf numFmtId="0" fontId="0" fillId="0" borderId="15" xfId="0" applyFill="1" applyBorder="1" applyAlignment="1">
      <alignment horizontal="centerContinuous"/>
    </xf>
    <xf numFmtId="165" fontId="2" fillId="0" borderId="80" xfId="0" applyNumberFormat="1" applyFont="1" applyFill="1" applyBorder="1" applyAlignment="1">
      <alignment horizontal="centerContinuous" wrapText="1"/>
    </xf>
    <xf numFmtId="0" fontId="0" fillId="0" borderId="53" xfId="0" applyFill="1" applyBorder="1" applyAlignment="1">
      <alignment horizontal="centerContinuous"/>
    </xf>
    <xf numFmtId="0" fontId="0" fillId="0" borderId="64" xfId="0" applyFill="1" applyBorder="1" applyAlignment="1">
      <alignment horizontal="centerContinuous"/>
    </xf>
    <xf numFmtId="0" fontId="3" fillId="0" borderId="0" xfId="0" applyFont="1" applyFill="1" applyAlignment="1">
      <alignment horizontal="center"/>
    </xf>
    <xf numFmtId="165" fontId="2" fillId="0" borderId="25" xfId="0" applyNumberFormat="1" applyFont="1" applyFill="1" applyBorder="1" applyAlignment="1">
      <alignment horizontal="centerContinuous"/>
    </xf>
    <xf numFmtId="0" fontId="2" fillId="0" borderId="40" xfId="0" applyFont="1" applyFill="1" applyBorder="1" applyAlignment="1">
      <alignment horizontal="centerContinuous"/>
    </xf>
    <xf numFmtId="0" fontId="2" fillId="0" borderId="0" xfId="0" applyFont="1" applyFill="1" applyBorder="1" applyAlignment="1">
      <alignment horizontal="centerContinuous"/>
    </xf>
    <xf numFmtId="0" fontId="2" fillId="0" borderId="168" xfId="0" applyFont="1" applyFill="1" applyBorder="1" applyAlignment="1">
      <alignment horizontal="centerContinuous"/>
    </xf>
    <xf numFmtId="165" fontId="2" fillId="0" borderId="35" xfId="0" applyNumberFormat="1" applyFont="1" applyFill="1" applyBorder="1" applyAlignment="1">
      <alignment horizontal="centerContinuous"/>
    </xf>
    <xf numFmtId="0" fontId="2" fillId="0" borderId="90" xfId="0" applyFont="1" applyFill="1" applyBorder="1" applyAlignment="1">
      <alignment horizontal="centerContinuous"/>
    </xf>
    <xf numFmtId="0" fontId="2" fillId="0" borderId="170" xfId="0" applyFont="1" applyFill="1" applyBorder="1" applyAlignment="1">
      <alignment horizontal="centerContinuous"/>
    </xf>
    <xf numFmtId="49" fontId="3" fillId="0" borderId="2" xfId="0" applyNumberFormat="1" applyFont="1" applyFill="1" applyBorder="1" applyAlignment="1">
      <alignment horizontal="centerContinuous"/>
    </xf>
    <xf numFmtId="11" fontId="2" fillId="0" borderId="19" xfId="0" applyNumberFormat="1" applyFont="1" applyFill="1" applyBorder="1" applyAlignment="1" applyProtection="1">
      <alignment horizontal="center" wrapText="1"/>
    </xf>
    <xf numFmtId="11" fontId="56" fillId="0" borderId="19" xfId="0" applyNumberFormat="1" applyFont="1" applyFill="1" applyBorder="1" applyAlignment="1" applyProtection="1">
      <alignment horizontal="center" wrapText="1"/>
    </xf>
    <xf numFmtId="11" fontId="2" fillId="0" borderId="20" xfId="0" applyNumberFormat="1" applyFont="1" applyFill="1" applyBorder="1" applyAlignment="1" applyProtection="1">
      <alignment horizontal="center" wrapText="1"/>
    </xf>
    <xf numFmtId="0" fontId="2" fillId="0" borderId="21" xfId="0" applyFont="1" applyFill="1" applyBorder="1" applyAlignment="1">
      <alignment horizontal="center" wrapText="1"/>
    </xf>
    <xf numFmtId="165" fontId="2" fillId="0" borderId="83" xfId="0" applyNumberFormat="1" applyFont="1" applyFill="1" applyBorder="1" applyAlignment="1">
      <alignment horizontal="center" wrapText="1"/>
    </xf>
    <xf numFmtId="165" fontId="2" fillId="0" borderId="49" xfId="0" applyNumberFormat="1" applyFont="1" applyFill="1" applyBorder="1" applyAlignment="1">
      <alignment horizontal="center" wrapText="1"/>
    </xf>
    <xf numFmtId="49" fontId="3" fillId="0" borderId="171" xfId="0" applyNumberFormat="1" applyFont="1" applyFill="1" applyBorder="1" applyAlignment="1"/>
    <xf numFmtId="11" fontId="2" fillId="0" borderId="108" xfId="0" applyNumberFormat="1" applyFont="1" applyFill="1" applyBorder="1" applyAlignment="1" applyProtection="1">
      <alignment horizontal="center"/>
    </xf>
    <xf numFmtId="11" fontId="56" fillId="0" borderId="108" xfId="0" applyNumberFormat="1" applyFont="1" applyFill="1" applyBorder="1" applyAlignment="1" applyProtection="1">
      <alignment horizontal="center"/>
    </xf>
    <xf numFmtId="11" fontId="2" fillId="0" borderId="24" xfId="0" applyNumberFormat="1" applyFont="1" applyFill="1" applyBorder="1" applyAlignment="1" applyProtection="1">
      <alignment horizontal="center"/>
    </xf>
    <xf numFmtId="0" fontId="2" fillId="0" borderId="104" xfId="0" applyFont="1" applyFill="1" applyBorder="1" applyAlignment="1">
      <alignment horizontal="center"/>
    </xf>
    <xf numFmtId="165" fontId="2" fillId="0" borderId="76" xfId="0" applyNumberFormat="1" applyFont="1" applyFill="1" applyBorder="1" applyAlignment="1">
      <alignment horizontal="center"/>
    </xf>
    <xf numFmtId="165" fontId="2" fillId="0" borderId="108" xfId="0" applyNumberFormat="1" applyFont="1" applyFill="1" applyBorder="1" applyAlignment="1">
      <alignment horizontal="center"/>
    </xf>
    <xf numFmtId="165" fontId="2" fillId="0" borderId="24" xfId="0" applyNumberFormat="1" applyFont="1" applyFill="1" applyBorder="1" applyAlignment="1">
      <alignment horizontal="center"/>
    </xf>
    <xf numFmtId="165" fontId="2" fillId="0" borderId="55" xfId="0" applyNumberFormat="1" applyFont="1" applyFill="1" applyBorder="1" applyAlignment="1">
      <alignment horizontal="center"/>
    </xf>
    <xf numFmtId="165" fontId="2" fillId="0" borderId="179" xfId="0" applyNumberFormat="1" applyFont="1" applyFill="1" applyBorder="1" applyAlignment="1">
      <alignment horizontal="center"/>
    </xf>
    <xf numFmtId="11" fontId="2" fillId="0" borderId="153" xfId="0" applyNumberFormat="1" applyFont="1" applyFill="1" applyBorder="1" applyAlignment="1" applyProtection="1">
      <alignment horizontal="center"/>
    </xf>
    <xf numFmtId="11" fontId="2" fillId="0" borderId="155" xfId="0" applyNumberFormat="1" applyFont="1" applyFill="1" applyBorder="1" applyAlignment="1" applyProtection="1">
      <alignment horizontal="center"/>
    </xf>
    <xf numFmtId="11" fontId="2" fillId="0" borderId="89" xfId="0" applyNumberFormat="1" applyFont="1" applyFill="1" applyBorder="1" applyAlignment="1">
      <alignment horizontal="center"/>
    </xf>
    <xf numFmtId="11" fontId="2" fillId="0" borderId="131" xfId="0" applyNumberFormat="1" applyFont="1" applyFill="1" applyBorder="1" applyAlignment="1" applyProtection="1">
      <alignment horizontal="center"/>
    </xf>
    <xf numFmtId="11" fontId="2" fillId="0" borderId="59" xfId="0" applyNumberFormat="1" applyFont="1" applyFill="1" applyBorder="1" applyAlignment="1" applyProtection="1">
      <alignment horizontal="center"/>
    </xf>
    <xf numFmtId="11" fontId="2" fillId="0" borderId="132" xfId="0" applyNumberFormat="1" applyFont="1" applyFill="1" applyBorder="1" applyAlignment="1" applyProtection="1">
      <alignment horizontal="center"/>
    </xf>
    <xf numFmtId="11" fontId="2" fillId="0" borderId="61" xfId="0" applyNumberFormat="1" applyFont="1" applyFill="1" applyBorder="1" applyAlignment="1" applyProtection="1">
      <alignment horizontal="center"/>
    </xf>
    <xf numFmtId="11" fontId="2" fillId="0" borderId="61" xfId="0" applyNumberFormat="1" applyFont="1" applyFill="1" applyBorder="1" applyAlignment="1">
      <alignment horizontal="center"/>
    </xf>
    <xf numFmtId="0" fontId="2" fillId="0" borderId="0" xfId="0" applyFont="1" applyFill="1" applyBorder="1" applyAlignment="1">
      <alignment horizontal="center"/>
    </xf>
    <xf numFmtId="0" fontId="2" fillId="0" borderId="12" xfId="0" applyFont="1" applyFill="1" applyBorder="1"/>
    <xf numFmtId="0" fontId="6" fillId="0" borderId="12" xfId="0" applyFont="1" applyFill="1" applyBorder="1"/>
    <xf numFmtId="0" fontId="6" fillId="0" borderId="11" xfId="0" applyFont="1" applyFill="1" applyBorder="1"/>
    <xf numFmtId="0" fontId="6" fillId="0" borderId="13" xfId="0" applyFont="1" applyFill="1" applyBorder="1"/>
    <xf numFmtId="0" fontId="1" fillId="0" borderId="0" xfId="0" applyFont="1" applyFill="1"/>
    <xf numFmtId="11" fontId="3" fillId="0" borderId="0" xfId="0" applyNumberFormat="1" applyFont="1" applyFill="1" applyBorder="1" applyAlignment="1">
      <alignment horizontal="centerContinuous"/>
    </xf>
    <xf numFmtId="0" fontId="3" fillId="0" borderId="53" xfId="0" applyNumberFormat="1" applyFont="1" applyFill="1" applyBorder="1" applyAlignment="1">
      <alignment horizontal="center" wrapText="1"/>
    </xf>
    <xf numFmtId="49" fontId="3" fillId="0" borderId="63" xfId="0" applyNumberFormat="1" applyFont="1" applyFill="1" applyBorder="1" applyAlignment="1">
      <alignment horizontal="center" wrapText="1"/>
    </xf>
    <xf numFmtId="49" fontId="3" fillId="0" borderId="54" xfId="0" applyNumberFormat="1" applyFont="1" applyFill="1" applyBorder="1" applyAlignment="1">
      <alignment horizontal="center" wrapText="1"/>
    </xf>
    <xf numFmtId="11" fontId="3" fillId="0" borderId="64" xfId="0" applyNumberFormat="1" applyFont="1" applyFill="1" applyBorder="1" applyAlignment="1">
      <alignment horizontal="center" wrapText="1"/>
    </xf>
    <xf numFmtId="11" fontId="2" fillId="0" borderId="37" xfId="0" applyNumberFormat="1" applyFont="1" applyFill="1" applyBorder="1" applyAlignment="1">
      <alignment horizontal="center"/>
    </xf>
    <xf numFmtId="11" fontId="2" fillId="0" borderId="36" xfId="0" applyNumberFormat="1" applyFont="1" applyFill="1" applyBorder="1" applyAlignment="1">
      <alignment horizontal="center"/>
    </xf>
    <xf numFmtId="11" fontId="2" fillId="0" borderId="65" xfId="0" applyNumberFormat="1" applyFont="1" applyFill="1" applyBorder="1" applyAlignment="1">
      <alignment horizontal="center"/>
    </xf>
    <xf numFmtId="11" fontId="2" fillId="0" borderId="115" xfId="0" applyNumberFormat="1" applyFont="1" applyFill="1" applyBorder="1" applyAlignment="1">
      <alignment horizontal="center"/>
    </xf>
    <xf numFmtId="11" fontId="2" fillId="0" borderId="114" xfId="0" applyNumberFormat="1" applyFont="1" applyFill="1" applyBorder="1" applyAlignment="1">
      <alignment horizontal="center"/>
    </xf>
    <xf numFmtId="11" fontId="2" fillId="0" borderId="133" xfId="0" applyNumberFormat="1" applyFont="1" applyFill="1" applyBorder="1" applyAlignment="1">
      <alignment horizontal="center"/>
    </xf>
    <xf numFmtId="0" fontId="2" fillId="0" borderId="8" xfId="0" applyNumberFormat="1" applyFont="1" applyFill="1" applyBorder="1" applyAlignment="1">
      <alignment horizontal="center"/>
    </xf>
    <xf numFmtId="49" fontId="2" fillId="0" borderId="8" xfId="0" applyNumberFormat="1" applyFont="1" applyFill="1" applyBorder="1" applyAlignment="1">
      <alignment horizontal="center"/>
    </xf>
    <xf numFmtId="11" fontId="2" fillId="0" borderId="8" xfId="0" applyNumberFormat="1" applyFont="1" applyFill="1" applyBorder="1" applyAlignment="1">
      <alignment horizontal="center"/>
    </xf>
    <xf numFmtId="11" fontId="2" fillId="0" borderId="29" xfId="0" applyNumberFormat="1" applyFont="1" applyFill="1" applyBorder="1" applyAlignment="1">
      <alignment horizontal="center"/>
    </xf>
    <xf numFmtId="11" fontId="2" fillId="0" borderId="12" xfId="0" applyNumberFormat="1" applyFont="1" applyFill="1" applyBorder="1" applyAlignment="1">
      <alignment horizontal="center"/>
    </xf>
    <xf numFmtId="0" fontId="0" fillId="0" borderId="0" xfId="0" applyFill="1" applyAlignment="1">
      <alignment wrapText="1"/>
    </xf>
    <xf numFmtId="0" fontId="0" fillId="0" borderId="12" xfId="0" applyFill="1" applyBorder="1" applyAlignment="1">
      <alignment wrapText="1"/>
    </xf>
    <xf numFmtId="0" fontId="2" fillId="0" borderId="11" xfId="0" applyNumberFormat="1" applyFont="1" applyFill="1" applyBorder="1" applyAlignment="1">
      <alignment horizontal="center"/>
    </xf>
    <xf numFmtId="49" fontId="2" fillId="0" borderId="11" xfId="0" applyNumberFormat="1" applyFont="1" applyFill="1" applyBorder="1" applyAlignment="1">
      <alignment horizontal="center"/>
    </xf>
    <xf numFmtId="11" fontId="2" fillId="0" borderId="13" xfId="0" applyNumberFormat="1" applyFont="1" applyFill="1" applyBorder="1" applyAlignment="1">
      <alignment horizontal="center"/>
    </xf>
    <xf numFmtId="11" fontId="3" fillId="0" borderId="0" xfId="0" applyNumberFormat="1" applyFont="1" applyFill="1" applyBorder="1" applyAlignment="1">
      <alignment horizontal="left"/>
    </xf>
    <xf numFmtId="11" fontId="2" fillId="0" borderId="122" xfId="0" applyNumberFormat="1" applyFont="1" applyFill="1" applyBorder="1" applyAlignment="1">
      <alignment horizontal="center"/>
    </xf>
    <xf numFmtId="11" fontId="2" fillId="0" borderId="77" xfId="0" applyNumberFormat="1" applyFont="1" applyFill="1" applyBorder="1" applyAlignment="1">
      <alignment horizontal="center"/>
    </xf>
    <xf numFmtId="11" fontId="2" fillId="0" borderId="126" xfId="0" applyNumberFormat="1" applyFont="1" applyFill="1" applyBorder="1" applyAlignment="1">
      <alignment horizontal="center"/>
    </xf>
    <xf numFmtId="164" fontId="3" fillId="0" borderId="0" xfId="0" applyNumberFormat="1" applyFont="1" applyFill="1" applyBorder="1" applyAlignment="1">
      <alignment horizontal="center"/>
    </xf>
    <xf numFmtId="165" fontId="3" fillId="0" borderId="15" xfId="0" applyNumberFormat="1" applyFont="1" applyFill="1" applyBorder="1" applyAlignment="1">
      <alignment horizontal="center"/>
    </xf>
    <xf numFmtId="165" fontId="3" fillId="0" borderId="54" xfId="0" applyNumberFormat="1" applyFont="1" applyFill="1" applyBorder="1" applyAlignment="1">
      <alignment horizontal="center" wrapText="1"/>
    </xf>
    <xf numFmtId="165" fontId="3" fillId="0" borderId="64" xfId="0" applyNumberFormat="1" applyFont="1" applyFill="1" applyBorder="1" applyAlignment="1">
      <alignment horizontal="center" wrapText="1"/>
    </xf>
    <xf numFmtId="164" fontId="3" fillId="0" borderId="0" xfId="0" applyNumberFormat="1" applyFont="1" applyFill="1" applyAlignment="1">
      <alignment horizontal="center"/>
    </xf>
    <xf numFmtId="164" fontId="2" fillId="0" borderId="0" xfId="0" applyNumberFormat="1" applyFont="1" applyFill="1" applyAlignment="1">
      <alignment horizontal="center"/>
    </xf>
    <xf numFmtId="49" fontId="2" fillId="0" borderId="0" xfId="0" applyNumberFormat="1" applyFont="1" applyFill="1" applyBorder="1" applyAlignment="1">
      <alignment horizontal="centerContinuous"/>
    </xf>
    <xf numFmtId="0" fontId="4" fillId="0" borderId="0" xfId="0" applyFont="1" applyFill="1" applyAlignment="1" applyProtection="1">
      <alignment horizontal="centerContinuous"/>
    </xf>
    <xf numFmtId="1" fontId="3" fillId="0" borderId="0" xfId="0" applyNumberFormat="1" applyFont="1" applyFill="1" applyAlignment="1" applyProtection="1">
      <alignment horizontal="centerContinuous"/>
    </xf>
    <xf numFmtId="1" fontId="11" fillId="0" borderId="0" xfId="0" applyNumberFormat="1" applyFont="1" applyFill="1" applyAlignment="1" applyProtection="1">
      <alignment horizontal="centerContinuous"/>
    </xf>
    <xf numFmtId="0" fontId="3" fillId="0" borderId="0" xfId="0" applyFont="1" applyFill="1" applyAlignment="1" applyProtection="1">
      <alignment horizontal="centerContinuous"/>
    </xf>
    <xf numFmtId="2" fontId="75" fillId="0" borderId="0" xfId="0" applyNumberFormat="1" applyFont="1" applyFill="1" applyAlignment="1" applyProtection="1">
      <alignment horizontal="centerContinuous"/>
    </xf>
    <xf numFmtId="11" fontId="75" fillId="0" borderId="0" xfId="0" applyNumberFormat="1" applyFont="1" applyFill="1" applyAlignment="1">
      <alignment horizontal="centerContinuous" vertical="center"/>
    </xf>
    <xf numFmtId="11" fontId="3" fillId="0" borderId="0" xfId="0" applyNumberFormat="1" applyFont="1" applyFill="1" applyAlignment="1">
      <alignment horizontal="centerContinuous" vertical="center"/>
    </xf>
    <xf numFmtId="0" fontId="82" fillId="0" borderId="0" xfId="0" applyFont="1" applyFill="1" applyAlignment="1" applyProtection="1">
      <alignment horizontal="left"/>
    </xf>
    <xf numFmtId="1" fontId="56" fillId="0" borderId="0" xfId="0" applyNumberFormat="1" applyFont="1" applyFill="1" applyAlignment="1" applyProtection="1">
      <alignment horizontal="center"/>
    </xf>
    <xf numFmtId="0" fontId="82" fillId="0" borderId="0" xfId="0" applyFont="1" applyFill="1" applyAlignment="1" applyProtection="1">
      <alignment horizontal="center"/>
    </xf>
    <xf numFmtId="2" fontId="76" fillId="0" borderId="0" xfId="0" applyNumberFormat="1" applyFont="1" applyFill="1" applyAlignment="1" applyProtection="1">
      <alignment horizontal="center"/>
    </xf>
    <xf numFmtId="11" fontId="76" fillId="0" borderId="0" xfId="0" applyNumberFormat="1" applyFont="1" applyFill="1" applyAlignment="1">
      <alignment horizontal="center"/>
    </xf>
    <xf numFmtId="1" fontId="2" fillId="0" borderId="31" xfId="0" applyNumberFormat="1" applyFont="1" applyFill="1" applyBorder="1" applyAlignment="1" applyProtection="1">
      <alignment horizontal="center"/>
    </xf>
    <xf numFmtId="1" fontId="56" fillId="0" borderId="22" xfId="0" applyNumberFormat="1" applyFont="1" applyFill="1" applyBorder="1" applyAlignment="1" applyProtection="1">
      <alignment horizontal="center"/>
    </xf>
    <xf numFmtId="11" fontId="76" fillId="0" borderId="22" xfId="0" applyNumberFormat="1" applyFont="1" applyFill="1" applyBorder="1" applyAlignment="1" applyProtection="1">
      <alignment horizontal="center"/>
    </xf>
    <xf numFmtId="11" fontId="76" fillId="0" borderId="26" xfId="0" applyNumberFormat="1" applyFont="1" applyFill="1" applyBorder="1" applyAlignment="1" applyProtection="1">
      <alignment horizontal="center"/>
    </xf>
    <xf numFmtId="1" fontId="2" fillId="0" borderId="32" xfId="0" applyNumberFormat="1" applyFont="1" applyFill="1" applyBorder="1" applyAlignment="1" applyProtection="1">
      <alignment horizontal="center"/>
    </xf>
    <xf numFmtId="1" fontId="56" fillId="0" borderId="23" xfId="0" applyNumberFormat="1" applyFont="1" applyFill="1" applyBorder="1" applyAlignment="1" applyProtection="1">
      <alignment horizontal="center"/>
    </xf>
    <xf numFmtId="11" fontId="3" fillId="0" borderId="23" xfId="0" applyNumberFormat="1" applyFont="1" applyFill="1" applyBorder="1" applyAlignment="1" applyProtection="1">
      <alignment horizontal="center"/>
    </xf>
    <xf numFmtId="2" fontId="3" fillId="0" borderId="23" xfId="0" applyNumberFormat="1" applyFont="1" applyFill="1" applyBorder="1" applyAlignment="1" applyProtection="1">
      <alignment horizontal="center"/>
    </xf>
    <xf numFmtId="2" fontId="75" fillId="0" borderId="23" xfId="0" applyNumberFormat="1" applyFont="1" applyFill="1" applyBorder="1" applyAlignment="1" applyProtection="1">
      <alignment horizontal="center"/>
    </xf>
    <xf numFmtId="11" fontId="75" fillId="0" borderId="23" xfId="0" applyNumberFormat="1" applyFont="1" applyFill="1" applyBorder="1" applyAlignment="1" applyProtection="1">
      <alignment horizontal="center" wrapText="1"/>
    </xf>
    <xf numFmtId="11" fontId="75" fillId="0" borderId="27" xfId="0" applyNumberFormat="1" applyFont="1" applyFill="1" applyBorder="1" applyAlignment="1" applyProtection="1">
      <alignment horizontal="center"/>
    </xf>
    <xf numFmtId="1" fontId="3" fillId="0" borderId="32" xfId="0" applyNumberFormat="1" applyFont="1" applyFill="1" applyBorder="1" applyAlignment="1" applyProtection="1">
      <alignment horizontal="center"/>
    </xf>
    <xf numFmtId="1" fontId="11" fillId="0" borderId="23" xfId="0" applyNumberFormat="1" applyFont="1" applyFill="1" applyBorder="1" applyAlignment="1" applyProtection="1">
      <alignment horizontal="center"/>
    </xf>
    <xf numFmtId="0" fontId="3" fillId="0" borderId="171" xfId="0" applyFont="1" applyFill="1" applyBorder="1" applyAlignment="1" applyProtection="1">
      <alignment horizontal="left" vertical="center"/>
    </xf>
    <xf numFmtId="1" fontId="3" fillId="0" borderId="147" xfId="0" applyNumberFormat="1" applyFont="1" applyFill="1" applyBorder="1" applyAlignment="1" applyProtection="1">
      <alignment horizontal="center"/>
    </xf>
    <xf numFmtId="1" fontId="11" fillId="0" borderId="70" xfId="0" applyNumberFormat="1" applyFont="1" applyFill="1" applyBorder="1" applyAlignment="1" applyProtection="1">
      <alignment horizontal="center"/>
    </xf>
    <xf numFmtId="11" fontId="3" fillId="0" borderId="24" xfId="0" applyNumberFormat="1" applyFont="1" applyFill="1" applyBorder="1" applyAlignment="1" applyProtection="1">
      <alignment horizontal="center" vertical="center"/>
    </xf>
    <xf numFmtId="2" fontId="3" fillId="0" borderId="24" xfId="0" applyNumberFormat="1" applyFont="1" applyFill="1" applyBorder="1" applyAlignment="1" applyProtection="1">
      <alignment horizontal="center" vertical="center"/>
    </xf>
    <xf numFmtId="2" fontId="75" fillId="0" borderId="24" xfId="0" applyNumberFormat="1" applyFont="1" applyFill="1" applyBorder="1" applyAlignment="1" applyProtection="1">
      <alignment horizontal="center" vertical="center"/>
    </xf>
    <xf numFmtId="11" fontId="75" fillId="0" borderId="28" xfId="0" applyNumberFormat="1" applyFont="1" applyFill="1" applyBorder="1" applyAlignment="1" applyProtection="1">
      <alignment horizontal="center" vertical="center"/>
    </xf>
    <xf numFmtId="0" fontId="2" fillId="0" borderId="162" xfId="0" applyNumberFormat="1" applyFont="1" applyFill="1" applyBorder="1" applyAlignment="1">
      <alignment horizontal="center"/>
    </xf>
    <xf numFmtId="1" fontId="2" fillId="0" borderId="136" xfId="0" applyNumberFormat="1" applyFont="1" applyFill="1" applyBorder="1" applyAlignment="1" applyProtection="1">
      <alignment horizontal="center"/>
    </xf>
    <xf numFmtId="165" fontId="2" fillId="0" borderId="170" xfId="0" applyNumberFormat="1" applyFont="1" applyFill="1" applyBorder="1" applyAlignment="1">
      <alignment horizontal="center"/>
    </xf>
    <xf numFmtId="1" fontId="2" fillId="0" borderId="136" xfId="0" applyNumberFormat="1" applyFont="1" applyFill="1" applyBorder="1" applyAlignment="1">
      <alignment horizontal="center"/>
    </xf>
    <xf numFmtId="1" fontId="2" fillId="0" borderId="48" xfId="0" applyNumberFormat="1" applyFont="1" applyFill="1" applyBorder="1" applyAlignment="1" applyProtection="1">
      <alignment horizontal="center"/>
    </xf>
    <xf numFmtId="1" fontId="2" fillId="0" borderId="48" xfId="0" applyNumberFormat="1" applyFont="1" applyFill="1" applyBorder="1" applyAlignment="1">
      <alignment horizontal="center"/>
    </xf>
    <xf numFmtId="11" fontId="74" fillId="0" borderId="65" xfId="0" applyNumberFormat="1" applyFont="1" applyFill="1" applyBorder="1" applyAlignment="1">
      <alignment horizontal="center"/>
    </xf>
    <xf numFmtId="11" fontId="2" fillId="0" borderId="59" xfId="0" applyNumberFormat="1" applyFont="1" applyFill="1" applyBorder="1" applyAlignment="1">
      <alignment horizontal="center"/>
    </xf>
    <xf numFmtId="164" fontId="2" fillId="0" borderId="59" xfId="0" applyNumberFormat="1" applyFont="1" applyFill="1" applyBorder="1" applyAlignment="1">
      <alignment horizontal="center"/>
    </xf>
    <xf numFmtId="2" fontId="2" fillId="0" borderId="59" xfId="0" applyNumberFormat="1" applyFont="1" applyFill="1" applyBorder="1" applyAlignment="1" applyProtection="1">
      <alignment horizontal="center"/>
    </xf>
    <xf numFmtId="1" fontId="2" fillId="0" borderId="51" xfId="0" applyNumberFormat="1" applyFont="1" applyFill="1" applyBorder="1" applyAlignment="1" applyProtection="1">
      <alignment horizontal="center"/>
    </xf>
    <xf numFmtId="1" fontId="2" fillId="0" borderId="11" xfId="0" applyNumberFormat="1" applyFont="1" applyFill="1" applyBorder="1" applyAlignment="1"/>
    <xf numFmtId="1" fontId="56" fillId="0" borderId="11" xfId="0" applyNumberFormat="1" applyFont="1" applyFill="1" applyBorder="1" applyAlignment="1"/>
    <xf numFmtId="2" fontId="76" fillId="0" borderId="11" xfId="0" applyNumberFormat="1" applyFont="1" applyFill="1" applyBorder="1" applyAlignment="1"/>
    <xf numFmtId="11" fontId="76" fillId="0" borderId="11" xfId="0" applyNumberFormat="1" applyFont="1" applyFill="1" applyBorder="1" applyAlignment="1"/>
    <xf numFmtId="11" fontId="76" fillId="0" borderId="13" xfId="0" applyNumberFormat="1" applyFont="1" applyFill="1" applyBorder="1" applyAlignment="1"/>
    <xf numFmtId="1" fontId="2" fillId="0" borderId="0" xfId="0" applyNumberFormat="1" applyFont="1" applyFill="1" applyAlignment="1">
      <alignment horizontal="center"/>
    </xf>
    <xf numFmtId="1" fontId="56" fillId="0" borderId="0" xfId="0" applyNumberFormat="1" applyFont="1" applyFill="1" applyAlignment="1">
      <alignment horizontal="center"/>
    </xf>
    <xf numFmtId="2" fontId="76" fillId="0" borderId="0" xfId="0" applyNumberFormat="1" applyFont="1" applyFill="1" applyAlignment="1">
      <alignment horizontal="center"/>
    </xf>
    <xf numFmtId="1" fontId="6" fillId="0" borderId="0" xfId="0" applyNumberFormat="1" applyFont="1" applyFill="1"/>
    <xf numFmtId="1" fontId="47" fillId="0" borderId="0" xfId="0" applyNumberFormat="1" applyFont="1" applyFill="1"/>
    <xf numFmtId="2" fontId="78" fillId="0" borderId="0" xfId="0" applyNumberFormat="1" applyFont="1" applyFill="1"/>
    <xf numFmtId="11" fontId="78" fillId="0" borderId="0" xfId="0" applyNumberFormat="1" applyFont="1" applyFill="1"/>
    <xf numFmtId="11" fontId="76" fillId="0" borderId="0" xfId="0" applyNumberFormat="1" applyFont="1" applyFill="1"/>
    <xf numFmtId="165" fontId="4" fillId="0" borderId="0" xfId="0" applyNumberFormat="1" applyFont="1" applyFill="1" applyAlignment="1" applyProtection="1">
      <alignment horizontal="centerContinuous" wrapText="1"/>
    </xf>
    <xf numFmtId="0" fontId="3" fillId="0" borderId="0" xfId="0" applyNumberFormat="1" applyFont="1" applyFill="1" applyAlignment="1" applyProtection="1">
      <alignment horizontal="centerContinuous" wrapText="1"/>
    </xf>
    <xf numFmtId="0" fontId="6" fillId="0" borderId="0" xfId="0" applyFont="1" applyFill="1" applyAlignment="1">
      <alignment horizontal="centerContinuous" wrapText="1"/>
    </xf>
    <xf numFmtId="0" fontId="2" fillId="0" borderId="0" xfId="0" applyNumberFormat="1" applyFont="1" applyFill="1" applyAlignment="1" applyProtection="1"/>
    <xf numFmtId="165" fontId="3" fillId="0" borderId="30" xfId="0" applyNumberFormat="1" applyFont="1" applyFill="1" applyBorder="1" applyAlignment="1">
      <alignment horizontal="center"/>
    </xf>
    <xf numFmtId="0" fontId="2" fillId="0" borderId="66" xfId="0" applyNumberFormat="1" applyFont="1" applyFill="1" applyBorder="1" applyAlignment="1"/>
    <xf numFmtId="0" fontId="7" fillId="0" borderId="8" xfId="0" applyFont="1" applyFill="1" applyBorder="1" applyAlignment="1">
      <alignment horizontal="center"/>
    </xf>
    <xf numFmtId="0" fontId="7" fillId="0" borderId="109" xfId="0" applyFont="1" applyFill="1" applyBorder="1" applyAlignment="1">
      <alignment horizontal="center"/>
    </xf>
    <xf numFmtId="0" fontId="7" fillId="0" borderId="22" xfId="0" applyFont="1" applyFill="1" applyBorder="1" applyAlignment="1">
      <alignment horizontal="center"/>
    </xf>
    <xf numFmtId="0" fontId="3" fillId="0" borderId="29" xfId="0" applyFont="1" applyFill="1" applyBorder="1" applyAlignment="1">
      <alignment horizontal="center"/>
    </xf>
    <xf numFmtId="0" fontId="2" fillId="0" borderId="34" xfId="0" applyNumberFormat="1" applyFont="1" applyFill="1" applyBorder="1" applyAlignment="1"/>
    <xf numFmtId="0" fontId="3" fillId="0" borderId="0" xfId="0" applyFont="1" applyFill="1" applyBorder="1" applyAlignment="1">
      <alignment horizontal="center"/>
    </xf>
    <xf numFmtId="0" fontId="3" fillId="0" borderId="67" xfId="0" applyFont="1" applyFill="1" applyBorder="1" applyAlignment="1">
      <alignment horizontal="center"/>
    </xf>
    <xf numFmtId="0" fontId="3" fillId="0" borderId="23" xfId="0" applyFont="1" applyFill="1" applyBorder="1" applyAlignment="1">
      <alignment horizontal="center"/>
    </xf>
    <xf numFmtId="0" fontId="3" fillId="0" borderId="12" xfId="0" applyFont="1" applyFill="1" applyBorder="1" applyAlignment="1">
      <alignment horizontal="center"/>
    </xf>
    <xf numFmtId="0" fontId="3" fillId="0" borderId="68" xfId="0" applyFont="1" applyFill="1" applyBorder="1" applyAlignment="1" applyProtection="1">
      <alignment horizontal="center" vertical="center"/>
    </xf>
    <xf numFmtId="165" fontId="3" fillId="0" borderId="44" xfId="0" applyNumberFormat="1" applyFont="1" applyFill="1" applyBorder="1" applyAlignment="1">
      <alignment horizontal="center" vertical="center"/>
    </xf>
    <xf numFmtId="0" fontId="3" fillId="0" borderId="45" xfId="0" applyNumberFormat="1" applyFont="1" applyFill="1" applyBorder="1" applyAlignment="1">
      <alignment vertical="center"/>
    </xf>
    <xf numFmtId="0" fontId="3" fillId="0" borderId="46"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70" xfId="0" applyFont="1" applyFill="1" applyBorder="1" applyAlignment="1">
      <alignment horizontal="center" vertical="center"/>
    </xf>
    <xf numFmtId="0" fontId="3" fillId="0" borderId="5" xfId="0" applyFont="1" applyFill="1" applyBorder="1" applyAlignment="1">
      <alignment horizontal="center" vertical="center"/>
    </xf>
    <xf numFmtId="0" fontId="2" fillId="0" borderId="89" xfId="0" applyNumberFormat="1" applyFont="1" applyFill="1" applyBorder="1" applyAlignment="1"/>
    <xf numFmtId="165" fontId="0" fillId="0" borderId="0" xfId="0" applyNumberFormat="1" applyFill="1"/>
    <xf numFmtId="0" fontId="2" fillId="0" borderId="49" xfId="0" applyNumberFormat="1" applyFont="1" applyFill="1" applyBorder="1" applyAlignment="1"/>
    <xf numFmtId="0" fontId="2" fillId="0" borderId="52" xfId="0" applyNumberFormat="1" applyFont="1" applyFill="1" applyBorder="1" applyAlignment="1"/>
    <xf numFmtId="0" fontId="2" fillId="0" borderId="0" xfId="0" applyNumberFormat="1" applyFont="1" applyFill="1" applyBorder="1" applyAlignment="1" applyProtection="1"/>
    <xf numFmtId="0" fontId="2" fillId="0" borderId="0" xfId="0" applyNumberFormat="1" applyFont="1" applyFill="1" applyAlignment="1" applyProtection="1">
      <alignment horizontal="left"/>
    </xf>
    <xf numFmtId="0" fontId="2" fillId="0" borderId="66" xfId="0" applyNumberFormat="1" applyFont="1" applyFill="1" applyBorder="1" applyAlignment="1">
      <alignment horizontal="left"/>
    </xf>
    <xf numFmtId="0" fontId="3" fillId="0" borderId="26" xfId="0" applyFont="1" applyFill="1" applyBorder="1" applyAlignment="1">
      <alignment horizontal="center"/>
    </xf>
    <xf numFmtId="0" fontId="2" fillId="0" borderId="34" xfId="0" applyNumberFormat="1" applyFont="1" applyFill="1" applyBorder="1" applyAlignment="1">
      <alignment horizontal="left"/>
    </xf>
    <xf numFmtId="0" fontId="3" fillId="0" borderId="27" xfId="0" applyFont="1" applyFill="1" applyBorder="1" applyAlignment="1">
      <alignment horizontal="center"/>
    </xf>
    <xf numFmtId="0" fontId="3" fillId="0" borderId="45" xfId="0" applyNumberFormat="1" applyFont="1" applyFill="1" applyBorder="1" applyAlignment="1">
      <alignment horizontal="left" vertical="center"/>
    </xf>
    <xf numFmtId="0" fontId="3" fillId="0" borderId="72" xfId="0" applyFont="1" applyFill="1" applyBorder="1" applyAlignment="1">
      <alignment horizontal="center" vertical="center"/>
    </xf>
    <xf numFmtId="0" fontId="2" fillId="0" borderId="0" xfId="0" applyNumberFormat="1" applyFont="1" applyFill="1" applyBorder="1" applyAlignment="1" applyProtection="1">
      <alignment horizontal="left"/>
    </xf>
    <xf numFmtId="0" fontId="6" fillId="0" borderId="0" xfId="0" applyNumberFormat="1" applyFont="1" applyFill="1" applyBorder="1"/>
    <xf numFmtId="0" fontId="3" fillId="0" borderId="30" xfId="0" applyFont="1" applyFill="1" applyBorder="1" applyAlignment="1">
      <alignment horizontal="center"/>
    </xf>
    <xf numFmtId="0" fontId="7" fillId="0" borderId="96" xfId="0" applyFont="1" applyFill="1" applyBorder="1" applyAlignment="1">
      <alignment horizontal="center"/>
    </xf>
    <xf numFmtId="0" fontId="3" fillId="0" borderId="35" xfId="0" applyFont="1" applyFill="1" applyBorder="1" applyAlignment="1">
      <alignment horizontal="center"/>
    </xf>
    <xf numFmtId="0" fontId="3" fillId="0" borderId="73" xfId="0" applyFont="1" applyFill="1" applyBorder="1" applyAlignment="1">
      <alignment horizontal="center"/>
    </xf>
    <xf numFmtId="0" fontId="3" fillId="0" borderId="44" xfId="0" applyFont="1" applyFill="1" applyBorder="1" applyAlignment="1">
      <alignment horizontal="center" vertical="center"/>
    </xf>
    <xf numFmtId="0" fontId="3" fillId="0" borderId="71" xfId="0" applyFont="1" applyFill="1" applyBorder="1" applyAlignment="1">
      <alignment horizontal="center" vertical="center"/>
    </xf>
    <xf numFmtId="165" fontId="2" fillId="0" borderId="11" xfId="0" applyNumberFormat="1" applyFont="1" applyFill="1" applyBorder="1" applyAlignment="1">
      <alignment horizontal="centerContinuous"/>
    </xf>
    <xf numFmtId="0" fontId="3" fillId="0" borderId="9" xfId="0" applyFont="1" applyFill="1" applyBorder="1" applyAlignment="1"/>
    <xf numFmtId="0" fontId="3" fillId="0" borderId="80" xfId="0" applyFont="1" applyFill="1" applyBorder="1" applyAlignment="1">
      <alignment horizontal="center" wrapText="1"/>
    </xf>
    <xf numFmtId="0" fontId="3" fillId="0" borderId="54" xfId="0" applyFont="1" applyFill="1" applyBorder="1" applyAlignment="1">
      <alignment horizontal="center" wrapText="1"/>
    </xf>
    <xf numFmtId="0" fontId="3" fillId="0" borderId="4" xfId="0" applyFont="1" applyFill="1" applyBorder="1" applyAlignment="1">
      <alignment horizontal="center" wrapText="1"/>
    </xf>
    <xf numFmtId="49" fontId="2" fillId="0" borderId="135" xfId="0" applyNumberFormat="1" applyFont="1" applyFill="1" applyBorder="1"/>
    <xf numFmtId="165" fontId="2" fillId="0" borderId="138" xfId="0" applyNumberFormat="1" applyFont="1" applyFill="1" applyBorder="1"/>
    <xf numFmtId="165" fontId="2" fillId="0" borderId="50" xfId="0" applyNumberFormat="1" applyFont="1" applyFill="1" applyBorder="1"/>
    <xf numFmtId="49" fontId="2" fillId="0" borderId="135" xfId="0" applyNumberFormat="1" applyFont="1" applyFill="1" applyBorder="1" applyAlignment="1">
      <alignment horizontal="center"/>
    </xf>
    <xf numFmtId="0" fontId="2" fillId="0" borderId="135" xfId="0" applyFont="1" applyFill="1" applyBorder="1" applyAlignment="1" applyProtection="1">
      <alignment horizontal="center" vertical="center"/>
    </xf>
    <xf numFmtId="165" fontId="2" fillId="0" borderId="138" xfId="0" applyNumberFormat="1" applyFont="1" applyFill="1" applyBorder="1" applyAlignment="1" applyProtection="1">
      <alignment horizontal="center" vertical="center"/>
    </xf>
    <xf numFmtId="165" fontId="2" fillId="0" borderId="50" xfId="0" applyNumberFormat="1" applyFont="1" applyFill="1" applyBorder="1" applyAlignment="1" applyProtection="1">
      <alignment horizontal="center" vertical="center"/>
    </xf>
    <xf numFmtId="49" fontId="2" fillId="0" borderId="131" xfId="0" applyNumberFormat="1" applyFont="1" applyFill="1" applyBorder="1" applyAlignment="1">
      <alignment horizontal="center" wrapText="1"/>
    </xf>
    <xf numFmtId="49" fontId="2" fillId="0" borderId="132" xfId="0" applyNumberFormat="1" applyFont="1" applyFill="1" applyBorder="1" applyAlignment="1">
      <alignment horizontal="center"/>
    </xf>
    <xf numFmtId="9" fontId="2" fillId="0" borderId="0" xfId="0" applyNumberFormat="1" applyFont="1" applyFill="1" applyBorder="1" applyAlignment="1">
      <alignment horizontal="center" wrapText="1"/>
    </xf>
    <xf numFmtId="165" fontId="2" fillId="0" borderId="102" xfId="0" applyNumberFormat="1" applyFont="1" applyFill="1" applyBorder="1" applyAlignment="1">
      <alignment horizontal="center"/>
    </xf>
    <xf numFmtId="165" fontId="2" fillId="0" borderId="85" xfId="0" applyNumberFormat="1" applyFont="1" applyFill="1" applyBorder="1" applyAlignment="1">
      <alignment horizontal="center" wrapText="1"/>
    </xf>
    <xf numFmtId="0" fontId="16" fillId="0" borderId="0" xfId="0" applyNumberFormat="1" applyFont="1" applyFill="1" applyBorder="1" applyAlignment="1" applyProtection="1">
      <alignment horizontal="center" wrapText="1"/>
      <protection hidden="1"/>
    </xf>
    <xf numFmtId="0" fontId="24" fillId="0" borderId="0" xfId="0" applyNumberFormat="1" applyFont="1" applyFill="1" applyBorder="1" applyAlignment="1" applyProtection="1">
      <alignment wrapText="1"/>
      <protection hidden="1"/>
    </xf>
    <xf numFmtId="0" fontId="0" fillId="0" borderId="0" xfId="0" applyNumberFormat="1" applyFill="1" applyBorder="1" applyAlignment="1" applyProtection="1">
      <alignment wrapText="1"/>
      <protection hidden="1"/>
    </xf>
    <xf numFmtId="0" fontId="0" fillId="0" borderId="0" xfId="0" applyNumberFormat="1"/>
    <xf numFmtId="0" fontId="1" fillId="0" borderId="0" xfId="0" applyNumberFormat="1" applyFont="1" applyAlignment="1" applyProtection="1">
      <alignment horizontal="center" wrapText="1"/>
      <protection hidden="1"/>
    </xf>
    <xf numFmtId="0" fontId="0" fillId="0" borderId="0" xfId="0" applyNumberFormat="1" applyAlignment="1" applyProtection="1">
      <alignment horizontal="center" wrapText="1"/>
      <protection hidden="1"/>
    </xf>
    <xf numFmtId="0" fontId="13" fillId="13" borderId="0" xfId="0" applyNumberFormat="1" applyFont="1" applyFill="1" applyAlignment="1">
      <alignment wrapText="1"/>
    </xf>
    <xf numFmtId="0" fontId="1" fillId="13" borderId="0" xfId="0" applyNumberFormat="1" applyFont="1" applyFill="1" applyAlignment="1">
      <alignment horizontal="left" wrapText="1"/>
    </xf>
    <xf numFmtId="3" fontId="25" fillId="6" borderId="127" xfId="0" applyNumberFormat="1" applyFont="1" applyFill="1" applyBorder="1" applyAlignment="1" applyProtection="1">
      <alignment horizontal="center" vertical="top" wrapText="1"/>
      <protection locked="0" hidden="1"/>
    </xf>
    <xf numFmtId="0" fontId="18" fillId="0" borderId="0" xfId="0" applyFont="1" applyAlignment="1">
      <alignment wrapText="1"/>
    </xf>
    <xf numFmtId="0" fontId="1" fillId="0" borderId="0" xfId="0" applyFont="1" applyAlignment="1">
      <alignment wrapText="1"/>
    </xf>
    <xf numFmtId="0" fontId="19" fillId="0" borderId="0" xfId="0" applyNumberFormat="1" applyFont="1" applyAlignment="1" applyProtection="1">
      <alignment horizontal="center" vertical="center" wrapText="1"/>
      <protection hidden="1"/>
    </xf>
    <xf numFmtId="0" fontId="27" fillId="0" borderId="0" xfId="0" applyFont="1" applyAlignment="1">
      <alignment wrapText="1"/>
    </xf>
    <xf numFmtId="0" fontId="22" fillId="0" borderId="0" xfId="0" applyNumberFormat="1" applyFont="1" applyAlignment="1" applyProtection="1">
      <alignment horizontal="center" vertical="center" wrapText="1"/>
      <protection hidden="1"/>
    </xf>
    <xf numFmtId="0" fontId="41" fillId="0" borderId="0" xfId="0" applyFont="1" applyAlignment="1">
      <alignment vertical="center" wrapText="1"/>
    </xf>
    <xf numFmtId="0" fontId="18" fillId="0" borderId="0" xfId="0" applyNumberFormat="1" applyFont="1" applyAlignment="1" applyProtection="1">
      <alignment wrapText="1"/>
      <protection hidden="1"/>
    </xf>
    <xf numFmtId="0" fontId="0" fillId="0" borderId="0" xfId="0" applyAlignment="1">
      <alignment wrapText="1"/>
    </xf>
    <xf numFmtId="0" fontId="70" fillId="0" borderId="0" xfId="0" applyFont="1" applyAlignment="1" applyProtection="1">
      <alignment horizontal="center" wrapText="1"/>
      <protection hidden="1"/>
    </xf>
    <xf numFmtId="0" fontId="20" fillId="0" borderId="0" xfId="0" applyFont="1" applyAlignment="1">
      <alignment wrapText="1"/>
    </xf>
    <xf numFmtId="0" fontId="32" fillId="0" borderId="0" xfId="0" applyFont="1" applyAlignment="1">
      <alignment horizontal="left" wrapText="1"/>
    </xf>
    <xf numFmtId="0" fontId="28" fillId="0" borderId="0" xfId="0" applyFont="1" applyAlignment="1">
      <alignment horizontal="center" wrapText="1"/>
    </xf>
    <xf numFmtId="0" fontId="20" fillId="0" borderId="0" xfId="0" applyNumberFormat="1" applyFont="1" applyAlignment="1" applyProtection="1">
      <alignment horizontal="center" wrapText="1"/>
      <protection hidden="1"/>
    </xf>
    <xf numFmtId="0" fontId="28" fillId="0" borderId="0" xfId="0" applyFont="1" applyAlignment="1">
      <alignment wrapText="1"/>
    </xf>
    <xf numFmtId="0" fontId="20" fillId="3" borderId="8" xfId="0" applyNumberFormat="1" applyFont="1" applyFill="1" applyBorder="1" applyAlignment="1" applyProtection="1">
      <alignment horizontal="center" wrapText="1"/>
      <protection hidden="1"/>
    </xf>
    <xf numFmtId="0" fontId="24" fillId="0" borderId="8" xfId="0" applyFont="1" applyBorder="1" applyAlignment="1" applyProtection="1">
      <alignment wrapText="1"/>
      <protection hidden="1"/>
    </xf>
    <xf numFmtId="0" fontId="24" fillId="0" borderId="29" xfId="0" applyFont="1" applyBorder="1" applyAlignment="1" applyProtection="1">
      <alignment wrapText="1"/>
      <protection hidden="1"/>
    </xf>
    <xf numFmtId="0" fontId="73" fillId="0" borderId="0" xfId="0" applyNumberFormat="1" applyFont="1" applyAlignment="1" applyProtection="1">
      <alignment horizontal="center" vertical="center" wrapText="1"/>
      <protection hidden="1"/>
    </xf>
    <xf numFmtId="0" fontId="24" fillId="0" borderId="0" xfId="0" applyFont="1" applyAlignment="1" applyProtection="1">
      <alignment wrapText="1"/>
      <protection hidden="1"/>
    </xf>
    <xf numFmtId="166" fontId="20" fillId="0" borderId="0" xfId="0" applyNumberFormat="1" applyFont="1" applyAlignment="1" applyProtection="1">
      <alignment horizontal="center" wrapText="1"/>
      <protection hidden="1"/>
    </xf>
    <xf numFmtId="166" fontId="0" fillId="0" borderId="0" xfId="0" applyNumberFormat="1" applyAlignment="1">
      <alignment wrapText="1"/>
    </xf>
    <xf numFmtId="0" fontId="24" fillId="0" borderId="0" xfId="0" applyFont="1" applyAlignment="1">
      <alignment wrapText="1"/>
    </xf>
    <xf numFmtId="0" fontId="1" fillId="4" borderId="29" xfId="0" applyFont="1" applyFill="1" applyBorder="1" applyAlignment="1" applyProtection="1">
      <alignment wrapText="1"/>
      <protection hidden="1"/>
    </xf>
    <xf numFmtId="0" fontId="1" fillId="4" borderId="12" xfId="0" applyFont="1" applyFill="1" applyBorder="1" applyAlignment="1" applyProtection="1">
      <alignment wrapText="1"/>
      <protection hidden="1"/>
    </xf>
    <xf numFmtId="0" fontId="32" fillId="0" borderId="2" xfId="0" applyNumberFormat="1" applyFont="1" applyFill="1" applyBorder="1" applyAlignment="1" applyProtection="1">
      <alignment horizontal="center" vertical="center" wrapText="1"/>
      <protection hidden="1"/>
    </xf>
    <xf numFmtId="0" fontId="0" fillId="0" borderId="8" xfId="0" applyBorder="1" applyAlignment="1" applyProtection="1">
      <alignment vertical="center" wrapText="1"/>
      <protection hidden="1"/>
    </xf>
    <xf numFmtId="0" fontId="0" fillId="0" borderId="29" xfId="0" applyBorder="1" applyAlignment="1" applyProtection="1">
      <alignment vertical="center" wrapText="1"/>
      <protection hidden="1"/>
    </xf>
    <xf numFmtId="0" fontId="0" fillId="0" borderId="9"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12" xfId="0" applyBorder="1" applyAlignment="1" applyProtection="1">
      <alignment vertical="center" wrapText="1"/>
      <protection hidden="1"/>
    </xf>
    <xf numFmtId="0" fontId="0" fillId="0" borderId="10" xfId="0" applyBorder="1" applyAlignment="1" applyProtection="1">
      <alignment vertical="center" wrapText="1"/>
      <protection hidden="1"/>
    </xf>
    <xf numFmtId="0" fontId="0" fillId="0" borderId="11" xfId="0" applyBorder="1" applyAlignment="1" applyProtection="1">
      <alignment vertical="center" wrapText="1"/>
      <protection hidden="1"/>
    </xf>
    <xf numFmtId="0" fontId="0" fillId="0" borderId="13" xfId="0" applyBorder="1" applyAlignment="1" applyProtection="1">
      <alignment vertical="center" wrapText="1"/>
      <protection hidden="1"/>
    </xf>
    <xf numFmtId="0" fontId="41" fillId="9" borderId="9" xfId="0" applyFont="1" applyFill="1" applyBorder="1" applyAlignment="1">
      <alignment horizontal="right" vertical="center" wrapText="1"/>
    </xf>
    <xf numFmtId="0" fontId="0" fillId="0" borderId="0" xfId="0" applyBorder="1" applyAlignment="1">
      <alignment horizontal="right" vertical="center" wrapText="1"/>
    </xf>
    <xf numFmtId="0" fontId="0" fillId="0" borderId="10" xfId="0" applyBorder="1" applyAlignment="1">
      <alignment horizontal="right" vertical="center" wrapText="1"/>
    </xf>
    <xf numFmtId="0" fontId="0" fillId="0" borderId="11" xfId="0" applyBorder="1" applyAlignment="1">
      <alignment horizontal="right" vertical="center" wrapText="1"/>
    </xf>
    <xf numFmtId="0" fontId="18" fillId="0" borderId="0" xfId="0" applyNumberFormat="1" applyFont="1" applyAlignment="1" applyProtection="1">
      <alignment horizontal="left" wrapText="1"/>
      <protection hidden="1"/>
    </xf>
    <xf numFmtId="0" fontId="48" fillId="0" borderId="0" xfId="0" applyFont="1" applyAlignment="1">
      <alignment wrapText="1"/>
    </xf>
    <xf numFmtId="0" fontId="21" fillId="0" borderId="0" xfId="0" applyNumberFormat="1" applyFont="1" applyAlignment="1" applyProtection="1">
      <alignment horizontal="center" vertical="center" wrapText="1"/>
      <protection hidden="1"/>
    </xf>
    <xf numFmtId="0" fontId="1" fillId="0" borderId="0" xfId="0" applyFont="1" applyAlignment="1">
      <alignment horizontal="center" vertical="center" wrapText="1"/>
    </xf>
    <xf numFmtId="49" fontId="21" fillId="6" borderId="182" xfId="0" applyNumberFormat="1" applyFont="1" applyFill="1" applyBorder="1" applyAlignment="1" applyProtection="1">
      <alignment horizontal="center" vertical="center" wrapText="1"/>
      <protection locked="0" hidden="1"/>
    </xf>
    <xf numFmtId="0" fontId="1" fillId="0" borderId="130" xfId="0" applyFont="1" applyBorder="1" applyAlignment="1">
      <alignment wrapText="1"/>
    </xf>
    <xf numFmtId="0" fontId="1" fillId="0" borderId="184" xfId="0" applyFont="1" applyBorder="1" applyAlignment="1">
      <alignment wrapText="1"/>
    </xf>
    <xf numFmtId="0" fontId="84" fillId="0" borderId="0" xfId="0" applyNumberFormat="1" applyFont="1" applyAlignment="1" applyProtection="1">
      <alignment horizontal="center" wrapText="1"/>
      <protection hidden="1"/>
    </xf>
    <xf numFmtId="0" fontId="81" fillId="0" borderId="0" xfId="0" applyFont="1" applyAlignment="1">
      <alignment horizontal="center" wrapText="1"/>
    </xf>
    <xf numFmtId="0" fontId="21" fillId="0" borderId="11" xfId="0" applyNumberFormat="1" applyFont="1" applyFill="1" applyBorder="1" applyAlignment="1" applyProtection="1">
      <alignment horizontal="center" wrapText="1"/>
      <protection hidden="1"/>
    </xf>
    <xf numFmtId="0" fontId="28" fillId="0" borderId="11" xfId="0" applyFont="1" applyBorder="1" applyAlignment="1">
      <alignment horizontal="center" wrapText="1"/>
    </xf>
    <xf numFmtId="0" fontId="20" fillId="3" borderId="2" xfId="0" applyNumberFormat="1" applyFont="1" applyFill="1" applyBorder="1" applyAlignment="1" applyProtection="1">
      <alignment horizontal="center" wrapText="1"/>
      <protection hidden="1"/>
    </xf>
    <xf numFmtId="0" fontId="20" fillId="3" borderId="9" xfId="0" applyNumberFormat="1" applyFont="1" applyFill="1" applyBorder="1" applyAlignment="1" applyProtection="1">
      <alignment horizontal="center" wrapText="1"/>
      <protection hidden="1"/>
    </xf>
    <xf numFmtId="0" fontId="20" fillId="3" borderId="0" xfId="0" applyNumberFormat="1" applyFont="1" applyFill="1" applyBorder="1" applyAlignment="1" applyProtection="1">
      <alignment horizontal="center" wrapText="1"/>
      <protection hidden="1"/>
    </xf>
    <xf numFmtId="0" fontId="22" fillId="9" borderId="57" xfId="0" applyFont="1" applyFill="1" applyBorder="1" applyAlignment="1">
      <alignment horizontal="center"/>
    </xf>
    <xf numFmtId="0" fontId="0" fillId="0" borderId="146" xfId="0" applyBorder="1" applyAlignment="1">
      <alignment horizontal="center"/>
    </xf>
    <xf numFmtId="0" fontId="25" fillId="0" borderId="130" xfId="0" applyFont="1" applyBorder="1" applyAlignment="1">
      <alignment horizontal="left"/>
    </xf>
    <xf numFmtId="0" fontId="25" fillId="6" borderId="119" xfId="0" applyFont="1" applyFill="1" applyBorder="1" applyAlignment="1" applyProtection="1">
      <alignment horizontal="center" vertical="center" wrapText="1"/>
      <protection locked="0" hidden="1"/>
    </xf>
    <xf numFmtId="0" fontId="0" fillId="0" borderId="120" xfId="0" applyBorder="1" applyAlignment="1">
      <alignment wrapText="1"/>
    </xf>
    <xf numFmtId="165" fontId="41" fillId="9" borderId="12" xfId="0" applyNumberFormat="1" applyFont="1" applyFill="1" applyBorder="1" applyAlignment="1" applyProtection="1">
      <alignment horizontal="left" vertical="center"/>
      <protection hidden="1"/>
    </xf>
    <xf numFmtId="0" fontId="0" fillId="0" borderId="13" xfId="0" applyBorder="1" applyAlignment="1" applyProtection="1">
      <alignment horizontal="left" vertical="center"/>
      <protection hidden="1"/>
    </xf>
    <xf numFmtId="0" fontId="0" fillId="0" borderId="29" xfId="0" applyBorder="1" applyAlignment="1"/>
    <xf numFmtId="0" fontId="0" fillId="4" borderId="9" xfId="0" applyFill="1" applyBorder="1" applyAlignment="1"/>
    <xf numFmtId="0" fontId="0" fillId="0" borderId="12" xfId="0" applyBorder="1" applyAlignment="1"/>
    <xf numFmtId="0" fontId="41" fillId="9" borderId="150" xfId="0" applyFont="1" applyFill="1" applyBorder="1" applyAlignment="1">
      <alignment horizontal="right" vertical="center"/>
    </xf>
    <xf numFmtId="0" fontId="0" fillId="0" borderId="124" xfId="0" applyBorder="1" applyAlignment="1"/>
    <xf numFmtId="0" fontId="0" fillId="4" borderId="0" xfId="0" applyFill="1" applyBorder="1" applyAlignment="1"/>
    <xf numFmtId="0" fontId="0" fillId="0" borderId="0" xfId="0" applyBorder="1" applyAlignment="1"/>
    <xf numFmtId="0" fontId="0" fillId="0" borderId="11" xfId="0" applyBorder="1" applyAlignment="1"/>
    <xf numFmtId="0" fontId="0" fillId="0" borderId="13" xfId="0" applyBorder="1" applyAlignment="1"/>
    <xf numFmtId="165" fontId="41" fillId="9" borderId="12" xfId="0" applyNumberFormat="1" applyFont="1" applyFill="1" applyBorder="1" applyAlignment="1" applyProtection="1">
      <alignment horizontal="left"/>
      <protection hidden="1"/>
    </xf>
    <xf numFmtId="0" fontId="0" fillId="0" borderId="12" xfId="0" applyBorder="1" applyAlignment="1" applyProtection="1">
      <protection hidden="1"/>
    </xf>
    <xf numFmtId="0" fontId="41" fillId="9" borderId="9" xfId="0" applyFont="1" applyFill="1" applyBorder="1" applyAlignment="1">
      <alignment horizontal="right" wrapText="1"/>
    </xf>
    <xf numFmtId="0" fontId="0" fillId="0" borderId="0" xfId="0"/>
    <xf numFmtId="0" fontId="0" fillId="0" borderId="9" xfId="0" applyBorder="1"/>
    <xf numFmtId="0" fontId="33" fillId="5" borderId="9" xfId="0" applyNumberFormat="1" applyFont="1" applyFill="1" applyBorder="1" applyAlignment="1" applyProtection="1">
      <alignment vertical="top"/>
      <protection hidden="1"/>
    </xf>
    <xf numFmtId="0" fontId="33" fillId="5" borderId="12" xfId="0" applyNumberFormat="1" applyFont="1" applyFill="1" applyBorder="1" applyAlignment="1" applyProtection="1">
      <alignment vertical="top"/>
      <protection hidden="1"/>
    </xf>
    <xf numFmtId="0" fontId="37" fillId="5" borderId="0" xfId="0" applyNumberFormat="1" applyFont="1" applyFill="1" applyBorder="1" applyAlignment="1" applyProtection="1">
      <protection hidden="1"/>
    </xf>
    <xf numFmtId="0" fontId="20" fillId="12" borderId="189" xfId="0" applyFont="1" applyFill="1" applyBorder="1" applyAlignment="1" applyProtection="1">
      <alignment horizontal="right" vertical="center" wrapText="1"/>
      <protection hidden="1"/>
    </xf>
    <xf numFmtId="0" fontId="18" fillId="12" borderId="190" xfId="0" applyFont="1" applyFill="1" applyBorder="1" applyAlignment="1" applyProtection="1">
      <alignment horizontal="right"/>
      <protection hidden="1"/>
    </xf>
    <xf numFmtId="0" fontId="33" fillId="2" borderId="0" xfId="0" applyNumberFormat="1" applyFont="1" applyFill="1" applyBorder="1" applyAlignment="1" applyProtection="1">
      <alignment horizontal="right" vertical="top"/>
      <protection hidden="1"/>
    </xf>
    <xf numFmtId="0" fontId="0" fillId="0" borderId="0" xfId="0" applyAlignment="1" applyProtection="1">
      <protection hidden="1"/>
    </xf>
    <xf numFmtId="0" fontId="33" fillId="2" borderId="12" xfId="0" applyNumberFormat="1" applyFont="1" applyFill="1" applyBorder="1" applyAlignment="1" applyProtection="1">
      <alignment horizontal="right" vertical="top"/>
      <protection hidden="1"/>
    </xf>
    <xf numFmtId="0" fontId="0" fillId="0" borderId="12" xfId="0" applyBorder="1" applyAlignment="1" applyProtection="1">
      <alignment vertical="top"/>
      <protection hidden="1"/>
    </xf>
    <xf numFmtId="0" fontId="32" fillId="5" borderId="119" xfId="0" applyNumberFormat="1" applyFont="1" applyFill="1" applyBorder="1" applyAlignment="1" applyProtection="1">
      <alignment horizontal="center" vertical="center" wrapText="1"/>
      <protection hidden="1"/>
    </xf>
    <xf numFmtId="0" fontId="0" fillId="0" borderId="120" xfId="0" applyBorder="1" applyAlignment="1" applyProtection="1">
      <alignment wrapText="1"/>
      <protection hidden="1"/>
    </xf>
    <xf numFmtId="0" fontId="18" fillId="12" borderId="190" xfId="0" applyFont="1" applyFill="1" applyBorder="1" applyProtection="1">
      <protection hidden="1"/>
    </xf>
    <xf numFmtId="165" fontId="32" fillId="2" borderId="10" xfId="0" applyNumberFormat="1" applyFont="1" applyFill="1" applyBorder="1" applyAlignment="1" applyProtection="1">
      <alignment horizontal="center"/>
      <protection hidden="1"/>
    </xf>
    <xf numFmtId="165" fontId="32" fillId="2" borderId="11" xfId="0" applyNumberFormat="1" applyFont="1" applyFill="1" applyBorder="1" applyAlignment="1" applyProtection="1">
      <alignment horizontal="center"/>
      <protection hidden="1"/>
    </xf>
    <xf numFmtId="0" fontId="35" fillId="2" borderId="11" xfId="0" applyFont="1" applyFill="1" applyBorder="1" applyAlignment="1" applyProtection="1">
      <protection hidden="1"/>
    </xf>
    <xf numFmtId="0" fontId="35" fillId="2" borderId="13" xfId="0" applyFont="1" applyFill="1" applyBorder="1" applyAlignment="1" applyProtection="1">
      <protection hidden="1"/>
    </xf>
    <xf numFmtId="0" fontId="34" fillId="12" borderId="185" xfId="0" applyNumberFormat="1" applyFont="1" applyFill="1" applyBorder="1" applyAlignment="1" applyProtection="1">
      <alignment horizontal="center" vertical="center" wrapText="1"/>
      <protection hidden="1"/>
    </xf>
    <xf numFmtId="0" fontId="36" fillId="12" borderId="186" xfId="0" applyFont="1" applyFill="1" applyBorder="1" applyAlignment="1" applyProtection="1">
      <alignment vertical="center" wrapText="1"/>
      <protection hidden="1"/>
    </xf>
    <xf numFmtId="0" fontId="36" fillId="12" borderId="187" xfId="0" applyFont="1" applyFill="1" applyBorder="1" applyAlignment="1" applyProtection="1">
      <alignment vertical="center" wrapText="1"/>
      <protection hidden="1"/>
    </xf>
    <xf numFmtId="0" fontId="36" fillId="12" borderId="188" xfId="0" applyFont="1" applyFill="1" applyBorder="1" applyAlignment="1" applyProtection="1">
      <alignment vertical="center" wrapText="1"/>
      <protection hidden="1"/>
    </xf>
    <xf numFmtId="0" fontId="36" fillId="12" borderId="0" xfId="0" applyFont="1" applyFill="1" applyAlignment="1" applyProtection="1">
      <alignment vertical="center" wrapText="1"/>
      <protection hidden="1"/>
    </xf>
    <xf numFmtId="0" fontId="36" fillId="12" borderId="118" xfId="0" applyFont="1" applyFill="1" applyBorder="1" applyAlignment="1" applyProtection="1">
      <alignment vertical="center" wrapText="1"/>
      <protection hidden="1"/>
    </xf>
    <xf numFmtId="0" fontId="18" fillId="0" borderId="67" xfId="0" applyFont="1" applyFill="1" applyBorder="1" applyAlignment="1" applyProtection="1">
      <alignment horizontal="center" vertical="center" wrapText="1"/>
      <protection hidden="1"/>
    </xf>
    <xf numFmtId="0" fontId="24" fillId="0" borderId="0" xfId="0" applyFont="1" applyBorder="1" applyAlignment="1" applyProtection="1">
      <alignment horizontal="center" vertical="center" wrapText="1"/>
      <protection hidden="1"/>
    </xf>
    <xf numFmtId="0" fontId="24" fillId="0" borderId="12" xfId="0" applyFont="1" applyBorder="1" applyAlignment="1" applyProtection="1">
      <alignment wrapText="1"/>
      <protection hidden="1"/>
    </xf>
    <xf numFmtId="0" fontId="18" fillId="0" borderId="109" xfId="0" applyFont="1" applyFill="1" applyBorder="1" applyAlignment="1" applyProtection="1">
      <alignment horizontal="center" vertical="center" wrapText="1"/>
      <protection hidden="1"/>
    </xf>
    <xf numFmtId="0" fontId="20" fillId="0" borderId="9" xfId="0" applyFont="1" applyFill="1" applyBorder="1" applyAlignment="1" applyProtection="1">
      <alignment horizontal="right" vertical="center" wrapText="1"/>
      <protection hidden="1"/>
    </xf>
    <xf numFmtId="0" fontId="24" fillId="0" borderId="0" xfId="0" applyFont="1" applyBorder="1" applyAlignment="1" applyProtection="1">
      <alignment wrapText="1"/>
      <protection hidden="1"/>
    </xf>
    <xf numFmtId="0" fontId="24" fillId="0" borderId="73" xfId="0" applyFont="1" applyBorder="1" applyAlignment="1" applyProtection="1">
      <alignment wrapText="1"/>
      <protection hidden="1"/>
    </xf>
    <xf numFmtId="165" fontId="32" fillId="7" borderId="189" xfId="0" applyNumberFormat="1" applyFont="1" applyFill="1" applyBorder="1" applyAlignment="1" applyProtection="1">
      <alignment horizontal="center" vertical="center"/>
      <protection hidden="1"/>
    </xf>
    <xf numFmtId="165" fontId="32" fillId="7" borderId="121" xfId="0" applyNumberFormat="1" applyFont="1" applyFill="1" applyBorder="1" applyAlignment="1" applyProtection="1">
      <alignment horizontal="center" vertical="center"/>
      <protection hidden="1"/>
    </xf>
    <xf numFmtId="0" fontId="42" fillId="2" borderId="0" xfId="0" applyNumberFormat="1" applyFont="1" applyFill="1" applyBorder="1" applyAlignment="1" applyProtection="1">
      <alignment horizontal="center" wrapText="1"/>
      <protection hidden="1"/>
    </xf>
    <xf numFmtId="0" fontId="54" fillId="0" borderId="0" xfId="0" applyFont="1" applyAlignment="1" applyProtection="1">
      <alignment horizontal="center" wrapText="1"/>
      <protection hidden="1"/>
    </xf>
    <xf numFmtId="0" fontId="32" fillId="2" borderId="2" xfId="0" applyNumberFormat="1" applyFont="1" applyFill="1" applyBorder="1" applyAlignment="1" applyProtection="1">
      <alignment horizontal="center"/>
      <protection hidden="1"/>
    </xf>
    <xf numFmtId="0" fontId="32" fillId="2" borderId="8" xfId="0" applyNumberFormat="1" applyFont="1" applyFill="1" applyBorder="1" applyAlignment="1" applyProtection="1">
      <alignment horizontal="center"/>
      <protection hidden="1"/>
    </xf>
    <xf numFmtId="0" fontId="35" fillId="2" borderId="8" xfId="0" applyFont="1" applyFill="1" applyBorder="1" applyAlignment="1" applyProtection="1">
      <protection hidden="1"/>
    </xf>
    <xf numFmtId="0" fontId="35" fillId="2" borderId="29" xfId="0" applyFont="1" applyFill="1" applyBorder="1" applyAlignment="1" applyProtection="1">
      <protection hidden="1"/>
    </xf>
    <xf numFmtId="0" fontId="62" fillId="0" borderId="0" xfId="0" applyFont="1" applyAlignment="1">
      <alignment wrapText="1"/>
    </xf>
    <xf numFmtId="0" fontId="23" fillId="0" borderId="0" xfId="0" applyNumberFormat="1" applyFont="1" applyAlignment="1" applyProtection="1">
      <alignment horizontal="center" vertical="center" wrapText="1"/>
      <protection hidden="1"/>
    </xf>
    <xf numFmtId="0" fontId="32" fillId="2" borderId="119" xfId="0" applyNumberFormat="1" applyFont="1" applyFill="1" applyBorder="1" applyAlignment="1" applyProtection="1">
      <alignment horizontal="center" vertical="center" wrapText="1"/>
      <protection hidden="1"/>
    </xf>
    <xf numFmtId="0" fontId="35" fillId="2" borderId="120" xfId="0" applyFont="1" applyFill="1" applyBorder="1" applyAlignment="1" applyProtection="1">
      <alignment horizontal="center" vertical="center" wrapText="1"/>
      <protection hidden="1"/>
    </xf>
    <xf numFmtId="0" fontId="36" fillId="12" borderId="186" xfId="0" applyFont="1" applyFill="1" applyBorder="1" applyAlignment="1" applyProtection="1">
      <alignment wrapText="1"/>
      <protection hidden="1"/>
    </xf>
    <xf numFmtId="0" fontId="36" fillId="12" borderId="187" xfId="0" applyFont="1" applyFill="1" applyBorder="1" applyAlignment="1" applyProtection="1">
      <alignment wrapText="1"/>
      <protection hidden="1"/>
    </xf>
    <xf numFmtId="0" fontId="36" fillId="12" borderId="188" xfId="0" applyFont="1" applyFill="1" applyBorder="1" applyAlignment="1" applyProtection="1">
      <alignment wrapText="1"/>
      <protection hidden="1"/>
    </xf>
    <xf numFmtId="0" fontId="36" fillId="12" borderId="0" xfId="0" applyFont="1" applyFill="1" applyAlignment="1" applyProtection="1">
      <alignment wrapText="1"/>
      <protection hidden="1"/>
    </xf>
    <xf numFmtId="0" fontId="36" fillId="12" borderId="118" xfId="0" applyFont="1" applyFill="1" applyBorder="1" applyAlignment="1" applyProtection="1">
      <alignment wrapText="1"/>
      <protection hidden="1"/>
    </xf>
    <xf numFmtId="0" fontId="34" fillId="7" borderId="185" xfId="0" applyNumberFormat="1" applyFont="1" applyFill="1" applyBorder="1" applyAlignment="1" applyProtection="1">
      <alignment horizontal="center"/>
      <protection hidden="1"/>
    </xf>
    <xf numFmtId="0" fontId="36" fillId="7" borderId="187" xfId="0" applyNumberFormat="1" applyFont="1" applyFill="1" applyBorder="1" applyAlignment="1" applyProtection="1">
      <protection hidden="1"/>
    </xf>
    <xf numFmtId="0" fontId="36" fillId="7" borderId="188" xfId="0" applyNumberFormat="1" applyFont="1" applyFill="1" applyBorder="1" applyAlignment="1" applyProtection="1">
      <protection hidden="1"/>
    </xf>
    <xf numFmtId="0" fontId="36" fillId="7" borderId="118" xfId="0" applyNumberFormat="1" applyFont="1" applyFill="1" applyBorder="1" applyAlignment="1" applyProtection="1">
      <protection hidden="1"/>
    </xf>
    <xf numFmtId="0" fontId="30" fillId="0" borderId="0" xfId="0" applyNumberFormat="1" applyFont="1" applyFill="1" applyAlignment="1" applyProtection="1">
      <alignment horizontal="center" vertical="center" wrapText="1"/>
      <protection hidden="1"/>
    </xf>
    <xf numFmtId="0" fontId="0" fillId="0" borderId="0" xfId="0" applyAlignment="1" applyProtection="1">
      <alignment horizontal="center" wrapText="1"/>
      <protection hidden="1"/>
    </xf>
    <xf numFmtId="165" fontId="32" fillId="2" borderId="0" xfId="0" applyNumberFormat="1" applyFont="1" applyFill="1" applyBorder="1" applyAlignment="1" applyProtection="1">
      <alignment horizontal="left"/>
      <protection hidden="1"/>
    </xf>
    <xf numFmtId="0" fontId="13" fillId="2" borderId="0" xfId="0" applyFont="1" applyFill="1" applyAlignment="1" applyProtection="1">
      <alignment horizontal="right"/>
      <protection hidden="1"/>
    </xf>
    <xf numFmtId="0" fontId="0" fillId="0" borderId="0" xfId="0" applyAlignment="1" applyProtection="1">
      <alignment horizontal="right"/>
      <protection hidden="1"/>
    </xf>
    <xf numFmtId="0" fontId="57" fillId="2" borderId="9" xfId="0" applyFont="1" applyFill="1" applyBorder="1" applyAlignment="1" applyProtection="1">
      <protection hidden="1"/>
    </xf>
    <xf numFmtId="0" fontId="13" fillId="2" borderId="0" xfId="0" applyFont="1" applyFill="1" applyAlignment="1" applyProtection="1">
      <protection hidden="1"/>
    </xf>
    <xf numFmtId="0" fontId="13" fillId="2" borderId="9" xfId="0" applyFont="1" applyFill="1" applyBorder="1" applyAlignment="1" applyProtection="1">
      <protection hidden="1"/>
    </xf>
    <xf numFmtId="2" fontId="22" fillId="0" borderId="0" xfId="0" applyNumberFormat="1" applyFont="1" applyAlignment="1" applyProtection="1">
      <alignment horizontal="center"/>
      <protection hidden="1"/>
    </xf>
    <xf numFmtId="0" fontId="66" fillId="0" borderId="0" xfId="0" applyFont="1" applyAlignment="1" applyProtection="1">
      <alignment horizontal="center"/>
      <protection hidden="1"/>
    </xf>
    <xf numFmtId="0" fontId="32" fillId="0" borderId="0" xfId="0" applyNumberFormat="1" applyFont="1" applyAlignment="1" applyProtection="1">
      <alignment wrapText="1"/>
      <protection hidden="1"/>
    </xf>
    <xf numFmtId="0" fontId="25" fillId="0" borderId="0" xfId="0" applyNumberFormat="1" applyFont="1" applyAlignment="1" applyProtection="1">
      <alignment wrapText="1"/>
      <protection hidden="1"/>
    </xf>
    <xf numFmtId="0" fontId="35" fillId="0" borderId="0" xfId="0" applyFont="1" applyAlignment="1" applyProtection="1">
      <alignment wrapText="1"/>
      <protection hidden="1"/>
    </xf>
    <xf numFmtId="0" fontId="4" fillId="0" borderId="182" xfId="0" applyFont="1" applyFill="1" applyBorder="1" applyAlignment="1" applyProtection="1">
      <alignment horizontal="center" wrapText="1"/>
      <protection hidden="1"/>
    </xf>
    <xf numFmtId="0" fontId="24" fillId="0" borderId="130" xfId="0" applyFont="1" applyBorder="1" applyAlignment="1" applyProtection="1">
      <alignment wrapText="1"/>
      <protection hidden="1"/>
    </xf>
    <xf numFmtId="0" fontId="24" fillId="0" borderId="184" xfId="0" applyFont="1" applyBorder="1" applyAlignment="1" applyProtection="1">
      <alignment wrapText="1"/>
      <protection hidden="1"/>
    </xf>
    <xf numFmtId="0" fontId="20" fillId="0" borderId="10" xfId="0" applyFont="1" applyFill="1" applyBorder="1" applyAlignment="1" applyProtection="1">
      <alignment horizontal="right" vertical="center" wrapText="1"/>
      <protection hidden="1"/>
    </xf>
    <xf numFmtId="0" fontId="24" fillId="0" borderId="11" xfId="0" applyFont="1" applyBorder="1" applyAlignment="1" applyProtection="1">
      <alignment wrapText="1"/>
      <protection hidden="1"/>
    </xf>
    <xf numFmtId="0" fontId="18" fillId="0" borderId="173" xfId="0" applyFont="1" applyFill="1" applyBorder="1" applyAlignment="1" applyProtection="1">
      <alignment horizontal="center" vertical="center" wrapText="1"/>
      <protection hidden="1"/>
    </xf>
    <xf numFmtId="0" fontId="24" fillId="0" borderId="13" xfId="0" applyFont="1" applyBorder="1" applyAlignment="1" applyProtection="1">
      <alignment wrapText="1"/>
      <protection hidden="1"/>
    </xf>
    <xf numFmtId="0" fontId="20" fillId="0" borderId="1" xfId="0" applyFont="1" applyFill="1" applyBorder="1" applyAlignment="1" applyProtection="1">
      <alignment horizontal="right" vertical="center" wrapText="1"/>
      <protection hidden="1"/>
    </xf>
    <xf numFmtId="0" fontId="20" fillId="0" borderId="37" xfId="0" applyFont="1" applyBorder="1" applyAlignment="1" applyProtection="1">
      <alignment wrapText="1"/>
      <protection hidden="1"/>
    </xf>
    <xf numFmtId="0" fontId="20" fillId="0" borderId="57" xfId="0" applyFont="1" applyFill="1" applyBorder="1" applyAlignment="1" applyProtection="1">
      <alignment horizontal="center" wrapText="1"/>
      <protection hidden="1"/>
    </xf>
    <xf numFmtId="0" fontId="18" fillId="0" borderId="146" xfId="0" applyFont="1" applyBorder="1" applyAlignment="1" applyProtection="1">
      <alignment horizontal="center" wrapText="1"/>
      <protection hidden="1"/>
    </xf>
    <xf numFmtId="0" fontId="18" fillId="0" borderId="58" xfId="0" applyFont="1" applyBorder="1" applyAlignment="1" applyProtection="1">
      <alignment horizontal="center" wrapText="1"/>
      <protection hidden="1"/>
    </xf>
    <xf numFmtId="0" fontId="20" fillId="0" borderId="36" xfId="0" applyFont="1" applyFill="1" applyBorder="1" applyAlignment="1" applyProtection="1">
      <alignment wrapText="1"/>
      <protection hidden="1"/>
    </xf>
    <xf numFmtId="0" fontId="20" fillId="0" borderId="16" xfId="0" applyFont="1" applyFill="1" applyBorder="1" applyAlignment="1" applyProtection="1">
      <alignment horizontal="right" vertical="center" wrapText="1"/>
      <protection hidden="1"/>
    </xf>
    <xf numFmtId="0" fontId="20" fillId="0" borderId="115" xfId="0" applyFont="1" applyFill="1" applyBorder="1" applyAlignment="1" applyProtection="1">
      <alignment wrapText="1"/>
      <protection hidden="1"/>
    </xf>
    <xf numFmtId="2" fontId="13" fillId="0" borderId="130" xfId="0" applyNumberFormat="1" applyFont="1" applyBorder="1" applyAlignment="1" applyProtection="1">
      <alignment horizontal="center"/>
      <protection hidden="1"/>
    </xf>
    <xf numFmtId="0" fontId="6" fillId="0" borderId="130" xfId="0" applyFont="1" applyBorder="1" applyAlignment="1" applyProtection="1">
      <alignment horizontal="center"/>
      <protection hidden="1"/>
    </xf>
    <xf numFmtId="0" fontId="6" fillId="0" borderId="184" xfId="0" applyFont="1" applyBorder="1" applyAlignment="1" applyProtection="1">
      <alignment horizontal="center"/>
      <protection hidden="1"/>
    </xf>
    <xf numFmtId="0" fontId="25" fillId="0" borderId="0" xfId="0" applyFont="1" applyAlignment="1">
      <alignment wrapText="1"/>
    </xf>
    <xf numFmtId="0" fontId="20" fillId="0" borderId="57" xfId="0" applyFont="1" applyBorder="1" applyAlignment="1" applyProtection="1">
      <alignment horizontal="center"/>
      <protection hidden="1"/>
    </xf>
    <xf numFmtId="0" fontId="0" fillId="0" borderId="146" xfId="0" applyBorder="1" applyAlignment="1" applyProtection="1">
      <alignment horizontal="center"/>
      <protection hidden="1"/>
    </xf>
    <xf numFmtId="0" fontId="0" fillId="0" borderId="58" xfId="0" applyBorder="1" applyAlignment="1" applyProtection="1">
      <alignment horizontal="center"/>
      <protection hidden="1"/>
    </xf>
    <xf numFmtId="0" fontId="20" fillId="0" borderId="57" xfId="0" applyNumberFormat="1" applyFont="1" applyBorder="1" applyAlignment="1" applyProtection="1">
      <alignment horizontal="left" wrapText="1"/>
      <protection hidden="1"/>
    </xf>
    <xf numFmtId="0" fontId="18" fillId="0" borderId="146" xfId="0" applyFont="1" applyBorder="1" applyAlignment="1" applyProtection="1">
      <alignment horizontal="left" wrapText="1"/>
      <protection hidden="1"/>
    </xf>
    <xf numFmtId="0" fontId="18" fillId="0" borderId="145" xfId="0" applyFont="1" applyBorder="1" applyAlignment="1" applyProtection="1">
      <alignment horizontal="left" wrapText="1"/>
      <protection hidden="1"/>
    </xf>
    <xf numFmtId="0" fontId="25" fillId="0" borderId="0" xfId="0" applyFont="1" applyAlignment="1" applyProtection="1">
      <alignment wrapText="1"/>
      <protection hidden="1"/>
    </xf>
    <xf numFmtId="0" fontId="20" fillId="0" borderId="57" xfId="0" applyNumberFormat="1" applyFont="1" applyBorder="1" applyAlignment="1" applyProtection="1">
      <alignment horizontal="center" wrapText="1"/>
      <protection hidden="1"/>
    </xf>
    <xf numFmtId="0" fontId="18" fillId="0" borderId="145" xfId="0" applyFont="1" applyBorder="1" applyAlignment="1" applyProtection="1">
      <alignment horizontal="center" wrapText="1"/>
      <protection hidden="1"/>
    </xf>
    <xf numFmtId="0" fontId="0" fillId="0" borderId="0" xfId="0" applyBorder="1" applyAlignment="1" applyProtection="1">
      <alignment horizontal="center"/>
      <protection hidden="1"/>
    </xf>
    <xf numFmtId="0" fontId="0" fillId="0" borderId="73" xfId="0" applyBorder="1" applyAlignment="1" applyProtection="1">
      <alignment horizontal="center"/>
      <protection hidden="1"/>
    </xf>
    <xf numFmtId="0" fontId="0" fillId="0" borderId="126" xfId="0" applyBorder="1" applyAlignment="1" applyProtection="1">
      <alignment horizontal="left" wrapText="1"/>
      <protection hidden="1"/>
    </xf>
    <xf numFmtId="0" fontId="0" fillId="0" borderId="77" xfId="0" applyBorder="1" applyAlignment="1" applyProtection="1">
      <alignment wrapText="1"/>
      <protection hidden="1"/>
    </xf>
    <xf numFmtId="0" fontId="0" fillId="0" borderId="122" xfId="0" applyBorder="1" applyAlignment="1" applyProtection="1">
      <alignment wrapText="1"/>
      <protection hidden="1"/>
    </xf>
    <xf numFmtId="0" fontId="13" fillId="0" borderId="124" xfId="0" applyFont="1" applyBorder="1" applyAlignment="1" applyProtection="1">
      <alignment horizontal="center" wrapText="1"/>
      <protection hidden="1"/>
    </xf>
    <xf numFmtId="0" fontId="0" fillId="0" borderId="125" xfId="0" applyBorder="1" applyAlignment="1" applyProtection="1">
      <alignment horizontal="center" wrapText="1"/>
      <protection hidden="1"/>
    </xf>
    <xf numFmtId="165" fontId="0" fillId="0" borderId="0" xfId="0" applyNumberFormat="1" applyBorder="1" applyAlignment="1" applyProtection="1">
      <alignment horizontal="center"/>
      <protection hidden="1"/>
    </xf>
    <xf numFmtId="165" fontId="0" fillId="0" borderId="77" xfId="0" applyNumberFormat="1" applyBorder="1" applyAlignment="1" applyProtection="1">
      <alignment horizontal="center"/>
      <protection hidden="1"/>
    </xf>
    <xf numFmtId="0" fontId="0" fillId="0" borderId="77" xfId="0" applyBorder="1" applyAlignment="1" applyProtection="1">
      <alignment horizontal="center"/>
      <protection hidden="1"/>
    </xf>
    <xf numFmtId="0" fontId="13" fillId="0" borderId="124" xfId="0" applyFont="1" applyBorder="1" applyAlignment="1" applyProtection="1">
      <alignment horizontal="center"/>
      <protection hidden="1"/>
    </xf>
    <xf numFmtId="2" fontId="20" fillId="0" borderId="0" xfId="0" applyNumberFormat="1" applyFont="1" applyAlignment="1" applyProtection="1">
      <alignment horizontal="center" vertical="center" wrapText="1"/>
      <protection hidden="1"/>
    </xf>
    <xf numFmtId="0" fontId="24" fillId="0" borderId="0" xfId="0" applyFont="1" applyAlignment="1" applyProtection="1">
      <alignment horizontal="center" wrapText="1"/>
      <protection hidden="1"/>
    </xf>
    <xf numFmtId="166" fontId="0" fillId="0" borderId="0" xfId="0" applyNumberFormat="1" applyBorder="1" applyAlignment="1" applyProtection="1">
      <alignment horizontal="center"/>
      <protection hidden="1"/>
    </xf>
    <xf numFmtId="164" fontId="0" fillId="0" borderId="77" xfId="0" applyNumberFormat="1" applyBorder="1" applyAlignment="1" applyProtection="1">
      <alignment horizontal="center"/>
      <protection hidden="1"/>
    </xf>
    <xf numFmtId="0" fontId="58" fillId="0" borderId="0" xfId="0" applyFont="1" applyAlignment="1">
      <alignment horizontal="center" wrapText="1"/>
    </xf>
    <xf numFmtId="0" fontId="59" fillId="0" borderId="0" xfId="0" applyFont="1" applyAlignment="1">
      <alignment horizontal="center" wrapText="1"/>
    </xf>
    <xf numFmtId="0" fontId="0" fillId="0" borderId="48" xfId="0" applyBorder="1" applyAlignment="1">
      <alignment wrapText="1"/>
    </xf>
    <xf numFmtId="0" fontId="0" fillId="0" borderId="36" xfId="0" applyBorder="1" applyAlignment="1">
      <alignment wrapText="1"/>
    </xf>
    <xf numFmtId="0" fontId="0" fillId="0" borderId="60" xfId="0" applyBorder="1" applyAlignment="1">
      <alignment wrapText="1"/>
    </xf>
    <xf numFmtId="0" fontId="58" fillId="0" borderId="0" xfId="0" applyFont="1" applyAlignment="1">
      <alignment horizontal="center" vertical="center" wrapText="1"/>
    </xf>
    <xf numFmtId="0" fontId="0" fillId="0" borderId="0" xfId="0" applyAlignment="1">
      <alignment vertical="center" wrapText="1"/>
    </xf>
    <xf numFmtId="0" fontId="1" fillId="0" borderId="31" xfId="0" applyFont="1" applyBorder="1" applyAlignment="1">
      <alignment wrapText="1"/>
    </xf>
    <xf numFmtId="0" fontId="0" fillId="0" borderId="8" xfId="0" applyBorder="1" applyAlignment="1">
      <alignment wrapText="1"/>
    </xf>
    <xf numFmtId="0" fontId="0" fillId="0" borderId="29" xfId="0" applyBorder="1" applyAlignment="1">
      <alignment wrapText="1"/>
    </xf>
    <xf numFmtId="0" fontId="0" fillId="0" borderId="164" xfId="0" applyBorder="1" applyAlignment="1">
      <alignment wrapText="1"/>
    </xf>
    <xf numFmtId="0" fontId="0" fillId="0" borderId="191" xfId="0" applyBorder="1" applyAlignment="1">
      <alignment wrapText="1"/>
    </xf>
    <xf numFmtId="0" fontId="0" fillId="0" borderId="192" xfId="0" applyBorder="1" applyAlignment="1">
      <alignment wrapText="1"/>
    </xf>
    <xf numFmtId="0" fontId="0" fillId="0" borderId="130" xfId="0" applyBorder="1" applyAlignment="1">
      <alignment wrapText="1"/>
    </xf>
    <xf numFmtId="0" fontId="0" fillId="0" borderId="184" xfId="0" applyBorder="1" applyAlignment="1">
      <alignment wrapText="1"/>
    </xf>
    <xf numFmtId="0" fontId="13" fillId="0" borderId="0" xfId="0" applyFont="1" applyAlignment="1">
      <alignment wrapText="1"/>
    </xf>
    <xf numFmtId="0" fontId="1" fillId="0" borderId="51" xfId="0" applyFont="1" applyBorder="1" applyAlignment="1">
      <alignment wrapText="1"/>
    </xf>
    <xf numFmtId="0" fontId="0" fillId="0" borderId="114" xfId="0" applyBorder="1" applyAlignment="1">
      <alignment wrapText="1"/>
    </xf>
    <xf numFmtId="0" fontId="0" fillId="0" borderId="62" xfId="0" applyBorder="1" applyAlignment="1">
      <alignment wrapText="1"/>
    </xf>
    <xf numFmtId="0" fontId="0" fillId="0" borderId="51" xfId="0" applyBorder="1" applyAlignment="1">
      <alignment wrapText="1"/>
    </xf>
    <xf numFmtId="0" fontId="1" fillId="0" borderId="193" xfId="0" applyFont="1" applyBorder="1" applyAlignment="1">
      <alignment wrapText="1"/>
    </xf>
    <xf numFmtId="0" fontId="0" fillId="0" borderId="146" xfId="0" applyBorder="1" applyAlignment="1">
      <alignment wrapText="1"/>
    </xf>
    <xf numFmtId="0" fontId="0" fillId="0" borderId="58" xfId="0" applyBorder="1" applyAlignment="1">
      <alignment wrapText="1"/>
    </xf>
    <xf numFmtId="0" fontId="20" fillId="0" borderId="0" xfId="0" applyNumberFormat="1" applyFont="1" applyAlignment="1">
      <alignment wrapText="1"/>
    </xf>
    <xf numFmtId="0" fontId="39" fillId="0" borderId="0" xfId="0" applyNumberFormat="1" applyFont="1" applyAlignment="1">
      <alignment wrapText="1"/>
    </xf>
    <xf numFmtId="0" fontId="45" fillId="0" borderId="0" xfId="0" applyFont="1" applyAlignment="1">
      <alignment wrapText="1"/>
    </xf>
    <xf numFmtId="0" fontId="22" fillId="0" borderId="0" xfId="0" applyFont="1" applyAlignment="1">
      <alignment horizontal="center" wrapText="1"/>
    </xf>
    <xf numFmtId="0" fontId="0" fillId="0" borderId="0" xfId="0" applyAlignment="1">
      <alignment horizontal="center" wrapText="1"/>
    </xf>
    <xf numFmtId="0" fontId="22" fillId="0" borderId="0" xfId="0" applyFont="1" applyAlignment="1">
      <alignment horizontal="center"/>
    </xf>
    <xf numFmtId="0" fontId="1" fillId="0" borderId="0" xfId="0" applyNumberFormat="1" applyFont="1" applyAlignment="1">
      <alignment wrapText="1"/>
    </xf>
    <xf numFmtId="0" fontId="20" fillId="0" borderId="0" xfId="0" applyNumberFormat="1" applyFont="1" applyAlignment="1">
      <alignment horizontal="left" wrapText="1"/>
    </xf>
    <xf numFmtId="0" fontId="0" fillId="0" borderId="0" xfId="0" applyAlignment="1">
      <alignment horizontal="left" wrapText="1"/>
    </xf>
    <xf numFmtId="0" fontId="2" fillId="0" borderId="10" xfId="0" applyFont="1" applyFill="1" applyBorder="1" applyAlignment="1">
      <alignment horizontal="left" wrapText="1"/>
    </xf>
    <xf numFmtId="0" fontId="0" fillId="0" borderId="11" xfId="0" applyFill="1" applyBorder="1" applyAlignment="1">
      <alignment wrapText="1"/>
    </xf>
    <xf numFmtId="0" fontId="0" fillId="0" borderId="13" xfId="0" applyFill="1" applyBorder="1" applyAlignment="1">
      <alignment wrapText="1"/>
    </xf>
    <xf numFmtId="0" fontId="2" fillId="0" borderId="9" xfId="0" applyNumberFormat="1" applyFont="1" applyFill="1" applyBorder="1" applyAlignment="1">
      <alignment wrapText="1"/>
    </xf>
    <xf numFmtId="0" fontId="0" fillId="0" borderId="0" xfId="0" applyNumberFormat="1" applyFill="1" applyAlignment="1">
      <alignment wrapText="1"/>
    </xf>
    <xf numFmtId="0" fontId="0" fillId="0" borderId="12" xfId="0" applyNumberFormat="1" applyFill="1" applyBorder="1" applyAlignment="1">
      <alignment wrapText="1"/>
    </xf>
    <xf numFmtId="0" fontId="2" fillId="0" borderId="9" xfId="0" applyFont="1" applyFill="1" applyBorder="1" applyAlignment="1">
      <alignment horizontal="left" wrapText="1"/>
    </xf>
    <xf numFmtId="0" fontId="0" fillId="0" borderId="0" xfId="0" applyFill="1" applyAlignment="1">
      <alignment wrapText="1"/>
    </xf>
    <xf numFmtId="0" fontId="0" fillId="0" borderId="12" xfId="0" applyFill="1" applyBorder="1" applyAlignment="1">
      <alignment wrapText="1"/>
    </xf>
    <xf numFmtId="49" fontId="2" fillId="0" borderId="9" xfId="0" applyNumberFormat="1" applyFont="1" applyFill="1" applyBorder="1" applyAlignment="1">
      <alignment wrapText="1"/>
    </xf>
    <xf numFmtId="0" fontId="3" fillId="0" borderId="38" xfId="0" applyFont="1" applyFill="1" applyBorder="1" applyAlignment="1">
      <alignment horizontal="center" wrapText="1"/>
    </xf>
    <xf numFmtId="0" fontId="3" fillId="0" borderId="106" xfId="0" applyFont="1" applyFill="1" applyBorder="1" applyAlignment="1">
      <alignment horizontal="center"/>
    </xf>
    <xf numFmtId="0" fontId="2" fillId="0" borderId="10" xfId="0" applyFont="1" applyFill="1" applyBorder="1" applyAlignment="1">
      <alignment wrapText="1"/>
    </xf>
    <xf numFmtId="0" fontId="0" fillId="0" borderId="9" xfId="0" applyFill="1" applyBorder="1" applyAlignment="1">
      <alignment wrapText="1"/>
    </xf>
    <xf numFmtId="49" fontId="2" fillId="0" borderId="10" xfId="0" applyNumberFormat="1" applyFont="1" applyFill="1" applyBorder="1" applyAlignment="1">
      <alignment wrapText="1"/>
    </xf>
    <xf numFmtId="165" fontId="3" fillId="0" borderId="99" xfId="0" applyNumberFormat="1" applyFont="1" applyFill="1" applyBorder="1" applyAlignment="1">
      <alignment horizontal="center" wrapText="1"/>
    </xf>
    <xf numFmtId="165" fontId="3" fillId="0" borderId="79" xfId="0" applyNumberFormat="1" applyFont="1" applyFill="1" applyBorder="1" applyAlignment="1">
      <alignment horizontal="center" wrapText="1"/>
    </xf>
    <xf numFmtId="0" fontId="3" fillId="0" borderId="9" xfId="0" applyFont="1" applyFill="1" applyBorder="1" applyAlignment="1"/>
    <xf numFmtId="0" fontId="2" fillId="0" borderId="9" xfId="0" applyFont="1" applyFill="1" applyBorder="1" applyAlignment="1"/>
    <xf numFmtId="0" fontId="2" fillId="0" borderId="68" xfId="0" applyFont="1" applyFill="1" applyBorder="1" applyAlignment="1"/>
    <xf numFmtId="165" fontId="7" fillId="0" borderId="174" xfId="0" applyNumberFormat="1" applyFont="1" applyFill="1" applyBorder="1" applyAlignment="1">
      <alignment horizontal="center" wrapText="1"/>
    </xf>
    <xf numFmtId="165" fontId="13" fillId="0" borderId="39" xfId="0" applyNumberFormat="1" applyFont="1" applyFill="1" applyBorder="1" applyAlignment="1">
      <alignment horizontal="center"/>
    </xf>
    <xf numFmtId="165" fontId="3" fillId="0" borderId="99" xfId="0" applyNumberFormat="1" applyFont="1" applyFill="1" applyBorder="1" applyAlignment="1">
      <alignment horizontal="center"/>
    </xf>
    <xf numFmtId="165" fontId="3" fillId="0" borderId="100" xfId="0" applyNumberFormat="1" applyFont="1" applyFill="1" applyBorder="1" applyAlignment="1"/>
    <xf numFmtId="165" fontId="3" fillId="0" borderId="101" xfId="0" applyNumberFormat="1" applyFont="1" applyFill="1" applyBorder="1" applyAlignment="1"/>
    <xf numFmtId="0" fontId="3" fillId="0" borderId="68" xfId="0" applyFont="1" applyFill="1" applyBorder="1" applyAlignment="1"/>
    <xf numFmtId="0" fontId="3" fillId="0" borderId="31" xfId="0" applyFont="1" applyFill="1" applyBorder="1" applyAlignment="1" applyProtection="1">
      <alignment horizontal="center"/>
    </xf>
    <xf numFmtId="0" fontId="3" fillId="0" borderId="194" xfId="0" applyFont="1" applyFill="1" applyBorder="1" applyAlignment="1" applyProtection="1">
      <alignment horizontal="center"/>
    </xf>
    <xf numFmtId="0" fontId="3" fillId="0" borderId="32" xfId="0" applyFont="1" applyFill="1" applyBorder="1" applyAlignment="1" applyProtection="1">
      <alignment horizontal="center" vertical="center" wrapText="1"/>
    </xf>
    <xf numFmtId="0" fontId="6" fillId="0" borderId="39" xfId="0" applyFont="1" applyFill="1" applyBorder="1" applyAlignment="1">
      <alignment horizontal="center" vertical="center" wrapText="1"/>
    </xf>
    <xf numFmtId="0" fontId="3" fillId="0" borderId="3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147" xfId="0" applyFont="1" applyFill="1" applyBorder="1" applyAlignment="1" applyProtection="1">
      <alignment horizontal="center" vertical="center" wrapText="1"/>
    </xf>
    <xf numFmtId="0" fontId="6" fillId="0" borderId="46" xfId="0" applyFont="1" applyFill="1" applyBorder="1" applyAlignment="1">
      <alignment horizontal="center" vertical="center" wrapText="1"/>
    </xf>
    <xf numFmtId="165" fontId="7" fillId="0" borderId="75" xfId="0" applyNumberFormat="1" applyFont="1" applyFill="1" applyBorder="1" applyAlignment="1" applyProtection="1">
      <alignment horizontal="center" wrapText="1"/>
    </xf>
    <xf numFmtId="0" fontId="6" fillId="0" borderId="15" xfId="0" applyFont="1" applyFill="1" applyBorder="1" applyAlignment="1">
      <alignment wrapText="1"/>
    </xf>
    <xf numFmtId="0" fontId="6" fillId="0" borderId="64" xfId="0" applyFont="1" applyFill="1" applyBorder="1" applyAlignment="1">
      <alignment wrapText="1"/>
    </xf>
    <xf numFmtId="0" fontId="3" fillId="0" borderId="195" xfId="0" applyFont="1" applyFill="1" applyBorder="1" applyAlignment="1">
      <alignment horizontal="center" wrapText="1"/>
    </xf>
    <xf numFmtId="0" fontId="3" fillId="0" borderId="196" xfId="0" applyFont="1" applyFill="1" applyBorder="1" applyAlignment="1">
      <alignment horizontal="center"/>
    </xf>
    <xf numFmtId="0" fontId="3" fillId="0" borderId="197" xfId="0" applyFont="1" applyFill="1" applyBorder="1" applyAlignment="1" applyProtection="1">
      <alignment horizontal="center"/>
    </xf>
    <xf numFmtId="0" fontId="3" fillId="0" borderId="174" xfId="0" applyFont="1" applyFill="1" applyBorder="1" applyAlignment="1" applyProtection="1">
      <alignment horizontal="center"/>
    </xf>
    <xf numFmtId="0" fontId="3" fillId="0" borderId="175" xfId="0" applyFont="1" applyFill="1" applyBorder="1" applyAlignment="1" applyProtection="1">
      <alignment horizontal="center" vertical="center" wrapText="1"/>
    </xf>
    <xf numFmtId="165" fontId="7" fillId="0" borderId="30" xfId="0" applyNumberFormat="1" applyFont="1" applyFill="1" applyBorder="1" applyAlignment="1">
      <alignment horizontal="center" wrapText="1"/>
    </xf>
    <xf numFmtId="165" fontId="6" fillId="0" borderId="44" xfId="0" applyNumberFormat="1" applyFont="1" applyFill="1" applyBorder="1" applyAlignment="1">
      <alignment horizontal="center" wrapText="1"/>
    </xf>
    <xf numFmtId="49" fontId="4" fillId="0" borderId="0" xfId="0" applyNumberFormat="1" applyFont="1" applyFill="1" applyBorder="1" applyAlignment="1">
      <alignment horizontal="center" wrapText="1"/>
    </xf>
    <xf numFmtId="0" fontId="6" fillId="0" borderId="0" xfId="0" applyFont="1" applyFill="1" applyAlignment="1">
      <alignment wrapText="1"/>
    </xf>
    <xf numFmtId="0" fontId="3" fillId="0" borderId="95" xfId="0" applyFont="1" applyFill="1" applyBorder="1" applyAlignment="1" applyProtection="1">
      <alignment horizontal="left"/>
    </xf>
    <xf numFmtId="0" fontId="0" fillId="0" borderId="171" xfId="0" applyFill="1" applyBorder="1" applyAlignment="1"/>
    <xf numFmtId="0" fontId="6" fillId="0" borderId="0" xfId="0" applyFont="1" applyFill="1" applyAlignment="1">
      <alignment horizontal="center" wrapText="1"/>
    </xf>
    <xf numFmtId="0" fontId="0" fillId="0" borderId="0" xfId="0" applyFill="1" applyAlignment="1"/>
    <xf numFmtId="0" fontId="6" fillId="0" borderId="0" xfId="0" applyFont="1" applyFill="1" applyAlignment="1"/>
    <xf numFmtId="165" fontId="7" fillId="0" borderId="31" xfId="0" applyNumberFormat="1" applyFont="1" applyFill="1" applyBorder="1" applyAlignment="1">
      <alignment horizontal="center" wrapText="1"/>
    </xf>
    <xf numFmtId="165" fontId="6" fillId="0" borderId="147" xfId="0" applyNumberFormat="1" applyFont="1" applyFill="1" applyBorder="1" applyAlignment="1">
      <alignment horizontal="center" wrapText="1"/>
    </xf>
    <xf numFmtId="165" fontId="7" fillId="0" borderId="80" xfId="0" applyNumberFormat="1" applyFont="1" applyFill="1" applyBorder="1" applyAlignment="1">
      <alignment horizontal="center" wrapText="1"/>
    </xf>
    <xf numFmtId="165" fontId="6" fillId="0" borderId="84" xfId="0" applyNumberFormat="1" applyFont="1" applyFill="1" applyBorder="1" applyAlignment="1">
      <alignment horizontal="center" wrapText="1"/>
    </xf>
    <xf numFmtId="49" fontId="2" fillId="0" borderId="0" xfId="0" applyNumberFormat="1" applyFont="1" applyFill="1" applyBorder="1" applyAlignment="1">
      <alignment wrapText="1"/>
    </xf>
    <xf numFmtId="49" fontId="8" fillId="0" borderId="0" xfId="0" applyNumberFormat="1" applyFont="1" applyFill="1" applyBorder="1" applyAlignment="1">
      <alignment wrapText="1"/>
    </xf>
    <xf numFmtId="0" fontId="6" fillId="0" borderId="12" xfId="0" applyFont="1" applyFill="1" applyBorder="1" applyAlignment="1">
      <alignment wrapText="1"/>
    </xf>
    <xf numFmtId="49" fontId="2" fillId="0" borderId="9" xfId="0" applyNumberFormat="1" applyFont="1" applyFill="1" applyBorder="1" applyAlignment="1"/>
    <xf numFmtId="49" fontId="2" fillId="0" borderId="0" xfId="0" applyNumberFormat="1" applyFont="1" applyFill="1" applyBorder="1" applyAlignment="1"/>
    <xf numFmtId="0" fontId="6" fillId="0" borderId="12" xfId="0" applyFont="1" applyFill="1" applyBorder="1" applyAlignment="1"/>
    <xf numFmtId="0" fontId="2" fillId="0" borderId="38" xfId="0" applyFont="1" applyFill="1" applyBorder="1" applyAlignment="1">
      <alignment horizontal="center" wrapText="1"/>
    </xf>
    <xf numFmtId="0" fontId="2" fillId="0" borderId="15" xfId="0" applyFont="1" applyFill="1" applyBorder="1" applyAlignment="1">
      <alignment horizontal="center" wrapText="1"/>
    </xf>
    <xf numFmtId="0" fontId="2" fillId="0" borderId="106" xfId="0" applyFont="1" applyFill="1" applyBorder="1" applyAlignment="1">
      <alignment horizontal="center" wrapText="1"/>
    </xf>
    <xf numFmtId="165" fontId="3" fillId="0" borderId="15" xfId="0" applyNumberFormat="1" applyFont="1" applyFill="1" applyBorder="1" applyAlignment="1">
      <alignment horizontal="center" wrapText="1"/>
    </xf>
    <xf numFmtId="0" fontId="0" fillId="0" borderId="15" xfId="0" applyFill="1" applyBorder="1" applyAlignment="1">
      <alignment horizontal="center" wrapText="1"/>
    </xf>
    <xf numFmtId="0" fontId="0" fillId="0" borderId="64" xfId="0" applyFill="1" applyBorder="1" applyAlignment="1">
      <alignment horizontal="center" wrapText="1"/>
    </xf>
    <xf numFmtId="49" fontId="8" fillId="0" borderId="9" xfId="0" applyNumberFormat="1" applyFont="1" applyFill="1" applyBorder="1" applyAlignment="1">
      <alignment wrapText="1"/>
    </xf>
    <xf numFmtId="0" fontId="0" fillId="0" borderId="0" xfId="0" applyNumberFormat="1" applyFill="1" applyBorder="1" applyAlignment="1">
      <alignment wrapText="1"/>
    </xf>
    <xf numFmtId="0" fontId="0" fillId="0" borderId="198" xfId="0" applyBorder="1" applyAlignment="1">
      <alignment vertical="center" wrapText="1"/>
    </xf>
    <xf numFmtId="0" fontId="0" fillId="0" borderId="169" xfId="0" applyBorder="1" applyAlignment="1">
      <alignment vertical="center"/>
    </xf>
    <xf numFmtId="0" fontId="0" fillId="0" borderId="148" xfId="0" applyBorder="1" applyAlignment="1">
      <alignment vertical="center"/>
    </xf>
    <xf numFmtId="0" fontId="0" fillId="0" borderId="169" xfId="0" applyBorder="1" applyAlignment="1">
      <alignment vertical="center" wrapText="1"/>
    </xf>
    <xf numFmtId="0" fontId="0" fillId="0" borderId="148" xfId="0" applyBorder="1" applyAlignment="1">
      <alignment vertical="center" wrapText="1"/>
    </xf>
    <xf numFmtId="0" fontId="13" fillId="0" borderId="143" xfId="0" applyFont="1" applyBorder="1" applyAlignment="1"/>
    <xf numFmtId="0" fontId="0" fillId="0" borderId="77" xfId="0" applyBorder="1" applyAlignment="1"/>
    <xf numFmtId="0" fontId="0" fillId="0" borderId="78" xfId="0" applyBorder="1" applyAlignment="1"/>
    <xf numFmtId="0" fontId="13" fillId="0" borderId="9" xfId="0" applyFont="1" applyBorder="1" applyAlignment="1"/>
    <xf numFmtId="0" fontId="2" fillId="0" borderId="9" xfId="0" applyFont="1" applyFill="1" applyBorder="1" applyAlignment="1">
      <alignment wrapText="1"/>
    </xf>
    <xf numFmtId="0" fontId="2" fillId="0" borderId="0" xfId="0" applyFont="1" applyFill="1" applyBorder="1" applyAlignment="1">
      <alignment wrapText="1"/>
    </xf>
    <xf numFmtId="0" fontId="2" fillId="0" borderId="12" xfId="0" applyFont="1" applyFill="1" applyBorder="1" applyAlignment="1">
      <alignment wrapText="1"/>
    </xf>
    <xf numFmtId="0" fontId="3" fillId="0" borderId="9" xfId="0" applyNumberFormat="1"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2" fillId="0" borderId="175" xfId="0" applyFont="1" applyFill="1" applyBorder="1" applyAlignment="1">
      <alignment horizontal="center" vertical="center" wrapText="1"/>
    </xf>
    <xf numFmtId="49" fontId="2" fillId="0" borderId="9" xfId="0" applyNumberFormat="1" applyFont="1" applyFill="1" applyBorder="1" applyAlignment="1">
      <alignment horizontal="left" wrapText="1"/>
    </xf>
    <xf numFmtId="0" fontId="0" fillId="0" borderId="0" xfId="0" applyFill="1" applyBorder="1" applyAlignment="1">
      <alignment wrapText="1"/>
    </xf>
    <xf numFmtId="0" fontId="2" fillId="0" borderId="9" xfId="0" applyNumberFormat="1" applyFont="1" applyFill="1" applyBorder="1" applyAlignment="1">
      <alignment horizontal="left" wrapText="1"/>
    </xf>
    <xf numFmtId="0" fontId="79" fillId="0" borderId="9" xfId="0" applyNumberFormat="1" applyFont="1" applyFill="1" applyBorder="1" applyAlignment="1">
      <alignment horizontal="left" wrapText="1"/>
    </xf>
    <xf numFmtId="0" fontId="80" fillId="0" borderId="0" xfId="0" applyNumberFormat="1" applyFont="1" applyFill="1" applyAlignment="1">
      <alignment wrapText="1"/>
    </xf>
    <xf numFmtId="0" fontId="80" fillId="0" borderId="12" xfId="0" applyNumberFormat="1" applyFont="1" applyFill="1" applyBorder="1" applyAlignment="1">
      <alignment wrapText="1"/>
    </xf>
    <xf numFmtId="0" fontId="3" fillId="0" borderId="95" xfId="0" applyFont="1" applyBorder="1" applyAlignment="1" applyProtection="1">
      <alignment horizontal="left"/>
    </xf>
    <xf numFmtId="0" fontId="6" fillId="0" borderId="171" xfId="0" applyFont="1" applyBorder="1" applyAlignment="1">
      <alignment horizontal="left"/>
    </xf>
    <xf numFmtId="0" fontId="2" fillId="0" borderId="9" xfId="0" applyFont="1" applyBorder="1" applyAlignment="1">
      <alignment wrapText="1"/>
    </xf>
    <xf numFmtId="0" fontId="0" fillId="0" borderId="0" xfId="0" applyBorder="1" applyAlignment="1">
      <alignment wrapText="1"/>
    </xf>
    <xf numFmtId="0" fontId="0" fillId="0" borderId="12" xfId="0"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2</xdr:row>
      <xdr:rowOff>47625</xdr:rowOff>
    </xdr:from>
    <xdr:to>
      <xdr:col>10</xdr:col>
      <xdr:colOff>781050</xdr:colOff>
      <xdr:row>2</xdr:row>
      <xdr:rowOff>466725</xdr:rowOff>
    </xdr:to>
    <xdr:pic>
      <xdr:nvPicPr>
        <xdr:cNvPr id="112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2</xdr:row>
      <xdr:rowOff>47625</xdr:rowOff>
    </xdr:from>
    <xdr:to>
      <xdr:col>9</xdr:col>
      <xdr:colOff>781050</xdr:colOff>
      <xdr:row>2</xdr:row>
      <xdr:rowOff>466725</xdr:rowOff>
    </xdr:to>
    <xdr:pic>
      <xdr:nvPicPr>
        <xdr:cNvPr id="41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133350</xdr:colOff>
      <xdr:row>0</xdr:row>
      <xdr:rowOff>219075</xdr:rowOff>
    </xdr:from>
    <xdr:to>
      <xdr:col>9</xdr:col>
      <xdr:colOff>838200</xdr:colOff>
      <xdr:row>0</xdr:row>
      <xdr:rowOff>638175</xdr:rowOff>
    </xdr:to>
    <xdr:pic>
      <xdr:nvPicPr>
        <xdr:cNvPr id="316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xdr:cNvSpPr>
          <a:spLocks noChangeShapeType="1"/>
        </xdr:cNvSpPr>
      </xdr:nvSpPr>
      <xdr:spPr bwMode="auto">
        <a:xfrm>
          <a:off x="2724150" y="1990725"/>
          <a:ext cx="276225" cy="0"/>
        </a:xfrm>
        <a:prstGeom prst="line">
          <a:avLst/>
        </a:prstGeom>
        <a:noFill/>
        <a:ln w="9525">
          <a:solidFill>
            <a:srgbClr val="000000"/>
          </a:solidFill>
          <a:round/>
          <a:headEnd type="stealth" w="med" len="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xdr:cNvSpPr>
          <a:spLocks noChangeShapeType="1"/>
        </xdr:cNvSpPr>
      </xdr:nvSpPr>
      <xdr:spPr bwMode="auto">
        <a:xfrm>
          <a:off x="2724150" y="2971800"/>
          <a:ext cx="304800" cy="0"/>
        </a:xfrm>
        <a:prstGeom prst="line">
          <a:avLst/>
        </a:prstGeom>
        <a:noFill/>
        <a:ln w="9525">
          <a:solidFill>
            <a:srgbClr val="000000"/>
          </a:solidFill>
          <a:round/>
          <a:headEnd type="stealth" w="med" len="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xdr:cNvSpPr>
          <a:spLocks noChangeShapeType="1"/>
        </xdr:cNvSpPr>
      </xdr:nvSpPr>
      <xdr:spPr bwMode="auto">
        <a:xfrm flipV="1">
          <a:off x="3257550" y="4191000"/>
          <a:ext cx="123825" cy="9525"/>
        </a:xfrm>
        <a:prstGeom prst="line">
          <a:avLst/>
        </a:prstGeom>
        <a:noFill/>
        <a:ln w="9525">
          <a:solidFill>
            <a:srgbClr val="000000"/>
          </a:solidFill>
          <a:round/>
          <a:headEnd type="stealth" w="med" len="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xdr:cNvSpPr>
          <a:spLocks noChangeShapeType="1"/>
        </xdr:cNvSpPr>
      </xdr:nvSpPr>
      <xdr:spPr bwMode="auto">
        <a:xfrm>
          <a:off x="2762250" y="5000625"/>
          <a:ext cx="295275" cy="0"/>
        </a:xfrm>
        <a:prstGeom prst="line">
          <a:avLst/>
        </a:prstGeom>
        <a:noFill/>
        <a:ln w="9525">
          <a:solidFill>
            <a:srgbClr val="000000"/>
          </a:solidFill>
          <a:round/>
          <a:headEnd type="stealth" w="med" len="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xdr:cNvSpPr>
          <a:spLocks noChangeShapeType="1"/>
        </xdr:cNvSpPr>
      </xdr:nvSpPr>
      <xdr:spPr bwMode="auto">
        <a:xfrm>
          <a:off x="2762250" y="5314950"/>
          <a:ext cx="295275" cy="0"/>
        </a:xfrm>
        <a:prstGeom prst="line">
          <a:avLst/>
        </a:prstGeom>
        <a:noFill/>
        <a:ln w="9525">
          <a:solidFill>
            <a:srgbClr val="000000"/>
          </a:solidFill>
          <a:round/>
          <a:headEnd type="stealth" w="med" len="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xdr:cNvSpPr>
          <a:spLocks noChangeShapeType="1"/>
        </xdr:cNvSpPr>
      </xdr:nvSpPr>
      <xdr:spPr bwMode="auto">
        <a:xfrm>
          <a:off x="2724150" y="2476500"/>
          <a:ext cx="304800" cy="0"/>
        </a:xfrm>
        <a:prstGeom prst="line">
          <a:avLst/>
        </a:prstGeom>
        <a:noFill/>
        <a:ln w="9525">
          <a:solidFill>
            <a:srgbClr val="000000"/>
          </a:solidFill>
          <a:round/>
          <a:headEnd type="stealth" w="med" len="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xdr:cNvSpPr>
          <a:spLocks noChangeShapeType="1"/>
        </xdr:cNvSpPr>
      </xdr:nvSpPr>
      <xdr:spPr bwMode="auto">
        <a:xfrm>
          <a:off x="2771775" y="5638800"/>
          <a:ext cx="295275" cy="0"/>
        </a:xfrm>
        <a:prstGeom prst="line">
          <a:avLst/>
        </a:prstGeom>
        <a:noFill/>
        <a:ln w="9525">
          <a:solidFill>
            <a:srgbClr val="000000"/>
          </a:solidFill>
          <a:round/>
          <a:headEnd type="stealth" w="med" len="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xdr:cNvSpPr>
          <a:spLocks noChangeShapeType="1"/>
        </xdr:cNvSpPr>
      </xdr:nvSpPr>
      <xdr:spPr bwMode="auto">
        <a:xfrm>
          <a:off x="2928938" y="3852864"/>
          <a:ext cx="319088" cy="0"/>
        </a:xfrm>
        <a:prstGeom prst="line">
          <a:avLst/>
        </a:prstGeom>
        <a:noFill/>
        <a:ln w="9525">
          <a:solidFill>
            <a:srgbClr val="000000"/>
          </a:solidFill>
          <a:round/>
          <a:headEnd type="stealth" w="med" len="me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600075</xdr:colOff>
      <xdr:row>7</xdr:row>
      <xdr:rowOff>9525</xdr:rowOff>
    </xdr:from>
    <xdr:to>
      <xdr:col>9</xdr:col>
      <xdr:colOff>762000</xdr:colOff>
      <xdr:row>11</xdr:row>
      <xdr:rowOff>9525</xdr:rowOff>
    </xdr:to>
    <xdr:sp macro="" textlink="">
      <xdr:nvSpPr>
        <xdr:cNvPr id="2107" name="Line 2"/>
        <xdr:cNvSpPr>
          <a:spLocks noChangeShapeType="1"/>
        </xdr:cNvSpPr>
      </xdr:nvSpPr>
      <xdr:spPr bwMode="auto">
        <a:xfrm flipH="1" flipV="1">
          <a:off x="3362325" y="2238375"/>
          <a:ext cx="161925" cy="695325"/>
        </a:xfrm>
        <a:prstGeom prst="line">
          <a:avLst/>
        </a:prstGeom>
        <a:noFill/>
        <a:ln w="9525">
          <a:solidFill>
            <a:srgbClr val="000000"/>
          </a:solidFill>
          <a:round/>
          <a:headEnd/>
          <a:tailEnd type="triangle" w="med" len="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xdr:cNvSpPr>
          <a:spLocks noChangeShapeType="1"/>
        </xdr:cNvSpPr>
      </xdr:nvSpPr>
      <xdr:spPr bwMode="auto">
        <a:xfrm flipH="1" flipV="1">
          <a:off x="2390775" y="2676525"/>
          <a:ext cx="1152525" cy="228600"/>
        </a:xfrm>
        <a:prstGeom prst="line">
          <a:avLst/>
        </a:prstGeom>
        <a:noFill/>
        <a:ln w="9525">
          <a:solidFill>
            <a:srgbClr val="000000"/>
          </a:solidFill>
          <a:round/>
          <a:headEnd/>
          <a:tailEnd type="triangle" w="med" len="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xdr:cNvSpPr>
          <a:spLocks noChangeShapeType="1"/>
        </xdr:cNvSpPr>
      </xdr:nvSpPr>
      <xdr:spPr bwMode="auto">
        <a:xfrm flipV="1">
          <a:off x="3514725" y="2638425"/>
          <a:ext cx="942975" cy="266700"/>
        </a:xfrm>
        <a:prstGeom prst="line">
          <a:avLst/>
        </a:prstGeom>
        <a:noFill/>
        <a:ln w="9525">
          <a:solidFill>
            <a:srgbClr val="000000"/>
          </a:solidFill>
          <a:round/>
          <a:headEnd/>
          <a:tailEnd type="triangle" w="med" len="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xdr:cNvSpPr>
          <a:spLocks noChangeShapeType="1"/>
        </xdr:cNvSpPr>
      </xdr:nvSpPr>
      <xdr:spPr bwMode="auto">
        <a:xfrm flipV="1">
          <a:off x="5381625" y="1866900"/>
          <a:ext cx="228600" cy="762000"/>
        </a:xfrm>
        <a:prstGeom prst="line">
          <a:avLst/>
        </a:prstGeom>
        <a:noFill/>
        <a:ln w="9525">
          <a:solidFill>
            <a:srgbClr val="000000"/>
          </a:solidFill>
          <a:round/>
          <a:headEnd/>
          <a:tailEnd type="triangle" w="med" len="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xdr:cNvSpPr>
          <a:spLocks noChangeShapeType="1"/>
        </xdr:cNvSpPr>
      </xdr:nvSpPr>
      <xdr:spPr bwMode="auto">
        <a:xfrm flipV="1">
          <a:off x="5381625" y="2628900"/>
          <a:ext cx="238125" cy="0"/>
        </a:xfrm>
        <a:prstGeom prst="line">
          <a:avLst/>
        </a:prstGeom>
        <a:noFill/>
        <a:ln w="9525">
          <a:solidFill>
            <a:srgbClr val="000000"/>
          </a:solidFill>
          <a:round/>
          <a:headEnd/>
          <a:tailEnd type="triangle" w="med" len="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xdr:cNvSpPr>
          <a:spLocks noChangeShapeType="1"/>
        </xdr:cNvSpPr>
      </xdr:nvSpPr>
      <xdr:spPr bwMode="auto">
        <a:xfrm>
          <a:off x="3562350" y="3800475"/>
          <a:ext cx="0" cy="161925"/>
        </a:xfrm>
        <a:prstGeom prst="line">
          <a:avLst/>
        </a:prstGeom>
        <a:noFill/>
        <a:ln w="9525">
          <a:solidFill>
            <a:srgbClr val="000000"/>
          </a:solidFill>
          <a:round/>
          <a:headEnd/>
          <a:tailEnd type="triangle" w="med" len="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xdr:cNvSpPr>
          <a:spLocks noChangeShapeType="1"/>
        </xdr:cNvSpPr>
      </xdr:nvSpPr>
      <xdr:spPr bwMode="auto">
        <a:xfrm flipH="1">
          <a:off x="2409825" y="4733925"/>
          <a:ext cx="1038225" cy="390525"/>
        </a:xfrm>
        <a:prstGeom prst="line">
          <a:avLst/>
        </a:prstGeom>
        <a:noFill/>
        <a:ln w="9525">
          <a:solidFill>
            <a:srgbClr val="000000"/>
          </a:solidFill>
          <a:round/>
          <a:headEnd/>
          <a:tailEnd type="triangle" w="med" len="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xdr:cNvSpPr>
          <a:spLocks noChangeShapeType="1"/>
        </xdr:cNvSpPr>
      </xdr:nvSpPr>
      <xdr:spPr bwMode="auto">
        <a:xfrm flipH="1" flipV="1">
          <a:off x="1419225" y="4305300"/>
          <a:ext cx="1095375" cy="0"/>
        </a:xfrm>
        <a:prstGeom prst="line">
          <a:avLst/>
        </a:prstGeom>
        <a:noFill/>
        <a:ln w="9525">
          <a:solidFill>
            <a:srgbClr val="000000"/>
          </a:solidFill>
          <a:round/>
          <a:headEnd/>
          <a:tailEnd type="triangle" w="med" len="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xdr:cNvSpPr>
          <a:spLocks noChangeShapeType="1"/>
        </xdr:cNvSpPr>
      </xdr:nvSpPr>
      <xdr:spPr bwMode="auto">
        <a:xfrm>
          <a:off x="3448050" y="4724400"/>
          <a:ext cx="1009650" cy="447675"/>
        </a:xfrm>
        <a:prstGeom prst="line">
          <a:avLst/>
        </a:prstGeom>
        <a:noFill/>
        <a:ln w="9525">
          <a:solidFill>
            <a:srgbClr val="000000"/>
          </a:solidFill>
          <a:round/>
          <a:headEnd/>
          <a:tailEnd type="triangle" w="med" len="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xdr:cNvSpPr>
          <a:spLocks noChangeShapeType="1"/>
        </xdr:cNvSpPr>
      </xdr:nvSpPr>
      <xdr:spPr bwMode="auto">
        <a:xfrm flipV="1">
          <a:off x="5381625" y="4514850"/>
          <a:ext cx="228600" cy="685800"/>
        </a:xfrm>
        <a:prstGeom prst="line">
          <a:avLst/>
        </a:prstGeom>
        <a:noFill/>
        <a:ln w="9525">
          <a:solidFill>
            <a:srgbClr val="000000"/>
          </a:solidFill>
          <a:round/>
          <a:headEnd/>
          <a:tailEnd type="triangle" w="med" len="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xdr:cNvSpPr>
          <a:spLocks noChangeShapeType="1"/>
        </xdr:cNvSpPr>
      </xdr:nvSpPr>
      <xdr:spPr bwMode="auto">
        <a:xfrm>
          <a:off x="5381625" y="5191125"/>
          <a:ext cx="228600" cy="0"/>
        </a:xfrm>
        <a:prstGeom prst="line">
          <a:avLst/>
        </a:prstGeom>
        <a:noFill/>
        <a:ln w="9525">
          <a:solidFill>
            <a:srgbClr val="000000"/>
          </a:solidFill>
          <a:round/>
          <a:headEnd/>
          <a:tailEnd type="triangle" w="med" len="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xdr:cNvPicPr>
          <a:picLocks noChangeAspect="1" noChangeArrowheads="1"/>
        </xdr:cNvPicPr>
      </xdr:nvPicPr>
      <xdr:blipFill>
        <a:blip xmlns:r="http://schemas.openxmlformats.org/officeDocument/2006/relationships" r:embed="rId1" cstate="print"/>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571500</xdr:colOff>
      <xdr:row>1</xdr:row>
      <xdr:rowOff>133350</xdr:rowOff>
    </xdr:from>
    <xdr:to>
      <xdr:col>12</xdr:col>
      <xdr:colOff>257175</xdr:colOff>
      <xdr:row>1</xdr:row>
      <xdr:rowOff>552450</xdr:rowOff>
    </xdr:to>
    <xdr:pic>
      <xdr:nvPicPr>
        <xdr:cNvPr id="71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Q19"/>
  <sheetViews>
    <sheetView showGridLines="0" showRowColHeaders="0" workbookViewId="0">
      <selection activeCell="C3" sqref="C3:K3"/>
    </sheetView>
  </sheetViews>
  <sheetFormatPr defaultColWidth="9.109375" defaultRowHeight="13.2" x14ac:dyDescent="0.25"/>
  <cols>
    <col min="1" max="1" width="2.88671875" style="523" customWidth="1"/>
    <col min="2" max="2" width="2.33203125" style="523" customWidth="1"/>
    <col min="3" max="3" width="10.5546875" style="523" bestFit="1" customWidth="1"/>
    <col min="4" max="8" width="9.109375" style="523"/>
    <col min="9" max="9" width="15.33203125" style="523" customWidth="1"/>
    <col min="10" max="10" width="9.109375" style="523"/>
    <col min="11" max="11" width="13.109375" style="523" customWidth="1"/>
    <col min="12" max="16384" width="9.109375" style="523"/>
  </cols>
  <sheetData>
    <row r="1" spans="2:17" ht="6" customHeight="1" x14ac:dyDescent="0.25"/>
    <row r="2" spans="2:17" s="90" customFormat="1" ht="44.25" customHeight="1" x14ac:dyDescent="0.3">
      <c r="C2" s="1414" t="s">
        <v>743</v>
      </c>
      <c r="D2" s="1415"/>
      <c r="E2" s="1415"/>
      <c r="F2" s="1415"/>
      <c r="G2" s="1415"/>
      <c r="H2" s="1415"/>
      <c r="I2" s="1415"/>
      <c r="J2" s="1415"/>
      <c r="K2" s="1415"/>
      <c r="M2" s="524"/>
      <c r="N2" s="525"/>
      <c r="O2" s="526"/>
      <c r="P2" s="526"/>
      <c r="Q2" s="526"/>
    </row>
    <row r="3" spans="2:17" s="90" customFormat="1" ht="41.25" customHeight="1" x14ac:dyDescent="0.3">
      <c r="C3" s="1416" t="s">
        <v>1478</v>
      </c>
      <c r="D3" s="1417"/>
      <c r="E3" s="1417"/>
      <c r="F3" s="1417"/>
      <c r="G3" s="1417"/>
      <c r="H3" s="1417"/>
      <c r="I3" s="1417"/>
      <c r="J3" s="1417"/>
      <c r="K3" s="1417"/>
      <c r="M3" s="524"/>
      <c r="N3" s="525"/>
      <c r="O3" s="526"/>
      <c r="P3" s="526"/>
      <c r="Q3" s="526"/>
    </row>
    <row r="4" spans="2:17" ht="6" customHeight="1" x14ac:dyDescent="0.25"/>
    <row r="5" spans="2:17" ht="31.2" x14ac:dyDescent="0.3">
      <c r="C5" s="527" t="s">
        <v>1475</v>
      </c>
      <c r="D5" s="528"/>
      <c r="E5" s="528"/>
      <c r="F5" s="528"/>
      <c r="G5" s="528"/>
      <c r="H5" s="528"/>
      <c r="I5" s="528"/>
      <c r="J5" s="528"/>
      <c r="K5" s="528"/>
    </row>
    <row r="6" spans="2:17" ht="5.25" customHeight="1" x14ac:dyDescent="0.25">
      <c r="C6" s="529"/>
    </row>
    <row r="7" spans="2:17" ht="50.25" customHeight="1" x14ac:dyDescent="0.3">
      <c r="C7" s="1412" t="s">
        <v>1428</v>
      </c>
      <c r="D7" s="1419"/>
      <c r="E7" s="1419"/>
      <c r="F7" s="1419"/>
      <c r="G7" s="1419"/>
      <c r="H7" s="1419"/>
      <c r="I7" s="1419"/>
      <c r="J7" s="1419"/>
      <c r="K7" s="1419"/>
    </row>
    <row r="8" spans="2:17" ht="18.75" customHeight="1" x14ac:dyDescent="0.3">
      <c r="C8" s="1412" t="s">
        <v>1429</v>
      </c>
      <c r="D8" s="1419"/>
      <c r="E8" s="1419"/>
      <c r="F8" s="1419"/>
      <c r="G8" s="1419"/>
      <c r="H8" s="1419"/>
      <c r="I8" s="1419"/>
      <c r="J8" s="1419"/>
      <c r="K8" s="1419"/>
    </row>
    <row r="9" spans="2:17" ht="34.5" customHeight="1" x14ac:dyDescent="0.3">
      <c r="B9" s="601"/>
      <c r="C9" s="1412" t="s">
        <v>1430</v>
      </c>
      <c r="D9" s="1413"/>
      <c r="E9" s="1413"/>
      <c r="F9" s="1413"/>
      <c r="G9" s="1413"/>
      <c r="H9" s="1413"/>
      <c r="I9" s="1413"/>
      <c r="J9" s="1413"/>
      <c r="K9" s="1413"/>
    </row>
    <row r="10" spans="2:17" ht="36" customHeight="1" x14ac:dyDescent="0.3">
      <c r="B10" s="601"/>
      <c r="C10" s="1412" t="s">
        <v>1431</v>
      </c>
      <c r="D10" s="1413"/>
      <c r="E10" s="1413"/>
      <c r="F10" s="1413"/>
      <c r="G10" s="1413"/>
      <c r="H10" s="1413"/>
      <c r="I10" s="1413"/>
      <c r="J10" s="1413"/>
      <c r="K10" s="1413"/>
    </row>
    <row r="11" spans="2:17" ht="49.5" customHeight="1" x14ac:dyDescent="0.3">
      <c r="B11" s="601"/>
      <c r="C11" s="1412" t="s">
        <v>1432</v>
      </c>
      <c r="D11" s="1413"/>
      <c r="E11" s="1413"/>
      <c r="F11" s="1413"/>
      <c r="G11" s="1413"/>
      <c r="H11" s="1413"/>
      <c r="I11" s="1413"/>
      <c r="J11" s="1413"/>
      <c r="K11" s="1413"/>
    </row>
    <row r="12" spans="2:17" ht="82.5" customHeight="1" x14ac:dyDescent="0.3">
      <c r="B12" s="601"/>
      <c r="C12" s="1412" t="s">
        <v>1436</v>
      </c>
      <c r="D12" s="1419"/>
      <c r="E12" s="1419"/>
      <c r="F12" s="1419"/>
      <c r="G12" s="1419"/>
      <c r="H12" s="1419"/>
      <c r="I12" s="1419"/>
      <c r="J12" s="1419"/>
      <c r="K12" s="1419"/>
    </row>
    <row r="13" spans="2:17" ht="66" customHeight="1" x14ac:dyDescent="0.3">
      <c r="B13" s="601"/>
      <c r="C13" s="1412" t="s">
        <v>1474</v>
      </c>
      <c r="D13" s="1419"/>
      <c r="E13" s="1419"/>
      <c r="F13" s="1419"/>
      <c r="G13" s="1419"/>
      <c r="H13" s="1419"/>
      <c r="I13" s="1419"/>
      <c r="J13" s="1419"/>
      <c r="K13" s="1419"/>
    </row>
    <row r="14" spans="2:17" ht="18" customHeight="1" x14ac:dyDescent="0.3">
      <c r="B14" s="601"/>
      <c r="C14" s="1412" t="s">
        <v>1477</v>
      </c>
      <c r="D14" s="1419"/>
      <c r="E14" s="1419"/>
      <c r="F14" s="1419"/>
      <c r="G14" s="1419"/>
      <c r="H14" s="1419"/>
      <c r="I14" s="1419"/>
      <c r="J14" s="1419"/>
      <c r="K14" s="1419"/>
    </row>
    <row r="15" spans="2:17" ht="18" customHeight="1" x14ac:dyDescent="0.3">
      <c r="C15" s="144" t="s">
        <v>1040</v>
      </c>
      <c r="D15" s="143"/>
      <c r="E15" s="143"/>
      <c r="F15" s="90"/>
      <c r="G15" s="90"/>
      <c r="H15" s="143"/>
      <c r="I15" s="90"/>
      <c r="J15" s="90"/>
      <c r="K15" s="90"/>
    </row>
    <row r="16" spans="2:17" ht="48" customHeight="1" x14ac:dyDescent="0.3">
      <c r="C16" s="1418" t="s">
        <v>1219</v>
      </c>
      <c r="D16" s="1412"/>
      <c r="E16" s="1412"/>
      <c r="F16" s="1412"/>
      <c r="G16" s="1412"/>
      <c r="H16" s="1412"/>
      <c r="I16" s="1412"/>
      <c r="J16" s="1412"/>
      <c r="K16" s="1412"/>
    </row>
    <row r="17" spans="3:11" ht="9.75" customHeight="1" x14ac:dyDescent="0.3">
      <c r="C17" s="631"/>
      <c r="D17" s="632"/>
      <c r="E17" s="632"/>
      <c r="F17" s="632"/>
      <c r="G17" s="632"/>
      <c r="H17" s="632"/>
      <c r="I17" s="632"/>
      <c r="J17" s="632"/>
      <c r="K17" s="632"/>
    </row>
    <row r="18" spans="3:11" ht="33.75" customHeight="1" x14ac:dyDescent="0.3">
      <c r="C18" s="1418" t="s">
        <v>1159</v>
      </c>
      <c r="D18" s="1419"/>
      <c r="E18" s="1419"/>
      <c r="F18" s="1419"/>
      <c r="G18" s="1419"/>
      <c r="H18" s="1419"/>
      <c r="I18" s="1419"/>
      <c r="J18" s="1419"/>
      <c r="K18" s="1419"/>
    </row>
    <row r="19" spans="3:11" ht="9.75" customHeight="1" x14ac:dyDescent="0.3">
      <c r="C19" s="631"/>
      <c r="D19" s="630"/>
      <c r="E19" s="630"/>
      <c r="F19" s="630"/>
      <c r="G19" s="630"/>
      <c r="H19" s="630"/>
      <c r="I19" s="630"/>
      <c r="J19" s="630"/>
      <c r="K19" s="630"/>
    </row>
  </sheetData>
  <sheetProtection algorithmName="SHA-512" hashValue="5k1P2WaNVJsKurICpkPSs/KoMmTwawclfcgyAePzZ7/DotwotU8RrFBGviwXiNvrjLHaA95M6MioIA3fFQJZtg==" saltValue="1swoolcGOl3jbHU7GX/QBw==" spinCount="100000" sheet="1" objects="1" scenarios="1"/>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left="0.75" right="0.44" top="0.62" bottom="1" header="0.5" footer="0.5"/>
  <pageSetup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76"/>
  <sheetViews>
    <sheetView zoomScaleNormal="100" workbookViewId="0">
      <pane ySplit="1992" topLeftCell="A5" activePane="bottomLeft"/>
      <selection sqref="A1:XFD1048576"/>
      <selection pane="bottomLeft" activeCell="C23" sqref="C23"/>
    </sheetView>
  </sheetViews>
  <sheetFormatPr defaultColWidth="8.6640625" defaultRowHeight="10.199999999999999" x14ac:dyDescent="0.2"/>
  <cols>
    <col min="1" max="1" width="40.6640625" style="294" customWidth="1"/>
    <col min="2" max="3" width="15.6640625" style="771" customWidth="1"/>
    <col min="4" max="4" width="15.6640625" style="284" customWidth="1"/>
    <col min="5" max="5" width="15.6640625" style="294" customWidth="1"/>
    <col min="6" max="16384" width="8.6640625" style="294"/>
  </cols>
  <sheetData>
    <row r="1" spans="1:6" ht="28.8" x14ac:dyDescent="0.25">
      <c r="A1" s="741" t="s">
        <v>700</v>
      </c>
      <c r="B1" s="742"/>
      <c r="C1" s="742"/>
      <c r="D1" s="743"/>
      <c r="E1" s="743"/>
      <c r="F1" s="289"/>
    </row>
    <row r="2" spans="1:6" ht="15" thickBot="1" x14ac:dyDescent="0.3">
      <c r="A2" s="741"/>
      <c r="B2" s="294"/>
      <c r="C2" s="294"/>
      <c r="D2" s="743"/>
      <c r="E2" s="743"/>
      <c r="F2" s="289"/>
    </row>
    <row r="3" spans="1:6" ht="15.75" customHeight="1" thickTop="1" thickBot="1" x14ac:dyDescent="0.3">
      <c r="A3" s="316"/>
      <c r="B3" s="744" t="s">
        <v>701</v>
      </c>
      <c r="C3" s="745"/>
      <c r="D3" s="746" t="s">
        <v>702</v>
      </c>
      <c r="E3" s="747"/>
      <c r="F3" s="289"/>
    </row>
    <row r="4" spans="1:6" ht="25.5" customHeight="1" thickTop="1" thickBot="1" x14ac:dyDescent="0.3">
      <c r="A4" s="318" t="s">
        <v>654</v>
      </c>
      <c r="B4" s="748" t="s">
        <v>703</v>
      </c>
      <c r="C4" s="749" t="s">
        <v>704</v>
      </c>
      <c r="D4" s="750" t="s">
        <v>703</v>
      </c>
      <c r="E4" s="751" t="s">
        <v>704</v>
      </c>
      <c r="F4" s="289"/>
    </row>
    <row r="5" spans="1:6" x14ac:dyDescent="0.2">
      <c r="A5" s="309" t="s">
        <v>589</v>
      </c>
      <c r="B5" s="752">
        <v>118.02725999999998</v>
      </c>
      <c r="C5" s="753">
        <v>20</v>
      </c>
      <c r="D5" s="752">
        <v>118.02725999999998</v>
      </c>
      <c r="E5" s="754">
        <v>15</v>
      </c>
    </row>
    <row r="6" spans="1:6" x14ac:dyDescent="0.2">
      <c r="A6" s="279" t="s">
        <v>590</v>
      </c>
      <c r="B6" s="755">
        <v>99.925781920903958</v>
      </c>
      <c r="C6" s="756">
        <v>235.67393058918483</v>
      </c>
      <c r="D6" s="755">
        <v>5.5120019500000001</v>
      </c>
      <c r="E6" s="757">
        <v>13</v>
      </c>
    </row>
    <row r="7" spans="1:6" x14ac:dyDescent="0.2">
      <c r="A7" s="279" t="s">
        <v>591</v>
      </c>
      <c r="B7" s="755">
        <v>8.687017954136067</v>
      </c>
      <c r="C7" s="756">
        <v>14110.433698212553</v>
      </c>
      <c r="D7" s="755">
        <v>0.9234675</v>
      </c>
      <c r="E7" s="757">
        <v>1500</v>
      </c>
    </row>
    <row r="8" spans="1:6" x14ac:dyDescent="0.2">
      <c r="A8" s="279" t="s">
        <v>592</v>
      </c>
      <c r="B8" s="755">
        <v>3.8715485119258415</v>
      </c>
      <c r="C8" s="756">
        <v>5.1279169417946307E-3</v>
      </c>
      <c r="D8" s="755">
        <v>3.8715485119258415</v>
      </c>
      <c r="E8" s="757">
        <v>1.3999999999999999E-4</v>
      </c>
    </row>
    <row r="9" spans="1:6" x14ac:dyDescent="0.2">
      <c r="A9" s="279" t="s">
        <v>171</v>
      </c>
      <c r="B9" s="755">
        <v>12.829768732746592</v>
      </c>
      <c r="C9" s="756">
        <v>180.49450549450549</v>
      </c>
      <c r="D9" s="755">
        <v>12.829768732746592</v>
      </c>
      <c r="E9" s="757">
        <v>180.49450549450549</v>
      </c>
    </row>
    <row r="10" spans="1:6" x14ac:dyDescent="0.2">
      <c r="A10" s="305" t="s">
        <v>172</v>
      </c>
      <c r="B10" s="755">
        <v>1.8842824257981663</v>
      </c>
      <c r="C10" s="756">
        <v>40.109890109890109</v>
      </c>
      <c r="D10" s="755">
        <v>0.84560400368695798</v>
      </c>
      <c r="E10" s="757">
        <v>18</v>
      </c>
    </row>
    <row r="11" spans="1:6" x14ac:dyDescent="0.2">
      <c r="A11" s="305" t="s">
        <v>103</v>
      </c>
      <c r="B11" s="755">
        <v>1.8842824257981663</v>
      </c>
      <c r="C11" s="756">
        <v>40.109890109890109</v>
      </c>
      <c r="D11" s="755">
        <v>0.51675800225314095</v>
      </c>
      <c r="E11" s="757">
        <v>11</v>
      </c>
    </row>
    <row r="12" spans="1:6" x14ac:dyDescent="0.2">
      <c r="A12" s="279" t="s">
        <v>593</v>
      </c>
      <c r="B12" s="755">
        <v>4.2251984613333331</v>
      </c>
      <c r="C12" s="756">
        <v>0.18</v>
      </c>
      <c r="D12" s="755">
        <v>4.2251984613333331</v>
      </c>
      <c r="E12" s="757">
        <v>0.02</v>
      </c>
    </row>
    <row r="13" spans="1:6" x14ac:dyDescent="0.2">
      <c r="A13" s="279" t="s">
        <v>594</v>
      </c>
      <c r="B13" s="755">
        <v>6.2571428571428571</v>
      </c>
      <c r="C13" s="756">
        <v>6</v>
      </c>
      <c r="D13" s="755">
        <v>6.2571428571428571</v>
      </c>
      <c r="E13" s="757">
        <v>6</v>
      </c>
    </row>
    <row r="14" spans="1:6" x14ac:dyDescent="0.2">
      <c r="A14" s="279" t="s">
        <v>731</v>
      </c>
      <c r="B14" s="755">
        <v>24</v>
      </c>
      <c r="C14" s="756">
        <v>10</v>
      </c>
      <c r="D14" s="755">
        <v>24</v>
      </c>
      <c r="E14" s="757">
        <v>10</v>
      </c>
    </row>
    <row r="15" spans="1:6" x14ac:dyDescent="0.2">
      <c r="A15" s="279" t="s">
        <v>104</v>
      </c>
      <c r="B15" s="755">
        <v>0.11180104469040002</v>
      </c>
      <c r="C15" s="756">
        <v>3</v>
      </c>
      <c r="D15" s="755">
        <v>0.11180104469040002</v>
      </c>
      <c r="E15" s="757">
        <v>3</v>
      </c>
    </row>
    <row r="16" spans="1:6"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0.29829600000000001</v>
      </c>
      <c r="C18" s="756">
        <v>5</v>
      </c>
      <c r="D18" s="755">
        <v>0.29829600000000001</v>
      </c>
      <c r="E18" s="757">
        <v>5</v>
      </c>
    </row>
    <row r="19" spans="1:5" x14ac:dyDescent="0.2">
      <c r="A19" s="279" t="s">
        <v>734</v>
      </c>
      <c r="B19" s="755">
        <v>9.9781008719534601</v>
      </c>
      <c r="C19" s="756">
        <v>1.1344740236530064E-2</v>
      </c>
      <c r="D19" s="755">
        <v>9.9781008719534601</v>
      </c>
      <c r="E19" s="757">
        <v>1.1344740236530064E-2</v>
      </c>
    </row>
    <row r="20" spans="1:5" x14ac:dyDescent="0.2">
      <c r="A20" s="279" t="s">
        <v>735</v>
      </c>
      <c r="B20" s="755">
        <v>1.5729635400013695</v>
      </c>
      <c r="C20" s="756">
        <v>0.2</v>
      </c>
      <c r="D20" s="755">
        <v>1.5729635400013695</v>
      </c>
      <c r="E20" s="757">
        <v>0.06</v>
      </c>
    </row>
    <row r="21" spans="1:5" x14ac:dyDescent="0.2">
      <c r="A21" s="279" t="s">
        <v>736</v>
      </c>
      <c r="B21" s="755">
        <v>5.394750007666981</v>
      </c>
      <c r="C21" s="756">
        <v>2.9498525073746312E-2</v>
      </c>
      <c r="D21" s="755">
        <v>5.394750007666981</v>
      </c>
      <c r="E21" s="757">
        <v>2.9498525073746312E-2</v>
      </c>
    </row>
    <row r="22" spans="1:5" x14ac:dyDescent="0.2">
      <c r="A22" s="279" t="s">
        <v>737</v>
      </c>
      <c r="B22" s="755">
        <v>34.528000116195038</v>
      </c>
      <c r="C22" s="756">
        <v>0.12999999999999998</v>
      </c>
      <c r="D22" s="755">
        <v>34.528000116195038</v>
      </c>
      <c r="E22" s="757">
        <v>0.12999999999999998</v>
      </c>
    </row>
    <row r="23" spans="1:5" x14ac:dyDescent="0.2">
      <c r="A23" s="279" t="s">
        <v>738</v>
      </c>
      <c r="B23" s="755">
        <v>28.763540884973455</v>
      </c>
      <c r="C23" s="756">
        <v>0.29498525073746318</v>
      </c>
      <c r="D23" s="755">
        <v>28.763540884973455</v>
      </c>
      <c r="E23" s="757">
        <v>0.29498525073746318</v>
      </c>
    </row>
    <row r="24" spans="1:5" x14ac:dyDescent="0.2">
      <c r="A24" s="279" t="s">
        <v>136</v>
      </c>
      <c r="B24" s="755">
        <v>31.114129015408725</v>
      </c>
      <c r="C24" s="756">
        <v>4</v>
      </c>
      <c r="D24" s="755">
        <v>31.114129015408725</v>
      </c>
      <c r="E24" s="757">
        <v>0.66</v>
      </c>
    </row>
    <row r="25" spans="1:5" x14ac:dyDescent="0.2">
      <c r="A25" s="279" t="s">
        <v>243</v>
      </c>
      <c r="B25" s="755">
        <v>10.157103856679932</v>
      </c>
      <c r="C25" s="756">
        <v>0.5</v>
      </c>
      <c r="D25" s="755">
        <v>10.157103856679932</v>
      </c>
      <c r="E25" s="757">
        <v>0.5</v>
      </c>
    </row>
    <row r="26" spans="1:5" x14ac:dyDescent="0.2">
      <c r="A26" s="279" t="s">
        <v>137</v>
      </c>
      <c r="B26" s="755">
        <v>7.4806635781006253E-5</v>
      </c>
      <c r="C26" s="756">
        <v>1.3719999248219218E-2</v>
      </c>
      <c r="D26" s="755">
        <v>7.4806635781006253E-5</v>
      </c>
      <c r="E26" s="757">
        <v>1.3719999248219218E-2</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6</v>
      </c>
      <c r="D28" s="755">
        <v>38.755453401329738</v>
      </c>
      <c r="E28" s="757">
        <v>3</v>
      </c>
    </row>
    <row r="29" spans="1:5" x14ac:dyDescent="0.2">
      <c r="A29" s="279" t="s">
        <v>139</v>
      </c>
      <c r="B29" s="755">
        <v>1000</v>
      </c>
      <c r="C29" s="756">
        <v>4010.9890109890111</v>
      </c>
      <c r="D29" s="755">
        <v>1000</v>
      </c>
      <c r="E29" s="757">
        <v>1000</v>
      </c>
    </row>
    <row r="30" spans="1:5" x14ac:dyDescent="0.2">
      <c r="A30" s="279" t="s">
        <v>140</v>
      </c>
      <c r="B30" s="755">
        <v>2.4803241364214777E-3</v>
      </c>
      <c r="C30" s="756">
        <v>0.13541237706225631</v>
      </c>
      <c r="D30" s="755">
        <v>2.4803241364214777E-3</v>
      </c>
      <c r="E30" s="757">
        <v>0.13541237706225631</v>
      </c>
    </row>
    <row r="31" spans="1:5" x14ac:dyDescent="0.2">
      <c r="A31" s="279" t="s">
        <v>141</v>
      </c>
      <c r="B31" s="755">
        <v>0.69071199999999999</v>
      </c>
      <c r="C31" s="756">
        <v>80</v>
      </c>
      <c r="D31" s="755">
        <v>0.69071199999999999</v>
      </c>
      <c r="E31" s="757">
        <v>80</v>
      </c>
    </row>
    <row r="32" spans="1:5" x14ac:dyDescent="0.2">
      <c r="A32" s="279" t="s">
        <v>142</v>
      </c>
      <c r="B32" s="755">
        <v>0.22290445714285717</v>
      </c>
      <c r="C32" s="756">
        <v>7.6041666666666679</v>
      </c>
      <c r="D32" s="755">
        <v>0.22290445714285717</v>
      </c>
      <c r="E32" s="757">
        <v>7.6041666666666679</v>
      </c>
    </row>
    <row r="33" spans="1:5" x14ac:dyDescent="0.2">
      <c r="A33" s="279" t="s">
        <v>143</v>
      </c>
      <c r="B33" s="755">
        <v>14.215161571366792</v>
      </c>
      <c r="C33" s="756">
        <v>3</v>
      </c>
      <c r="D33" s="755">
        <v>14.215161571366792</v>
      </c>
      <c r="E33" s="757">
        <v>3</v>
      </c>
    </row>
    <row r="34" spans="1:5" x14ac:dyDescent="0.2">
      <c r="A34" s="279" t="s">
        <v>144</v>
      </c>
      <c r="B34" s="755">
        <v>0.10002123076923075</v>
      </c>
      <c r="C34" s="756">
        <v>5</v>
      </c>
      <c r="D34" s="755">
        <v>0.10002123076923075</v>
      </c>
      <c r="E34" s="757">
        <v>5</v>
      </c>
    </row>
    <row r="35" spans="1:5" x14ac:dyDescent="0.2">
      <c r="A35" s="279" t="s">
        <v>655</v>
      </c>
      <c r="B35" s="755">
        <v>17.200211477720551</v>
      </c>
      <c r="C35" s="756">
        <v>0.09</v>
      </c>
      <c r="D35" s="755">
        <v>17.200211477720551</v>
      </c>
      <c r="E35" s="757">
        <v>4.0000000000000001E-3</v>
      </c>
    </row>
    <row r="36" spans="1:5" x14ac:dyDescent="0.2">
      <c r="A36" s="279" t="s">
        <v>145</v>
      </c>
      <c r="B36" s="755">
        <v>7.2905140512273224E-3</v>
      </c>
      <c r="C36" s="756">
        <v>0.38954108858057629</v>
      </c>
      <c r="D36" s="755">
        <v>7.2905140512273224E-3</v>
      </c>
      <c r="E36" s="757">
        <v>0.38954108858057629</v>
      </c>
    </row>
    <row r="37" spans="1:5" x14ac:dyDescent="0.2">
      <c r="A37" s="279" t="s">
        <v>146</v>
      </c>
      <c r="B37" s="755">
        <v>2.229044571428572</v>
      </c>
      <c r="C37" s="756">
        <v>50</v>
      </c>
      <c r="D37" s="755">
        <v>1.4517275000000003</v>
      </c>
      <c r="E37" s="757">
        <v>25</v>
      </c>
    </row>
    <row r="38" spans="1:5" x14ac:dyDescent="0.2">
      <c r="A38" s="279" t="s">
        <v>829</v>
      </c>
      <c r="B38" s="755">
        <v>1.1501468800000001</v>
      </c>
      <c r="C38" s="756">
        <v>16</v>
      </c>
      <c r="D38" s="755">
        <v>1.1501468800000001</v>
      </c>
      <c r="E38" s="757">
        <v>16</v>
      </c>
    </row>
    <row r="39" spans="1:5" ht="12.75" customHeight="1" x14ac:dyDescent="0.2">
      <c r="A39" s="307" t="s">
        <v>147</v>
      </c>
      <c r="B39" s="755">
        <v>2.6092494983277589E-2</v>
      </c>
      <c r="C39" s="756">
        <v>70</v>
      </c>
      <c r="D39" s="755">
        <v>2.6092494983277589E-2</v>
      </c>
      <c r="E39" s="757">
        <v>28</v>
      </c>
    </row>
    <row r="40" spans="1:5" ht="12.75" customHeight="1" x14ac:dyDescent="0.2">
      <c r="A40" s="279" t="s">
        <v>830</v>
      </c>
      <c r="B40" s="755">
        <v>4.012280228571429</v>
      </c>
      <c r="C40" s="756">
        <v>187.71428571428572</v>
      </c>
      <c r="D40" s="755">
        <v>4.012280228571429</v>
      </c>
      <c r="E40" s="757">
        <v>187.71428571428572</v>
      </c>
    </row>
    <row r="41" spans="1:5" ht="12.75" customHeight="1" x14ac:dyDescent="0.2">
      <c r="A41" s="279" t="s">
        <v>148</v>
      </c>
      <c r="B41" s="755">
        <v>1.1605729859999999E-2</v>
      </c>
      <c r="C41" s="756">
        <v>0.18</v>
      </c>
      <c r="D41" s="755">
        <v>1.1605729859999999E-2</v>
      </c>
      <c r="E41" s="757">
        <v>0.18</v>
      </c>
    </row>
    <row r="42" spans="1:5" ht="12.75" customHeight="1" x14ac:dyDescent="0.2">
      <c r="A42" s="279" t="s">
        <v>653</v>
      </c>
      <c r="B42" s="755">
        <v>1145</v>
      </c>
      <c r="C42" s="756">
        <v>16</v>
      </c>
      <c r="D42" s="755">
        <v>1145</v>
      </c>
      <c r="E42" s="757">
        <v>11</v>
      </c>
    </row>
    <row r="43" spans="1:5" ht="12.75" customHeight="1" x14ac:dyDescent="0.2">
      <c r="A43" s="279" t="s">
        <v>827</v>
      </c>
      <c r="B43" s="755">
        <v>1000</v>
      </c>
      <c r="C43" s="756">
        <v>570</v>
      </c>
      <c r="D43" s="755">
        <v>1000</v>
      </c>
      <c r="E43" s="757">
        <v>20</v>
      </c>
    </row>
    <row r="44" spans="1:5" ht="12.75" customHeight="1" x14ac:dyDescent="0.2">
      <c r="A44" s="279" t="s">
        <v>828</v>
      </c>
      <c r="B44" s="755">
        <v>30.068326091521424</v>
      </c>
      <c r="C44" s="756">
        <v>4.3067846607669615</v>
      </c>
      <c r="D44" s="755">
        <v>30.068326091521424</v>
      </c>
      <c r="E44" s="757">
        <v>4.3067846607669615</v>
      </c>
    </row>
    <row r="45" spans="1:5" ht="12.75" customHeight="1" x14ac:dyDescent="0.2">
      <c r="A45" s="279" t="s">
        <v>149</v>
      </c>
      <c r="B45" s="755">
        <v>29.963032276400003</v>
      </c>
      <c r="C45" s="756">
        <v>1</v>
      </c>
      <c r="D45" s="755">
        <v>29.963032276400003</v>
      </c>
      <c r="E45" s="757">
        <v>1</v>
      </c>
    </row>
    <row r="46" spans="1:5" ht="12.75" customHeight="1" x14ac:dyDescent="0.2">
      <c r="A46" s="279" t="s">
        <v>150</v>
      </c>
      <c r="B46" s="755">
        <v>80</v>
      </c>
      <c r="C46" s="756">
        <v>6.0164835164835164</v>
      </c>
      <c r="D46" s="755">
        <v>80</v>
      </c>
      <c r="E46" s="757">
        <v>6.0164835164835164</v>
      </c>
    </row>
    <row r="47" spans="1:5" ht="12.75" customHeight="1" x14ac:dyDescent="0.2">
      <c r="A47" s="279" t="s">
        <v>151</v>
      </c>
      <c r="B47" s="755">
        <v>625.71428571428567</v>
      </c>
      <c r="C47" s="756">
        <v>2.9</v>
      </c>
      <c r="D47" s="755">
        <v>625.71428571428567</v>
      </c>
      <c r="E47" s="757">
        <v>2.9</v>
      </c>
    </row>
    <row r="48" spans="1:5" ht="12.75" customHeight="1" x14ac:dyDescent="0.2">
      <c r="A48" s="279" t="s">
        <v>152</v>
      </c>
      <c r="B48" s="755">
        <v>4.7610264623901024</v>
      </c>
      <c r="C48" s="756">
        <v>1</v>
      </c>
      <c r="D48" s="755">
        <v>4.7610264623901024</v>
      </c>
      <c r="E48" s="757">
        <v>1</v>
      </c>
    </row>
    <row r="49" spans="1:5" ht="12.75" customHeight="1" x14ac:dyDescent="0.2">
      <c r="A49" s="305" t="s">
        <v>105</v>
      </c>
      <c r="B49" s="755">
        <v>1.0472011924538857E-2</v>
      </c>
      <c r="C49" s="756">
        <v>0.70825652469195688</v>
      </c>
      <c r="D49" s="755">
        <v>1.0472011924538857E-2</v>
      </c>
      <c r="E49" s="757">
        <v>0.70825652469195688</v>
      </c>
    </row>
    <row r="50" spans="1:5" ht="12.75" customHeight="1" x14ac:dyDescent="0.2">
      <c r="A50" s="279" t="s">
        <v>106</v>
      </c>
      <c r="B50" s="755">
        <v>0.1063107598</v>
      </c>
      <c r="C50" s="756">
        <v>200</v>
      </c>
      <c r="D50" s="755">
        <v>0.1063107598</v>
      </c>
      <c r="E50" s="757">
        <v>200</v>
      </c>
    </row>
    <row r="51" spans="1:5" ht="12.75" customHeight="1" x14ac:dyDescent="0.2">
      <c r="A51" s="279" t="s">
        <v>153</v>
      </c>
      <c r="B51" s="755">
        <v>1.5729617456497755</v>
      </c>
      <c r="C51" s="756">
        <v>2.9498525073746312E-3</v>
      </c>
      <c r="D51" s="755">
        <v>1.5729617456497755</v>
      </c>
      <c r="E51" s="757">
        <v>2.9498525073746312E-3</v>
      </c>
    </row>
    <row r="52" spans="1:5" ht="12.75" customHeight="1" x14ac:dyDescent="0.2">
      <c r="A52" s="279" t="s">
        <v>401</v>
      </c>
      <c r="B52" s="755">
        <v>8.061539999999999E-4</v>
      </c>
      <c r="C52" s="756">
        <v>0.04</v>
      </c>
      <c r="D52" s="755">
        <v>8.061539999999999E-4</v>
      </c>
      <c r="E52" s="757">
        <v>0.04</v>
      </c>
    </row>
    <row r="53" spans="1:5" ht="12.75" customHeight="1" x14ac:dyDescent="0.2">
      <c r="A53" s="279" t="s">
        <v>154</v>
      </c>
      <c r="B53" s="755">
        <v>2.1012355135510141E-3</v>
      </c>
      <c r="C53" s="756">
        <v>0.2075585428821636</v>
      </c>
      <c r="D53" s="755">
        <v>2.1012355135510141E-3</v>
      </c>
      <c r="E53" s="757">
        <v>0.2075585428821636</v>
      </c>
    </row>
    <row r="54" spans="1:5" ht="12.75" customHeight="1" x14ac:dyDescent="0.2">
      <c r="A54" s="279" t="s">
        <v>528</v>
      </c>
      <c r="B54" s="755">
        <v>4.2432600000000004E-4</v>
      </c>
      <c r="C54" s="756">
        <v>0.04</v>
      </c>
      <c r="D54" s="755">
        <v>4.2432600000000004E-4</v>
      </c>
      <c r="E54" s="757">
        <v>0.04</v>
      </c>
    </row>
    <row r="55" spans="1:5" ht="12.75" customHeight="1" x14ac:dyDescent="0.2">
      <c r="A55" s="279" t="s">
        <v>155</v>
      </c>
      <c r="B55" s="755">
        <v>0.75354699999999997</v>
      </c>
      <c r="C55" s="756">
        <v>10</v>
      </c>
      <c r="D55" s="755">
        <v>0.75354699999999997</v>
      </c>
      <c r="E55" s="757">
        <v>10</v>
      </c>
    </row>
    <row r="56" spans="1:5" ht="12.75" customHeight="1" x14ac:dyDescent="0.2">
      <c r="A56" s="279" t="s">
        <v>235</v>
      </c>
      <c r="B56" s="755">
        <v>0.5710765000000001</v>
      </c>
      <c r="C56" s="756">
        <v>5</v>
      </c>
      <c r="D56" s="755">
        <v>0.5710765000000001</v>
      </c>
      <c r="E56" s="757">
        <v>5</v>
      </c>
    </row>
    <row r="57" spans="1:5" ht="12.75" customHeight="1" x14ac:dyDescent="0.2">
      <c r="A57" s="279" t="s">
        <v>236</v>
      </c>
      <c r="B57" s="755">
        <v>5.4557034965034959E-2</v>
      </c>
      <c r="C57" s="756">
        <v>5</v>
      </c>
      <c r="D57" s="755">
        <v>5.4557034965034959E-2</v>
      </c>
      <c r="E57" s="757">
        <v>5</v>
      </c>
    </row>
    <row r="58" spans="1:5" ht="12.75" customHeight="1" x14ac:dyDescent="0.2">
      <c r="A58" s="279" t="s">
        <v>237</v>
      </c>
      <c r="B58" s="755">
        <v>9.1678928050959618E-2</v>
      </c>
      <c r="C58" s="756">
        <v>0.17312937270247838</v>
      </c>
      <c r="D58" s="755">
        <v>9.1678928050959618E-2</v>
      </c>
      <c r="E58" s="757">
        <v>0.17312937270247838</v>
      </c>
    </row>
    <row r="59" spans="1:5" ht="12.75" customHeight="1" x14ac:dyDescent="0.2">
      <c r="A59" s="279" t="s">
        <v>375</v>
      </c>
      <c r="B59" s="755">
        <v>2.2606974962228725</v>
      </c>
      <c r="C59" s="756">
        <v>0.19</v>
      </c>
      <c r="D59" s="755">
        <v>2.2606974962228725</v>
      </c>
      <c r="E59" s="757">
        <v>1.0999999999999999E-2</v>
      </c>
    </row>
    <row r="60" spans="1:5" ht="12.75" customHeight="1" x14ac:dyDescent="0.2">
      <c r="A60" s="279" t="s">
        <v>376</v>
      </c>
      <c r="B60" s="755">
        <v>1.9833771576946191</v>
      </c>
      <c r="C60" s="756">
        <v>4.6214816596816873E-2</v>
      </c>
      <c r="D60" s="755">
        <v>1.9833771576946191</v>
      </c>
      <c r="E60" s="757">
        <v>4.6214816596816873E-2</v>
      </c>
    </row>
    <row r="61" spans="1:5" ht="12.75" customHeight="1" x14ac:dyDescent="0.2">
      <c r="A61" s="279" t="s">
        <v>377</v>
      </c>
      <c r="B61" s="755">
        <v>1.8855772613117678</v>
      </c>
      <c r="C61" s="756">
        <v>1.2999999999999999E-2</v>
      </c>
      <c r="D61" s="755">
        <v>1.8855772613117678</v>
      </c>
      <c r="E61" s="757">
        <v>1E-3</v>
      </c>
    </row>
    <row r="62" spans="1:5" ht="12.75" customHeight="1" x14ac:dyDescent="0.2">
      <c r="A62" s="279" t="s">
        <v>244</v>
      </c>
      <c r="B62" s="755">
        <v>0.11181774001660233</v>
      </c>
      <c r="C62" s="756">
        <v>2.7925587871878932</v>
      </c>
      <c r="D62" s="755">
        <v>0.11181774001660233</v>
      </c>
      <c r="E62" s="757">
        <v>2.7925587871878932</v>
      </c>
    </row>
    <row r="63" spans="1:5" ht="12.75" customHeight="1" x14ac:dyDescent="0.2">
      <c r="A63" s="279" t="s">
        <v>245</v>
      </c>
      <c r="B63" s="755">
        <v>2.3081822485207102E-2</v>
      </c>
      <c r="C63" s="756">
        <v>5</v>
      </c>
      <c r="D63" s="755">
        <v>2.3081822485207102E-2</v>
      </c>
      <c r="E63" s="757">
        <v>5</v>
      </c>
    </row>
    <row r="64" spans="1:5" ht="12.75" customHeight="1" x14ac:dyDescent="0.2">
      <c r="A64" s="279" t="s">
        <v>307</v>
      </c>
      <c r="B64" s="755">
        <v>1.1666488400000001</v>
      </c>
      <c r="C64" s="756">
        <v>7</v>
      </c>
      <c r="D64" s="755">
        <v>1.1666488400000001</v>
      </c>
      <c r="E64" s="757">
        <v>7</v>
      </c>
    </row>
    <row r="65" spans="1:5" ht="12.75" customHeight="1" x14ac:dyDescent="0.2">
      <c r="A65" s="279" t="s">
        <v>308</v>
      </c>
      <c r="B65" s="755">
        <v>0.35664713142857146</v>
      </c>
      <c r="C65" s="756">
        <v>70</v>
      </c>
      <c r="D65" s="755">
        <v>0.35664713142857146</v>
      </c>
      <c r="E65" s="757">
        <v>70</v>
      </c>
    </row>
    <row r="66" spans="1:5" ht="12.75" customHeight="1" x14ac:dyDescent="0.2">
      <c r="A66" s="279" t="s">
        <v>238</v>
      </c>
      <c r="B66" s="755">
        <v>3.5664713142857147</v>
      </c>
      <c r="C66" s="756">
        <v>100</v>
      </c>
      <c r="D66" s="755">
        <v>3.5664713142857147</v>
      </c>
      <c r="E66" s="757">
        <v>100</v>
      </c>
    </row>
    <row r="67" spans="1:5" ht="12.75" customHeight="1" x14ac:dyDescent="0.2">
      <c r="A67" s="279" t="s">
        <v>1002</v>
      </c>
      <c r="B67" s="755">
        <v>7.3286070299999999E-3</v>
      </c>
      <c r="C67" s="756">
        <v>0.3</v>
      </c>
      <c r="D67" s="755">
        <v>7.3286070299999999E-3</v>
      </c>
      <c r="E67" s="757">
        <v>0.3</v>
      </c>
    </row>
    <row r="68" spans="1:5" ht="12.75" customHeight="1" x14ac:dyDescent="0.2">
      <c r="A68" s="279" t="s">
        <v>107</v>
      </c>
      <c r="B68" s="755">
        <v>0.34431580715000004</v>
      </c>
      <c r="C68" s="756">
        <v>70</v>
      </c>
      <c r="D68" s="755">
        <v>0.34431580715000004</v>
      </c>
      <c r="E68" s="757">
        <v>70</v>
      </c>
    </row>
    <row r="69" spans="1:5" ht="12.75" customHeight="1" x14ac:dyDescent="0.2">
      <c r="A69" s="279" t="s">
        <v>1003</v>
      </c>
      <c r="B69" s="755">
        <v>6.0012738461538456E-2</v>
      </c>
      <c r="C69" s="756">
        <v>5</v>
      </c>
      <c r="D69" s="755">
        <v>6.0012738461538456E-2</v>
      </c>
      <c r="E69" s="757">
        <v>5</v>
      </c>
    </row>
    <row r="70" spans="1:5" ht="12.75" customHeight="1" x14ac:dyDescent="0.2">
      <c r="A70" s="279" t="s">
        <v>309</v>
      </c>
      <c r="B70" s="755">
        <v>1.7198048455730953E-2</v>
      </c>
      <c r="C70" s="756">
        <v>0.50102951269732321</v>
      </c>
      <c r="D70" s="755">
        <v>2.0595252000000001E-3</v>
      </c>
      <c r="E70" s="757">
        <v>0.06</v>
      </c>
    </row>
    <row r="71" spans="1:5" ht="12.75" customHeight="1" x14ac:dyDescent="0.2">
      <c r="A71" s="279" t="s">
        <v>1004</v>
      </c>
      <c r="B71" s="755">
        <v>2.528519007900115</v>
      </c>
      <c r="C71" s="756">
        <v>1.1129745388016466E-2</v>
      </c>
      <c r="D71" s="755">
        <v>2.528519007900115</v>
      </c>
      <c r="E71" s="757">
        <v>1.9E-3</v>
      </c>
    </row>
    <row r="72" spans="1:5" ht="12.75" customHeight="1" x14ac:dyDescent="0.2">
      <c r="A72" s="279" t="s">
        <v>1005</v>
      </c>
      <c r="B72" s="755">
        <v>17.068842544600002</v>
      </c>
      <c r="C72" s="756">
        <v>980</v>
      </c>
      <c r="D72" s="755">
        <v>3.6576091167000007</v>
      </c>
      <c r="E72" s="757">
        <v>210</v>
      </c>
    </row>
    <row r="73" spans="1:5" ht="12.75" customHeight="1" x14ac:dyDescent="0.2">
      <c r="A73" s="279" t="s">
        <v>1007</v>
      </c>
      <c r="B73" s="755">
        <v>32.657878660000002</v>
      </c>
      <c r="C73" s="756">
        <v>400</v>
      </c>
      <c r="D73" s="755">
        <v>9.7973635980000005</v>
      </c>
      <c r="E73" s="757">
        <v>120</v>
      </c>
    </row>
    <row r="74" spans="1:5" ht="12.75" customHeight="1" x14ac:dyDescent="0.2">
      <c r="A74" s="279" t="s">
        <v>1006</v>
      </c>
      <c r="B74" s="755">
        <v>74.37008555200002</v>
      </c>
      <c r="C74" s="756">
        <v>3200</v>
      </c>
      <c r="D74" s="755">
        <v>25.564716908500003</v>
      </c>
      <c r="E74" s="757">
        <v>1100</v>
      </c>
    </row>
    <row r="75" spans="1:5" ht="12.75" customHeight="1" x14ac:dyDescent="0.2">
      <c r="A75" s="305" t="s">
        <v>108</v>
      </c>
      <c r="B75" s="755">
        <v>0.11705250006700552</v>
      </c>
      <c r="C75" s="756">
        <v>2.0054945054945055</v>
      </c>
      <c r="D75" s="755">
        <v>0.11705250006700552</v>
      </c>
      <c r="E75" s="757">
        <v>2.0054945054945055</v>
      </c>
    </row>
    <row r="76" spans="1:5" ht="12.75" customHeight="1" x14ac:dyDescent="0.2">
      <c r="A76" s="279" t="s">
        <v>310</v>
      </c>
      <c r="B76" s="755">
        <v>3.0681392129373632</v>
      </c>
      <c r="C76" s="756">
        <v>40.109890109890109</v>
      </c>
      <c r="D76" s="755">
        <v>1.0938546733686003</v>
      </c>
      <c r="E76" s="757">
        <v>14.3</v>
      </c>
    </row>
    <row r="77" spans="1:5" ht="12.75" customHeight="1" x14ac:dyDescent="0.2">
      <c r="A77" s="305" t="s">
        <v>109</v>
      </c>
      <c r="B77" s="755">
        <v>2.4013306943897826E-2</v>
      </c>
      <c r="C77" s="756">
        <v>0.25131683134230731</v>
      </c>
      <c r="D77" s="755">
        <v>2.4013306943897826E-2</v>
      </c>
      <c r="E77" s="757">
        <v>0.25131683134230731</v>
      </c>
    </row>
    <row r="78" spans="1:5" ht="12.75" customHeight="1" x14ac:dyDescent="0.2">
      <c r="A78" s="305" t="s">
        <v>110</v>
      </c>
      <c r="B78" s="755">
        <v>5.064712225720385E-3</v>
      </c>
      <c r="C78" s="756">
        <v>5.1938811810743515E-2</v>
      </c>
      <c r="D78" s="755">
        <v>5.064712225720385E-3</v>
      </c>
      <c r="E78" s="757">
        <v>5.1938811810743515E-2</v>
      </c>
    </row>
    <row r="79" spans="1:5" ht="12.75" customHeight="1" x14ac:dyDescent="0.2">
      <c r="A79" s="279" t="s">
        <v>402</v>
      </c>
      <c r="B79" s="755">
        <v>2.1223524133585382E-4</v>
      </c>
      <c r="C79" s="756">
        <v>0.45998739760554502</v>
      </c>
      <c r="D79" s="755">
        <v>2.1223524133585382E-4</v>
      </c>
      <c r="E79" s="757">
        <v>0.45998739760554502</v>
      </c>
    </row>
    <row r="80" spans="1:5" ht="12.75" customHeight="1" x14ac:dyDescent="0.2">
      <c r="A80" s="279" t="s">
        <v>635</v>
      </c>
      <c r="B80" s="755">
        <v>2.4000000000000001E-4</v>
      </c>
      <c r="C80" s="756">
        <v>3.0000000000000001E-5</v>
      </c>
      <c r="D80" s="755">
        <v>2.4000000000000001E-4</v>
      </c>
      <c r="E80" s="757">
        <v>3.1E-9</v>
      </c>
    </row>
    <row r="81" spans="1:5" ht="12.75" customHeight="1" x14ac:dyDescent="0.2">
      <c r="A81" s="279" t="s">
        <v>111</v>
      </c>
      <c r="B81" s="755">
        <v>0.72641430030521992</v>
      </c>
      <c r="C81" s="756">
        <v>40.109890109890109</v>
      </c>
      <c r="D81" s="755">
        <v>0.72641430030521992</v>
      </c>
      <c r="E81" s="757">
        <v>40.109890109890109</v>
      </c>
    </row>
    <row r="82" spans="1:5" ht="12.75" customHeight="1" x14ac:dyDescent="0.2">
      <c r="A82" s="279" t="s">
        <v>384</v>
      </c>
      <c r="B82" s="755">
        <v>13.216616117924531</v>
      </c>
      <c r="C82" s="756">
        <v>3.4000000000000002E-2</v>
      </c>
      <c r="D82" s="755">
        <v>13.216616117924531</v>
      </c>
      <c r="E82" s="757">
        <v>8.6999999999999994E-3</v>
      </c>
    </row>
    <row r="83" spans="1:5" ht="12.75" customHeight="1" x14ac:dyDescent="0.2">
      <c r="A83" s="279" t="s">
        <v>350</v>
      </c>
      <c r="B83" s="755">
        <v>3.7928207733428785</v>
      </c>
      <c r="C83" s="756">
        <v>3.6999999999999998E-2</v>
      </c>
      <c r="D83" s="755">
        <v>3.7928207733428785</v>
      </c>
      <c r="E83" s="757">
        <v>2.3E-3</v>
      </c>
    </row>
    <row r="84" spans="1:5" ht="12.75" customHeight="1" x14ac:dyDescent="0.2">
      <c r="A84" s="279" t="s">
        <v>36</v>
      </c>
      <c r="B84" s="755">
        <v>4.5168014999999997</v>
      </c>
      <c r="C84" s="756">
        <v>50000</v>
      </c>
      <c r="D84" s="755">
        <v>4.5168014999999997</v>
      </c>
      <c r="E84" s="757">
        <v>50000</v>
      </c>
    </row>
    <row r="85" spans="1:5" ht="12.75" customHeight="1" x14ac:dyDescent="0.2">
      <c r="A85" s="279" t="s">
        <v>351</v>
      </c>
      <c r="B85" s="755">
        <v>3.6926370000000008</v>
      </c>
      <c r="C85" s="756">
        <v>30</v>
      </c>
      <c r="D85" s="755">
        <v>0.89854167000000007</v>
      </c>
      <c r="E85" s="757">
        <v>7.3</v>
      </c>
    </row>
    <row r="86" spans="1:5" ht="12.75" customHeight="1" x14ac:dyDescent="0.2">
      <c r="A86" s="279" t="s">
        <v>352</v>
      </c>
      <c r="B86" s="755">
        <v>119.66181814990003</v>
      </c>
      <c r="C86" s="756">
        <v>13</v>
      </c>
      <c r="D86" s="755">
        <v>86.52801771924527</v>
      </c>
      <c r="E86" s="757">
        <v>0.8</v>
      </c>
    </row>
    <row r="87" spans="1:5" ht="12.75" customHeight="1" x14ac:dyDescent="0.2">
      <c r="A87" s="279" t="s">
        <v>353</v>
      </c>
      <c r="B87" s="755">
        <v>93.052630320000006</v>
      </c>
      <c r="C87" s="756">
        <v>235.67393058918483</v>
      </c>
      <c r="D87" s="755">
        <v>93.052630320000006</v>
      </c>
      <c r="E87" s="757">
        <v>3.9</v>
      </c>
    </row>
    <row r="88" spans="1:5" ht="12.75" customHeight="1" x14ac:dyDescent="0.2">
      <c r="A88" s="279" t="s">
        <v>112</v>
      </c>
      <c r="B88" s="755">
        <v>244.02000000912432</v>
      </c>
      <c r="C88" s="756">
        <v>700</v>
      </c>
      <c r="D88" s="755">
        <v>244.02000000912432</v>
      </c>
      <c r="E88" s="757">
        <v>700</v>
      </c>
    </row>
    <row r="89" spans="1:5" ht="12.75" customHeight="1" x14ac:dyDescent="0.2">
      <c r="A89" s="279" t="s">
        <v>354</v>
      </c>
      <c r="B89" s="755">
        <v>0.13596416711906673</v>
      </c>
      <c r="C89" s="756">
        <v>5.2999999999999999E-2</v>
      </c>
      <c r="D89" s="755">
        <v>0.13596416711906673</v>
      </c>
      <c r="E89" s="757">
        <v>3.5999999999999999E-3</v>
      </c>
    </row>
    <row r="90" spans="1:5" ht="12.75" customHeight="1" x14ac:dyDescent="0.2">
      <c r="A90" s="279" t="s">
        <v>355</v>
      </c>
      <c r="B90" s="755">
        <v>7.0912878398128654E-2</v>
      </c>
      <c r="C90" s="756">
        <v>5.2999999999999999E-2</v>
      </c>
      <c r="D90" s="755">
        <v>7.0912878398128654E-2</v>
      </c>
      <c r="E90" s="757">
        <v>3.5999999999999999E-3</v>
      </c>
    </row>
    <row r="91" spans="1:5" ht="12.75" customHeight="1" x14ac:dyDescent="0.2">
      <c r="A91" s="279" t="s">
        <v>385</v>
      </c>
      <c r="B91" s="755">
        <v>0.22077618001510063</v>
      </c>
      <c r="C91" s="756">
        <v>2.9999999999999997E-4</v>
      </c>
      <c r="D91" s="755">
        <v>0.22077618001510063</v>
      </c>
      <c r="E91" s="757">
        <v>2.9999999999999997E-4</v>
      </c>
    </row>
    <row r="92" spans="1:5" ht="12.75" customHeight="1" x14ac:dyDescent="0.2">
      <c r="A92" s="279" t="s">
        <v>356</v>
      </c>
      <c r="B92" s="755">
        <v>4.1141240816963069E-2</v>
      </c>
      <c r="C92" s="756">
        <v>0.20329391844850539</v>
      </c>
      <c r="D92" s="755">
        <v>4.1141240816963069E-2</v>
      </c>
      <c r="E92" s="757">
        <v>0.20329391844850539</v>
      </c>
    </row>
    <row r="93" spans="1:5" ht="12.75" customHeight="1" x14ac:dyDescent="0.2">
      <c r="A93" s="279" t="s">
        <v>378</v>
      </c>
      <c r="B93" s="755">
        <v>7.4558984912000012E-2</v>
      </c>
      <c r="C93" s="756">
        <v>0.16</v>
      </c>
      <c r="D93" s="755">
        <v>2.9357600309100004E-2</v>
      </c>
      <c r="E93" s="757">
        <v>6.3E-2</v>
      </c>
    </row>
    <row r="94" spans="1:5" ht="12.75" customHeight="1" x14ac:dyDescent="0.2">
      <c r="A94" s="279" t="s">
        <v>357</v>
      </c>
      <c r="B94" s="755">
        <v>2.3005071476063833E-2</v>
      </c>
      <c r="C94" s="756">
        <v>0.40447695035460995</v>
      </c>
      <c r="D94" s="755">
        <v>2.3005071476063833E-2</v>
      </c>
      <c r="E94" s="757">
        <v>0.40447695035460995</v>
      </c>
    </row>
    <row r="95" spans="1:5" ht="12.75" customHeight="1" x14ac:dyDescent="0.2">
      <c r="A95" s="279" t="s">
        <v>113</v>
      </c>
      <c r="B95" s="755">
        <v>14.216011987470095</v>
      </c>
      <c r="C95" s="756">
        <v>661.81318681318692</v>
      </c>
      <c r="D95" s="755">
        <v>14.216011987470095</v>
      </c>
      <c r="E95" s="757">
        <v>661.81318681318692</v>
      </c>
    </row>
    <row r="96" spans="1:5" ht="12.75" customHeight="1" x14ac:dyDescent="0.2">
      <c r="A96" s="279" t="s">
        <v>358</v>
      </c>
      <c r="B96" s="755">
        <v>9.5535693856179957</v>
      </c>
      <c r="C96" s="756">
        <v>2.9498525073746312E-2</v>
      </c>
      <c r="D96" s="755">
        <v>9.5535693856179957</v>
      </c>
      <c r="E96" s="757">
        <v>2.9498525073746312E-2</v>
      </c>
    </row>
    <row r="97" spans="1:5" ht="12.75" customHeight="1" x14ac:dyDescent="0.2">
      <c r="A97" s="279" t="s">
        <v>114</v>
      </c>
      <c r="B97" s="755">
        <v>0.88823291872156396</v>
      </c>
      <c r="C97" s="756">
        <v>82.008650227489753</v>
      </c>
      <c r="D97" s="755">
        <v>0.88823291872156396</v>
      </c>
      <c r="E97" s="757">
        <v>82.008650227489753</v>
      </c>
    </row>
    <row r="98" spans="1:5" ht="12.75" customHeight="1" x14ac:dyDescent="0.2">
      <c r="A98" s="279" t="s">
        <v>359</v>
      </c>
      <c r="B98" s="755">
        <v>200</v>
      </c>
      <c r="C98" s="756">
        <v>15</v>
      </c>
      <c r="D98" s="755">
        <v>200</v>
      </c>
      <c r="E98" s="757">
        <v>5.6</v>
      </c>
    </row>
    <row r="99" spans="1:5" ht="12.75" customHeight="1" x14ac:dyDescent="0.2">
      <c r="A99" s="279" t="s">
        <v>360</v>
      </c>
      <c r="B99" s="755">
        <v>4.6925983598593568</v>
      </c>
      <c r="C99" s="756">
        <v>2</v>
      </c>
      <c r="D99" s="755">
        <v>4.6925983598593568</v>
      </c>
      <c r="E99" s="757">
        <v>2.5000000000000001E-2</v>
      </c>
    </row>
    <row r="100" spans="1:5" ht="12.75" customHeight="1" x14ac:dyDescent="0.2">
      <c r="A100" s="279" t="s">
        <v>361</v>
      </c>
      <c r="B100" s="755">
        <v>16.144000157125785</v>
      </c>
      <c r="C100" s="756">
        <v>0.7</v>
      </c>
      <c r="D100" s="755">
        <v>16.144000157125785</v>
      </c>
      <c r="E100" s="757">
        <v>0.03</v>
      </c>
    </row>
    <row r="101" spans="1:5" ht="12.75" customHeight="1" x14ac:dyDescent="0.2">
      <c r="A101" s="279" t="s">
        <v>363</v>
      </c>
      <c r="B101" s="755">
        <v>6.1591459438775509</v>
      </c>
      <c r="C101" s="756">
        <v>5586.7346938775509</v>
      </c>
      <c r="D101" s="755">
        <v>6.1591459438775509</v>
      </c>
      <c r="E101" s="757">
        <v>5586.7346938775509</v>
      </c>
    </row>
    <row r="102" spans="1:5" ht="12.75" customHeight="1" x14ac:dyDescent="0.2">
      <c r="A102" s="279" t="s">
        <v>364</v>
      </c>
      <c r="B102" s="755">
        <v>3.8487540000000005</v>
      </c>
      <c r="C102" s="756">
        <v>1300</v>
      </c>
      <c r="D102" s="755">
        <v>0.50329860000000004</v>
      </c>
      <c r="E102" s="757">
        <v>170</v>
      </c>
    </row>
    <row r="103" spans="1:5" ht="12.75" customHeight="1" x14ac:dyDescent="0.2">
      <c r="A103" s="279" t="s">
        <v>365</v>
      </c>
      <c r="B103" s="755">
        <v>1.5642857142857143</v>
      </c>
      <c r="C103" s="756">
        <v>9.9000000000000005E-2</v>
      </c>
      <c r="D103" s="755">
        <v>1.5642857142857143</v>
      </c>
      <c r="E103" s="757">
        <v>2.8E-3</v>
      </c>
    </row>
    <row r="104" spans="1:5" ht="12.75" customHeight="1" x14ac:dyDescent="0.2">
      <c r="A104" s="279" t="s">
        <v>366</v>
      </c>
      <c r="B104" s="755">
        <v>2.7905450000000002E-2</v>
      </c>
      <c r="C104" s="756">
        <v>5</v>
      </c>
      <c r="D104" s="755">
        <v>2.7905450000000002E-2</v>
      </c>
      <c r="E104" s="757">
        <v>5</v>
      </c>
    </row>
    <row r="105" spans="1:5" ht="12.75" customHeight="1" x14ac:dyDescent="0.2">
      <c r="A105" s="279" t="s">
        <v>362</v>
      </c>
      <c r="B105" s="755">
        <v>0.12045140000000001</v>
      </c>
      <c r="C105" s="756">
        <v>5</v>
      </c>
      <c r="D105" s="755">
        <v>0.12045140000000001</v>
      </c>
      <c r="E105" s="757">
        <v>5</v>
      </c>
    </row>
    <row r="106" spans="1:5" ht="12.75" customHeight="1" x14ac:dyDescent="0.2">
      <c r="A106" s="279" t="s">
        <v>631</v>
      </c>
      <c r="B106" s="755">
        <v>2.5419723289656821</v>
      </c>
      <c r="C106" s="756">
        <v>6.0120405524488776</v>
      </c>
      <c r="D106" s="755">
        <v>0.88790849700000019</v>
      </c>
      <c r="E106" s="757">
        <v>2.1</v>
      </c>
    </row>
    <row r="107" spans="1:5" ht="12.75" customHeight="1" x14ac:dyDescent="0.2">
      <c r="A107" s="279" t="s">
        <v>632</v>
      </c>
      <c r="B107" s="755">
        <v>4.1457564000000007</v>
      </c>
      <c r="C107" s="756">
        <v>10</v>
      </c>
      <c r="D107" s="755">
        <v>1.9485055080000002</v>
      </c>
      <c r="E107" s="757">
        <v>4.7</v>
      </c>
    </row>
    <row r="108" spans="1:5" ht="12.75" customHeight="1" x14ac:dyDescent="0.2">
      <c r="A108" s="279" t="s">
        <v>506</v>
      </c>
      <c r="B108" s="755">
        <v>78.214285714285708</v>
      </c>
      <c r="C108" s="756">
        <v>100.27472527472527</v>
      </c>
      <c r="D108" s="755">
        <v>78.214285714285708</v>
      </c>
      <c r="E108" s="757">
        <v>100.27472527472527</v>
      </c>
    </row>
    <row r="109" spans="1:5" ht="12.75" customHeight="1" x14ac:dyDescent="0.2">
      <c r="A109" s="279" t="s">
        <v>507</v>
      </c>
      <c r="B109" s="755">
        <v>4.4035963600000008</v>
      </c>
      <c r="C109" s="756">
        <v>17</v>
      </c>
      <c r="D109" s="755">
        <v>3.1084209600000006</v>
      </c>
      <c r="E109" s="757">
        <v>12</v>
      </c>
    </row>
    <row r="110" spans="1:5" ht="12.75" customHeight="1" x14ac:dyDescent="0.2">
      <c r="A110" s="279" t="s">
        <v>866</v>
      </c>
      <c r="B110" s="755">
        <v>410</v>
      </c>
      <c r="C110" s="756">
        <v>5</v>
      </c>
      <c r="D110" s="755">
        <v>410</v>
      </c>
      <c r="E110" s="757">
        <v>5</v>
      </c>
    </row>
    <row r="111" spans="1:5" ht="12.75" customHeight="1" x14ac:dyDescent="0.2">
      <c r="A111" s="305" t="s">
        <v>115</v>
      </c>
      <c r="B111" s="755">
        <v>5.2969035846153843E-3</v>
      </c>
      <c r="C111" s="756">
        <v>0.14038461538461536</v>
      </c>
      <c r="D111" s="755">
        <v>5.2969035846153843E-3</v>
      </c>
      <c r="E111" s="757">
        <v>0.14038461538461536</v>
      </c>
    </row>
    <row r="112" spans="1:5" ht="12.75" customHeight="1" x14ac:dyDescent="0.2">
      <c r="A112" s="305" t="s">
        <v>116</v>
      </c>
      <c r="B112" s="755">
        <v>3.85523027653022E-2</v>
      </c>
      <c r="C112" s="756">
        <v>2.0054945054945055</v>
      </c>
      <c r="D112" s="755">
        <v>3.85523027653022E-2</v>
      </c>
      <c r="E112" s="757">
        <v>2.0054945054945055</v>
      </c>
    </row>
    <row r="113" spans="1:5" ht="12.75" customHeight="1" x14ac:dyDescent="0.2">
      <c r="A113" s="305" t="s">
        <v>117</v>
      </c>
      <c r="B113" s="755">
        <v>4.8817999902294974E-3</v>
      </c>
      <c r="C113" s="756">
        <v>7.9249625464098819E-2</v>
      </c>
      <c r="D113" s="755">
        <v>4.8817999902294974E-3</v>
      </c>
      <c r="E113" s="757">
        <v>7.9249625464098819E-2</v>
      </c>
    </row>
    <row r="114" spans="1:5" ht="12.75" customHeight="1" x14ac:dyDescent="0.2">
      <c r="A114" s="305" t="s">
        <v>118</v>
      </c>
      <c r="B114" s="755">
        <v>0.12102943770054946</v>
      </c>
      <c r="C114" s="756">
        <v>2.0054945054945055</v>
      </c>
      <c r="D114" s="755">
        <v>0.12102943770054946</v>
      </c>
      <c r="E114" s="757">
        <v>2.0054945054945055</v>
      </c>
    </row>
    <row r="115" spans="1:5" ht="12.75" customHeight="1" x14ac:dyDescent="0.2">
      <c r="A115" s="305" t="s">
        <v>119</v>
      </c>
      <c r="B115" s="755">
        <v>0.29374299770544293</v>
      </c>
      <c r="C115" s="756">
        <v>4.8692636072572038</v>
      </c>
      <c r="D115" s="755">
        <v>0.29374299770544293</v>
      </c>
      <c r="E115" s="757">
        <v>4.8692636072572038</v>
      </c>
    </row>
    <row r="116" spans="1:5" ht="12.75" customHeight="1" x14ac:dyDescent="0.2">
      <c r="A116" s="279" t="s">
        <v>508</v>
      </c>
      <c r="B116" s="755">
        <v>9.8272155175000014E-2</v>
      </c>
      <c r="C116" s="756">
        <v>1</v>
      </c>
      <c r="D116" s="755">
        <v>9.8272155175000014E-2</v>
      </c>
      <c r="E116" s="757">
        <v>1</v>
      </c>
    </row>
    <row r="117" spans="1:5" ht="12.75" customHeight="1" x14ac:dyDescent="0.2">
      <c r="A117" s="305" t="s">
        <v>120</v>
      </c>
      <c r="B117" s="755">
        <v>2.0947846288805501</v>
      </c>
      <c r="C117" s="756">
        <v>19.477054429028815</v>
      </c>
      <c r="D117" s="755">
        <v>2.0947846288805501</v>
      </c>
      <c r="E117" s="757">
        <v>19.477054429028815</v>
      </c>
    </row>
    <row r="118" spans="1:5" ht="12.75" customHeight="1" x14ac:dyDescent="0.2">
      <c r="A118" s="279" t="s">
        <v>241</v>
      </c>
      <c r="B118" s="755">
        <v>7.0000000000000001E-3</v>
      </c>
      <c r="C118" s="756">
        <v>15</v>
      </c>
      <c r="D118" s="755">
        <v>7.0000000000000001E-3</v>
      </c>
      <c r="E118" s="757">
        <v>15</v>
      </c>
    </row>
    <row r="119" spans="1:5" ht="12.75" customHeight="1" x14ac:dyDescent="0.2">
      <c r="A119" s="279" t="s">
        <v>509</v>
      </c>
      <c r="B119" s="755">
        <v>464.88537148395483</v>
      </c>
      <c r="C119" s="756">
        <v>235.67393058918483</v>
      </c>
      <c r="D119" s="755">
        <v>68.625848705509426</v>
      </c>
      <c r="E119" s="757">
        <v>2.2999999999999998</v>
      </c>
    </row>
    <row r="120" spans="1:5" ht="12.75" customHeight="1" x14ac:dyDescent="0.2">
      <c r="A120" s="279" t="s">
        <v>510</v>
      </c>
      <c r="B120" s="755">
        <v>9.323174492999998</v>
      </c>
      <c r="C120" s="756">
        <v>300</v>
      </c>
      <c r="D120" s="755">
        <v>1.80248040198</v>
      </c>
      <c r="E120" s="757">
        <v>58</v>
      </c>
    </row>
    <row r="121" spans="1:5" ht="12.75" customHeight="1" x14ac:dyDescent="0.2">
      <c r="A121" s="279" t="s">
        <v>379</v>
      </c>
      <c r="B121" s="755">
        <v>1.1741947383207836</v>
      </c>
      <c r="C121" s="756">
        <v>0.5</v>
      </c>
      <c r="D121" s="755">
        <v>1.1741947383207836</v>
      </c>
      <c r="E121" s="757">
        <v>1.4E-2</v>
      </c>
    </row>
    <row r="122" spans="1:5" ht="12.75" customHeight="1" x14ac:dyDescent="0.2">
      <c r="A122" s="279" t="s">
        <v>121</v>
      </c>
      <c r="B122" s="755">
        <v>67.341459893888214</v>
      </c>
      <c r="C122" s="756">
        <v>260.71428571428572</v>
      </c>
      <c r="D122" s="755">
        <v>24.538121002430501</v>
      </c>
      <c r="E122" s="757">
        <v>95</v>
      </c>
    </row>
    <row r="123" spans="1:5" ht="12.75" customHeight="1" x14ac:dyDescent="0.2">
      <c r="A123" s="279" t="s">
        <v>511</v>
      </c>
      <c r="B123" s="755">
        <v>44.028912348000006</v>
      </c>
      <c r="C123" s="756">
        <v>67.5</v>
      </c>
      <c r="D123" s="755">
        <v>44.028912348000006</v>
      </c>
      <c r="E123" s="757">
        <v>4.5999999999999996</v>
      </c>
    </row>
    <row r="124" spans="1:5" ht="12.75" customHeight="1" x14ac:dyDescent="0.2">
      <c r="A124" s="279" t="s">
        <v>512</v>
      </c>
      <c r="B124" s="755">
        <v>78.213207407198283</v>
      </c>
      <c r="C124" s="756">
        <v>20</v>
      </c>
      <c r="D124" s="755">
        <v>78.213207407198283</v>
      </c>
      <c r="E124" s="757">
        <v>5</v>
      </c>
    </row>
    <row r="125" spans="1:5" ht="12.75" customHeight="1" x14ac:dyDescent="0.2">
      <c r="A125" s="279" t="s">
        <v>867</v>
      </c>
      <c r="B125" s="755">
        <v>78.214285714285708</v>
      </c>
      <c r="C125" s="756">
        <v>1</v>
      </c>
      <c r="D125" s="755">
        <v>78.214285714285708</v>
      </c>
      <c r="E125" s="757">
        <v>0.1</v>
      </c>
    </row>
    <row r="126" spans="1:5" ht="12.75" customHeight="1" x14ac:dyDescent="0.2">
      <c r="A126" s="279" t="s">
        <v>122</v>
      </c>
      <c r="B126" s="755">
        <v>9.7276023338320014E-2</v>
      </c>
      <c r="C126" s="756">
        <v>4</v>
      </c>
      <c r="D126" s="755">
        <v>9.7276023338320014E-2</v>
      </c>
      <c r="E126" s="757">
        <v>4</v>
      </c>
    </row>
    <row r="127" spans="1:5" ht="12.75" customHeight="1" x14ac:dyDescent="0.2">
      <c r="A127" s="279" t="s">
        <v>513</v>
      </c>
      <c r="B127" s="755">
        <v>0.91432200000000019</v>
      </c>
      <c r="C127" s="756">
        <v>10</v>
      </c>
      <c r="D127" s="755">
        <v>0.91432200000000019</v>
      </c>
      <c r="E127" s="757">
        <v>10</v>
      </c>
    </row>
    <row r="128" spans="1:5" ht="12.75" customHeight="1" x14ac:dyDescent="0.2">
      <c r="A128" s="279" t="s">
        <v>123</v>
      </c>
      <c r="B128" s="755">
        <v>2.1682566227618572</v>
      </c>
      <c r="C128" s="756">
        <v>260.71428571428572</v>
      </c>
      <c r="D128" s="755">
        <v>2.1682566227618572</v>
      </c>
      <c r="E128" s="757">
        <v>260.71428571428572</v>
      </c>
    </row>
    <row r="129" spans="1:5" ht="12.75" customHeight="1" x14ac:dyDescent="0.2">
      <c r="A129" s="279" t="s">
        <v>27</v>
      </c>
      <c r="B129" s="755">
        <v>3.6117140251572324E-2</v>
      </c>
      <c r="C129" s="756">
        <v>5.8116392007005802</v>
      </c>
      <c r="D129" s="755">
        <v>3.6117140251572324E-2</v>
      </c>
      <c r="E129" s="757">
        <v>5.8116392007005802</v>
      </c>
    </row>
    <row r="130" spans="1:5" ht="12.75" customHeight="1" x14ac:dyDescent="0.2">
      <c r="A130" s="279" t="s">
        <v>514</v>
      </c>
      <c r="B130" s="755">
        <v>1.8042907715532259E-2</v>
      </c>
      <c r="C130" s="756">
        <v>0.6054975863041423</v>
      </c>
      <c r="D130" s="755">
        <v>1.8042907715532259E-2</v>
      </c>
      <c r="E130" s="757">
        <v>0.6054975863041423</v>
      </c>
    </row>
    <row r="131" spans="1:5" ht="12.75" customHeight="1" x14ac:dyDescent="0.2">
      <c r="A131" s="279" t="s">
        <v>515</v>
      </c>
      <c r="B131" s="755">
        <v>1.4001848204801357E-3</v>
      </c>
      <c r="C131" s="756">
        <v>7.7544083280220943E-2</v>
      </c>
      <c r="D131" s="755">
        <v>1.4001848204801357E-3</v>
      </c>
      <c r="E131" s="757">
        <v>7.7544083280220943E-2</v>
      </c>
    </row>
    <row r="132" spans="1:5" ht="12.75" customHeight="1" x14ac:dyDescent="0.2">
      <c r="A132" s="279" t="s">
        <v>516</v>
      </c>
      <c r="B132" s="755">
        <v>9.8381538461538437E-2</v>
      </c>
      <c r="C132" s="756">
        <v>5</v>
      </c>
      <c r="D132" s="755">
        <v>9.8381538461538437E-2</v>
      </c>
      <c r="E132" s="757">
        <v>5</v>
      </c>
    </row>
    <row r="133" spans="1:5" ht="12.75" customHeight="1" x14ac:dyDescent="0.2">
      <c r="A133" s="279" t="s">
        <v>124</v>
      </c>
      <c r="B133" s="755">
        <v>0.51188083760000003</v>
      </c>
      <c r="C133" s="756">
        <v>11</v>
      </c>
      <c r="D133" s="755">
        <v>5.5841545920000006E-2</v>
      </c>
      <c r="E133" s="757">
        <v>1.2</v>
      </c>
    </row>
    <row r="134" spans="1:5" ht="12.75" customHeight="1" x14ac:dyDescent="0.2">
      <c r="A134" s="305" t="s">
        <v>125</v>
      </c>
      <c r="B134" s="755">
        <v>88.48803838195839</v>
      </c>
      <c r="C134" s="756">
        <v>1002.7472527472528</v>
      </c>
      <c r="D134" s="755">
        <v>19.414033188019804</v>
      </c>
      <c r="E134" s="757">
        <v>220</v>
      </c>
    </row>
    <row r="135" spans="1:5" ht="12.75" customHeight="1" x14ac:dyDescent="0.2">
      <c r="A135" s="279" t="s">
        <v>517</v>
      </c>
      <c r="B135" s="755">
        <v>0.78214285714285714</v>
      </c>
      <c r="C135" s="756">
        <v>2</v>
      </c>
      <c r="D135" s="755">
        <v>0.78214285714285714</v>
      </c>
      <c r="E135" s="757">
        <v>2</v>
      </c>
    </row>
    <row r="136" spans="1:5" ht="12.75" customHeight="1" x14ac:dyDescent="0.2">
      <c r="A136" s="279" t="s">
        <v>380</v>
      </c>
      <c r="B136" s="755">
        <v>3.1917439999999999</v>
      </c>
      <c r="C136" s="756">
        <v>40</v>
      </c>
      <c r="D136" s="755">
        <v>0.78197728000000011</v>
      </c>
      <c r="E136" s="757">
        <v>9.8000000000000007</v>
      </c>
    </row>
    <row r="137" spans="1:5" ht="12.75" customHeight="1" x14ac:dyDescent="0.2">
      <c r="A137" s="279" t="s">
        <v>28</v>
      </c>
      <c r="B137" s="755">
        <v>0.49324285115830596</v>
      </c>
      <c r="C137" s="756">
        <v>0.21</v>
      </c>
      <c r="D137" s="755">
        <v>0.49324285115830596</v>
      </c>
      <c r="E137" s="757">
        <v>2.0000000000000001E-4</v>
      </c>
    </row>
    <row r="138" spans="1:5" ht="12.75" customHeight="1" x14ac:dyDescent="0.2">
      <c r="A138" s="279" t="s">
        <v>66</v>
      </c>
      <c r="B138" s="755">
        <v>100</v>
      </c>
      <c r="C138" s="756">
        <v>100</v>
      </c>
      <c r="D138" s="755">
        <v>100</v>
      </c>
      <c r="E138" s="757">
        <v>100</v>
      </c>
    </row>
    <row r="139" spans="1:5" ht="12.75" customHeight="1" x14ac:dyDescent="0.2">
      <c r="A139" s="279" t="s">
        <v>65</v>
      </c>
      <c r="B139" s="755">
        <v>100</v>
      </c>
      <c r="C139" s="756">
        <v>100</v>
      </c>
      <c r="D139" s="755">
        <v>100</v>
      </c>
      <c r="E139" s="757">
        <v>100</v>
      </c>
    </row>
    <row r="140" spans="1:5" ht="12.75" customHeight="1" x14ac:dyDescent="0.2">
      <c r="A140" s="279" t="s">
        <v>825</v>
      </c>
      <c r="B140" s="755">
        <v>500</v>
      </c>
      <c r="C140" s="756">
        <v>100</v>
      </c>
      <c r="D140" s="755">
        <v>500</v>
      </c>
      <c r="E140" s="757">
        <v>100</v>
      </c>
    </row>
    <row r="141" spans="1:5" ht="12.75" customHeight="1" x14ac:dyDescent="0.2">
      <c r="A141" s="279" t="s">
        <v>868</v>
      </c>
      <c r="B141" s="755">
        <v>0.16388029025223844</v>
      </c>
      <c r="C141" s="756">
        <v>70</v>
      </c>
      <c r="D141" s="755">
        <v>0.16388029025223844</v>
      </c>
      <c r="E141" s="757">
        <v>70</v>
      </c>
    </row>
    <row r="142" spans="1:5" ht="12.75" customHeight="1" x14ac:dyDescent="0.2">
      <c r="A142" s="279" t="s">
        <v>869</v>
      </c>
      <c r="B142" s="755">
        <v>22.560948</v>
      </c>
      <c r="C142" s="756">
        <v>200</v>
      </c>
      <c r="D142" s="755">
        <v>1.2408521400000003</v>
      </c>
      <c r="E142" s="757">
        <v>11</v>
      </c>
    </row>
    <row r="143" spans="1:5" ht="12.75" customHeight="1" x14ac:dyDescent="0.2">
      <c r="A143" s="279" t="s">
        <v>518</v>
      </c>
      <c r="B143" s="755">
        <v>8.9161782857142876E-3</v>
      </c>
      <c r="C143" s="756">
        <v>5</v>
      </c>
      <c r="D143" s="755">
        <v>8.9161782857142876E-3</v>
      </c>
      <c r="E143" s="757">
        <v>5</v>
      </c>
    </row>
    <row r="144" spans="1:5" ht="12.75" customHeight="1" x14ac:dyDescent="0.2">
      <c r="A144" s="279" t="s">
        <v>519</v>
      </c>
      <c r="B144" s="755">
        <v>8.9161782857142866E-2</v>
      </c>
      <c r="C144" s="756">
        <v>5</v>
      </c>
      <c r="D144" s="755">
        <v>8.9161782857142866E-2</v>
      </c>
      <c r="E144" s="757">
        <v>5</v>
      </c>
    </row>
    <row r="145" spans="1:5" ht="12.75" customHeight="1" x14ac:dyDescent="0.2">
      <c r="A145" s="279" t="s">
        <v>520</v>
      </c>
      <c r="B145" s="755">
        <v>4.5069028304000005</v>
      </c>
      <c r="C145" s="756">
        <v>17</v>
      </c>
      <c r="D145" s="755">
        <v>0.50371266928000002</v>
      </c>
      <c r="E145" s="757">
        <v>1.9</v>
      </c>
    </row>
    <row r="146" spans="1:5" ht="12.75" customHeight="1" x14ac:dyDescent="0.2">
      <c r="A146" s="279" t="s">
        <v>521</v>
      </c>
      <c r="B146" s="755">
        <v>0.44805822146114299</v>
      </c>
      <c r="C146" s="756">
        <v>7.0825652469195699</v>
      </c>
      <c r="D146" s="755">
        <v>0.30998447718000005</v>
      </c>
      <c r="E146" s="757">
        <v>4.9000000000000004</v>
      </c>
    </row>
    <row r="147" spans="1:5" ht="12.75" customHeight="1" x14ac:dyDescent="0.2">
      <c r="A147" s="305" t="s">
        <v>126</v>
      </c>
      <c r="B147" s="755">
        <v>3.5621701705101652</v>
      </c>
      <c r="C147" s="756">
        <v>200.54945054945054</v>
      </c>
      <c r="D147" s="755">
        <v>3.5621701705101652</v>
      </c>
      <c r="E147" s="757">
        <v>200.54945054945054</v>
      </c>
    </row>
    <row r="148" spans="1:5" ht="12.75" customHeight="1" x14ac:dyDescent="0.2">
      <c r="A148" s="279" t="s">
        <v>127</v>
      </c>
      <c r="B148" s="755">
        <v>1.4549928241850001</v>
      </c>
      <c r="C148" s="756">
        <v>50</v>
      </c>
      <c r="D148" s="755">
        <v>0.87299569451100001</v>
      </c>
      <c r="E148" s="757">
        <v>30</v>
      </c>
    </row>
    <row r="149" spans="1:5" ht="12.75" customHeight="1" x14ac:dyDescent="0.2">
      <c r="A149" s="279" t="s">
        <v>128</v>
      </c>
      <c r="B149" s="755">
        <v>1.5940137128402977E-3</v>
      </c>
      <c r="C149" s="756">
        <v>0.6</v>
      </c>
      <c r="D149" s="755">
        <v>1.5940137128402977E-3</v>
      </c>
      <c r="E149" s="757">
        <v>0.6</v>
      </c>
    </row>
    <row r="150" spans="1:5" ht="12.75" customHeight="1" x14ac:dyDescent="0.2">
      <c r="A150" s="279" t="s">
        <v>129</v>
      </c>
      <c r="B150" s="755">
        <v>8.1093165931455699E-2</v>
      </c>
      <c r="C150" s="756">
        <v>0.61927383780115375</v>
      </c>
      <c r="D150" s="755">
        <v>8.1093165931455699E-2</v>
      </c>
      <c r="E150" s="757">
        <v>0.61927383780115375</v>
      </c>
    </row>
    <row r="151" spans="1:5" ht="12.75" customHeight="1" x14ac:dyDescent="0.2">
      <c r="A151" s="279" t="s">
        <v>643</v>
      </c>
      <c r="B151" s="755">
        <v>27.534592454503873</v>
      </c>
      <c r="C151" s="756">
        <v>10.117950352742241</v>
      </c>
      <c r="D151" s="755">
        <v>17.719343116981133</v>
      </c>
      <c r="E151" s="757">
        <v>1.1399999999999999</v>
      </c>
    </row>
    <row r="152" spans="1:5" ht="12.75" customHeight="1" x14ac:dyDescent="0.2">
      <c r="A152" s="305" t="s">
        <v>999</v>
      </c>
      <c r="B152" s="755">
        <v>7.5432070893285008</v>
      </c>
      <c r="C152" s="756">
        <v>27</v>
      </c>
      <c r="D152" s="755">
        <v>2.7937804034550004</v>
      </c>
      <c r="E152" s="757">
        <v>10</v>
      </c>
    </row>
    <row r="153" spans="1:5" ht="12.75" customHeight="1" x14ac:dyDescent="0.2">
      <c r="A153" s="305" t="s">
        <v>644</v>
      </c>
      <c r="B153" s="755">
        <v>30.661203968900935</v>
      </c>
      <c r="C153" s="756">
        <v>40.109890109890109</v>
      </c>
      <c r="D153" s="755">
        <v>30.661203968900935</v>
      </c>
      <c r="E153" s="757">
        <v>40.109890109890109</v>
      </c>
    </row>
    <row r="154" spans="1:5" ht="12.75" customHeight="1" x14ac:dyDescent="0.2">
      <c r="A154" s="305" t="s">
        <v>646</v>
      </c>
      <c r="B154" s="755">
        <v>1.2122314306414443</v>
      </c>
      <c r="C154" s="756">
        <v>2.5969405905371756</v>
      </c>
      <c r="D154" s="755">
        <v>1.2122314306414443</v>
      </c>
      <c r="E154" s="757">
        <v>2.5969405905371756</v>
      </c>
    </row>
    <row r="155" spans="1:5" ht="12.75" customHeight="1" x14ac:dyDescent="0.2">
      <c r="A155" s="279" t="s">
        <v>522</v>
      </c>
      <c r="B155" s="755">
        <v>770</v>
      </c>
      <c r="C155" s="756">
        <v>90</v>
      </c>
      <c r="D155" s="755">
        <v>770</v>
      </c>
      <c r="E155" s="757">
        <v>27</v>
      </c>
    </row>
    <row r="156" spans="1:5" ht="12.75" customHeight="1" x14ac:dyDescent="0.2">
      <c r="A156" s="279" t="s">
        <v>523</v>
      </c>
      <c r="B156" s="755">
        <v>3.6336480000000004E-2</v>
      </c>
      <c r="C156" s="756">
        <v>2</v>
      </c>
      <c r="D156" s="755">
        <v>3.6336480000000004E-2</v>
      </c>
      <c r="E156" s="757">
        <v>2</v>
      </c>
    </row>
    <row r="157" spans="1:5" ht="12.75" customHeight="1" x14ac:dyDescent="0.2">
      <c r="A157" s="279" t="s">
        <v>524</v>
      </c>
      <c r="B157" s="755">
        <v>2.0905520000000002</v>
      </c>
      <c r="C157" s="756">
        <v>20</v>
      </c>
      <c r="D157" s="755">
        <v>1.3588587999999999</v>
      </c>
      <c r="E157" s="757">
        <v>13</v>
      </c>
    </row>
    <row r="158" spans="1:5" ht="12.75" customHeight="1" x14ac:dyDescent="0.2">
      <c r="A158" s="279" t="s">
        <v>525</v>
      </c>
      <c r="B158" s="755">
        <v>1000</v>
      </c>
      <c r="C158" s="756">
        <v>22</v>
      </c>
      <c r="D158" s="755">
        <v>1000</v>
      </c>
      <c r="E158" s="757">
        <v>22</v>
      </c>
    </row>
    <row r="159" spans="1:5" ht="25.5" customHeight="1" x14ac:dyDescent="0.2">
      <c r="A159" s="759" t="s">
        <v>656</v>
      </c>
      <c r="B159" s="755" t="s">
        <v>527</v>
      </c>
      <c r="C159" s="756" t="s">
        <v>381</v>
      </c>
      <c r="D159" s="755" t="s">
        <v>527</v>
      </c>
      <c r="E159" s="757" t="s">
        <v>381</v>
      </c>
    </row>
    <row r="160" spans="1:5" ht="12.75" customHeight="1" thickBot="1" x14ac:dyDescent="0.25">
      <c r="A160" s="319" t="s">
        <v>657</v>
      </c>
      <c r="B160" s="760" t="s">
        <v>382</v>
      </c>
      <c r="C160" s="761" t="s">
        <v>381</v>
      </c>
      <c r="D160" s="760" t="s">
        <v>382</v>
      </c>
      <c r="E160" s="762" t="s">
        <v>381</v>
      </c>
    </row>
    <row r="161" spans="1:7" ht="13.8" thickTop="1" x14ac:dyDescent="0.25">
      <c r="A161" s="763"/>
      <c r="B161" s="764"/>
      <c r="C161" s="764"/>
      <c r="D161" s="322"/>
      <c r="E161" s="765"/>
      <c r="F161" s="289"/>
    </row>
    <row r="162" spans="1:7" ht="13.2" x14ac:dyDescent="0.25">
      <c r="A162" s="66" t="s">
        <v>529</v>
      </c>
      <c r="B162" s="301"/>
      <c r="C162" s="301"/>
      <c r="D162" s="277"/>
      <c r="E162" s="766"/>
      <c r="F162" s="289"/>
    </row>
    <row r="163" spans="1:7" ht="25.5" customHeight="1" x14ac:dyDescent="0.25">
      <c r="A163" s="1625" t="s">
        <v>533</v>
      </c>
      <c r="B163" s="1626"/>
      <c r="C163" s="1626"/>
      <c r="D163" s="1626"/>
      <c r="E163" s="1627"/>
      <c r="F163" s="289"/>
    </row>
    <row r="164" spans="1:7" ht="21" customHeight="1" x14ac:dyDescent="0.25">
      <c r="A164" s="1631" t="s">
        <v>1242</v>
      </c>
      <c r="B164" s="1629"/>
      <c r="C164" s="1629"/>
      <c r="D164" s="1629"/>
      <c r="E164" s="1630"/>
      <c r="F164" s="289"/>
    </row>
    <row r="165" spans="1:7" ht="12.75" customHeight="1" x14ac:dyDescent="0.25">
      <c r="A165" s="67"/>
      <c r="B165" s="68"/>
      <c r="C165" s="68"/>
      <c r="D165" s="68"/>
      <c r="E165" s="767"/>
      <c r="F165" s="289"/>
    </row>
    <row r="166" spans="1:7" ht="13.2" x14ac:dyDescent="0.25">
      <c r="A166" s="67" t="s">
        <v>299</v>
      </c>
      <c r="B166" s="301"/>
      <c r="C166" s="301"/>
      <c r="D166" s="277"/>
      <c r="E166" s="766"/>
      <c r="F166" s="289"/>
    </row>
    <row r="167" spans="1:7" ht="13.2" x14ac:dyDescent="0.25">
      <c r="A167" s="67" t="s">
        <v>300</v>
      </c>
      <c r="B167" s="301"/>
      <c r="C167" s="301"/>
      <c r="D167" s="277"/>
      <c r="E167" s="766"/>
      <c r="F167" s="289"/>
    </row>
    <row r="168" spans="1:7" ht="13.2" x14ac:dyDescent="0.25">
      <c r="A168" s="332" t="s">
        <v>1008</v>
      </c>
      <c r="B168" s="301"/>
      <c r="C168" s="301"/>
      <c r="D168" s="768"/>
      <c r="E168" s="766"/>
      <c r="F168" s="289"/>
    </row>
    <row r="169" spans="1:7" ht="48" customHeight="1" x14ac:dyDescent="0.25">
      <c r="A169" s="1628" t="s">
        <v>1054</v>
      </c>
      <c r="B169" s="1629"/>
      <c r="C169" s="1629"/>
      <c r="D169" s="1629"/>
      <c r="E169" s="1630"/>
      <c r="F169" s="289"/>
    </row>
    <row r="170" spans="1:7" ht="36" customHeight="1" x14ac:dyDescent="0.25">
      <c r="A170" s="1628" t="s">
        <v>1055</v>
      </c>
      <c r="B170" s="1629"/>
      <c r="C170" s="1629"/>
      <c r="D170" s="1629"/>
      <c r="E170" s="1630"/>
      <c r="F170" s="289"/>
    </row>
    <row r="171" spans="1:7" ht="13.2" x14ac:dyDescent="0.25">
      <c r="A171" s="320" t="s">
        <v>1160</v>
      </c>
      <c r="B171" s="301"/>
      <c r="C171" s="301"/>
      <c r="D171" s="769"/>
      <c r="E171" s="770"/>
      <c r="F171" s="289"/>
    </row>
    <row r="172" spans="1:7" ht="13.2" x14ac:dyDescent="0.25">
      <c r="A172" s="320" t="s">
        <v>574</v>
      </c>
      <c r="B172" s="301"/>
      <c r="C172" s="301"/>
      <c r="D172" s="769"/>
      <c r="E172" s="770"/>
      <c r="F172" s="289"/>
    </row>
    <row r="173" spans="1:7" ht="13.2" x14ac:dyDescent="0.25">
      <c r="A173" s="320" t="s">
        <v>575</v>
      </c>
      <c r="B173" s="301"/>
      <c r="C173" s="301"/>
      <c r="D173" s="769"/>
      <c r="E173" s="770"/>
      <c r="F173" s="289"/>
    </row>
    <row r="174" spans="1:7" ht="24" customHeight="1" x14ac:dyDescent="0.25">
      <c r="A174" s="1628" t="s">
        <v>1056</v>
      </c>
      <c r="B174" s="1629"/>
      <c r="C174" s="1629"/>
      <c r="D174" s="1629"/>
      <c r="E174" s="1630"/>
      <c r="F174" s="289"/>
      <c r="G174" s="289"/>
    </row>
    <row r="175" spans="1:7" ht="48" customHeight="1" thickBot="1" x14ac:dyDescent="0.3">
      <c r="A175" s="1622" t="s">
        <v>900</v>
      </c>
      <c r="B175" s="1623"/>
      <c r="C175" s="1623"/>
      <c r="D175" s="1623"/>
      <c r="E175" s="1624"/>
      <c r="F175" s="289"/>
      <c r="G175" s="289"/>
    </row>
    <row r="176" spans="1:7" ht="10.8" thickTop="1" x14ac:dyDescent="0.2"/>
  </sheetData>
  <sheetProtection algorithmName="SHA-512" hashValue="fW54CxF31j9z2/tiwsEnJTbAtRxmWg7MDP8NzrAz+eBK8czK3ddXs6rdQpQ5rQCxGbS54mUnxpWdn3LQB19AMA==" saltValue="xaprj5I8kk7M1e+ovsctQA==" spinCount="100000" sheet="1" objects="1" scenarios="1"/>
  <mergeCells count="6">
    <mergeCell ref="A175:E175"/>
    <mergeCell ref="A163:E163"/>
    <mergeCell ref="A169:E169"/>
    <mergeCell ref="A170:E170"/>
    <mergeCell ref="A174:E174"/>
    <mergeCell ref="A164:E164"/>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77"/>
  <sheetViews>
    <sheetView zoomScaleNormal="100" workbookViewId="0">
      <pane ySplit="1968" topLeftCell="A5" activePane="bottomLeft"/>
      <selection sqref="A1:XFD1048576"/>
      <selection pane="bottomLeft" activeCell="C32" sqref="C32"/>
    </sheetView>
  </sheetViews>
  <sheetFormatPr defaultColWidth="8.6640625" defaultRowHeight="10.199999999999999" x14ac:dyDescent="0.2"/>
  <cols>
    <col min="1" max="1" width="40.6640625" style="294" customWidth="1"/>
    <col min="2" max="3" width="15.6640625" style="771" customWidth="1"/>
    <col min="4" max="4" width="15.6640625" style="284" customWidth="1"/>
    <col min="5" max="5" width="15.6640625" style="294" customWidth="1"/>
    <col min="6" max="16384" width="8.6640625" style="294"/>
  </cols>
  <sheetData>
    <row r="1" spans="1:7" ht="30" customHeight="1" x14ac:dyDescent="0.25">
      <c r="A1" s="741" t="s">
        <v>705</v>
      </c>
      <c r="B1" s="742"/>
      <c r="C1" s="742"/>
      <c r="D1" s="743"/>
      <c r="E1" s="743"/>
      <c r="F1" s="289"/>
      <c r="G1" s="289"/>
    </row>
    <row r="2" spans="1:7" ht="15.75" customHeight="1" thickBot="1" x14ac:dyDescent="0.3">
      <c r="A2" s="741"/>
      <c r="B2" s="294"/>
      <c r="C2" s="294"/>
      <c r="D2" s="743"/>
      <c r="E2" s="743"/>
      <c r="F2" s="289"/>
      <c r="G2" s="289"/>
    </row>
    <row r="3" spans="1:7" ht="15.75" customHeight="1" thickTop="1" thickBot="1" x14ac:dyDescent="0.3">
      <c r="A3" s="316"/>
      <c r="B3" s="744" t="s">
        <v>701</v>
      </c>
      <c r="C3" s="745"/>
      <c r="D3" s="746" t="s">
        <v>702</v>
      </c>
      <c r="E3" s="772"/>
      <c r="F3" s="289"/>
      <c r="G3" s="289"/>
    </row>
    <row r="4" spans="1:7" ht="23.4" thickTop="1" thickBot="1" x14ac:dyDescent="0.3">
      <c r="A4" s="318" t="s">
        <v>654</v>
      </c>
      <c r="B4" s="750" t="s">
        <v>703</v>
      </c>
      <c r="C4" s="773" t="s">
        <v>704</v>
      </c>
      <c r="D4" s="584" t="s">
        <v>703</v>
      </c>
      <c r="E4" s="773" t="s">
        <v>704</v>
      </c>
      <c r="F4" s="289"/>
      <c r="G4" s="289"/>
    </row>
    <row r="5" spans="1:7" x14ac:dyDescent="0.2">
      <c r="A5" s="309" t="s">
        <v>589</v>
      </c>
      <c r="B5" s="752">
        <v>118.02725999999998</v>
      </c>
      <c r="C5" s="753">
        <v>200</v>
      </c>
      <c r="D5" s="752">
        <v>118.02725999999998</v>
      </c>
      <c r="E5" s="754">
        <v>15</v>
      </c>
    </row>
    <row r="6" spans="1:7" x14ac:dyDescent="0.2">
      <c r="A6" s="279" t="s">
        <v>590</v>
      </c>
      <c r="B6" s="755">
        <v>127.20004500000002</v>
      </c>
      <c r="C6" s="756">
        <v>300</v>
      </c>
      <c r="D6" s="755">
        <v>5.5120019500000001</v>
      </c>
      <c r="E6" s="757">
        <v>13</v>
      </c>
    </row>
    <row r="7" spans="1:7" x14ac:dyDescent="0.2">
      <c r="A7" s="279" t="s">
        <v>591</v>
      </c>
      <c r="B7" s="755">
        <v>9.2346749999999993</v>
      </c>
      <c r="C7" s="756">
        <v>15000</v>
      </c>
      <c r="D7" s="755">
        <v>0.9234675</v>
      </c>
      <c r="E7" s="757">
        <v>1500</v>
      </c>
    </row>
    <row r="8" spans="1:7" x14ac:dyDescent="0.2">
      <c r="A8" s="279" t="s">
        <v>592</v>
      </c>
      <c r="B8" s="755">
        <v>3.8715485119258415</v>
      </c>
      <c r="C8" s="756">
        <v>1.3</v>
      </c>
      <c r="D8" s="755">
        <v>3.8715485119258415</v>
      </c>
      <c r="E8" s="757">
        <v>1.3999999999999999E-4</v>
      </c>
    </row>
    <row r="9" spans="1:7" x14ac:dyDescent="0.2">
      <c r="A9" s="279" t="s">
        <v>171</v>
      </c>
      <c r="B9" s="755">
        <v>113.78462320028632</v>
      </c>
      <c r="C9" s="756">
        <v>1800</v>
      </c>
      <c r="D9" s="755">
        <v>49.756850427759993</v>
      </c>
      <c r="E9" s="757">
        <v>700</v>
      </c>
    </row>
    <row r="10" spans="1:7" x14ac:dyDescent="0.2">
      <c r="A10" s="305" t="s">
        <v>172</v>
      </c>
      <c r="B10" s="755">
        <v>7.51648003277296</v>
      </c>
      <c r="C10" s="756">
        <v>160</v>
      </c>
      <c r="D10" s="755">
        <v>0.84560400368695798</v>
      </c>
      <c r="E10" s="757">
        <v>18</v>
      </c>
    </row>
    <row r="11" spans="1:7" x14ac:dyDescent="0.2">
      <c r="A11" s="305" t="s">
        <v>103</v>
      </c>
      <c r="B11" s="755">
        <v>4.6038440200734376</v>
      </c>
      <c r="C11" s="756">
        <v>98</v>
      </c>
      <c r="D11" s="755">
        <v>0.51675800225314095</v>
      </c>
      <c r="E11" s="757">
        <v>11</v>
      </c>
    </row>
    <row r="12" spans="1:7" x14ac:dyDescent="0.2">
      <c r="A12" s="279" t="s">
        <v>593</v>
      </c>
      <c r="B12" s="755">
        <v>4.2251984613333331</v>
      </c>
      <c r="C12" s="756">
        <v>0.18</v>
      </c>
      <c r="D12" s="755">
        <v>4.2251984613333331</v>
      </c>
      <c r="E12" s="757">
        <v>0.02</v>
      </c>
    </row>
    <row r="13" spans="1:7" x14ac:dyDescent="0.2">
      <c r="A13" s="279" t="s">
        <v>594</v>
      </c>
      <c r="B13" s="755">
        <v>6.2571428571428571</v>
      </c>
      <c r="C13" s="756">
        <v>180</v>
      </c>
      <c r="D13" s="755">
        <v>6.2571428571428571</v>
      </c>
      <c r="E13" s="757">
        <v>30</v>
      </c>
    </row>
    <row r="14" spans="1:7" x14ac:dyDescent="0.2">
      <c r="A14" s="279" t="s">
        <v>731</v>
      </c>
      <c r="B14" s="755">
        <v>24</v>
      </c>
      <c r="C14" s="756">
        <v>69</v>
      </c>
      <c r="D14" s="755">
        <v>24</v>
      </c>
      <c r="E14" s="757">
        <v>36</v>
      </c>
    </row>
    <row r="15" spans="1:7" x14ac:dyDescent="0.2">
      <c r="A15" s="279" t="s">
        <v>104</v>
      </c>
      <c r="B15" s="755">
        <v>2.3590850627904421</v>
      </c>
      <c r="C15" s="756">
        <v>330</v>
      </c>
      <c r="D15" s="755">
        <v>0.44720417876160007</v>
      </c>
      <c r="E15" s="757">
        <v>12</v>
      </c>
    </row>
    <row r="16" spans="1:7"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0.76939408284023669</v>
      </c>
      <c r="C18" s="756">
        <v>1700</v>
      </c>
      <c r="D18" s="755">
        <v>0.76939408284023669</v>
      </c>
      <c r="E18" s="757">
        <v>71.3</v>
      </c>
    </row>
    <row r="19" spans="1:5" x14ac:dyDescent="0.2">
      <c r="A19" s="279" t="s">
        <v>734</v>
      </c>
      <c r="B19" s="755">
        <v>15.673976358589249</v>
      </c>
      <c r="C19" s="756">
        <v>4.7</v>
      </c>
      <c r="D19" s="755">
        <v>9.9781008719534601</v>
      </c>
      <c r="E19" s="757">
        <v>2.7E-2</v>
      </c>
    </row>
    <row r="20" spans="1:5" x14ac:dyDescent="0.2">
      <c r="A20" s="279" t="s">
        <v>735</v>
      </c>
      <c r="B20" s="755">
        <v>1.5729635400013695</v>
      </c>
      <c r="C20" s="756">
        <v>0.8</v>
      </c>
      <c r="D20" s="755">
        <v>1.5729635400013695</v>
      </c>
      <c r="E20" s="757">
        <v>0.06</v>
      </c>
    </row>
    <row r="21" spans="1:5" x14ac:dyDescent="0.2">
      <c r="A21" s="279" t="s">
        <v>736</v>
      </c>
      <c r="B21" s="755">
        <v>15.729635400013695</v>
      </c>
      <c r="C21" s="756">
        <v>0.75</v>
      </c>
      <c r="D21" s="755">
        <v>15.729635400013695</v>
      </c>
      <c r="E21" s="757">
        <v>0.68</v>
      </c>
    </row>
    <row r="22" spans="1:5" x14ac:dyDescent="0.2">
      <c r="A22" s="279" t="s">
        <v>737</v>
      </c>
      <c r="B22" s="755">
        <v>34.528000116195038</v>
      </c>
      <c r="C22" s="756">
        <v>0.12999999999999998</v>
      </c>
      <c r="D22" s="755">
        <v>34.528000116195038</v>
      </c>
      <c r="E22" s="757">
        <v>0.12999999999999998</v>
      </c>
    </row>
    <row r="23" spans="1:5" x14ac:dyDescent="0.2">
      <c r="A23" s="279" t="s">
        <v>738</v>
      </c>
      <c r="B23" s="755">
        <v>39.003361440024008</v>
      </c>
      <c r="C23" s="756">
        <v>0.4</v>
      </c>
      <c r="D23" s="755">
        <v>39.003361440024008</v>
      </c>
      <c r="E23" s="757">
        <v>0.4</v>
      </c>
    </row>
    <row r="24" spans="1:5" x14ac:dyDescent="0.2">
      <c r="A24" s="279" t="s">
        <v>136</v>
      </c>
      <c r="B24" s="755">
        <v>31.114129015408725</v>
      </c>
      <c r="C24" s="756">
        <v>35</v>
      </c>
      <c r="D24" s="755">
        <v>31.114129015408725</v>
      </c>
      <c r="E24" s="757">
        <v>0.66</v>
      </c>
    </row>
    <row r="25" spans="1:5" x14ac:dyDescent="0.2">
      <c r="A25" s="279" t="s">
        <v>243</v>
      </c>
      <c r="B25" s="755">
        <v>10.157103856679932</v>
      </c>
      <c r="C25" s="756">
        <v>5</v>
      </c>
      <c r="D25" s="755">
        <v>10.157103856679932</v>
      </c>
      <c r="E25" s="757">
        <v>5</v>
      </c>
    </row>
    <row r="26" spans="1:5" x14ac:dyDescent="0.2">
      <c r="A26" s="279" t="s">
        <v>137</v>
      </c>
      <c r="B26" s="755">
        <v>7.8962365734984701E-3</v>
      </c>
      <c r="C26" s="756">
        <v>175.65607394552634</v>
      </c>
      <c r="D26" s="755">
        <v>7.8962365734984701E-3</v>
      </c>
      <c r="E26" s="757">
        <v>175.65607394552634</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27</v>
      </c>
      <c r="D28" s="755">
        <v>38.755453401329738</v>
      </c>
      <c r="E28" s="757">
        <v>3</v>
      </c>
    </row>
    <row r="29" spans="1:5" x14ac:dyDescent="0.2">
      <c r="A29" s="279" t="s">
        <v>139</v>
      </c>
      <c r="B29" s="755">
        <v>1000</v>
      </c>
      <c r="C29" s="756">
        <v>34000</v>
      </c>
      <c r="D29" s="755">
        <v>1000</v>
      </c>
      <c r="E29" s="757">
        <v>1000</v>
      </c>
    </row>
    <row r="30" spans="1:5" x14ac:dyDescent="0.2">
      <c r="A30" s="279" t="s">
        <v>140</v>
      </c>
      <c r="B30" s="755">
        <v>1.6219659043659043E-2</v>
      </c>
      <c r="C30" s="756">
        <v>114.99301190674856</v>
      </c>
      <c r="D30" s="755">
        <v>1.6219659043659043E-2</v>
      </c>
      <c r="E30" s="757">
        <v>114.99301190674856</v>
      </c>
    </row>
    <row r="31" spans="1:5" x14ac:dyDescent="0.2">
      <c r="A31" s="279" t="s">
        <v>141</v>
      </c>
      <c r="B31" s="755">
        <v>9.4972900000000013</v>
      </c>
      <c r="C31" s="756">
        <v>1100</v>
      </c>
      <c r="D31" s="755">
        <v>1.985797</v>
      </c>
      <c r="E31" s="757">
        <v>230</v>
      </c>
    </row>
    <row r="32" spans="1:5" x14ac:dyDescent="0.2">
      <c r="A32" s="279" t="s">
        <v>142</v>
      </c>
      <c r="B32" s="755">
        <v>0.22290445714285717</v>
      </c>
      <c r="C32" s="756">
        <v>38</v>
      </c>
      <c r="D32" s="755">
        <v>0.22290445714285717</v>
      </c>
      <c r="E32" s="757">
        <v>16</v>
      </c>
    </row>
    <row r="33" spans="1:5" x14ac:dyDescent="0.2">
      <c r="A33" s="279" t="s">
        <v>143</v>
      </c>
      <c r="B33" s="755">
        <v>14.215161571366792</v>
      </c>
      <c r="C33" s="756">
        <v>3</v>
      </c>
      <c r="D33" s="755">
        <v>14.215161571366792</v>
      </c>
      <c r="E33" s="757">
        <v>3</v>
      </c>
    </row>
    <row r="34" spans="1:5" x14ac:dyDescent="0.2">
      <c r="A34" s="279" t="s">
        <v>144</v>
      </c>
      <c r="B34" s="755">
        <v>0.10002123076923075</v>
      </c>
      <c r="C34" s="756">
        <v>109.78360683200988</v>
      </c>
      <c r="D34" s="755">
        <v>0.10002123076923075</v>
      </c>
      <c r="E34" s="757">
        <v>9.8000000000000007</v>
      </c>
    </row>
    <row r="35" spans="1:5" x14ac:dyDescent="0.2">
      <c r="A35" s="279" t="s">
        <v>655</v>
      </c>
      <c r="B35" s="755">
        <v>17.200211477720551</v>
      </c>
      <c r="C35" s="756">
        <v>0.09</v>
      </c>
      <c r="D35" s="755">
        <v>17.200211477720551</v>
      </c>
      <c r="E35" s="757">
        <v>4.0000000000000001E-3</v>
      </c>
    </row>
    <row r="36" spans="1:5" x14ac:dyDescent="0.2">
      <c r="A36" s="279" t="s">
        <v>145</v>
      </c>
      <c r="B36" s="755">
        <v>2.7129478222090082</v>
      </c>
      <c r="C36" s="756">
        <v>459</v>
      </c>
      <c r="D36" s="755">
        <v>0.35559731960000007</v>
      </c>
      <c r="E36" s="757">
        <v>19</v>
      </c>
    </row>
    <row r="37" spans="1:5" x14ac:dyDescent="0.2">
      <c r="A37" s="279" t="s">
        <v>146</v>
      </c>
      <c r="B37" s="755">
        <v>2.229044571428572</v>
      </c>
      <c r="C37" s="756">
        <v>220</v>
      </c>
      <c r="D37" s="755">
        <v>1.4517275000000003</v>
      </c>
      <c r="E37" s="757">
        <v>25</v>
      </c>
    </row>
    <row r="38" spans="1:5" x14ac:dyDescent="0.2">
      <c r="A38" s="279" t="s">
        <v>829</v>
      </c>
      <c r="B38" s="755">
        <v>11.501468800000001</v>
      </c>
      <c r="C38" s="756">
        <v>160</v>
      </c>
      <c r="D38" s="755">
        <v>11.501468800000001</v>
      </c>
      <c r="E38" s="757">
        <v>160</v>
      </c>
    </row>
    <row r="39" spans="1:5" ht="12.75" customHeight="1" x14ac:dyDescent="0.2">
      <c r="A39" s="307" t="s">
        <v>147</v>
      </c>
      <c r="B39" s="755">
        <v>2.6092494983277589E-2</v>
      </c>
      <c r="C39" s="756">
        <v>108.3094022043858</v>
      </c>
      <c r="D39" s="755">
        <v>2.6092494983277589E-2</v>
      </c>
      <c r="E39" s="757">
        <v>28</v>
      </c>
    </row>
    <row r="40" spans="1:5" ht="12.75" customHeight="1" x14ac:dyDescent="0.2">
      <c r="A40" s="279" t="s">
        <v>830</v>
      </c>
      <c r="B40" s="755">
        <v>4.012280228571429</v>
      </c>
      <c r="C40" s="756">
        <v>187.71428571428572</v>
      </c>
      <c r="D40" s="755">
        <v>4.012280228571429</v>
      </c>
      <c r="E40" s="757">
        <v>187.71428571428572</v>
      </c>
    </row>
    <row r="41" spans="1:5" ht="12.75" customHeight="1" x14ac:dyDescent="0.2">
      <c r="A41" s="279" t="s">
        <v>148</v>
      </c>
      <c r="B41" s="755">
        <v>0.1160572986</v>
      </c>
      <c r="C41" s="756">
        <v>1.8</v>
      </c>
      <c r="D41" s="755">
        <v>0.1160572986</v>
      </c>
      <c r="E41" s="757">
        <v>1.8</v>
      </c>
    </row>
    <row r="42" spans="1:5" ht="12.75" customHeight="1" x14ac:dyDescent="0.2">
      <c r="A42" s="279" t="s">
        <v>653</v>
      </c>
      <c r="B42" s="755">
        <v>1145</v>
      </c>
      <c r="C42" s="756">
        <v>16</v>
      </c>
      <c r="D42" s="755">
        <v>1145</v>
      </c>
      <c r="E42" s="757">
        <v>11</v>
      </c>
    </row>
    <row r="43" spans="1:5" ht="12.75" customHeight="1" x14ac:dyDescent="0.2">
      <c r="A43" s="279" t="s">
        <v>827</v>
      </c>
      <c r="B43" s="755">
        <v>1000</v>
      </c>
      <c r="C43" s="756">
        <v>570</v>
      </c>
      <c r="D43" s="755">
        <v>1000</v>
      </c>
      <c r="E43" s="757">
        <v>20</v>
      </c>
    </row>
    <row r="44" spans="1:5" ht="12.75" customHeight="1" x14ac:dyDescent="0.2">
      <c r="A44" s="279" t="s">
        <v>828</v>
      </c>
      <c r="B44" s="755">
        <v>30.068326091521424</v>
      </c>
      <c r="C44" s="756">
        <v>16</v>
      </c>
      <c r="D44" s="755">
        <v>30.068326091521424</v>
      </c>
      <c r="E44" s="757">
        <v>11</v>
      </c>
    </row>
    <row r="45" spans="1:5" ht="12.75" customHeight="1" x14ac:dyDescent="0.2">
      <c r="A45" s="279" t="s">
        <v>149</v>
      </c>
      <c r="B45" s="755">
        <v>29.963032276400003</v>
      </c>
      <c r="C45" s="756">
        <v>1</v>
      </c>
      <c r="D45" s="755">
        <v>29.963032276400003</v>
      </c>
      <c r="E45" s="757">
        <v>1</v>
      </c>
    </row>
    <row r="46" spans="1:5" ht="12.75" customHeight="1" x14ac:dyDescent="0.2">
      <c r="A46" s="279" t="s">
        <v>150</v>
      </c>
      <c r="B46" s="755">
        <v>80</v>
      </c>
      <c r="C46" s="756">
        <v>120</v>
      </c>
      <c r="D46" s="755">
        <v>80</v>
      </c>
      <c r="E46" s="757">
        <v>19</v>
      </c>
    </row>
    <row r="47" spans="1:5" ht="12.75" customHeight="1" x14ac:dyDescent="0.2">
      <c r="A47" s="279" t="s">
        <v>151</v>
      </c>
      <c r="B47" s="755">
        <v>625.71428571428567</v>
      </c>
      <c r="C47" s="756">
        <v>2.9</v>
      </c>
      <c r="D47" s="755">
        <v>625.71428571428567</v>
      </c>
      <c r="E47" s="757">
        <v>2.9</v>
      </c>
    </row>
    <row r="48" spans="1:5" ht="12.75" customHeight="1" x14ac:dyDescent="0.2">
      <c r="A48" s="279" t="s">
        <v>152</v>
      </c>
      <c r="B48" s="755">
        <v>4.7610264623901024</v>
      </c>
      <c r="C48" s="756">
        <v>1</v>
      </c>
      <c r="D48" s="755">
        <v>4.7610264623901024</v>
      </c>
      <c r="E48" s="757">
        <v>1</v>
      </c>
    </row>
    <row r="49" spans="1:5" ht="12.75" customHeight="1" x14ac:dyDescent="0.2">
      <c r="A49" s="305" t="s">
        <v>105</v>
      </c>
      <c r="B49" s="755">
        <v>6.0644274806623679</v>
      </c>
      <c r="C49" s="756">
        <v>520</v>
      </c>
      <c r="D49" s="755">
        <v>1.1680639898070599</v>
      </c>
      <c r="E49" s="757">
        <v>79</v>
      </c>
    </row>
    <row r="50" spans="1:5" ht="12.75" customHeight="1" x14ac:dyDescent="0.2">
      <c r="A50" s="279" t="s">
        <v>106</v>
      </c>
      <c r="B50" s="755">
        <v>1.5946613970000001</v>
      </c>
      <c r="C50" s="756">
        <v>3000</v>
      </c>
      <c r="D50" s="755">
        <v>0.15946613969999998</v>
      </c>
      <c r="E50" s="757">
        <v>300</v>
      </c>
    </row>
    <row r="51" spans="1:5" ht="12.75" customHeight="1" x14ac:dyDescent="0.2">
      <c r="A51" s="279" t="s">
        <v>153</v>
      </c>
      <c r="B51" s="755">
        <v>1.5729617456497755</v>
      </c>
      <c r="C51" s="756">
        <v>1.25</v>
      </c>
      <c r="D51" s="755">
        <v>1.5729617456497755</v>
      </c>
      <c r="E51" s="757">
        <v>0.8</v>
      </c>
    </row>
    <row r="52" spans="1:5" ht="12.75" customHeight="1" x14ac:dyDescent="0.2">
      <c r="A52" s="279" t="s">
        <v>401</v>
      </c>
      <c r="B52" s="755">
        <v>8.061539999999999E-4</v>
      </c>
      <c r="C52" s="756">
        <v>0.04</v>
      </c>
      <c r="D52" s="755">
        <v>8.061539999999999E-4</v>
      </c>
      <c r="E52" s="757">
        <v>0.04</v>
      </c>
    </row>
    <row r="53" spans="1:5" ht="12.75" customHeight="1" x14ac:dyDescent="0.2">
      <c r="A53" s="279" t="s">
        <v>154</v>
      </c>
      <c r="B53" s="755">
        <v>2.8577494505494499E-2</v>
      </c>
      <c r="C53" s="756">
        <v>452.04552384511493</v>
      </c>
      <c r="D53" s="755">
        <v>2.8577494505494499E-2</v>
      </c>
      <c r="E53" s="757">
        <v>34</v>
      </c>
    </row>
    <row r="54" spans="1:5" ht="12.75" customHeight="1" x14ac:dyDescent="0.2">
      <c r="A54" s="279" t="s">
        <v>528</v>
      </c>
      <c r="B54" s="755">
        <v>1.0002123076923077E-3</v>
      </c>
      <c r="C54" s="756">
        <v>18.617708877383702</v>
      </c>
      <c r="D54" s="755">
        <v>1.0002123076923077E-3</v>
      </c>
      <c r="E54" s="757">
        <v>18.617708877383702</v>
      </c>
    </row>
    <row r="55" spans="1:5" ht="12.75" customHeight="1" x14ac:dyDescent="0.2">
      <c r="A55" s="279" t="s">
        <v>155</v>
      </c>
      <c r="B55" s="755">
        <v>7.5354699999999992</v>
      </c>
      <c r="C55" s="756">
        <v>100</v>
      </c>
      <c r="D55" s="755">
        <v>1.0549658</v>
      </c>
      <c r="E55" s="757">
        <v>14</v>
      </c>
    </row>
    <row r="56" spans="1:5" ht="12.75" customHeight="1" x14ac:dyDescent="0.2">
      <c r="A56" s="279" t="s">
        <v>235</v>
      </c>
      <c r="B56" s="755">
        <v>42.259661000000008</v>
      </c>
      <c r="C56" s="756">
        <v>370</v>
      </c>
      <c r="D56" s="755">
        <v>2.5127366000000002</v>
      </c>
      <c r="E56" s="757">
        <v>22</v>
      </c>
    </row>
    <row r="57" spans="1:5" ht="12.75" customHeight="1" x14ac:dyDescent="0.2">
      <c r="A57" s="279" t="s">
        <v>236</v>
      </c>
      <c r="B57" s="755">
        <v>5.4557034965034959E-2</v>
      </c>
      <c r="C57" s="756">
        <v>110</v>
      </c>
      <c r="D57" s="755">
        <v>5.4557034965034959E-2</v>
      </c>
      <c r="E57" s="757">
        <v>9.4</v>
      </c>
    </row>
    <row r="58" spans="1:5" ht="12.75" customHeight="1" x14ac:dyDescent="0.2">
      <c r="A58" s="279" t="s">
        <v>237</v>
      </c>
      <c r="B58" s="755">
        <v>1.2056251496709305</v>
      </c>
      <c r="C58" s="756">
        <v>41</v>
      </c>
      <c r="D58" s="755">
        <v>1.2056251496709305</v>
      </c>
      <c r="E58" s="757">
        <v>4.5</v>
      </c>
    </row>
    <row r="59" spans="1:5" ht="12.75" customHeight="1" x14ac:dyDescent="0.2">
      <c r="A59" s="279" t="s">
        <v>375</v>
      </c>
      <c r="B59" s="755">
        <v>2.2606974962228725</v>
      </c>
      <c r="C59" s="756">
        <v>0.19</v>
      </c>
      <c r="D59" s="755">
        <v>2.2606974962228725</v>
      </c>
      <c r="E59" s="757">
        <v>1.0999999999999999E-2</v>
      </c>
    </row>
    <row r="60" spans="1:5" ht="12.75" customHeight="1" x14ac:dyDescent="0.2">
      <c r="A60" s="279" t="s">
        <v>376</v>
      </c>
      <c r="B60" s="755">
        <v>1.9833771576946191</v>
      </c>
      <c r="C60" s="756">
        <v>7</v>
      </c>
      <c r="D60" s="755">
        <v>1.9833771576946191</v>
      </c>
      <c r="E60" s="757">
        <v>0.41</v>
      </c>
    </row>
    <row r="61" spans="1:5" ht="12.75" customHeight="1" x14ac:dyDescent="0.2">
      <c r="A61" s="279" t="s">
        <v>377</v>
      </c>
      <c r="B61" s="755">
        <v>1.8855772613117678</v>
      </c>
      <c r="C61" s="756">
        <v>1.2999999999999999E-2</v>
      </c>
      <c r="D61" s="755">
        <v>1.8855772613117678</v>
      </c>
      <c r="E61" s="757">
        <v>1E-3</v>
      </c>
    </row>
    <row r="62" spans="1:5" ht="12.75" customHeight="1" x14ac:dyDescent="0.2">
      <c r="A62" s="279" t="s">
        <v>244</v>
      </c>
      <c r="B62" s="755">
        <v>0.37507961538461537</v>
      </c>
      <c r="C62" s="756">
        <v>830</v>
      </c>
      <c r="D62" s="755">
        <v>0.37507961538461537</v>
      </c>
      <c r="E62" s="757">
        <v>47</v>
      </c>
    </row>
    <row r="63" spans="1:5" ht="12.75" customHeight="1" x14ac:dyDescent="0.2">
      <c r="A63" s="279" t="s">
        <v>245</v>
      </c>
      <c r="B63" s="755">
        <v>2.3081822485207102E-2</v>
      </c>
      <c r="C63" s="756">
        <v>182.45621075944572</v>
      </c>
      <c r="D63" s="755">
        <v>2.3081822485207102E-2</v>
      </c>
      <c r="E63" s="757">
        <v>182.45621075944572</v>
      </c>
    </row>
    <row r="64" spans="1:5" ht="12.75" customHeight="1" x14ac:dyDescent="0.2">
      <c r="A64" s="279" t="s">
        <v>307</v>
      </c>
      <c r="B64" s="755">
        <v>8.9161782857142882</v>
      </c>
      <c r="C64" s="756">
        <v>3900</v>
      </c>
      <c r="D64" s="755">
        <v>4.1666030000000003</v>
      </c>
      <c r="E64" s="757">
        <v>25</v>
      </c>
    </row>
    <row r="65" spans="1:5" ht="12.75" customHeight="1" x14ac:dyDescent="0.2">
      <c r="A65" s="279" t="s">
        <v>308</v>
      </c>
      <c r="B65" s="755">
        <v>0.35664713142857146</v>
      </c>
      <c r="C65" s="756">
        <v>1274.1487170213863</v>
      </c>
      <c r="D65" s="755">
        <v>0.35664713142857146</v>
      </c>
      <c r="E65" s="757">
        <v>620</v>
      </c>
    </row>
    <row r="66" spans="1:5" ht="12.75" customHeight="1" x14ac:dyDescent="0.2">
      <c r="A66" s="279" t="s">
        <v>238</v>
      </c>
      <c r="B66" s="755">
        <v>3.5664713142857147</v>
      </c>
      <c r="C66" s="756">
        <v>2600</v>
      </c>
      <c r="D66" s="755">
        <v>3.5664713142857147</v>
      </c>
      <c r="E66" s="757">
        <v>558</v>
      </c>
    </row>
    <row r="67" spans="1:5" ht="12.75" customHeight="1" x14ac:dyDescent="0.2">
      <c r="A67" s="279" t="s">
        <v>1002</v>
      </c>
      <c r="B67" s="755">
        <v>7.3286070300000006E-2</v>
      </c>
      <c r="C67" s="756">
        <v>3</v>
      </c>
      <c r="D67" s="755">
        <v>7.3286070300000006E-2</v>
      </c>
      <c r="E67" s="757">
        <v>3</v>
      </c>
    </row>
    <row r="68" spans="1:5" ht="12.75" customHeight="1" x14ac:dyDescent="0.2">
      <c r="A68" s="279" t="s">
        <v>107</v>
      </c>
      <c r="B68" s="755">
        <v>0.63944364185000002</v>
      </c>
      <c r="C68" s="756">
        <v>130</v>
      </c>
      <c r="D68" s="755">
        <v>0.34431580715000004</v>
      </c>
      <c r="E68" s="757">
        <v>70</v>
      </c>
    </row>
    <row r="69" spans="1:5" ht="12.75" customHeight="1" x14ac:dyDescent="0.2">
      <c r="A69" s="279" t="s">
        <v>1003</v>
      </c>
      <c r="B69" s="755">
        <v>6.0012738461538456E-2</v>
      </c>
      <c r="C69" s="756">
        <v>100</v>
      </c>
      <c r="D69" s="755">
        <v>6.0012738461538456E-2</v>
      </c>
      <c r="E69" s="757">
        <v>100</v>
      </c>
    </row>
    <row r="70" spans="1:5" ht="12.75" customHeight="1" x14ac:dyDescent="0.2">
      <c r="A70" s="279" t="s">
        <v>309</v>
      </c>
      <c r="B70" s="755">
        <v>0.15003184615384613</v>
      </c>
      <c r="C70" s="756">
        <v>260</v>
      </c>
      <c r="D70" s="755">
        <v>2.0595252000000001E-3</v>
      </c>
      <c r="E70" s="757">
        <v>0.06</v>
      </c>
    </row>
    <row r="71" spans="1:5" ht="12.75" customHeight="1" x14ac:dyDescent="0.2">
      <c r="A71" s="279" t="s">
        <v>1004</v>
      </c>
      <c r="B71" s="755">
        <v>2.528519007900115</v>
      </c>
      <c r="C71" s="756">
        <v>0.71</v>
      </c>
      <c r="D71" s="755">
        <v>2.528519007900115</v>
      </c>
      <c r="E71" s="757">
        <v>1.9E-3</v>
      </c>
    </row>
    <row r="72" spans="1:5" ht="12.75" customHeight="1" x14ac:dyDescent="0.2">
      <c r="A72" s="279" t="s">
        <v>1005</v>
      </c>
      <c r="B72" s="755">
        <v>17.068842544600002</v>
      </c>
      <c r="C72" s="756">
        <v>980</v>
      </c>
      <c r="D72" s="755">
        <v>3.6576091167000007</v>
      </c>
      <c r="E72" s="757">
        <v>210</v>
      </c>
    </row>
    <row r="73" spans="1:5" ht="12.75" customHeight="1" x14ac:dyDescent="0.2">
      <c r="A73" s="279" t="s">
        <v>1007</v>
      </c>
      <c r="B73" s="755">
        <v>57.151287655000004</v>
      </c>
      <c r="C73" s="756">
        <v>700</v>
      </c>
      <c r="D73" s="755">
        <v>9.7973635980000005</v>
      </c>
      <c r="E73" s="757">
        <v>120</v>
      </c>
    </row>
    <row r="74" spans="1:5" ht="12.75" customHeight="1" x14ac:dyDescent="0.2">
      <c r="A74" s="279" t="s">
        <v>1006</v>
      </c>
      <c r="B74" s="755">
        <v>74.37008555200002</v>
      </c>
      <c r="C74" s="756">
        <v>3200</v>
      </c>
      <c r="D74" s="755">
        <v>25.564716908500003</v>
      </c>
      <c r="E74" s="757">
        <v>1100</v>
      </c>
    </row>
    <row r="75" spans="1:5" ht="12.75" customHeight="1" x14ac:dyDescent="0.2">
      <c r="A75" s="305" t="s">
        <v>108</v>
      </c>
      <c r="B75" s="755">
        <v>1.2642735911142928</v>
      </c>
      <c r="C75" s="756">
        <v>100</v>
      </c>
      <c r="D75" s="755">
        <v>0.58365904143000014</v>
      </c>
      <c r="E75" s="757">
        <v>10</v>
      </c>
    </row>
    <row r="76" spans="1:5" ht="12.75" customHeight="1" x14ac:dyDescent="0.2">
      <c r="A76" s="279" t="s">
        <v>310</v>
      </c>
      <c r="B76" s="755">
        <v>25.285471822285853</v>
      </c>
      <c r="C76" s="756">
        <v>379</v>
      </c>
      <c r="D76" s="755">
        <v>1.0938546733686003</v>
      </c>
      <c r="E76" s="757">
        <v>14.3</v>
      </c>
    </row>
    <row r="77" spans="1:5" ht="12.75" customHeight="1" x14ac:dyDescent="0.2">
      <c r="A77" s="305" t="s">
        <v>109</v>
      </c>
      <c r="B77" s="755">
        <v>1.7425657710563365</v>
      </c>
      <c r="C77" s="756">
        <v>110</v>
      </c>
      <c r="D77" s="755">
        <v>0.86950441011980018</v>
      </c>
      <c r="E77" s="757">
        <v>9.1</v>
      </c>
    </row>
    <row r="78" spans="1:5" ht="12.75" customHeight="1" x14ac:dyDescent="0.2">
      <c r="A78" s="305" t="s">
        <v>110</v>
      </c>
      <c r="B78" s="755">
        <v>0.36252234106002523</v>
      </c>
      <c r="C78" s="756">
        <v>110</v>
      </c>
      <c r="D78" s="755">
        <v>0.36252234106002523</v>
      </c>
      <c r="E78" s="757">
        <v>81</v>
      </c>
    </row>
    <row r="79" spans="1:5" ht="12.75" customHeight="1" x14ac:dyDescent="0.2">
      <c r="A79" s="279" t="s">
        <v>402</v>
      </c>
      <c r="B79" s="755">
        <v>5.3886681212138923</v>
      </c>
      <c r="C79" s="756">
        <v>50000</v>
      </c>
      <c r="D79" s="755">
        <v>5.3886681212138923</v>
      </c>
      <c r="E79" s="757">
        <v>50000</v>
      </c>
    </row>
    <row r="80" spans="1:5" ht="12.75" customHeight="1" x14ac:dyDescent="0.2">
      <c r="A80" s="279" t="s">
        <v>635</v>
      </c>
      <c r="B80" s="755">
        <v>2.4000000000000001E-4</v>
      </c>
      <c r="C80" s="756">
        <v>3.0000000000000001E-3</v>
      </c>
      <c r="D80" s="755">
        <v>2.4000000000000001E-4</v>
      </c>
      <c r="E80" s="757">
        <v>3.1E-9</v>
      </c>
    </row>
    <row r="81" spans="1:5" ht="12.75" customHeight="1" x14ac:dyDescent="0.2">
      <c r="A81" s="279" t="s">
        <v>111</v>
      </c>
      <c r="B81" s="755">
        <v>3.6221206207000001</v>
      </c>
      <c r="C81" s="756">
        <v>200</v>
      </c>
      <c r="D81" s="755">
        <v>1.08663618621</v>
      </c>
      <c r="E81" s="757">
        <v>60</v>
      </c>
    </row>
    <row r="82" spans="1:5" ht="12.75" customHeight="1" x14ac:dyDescent="0.2">
      <c r="A82" s="279" t="s">
        <v>384</v>
      </c>
      <c r="B82" s="755">
        <v>13.216616117924531</v>
      </c>
      <c r="C82" s="756">
        <v>3.4000000000000002E-2</v>
      </c>
      <c r="D82" s="755">
        <v>13.216616117924531</v>
      </c>
      <c r="E82" s="757">
        <v>8.6999999999999994E-3</v>
      </c>
    </row>
    <row r="83" spans="1:5" ht="12.75" customHeight="1" x14ac:dyDescent="0.2">
      <c r="A83" s="279" t="s">
        <v>350</v>
      </c>
      <c r="B83" s="755">
        <v>3.7928207733428785</v>
      </c>
      <c r="C83" s="756">
        <v>3.6999999999999998E-2</v>
      </c>
      <c r="D83" s="755">
        <v>3.7928207733428785</v>
      </c>
      <c r="E83" s="757">
        <v>2.3E-3</v>
      </c>
    </row>
    <row r="84" spans="1:5" ht="12.75" customHeight="1" x14ac:dyDescent="0.2">
      <c r="A84" s="279" t="s">
        <v>36</v>
      </c>
      <c r="B84" s="755">
        <v>4.5168014999999997</v>
      </c>
      <c r="C84" s="756">
        <v>50000</v>
      </c>
      <c r="D84" s="755">
        <v>4.5168014999999997</v>
      </c>
      <c r="E84" s="757">
        <v>50000</v>
      </c>
    </row>
    <row r="85" spans="1:5" ht="12.75" customHeight="1" x14ac:dyDescent="0.2">
      <c r="A85" s="279" t="s">
        <v>351</v>
      </c>
      <c r="B85" s="755">
        <v>17.232306000000005</v>
      </c>
      <c r="C85" s="756">
        <v>140</v>
      </c>
      <c r="D85" s="755">
        <v>0.89854167000000007</v>
      </c>
      <c r="E85" s="757">
        <v>7.3</v>
      </c>
    </row>
    <row r="86" spans="1:5" ht="12.75" customHeight="1" x14ac:dyDescent="0.2">
      <c r="A86" s="279" t="s">
        <v>352</v>
      </c>
      <c r="B86" s="755">
        <v>119.66181814990003</v>
      </c>
      <c r="C86" s="756">
        <v>13</v>
      </c>
      <c r="D86" s="755">
        <v>86.52801771924527</v>
      </c>
      <c r="E86" s="757">
        <v>0.8</v>
      </c>
    </row>
    <row r="87" spans="1:5" ht="12.75" customHeight="1" x14ac:dyDescent="0.2">
      <c r="A87" s="279" t="s">
        <v>353</v>
      </c>
      <c r="B87" s="755">
        <v>93.052630320000006</v>
      </c>
      <c r="C87" s="756">
        <v>300</v>
      </c>
      <c r="D87" s="755">
        <v>93.052630320000006</v>
      </c>
      <c r="E87" s="757">
        <v>3.9</v>
      </c>
    </row>
    <row r="88" spans="1:5" ht="12.75" customHeight="1" x14ac:dyDescent="0.2">
      <c r="A88" s="279" t="s">
        <v>112</v>
      </c>
      <c r="B88" s="755">
        <v>500</v>
      </c>
      <c r="C88" s="756">
        <v>21500</v>
      </c>
      <c r="D88" s="755">
        <v>500</v>
      </c>
      <c r="E88" s="757">
        <v>1800</v>
      </c>
    </row>
    <row r="89" spans="1:5" ht="12.75" customHeight="1" x14ac:dyDescent="0.2">
      <c r="A89" s="279" t="s">
        <v>354</v>
      </c>
      <c r="B89" s="755">
        <v>0.13596416711906673</v>
      </c>
      <c r="C89" s="756">
        <v>5.2999999999999999E-2</v>
      </c>
      <c r="D89" s="755">
        <v>0.13596416711906673</v>
      </c>
      <c r="E89" s="757">
        <v>3.5999999999999999E-3</v>
      </c>
    </row>
    <row r="90" spans="1:5" ht="12.75" customHeight="1" x14ac:dyDescent="0.2">
      <c r="A90" s="279" t="s">
        <v>355</v>
      </c>
      <c r="B90" s="755">
        <v>7.0912878398128654E-2</v>
      </c>
      <c r="C90" s="756">
        <v>5.2999999999999999E-2</v>
      </c>
      <c r="D90" s="755">
        <v>7.0912878398128654E-2</v>
      </c>
      <c r="E90" s="757">
        <v>3.5999999999999999E-3</v>
      </c>
    </row>
    <row r="91" spans="1:5" ht="12.75" customHeight="1" x14ac:dyDescent="0.2">
      <c r="A91" s="279" t="s">
        <v>385</v>
      </c>
      <c r="B91" s="755">
        <v>0.22077618001510063</v>
      </c>
      <c r="C91" s="756">
        <v>2.9999999999999997E-4</v>
      </c>
      <c r="D91" s="755">
        <v>0.22077618001510063</v>
      </c>
      <c r="E91" s="757">
        <v>2.9999999999999997E-4</v>
      </c>
    </row>
    <row r="92" spans="1:5" ht="12.75" customHeight="1" x14ac:dyDescent="0.2">
      <c r="A92" s="279" t="s">
        <v>356</v>
      </c>
      <c r="B92" s="755">
        <v>1.2768741456848269</v>
      </c>
      <c r="C92" s="756">
        <v>11</v>
      </c>
      <c r="D92" s="755">
        <v>6.0711960000000002E-2</v>
      </c>
      <c r="E92" s="757">
        <v>0.3</v>
      </c>
    </row>
    <row r="93" spans="1:5" ht="12.75" customHeight="1" x14ac:dyDescent="0.2">
      <c r="A93" s="279" t="s">
        <v>378</v>
      </c>
      <c r="B93" s="755">
        <v>7.4558984912000012E-2</v>
      </c>
      <c r="C93" s="756">
        <v>0.16</v>
      </c>
      <c r="D93" s="755">
        <v>2.9357600309100004E-2</v>
      </c>
      <c r="E93" s="757">
        <v>6.3E-2</v>
      </c>
    </row>
    <row r="94" spans="1:5" ht="12.75" customHeight="1" x14ac:dyDescent="0.2">
      <c r="A94" s="279" t="s">
        <v>357</v>
      </c>
      <c r="B94" s="755">
        <v>1.9658480563117722</v>
      </c>
      <c r="C94" s="756">
        <v>100</v>
      </c>
      <c r="D94" s="755">
        <v>0.68251320000000015</v>
      </c>
      <c r="E94" s="757">
        <v>12</v>
      </c>
    </row>
    <row r="95" spans="1:5" ht="12.75" customHeight="1" x14ac:dyDescent="0.2">
      <c r="A95" s="279" t="s">
        <v>113</v>
      </c>
      <c r="B95" s="755">
        <v>417.2102850677166</v>
      </c>
      <c r="C95" s="756">
        <v>50000</v>
      </c>
      <c r="D95" s="755">
        <v>365.16680024269374</v>
      </c>
      <c r="E95" s="757">
        <v>17000</v>
      </c>
    </row>
    <row r="96" spans="1:5" ht="12.75" customHeight="1" x14ac:dyDescent="0.2">
      <c r="A96" s="279" t="s">
        <v>358</v>
      </c>
      <c r="B96" s="755">
        <v>15.729635400013695</v>
      </c>
      <c r="C96" s="756">
        <v>9.5000000000000001E-2</v>
      </c>
      <c r="D96" s="755">
        <v>15.729635400013695</v>
      </c>
      <c r="E96" s="757">
        <v>9.5000000000000001E-2</v>
      </c>
    </row>
    <row r="97" spans="1:5" ht="12.75" customHeight="1" x14ac:dyDescent="0.2">
      <c r="A97" s="279" t="s">
        <v>114</v>
      </c>
      <c r="B97" s="755">
        <v>46.57315466</v>
      </c>
      <c r="C97" s="756">
        <v>4300</v>
      </c>
      <c r="D97" s="755">
        <v>9.9644889039999995</v>
      </c>
      <c r="E97" s="757">
        <v>920</v>
      </c>
    </row>
    <row r="98" spans="1:5" ht="12.75" customHeight="1" x14ac:dyDescent="0.2">
      <c r="A98" s="279" t="s">
        <v>359</v>
      </c>
      <c r="B98" s="755">
        <v>200</v>
      </c>
      <c r="C98" s="756">
        <v>29</v>
      </c>
      <c r="D98" s="755">
        <v>200</v>
      </c>
      <c r="E98" s="757">
        <v>5.6</v>
      </c>
    </row>
    <row r="99" spans="1:5" ht="12.75" customHeight="1" x14ac:dyDescent="0.2">
      <c r="A99" s="279" t="s">
        <v>360</v>
      </c>
      <c r="B99" s="755">
        <v>4.6925983598593568</v>
      </c>
      <c r="C99" s="756">
        <v>2.1</v>
      </c>
      <c r="D99" s="755">
        <v>4.6925983598593568</v>
      </c>
      <c r="E99" s="757">
        <v>2.5000000000000001E-2</v>
      </c>
    </row>
    <row r="100" spans="1:5" ht="12.75" customHeight="1" x14ac:dyDescent="0.2">
      <c r="A100" s="279" t="s">
        <v>361</v>
      </c>
      <c r="B100" s="755">
        <v>16.144000157125785</v>
      </c>
      <c r="C100" s="756">
        <v>0.7</v>
      </c>
      <c r="D100" s="755">
        <v>16.144000157125785</v>
      </c>
      <c r="E100" s="757">
        <v>0.03</v>
      </c>
    </row>
    <row r="101" spans="1:5" ht="12.75" customHeight="1" x14ac:dyDescent="0.2">
      <c r="A101" s="279" t="s">
        <v>363</v>
      </c>
      <c r="B101" s="755">
        <v>55.122950000000003</v>
      </c>
      <c r="C101" s="756">
        <v>50000</v>
      </c>
      <c r="D101" s="755">
        <v>15.434426000000002</v>
      </c>
      <c r="E101" s="757">
        <v>14000</v>
      </c>
    </row>
    <row r="102" spans="1:5" ht="12.75" customHeight="1" x14ac:dyDescent="0.2">
      <c r="A102" s="279" t="s">
        <v>364</v>
      </c>
      <c r="B102" s="755">
        <v>6.5132760000000012</v>
      </c>
      <c r="C102" s="756">
        <v>2200</v>
      </c>
      <c r="D102" s="755">
        <v>0.50329860000000004</v>
      </c>
      <c r="E102" s="757">
        <v>170</v>
      </c>
    </row>
    <row r="103" spans="1:5" ht="12.75" customHeight="1" x14ac:dyDescent="0.2">
      <c r="A103" s="279" t="s">
        <v>365</v>
      </c>
      <c r="B103" s="755">
        <v>1.5642857142857143</v>
      </c>
      <c r="C103" s="756">
        <v>9.9000000000000005E-2</v>
      </c>
      <c r="D103" s="755">
        <v>1.5642857142857143</v>
      </c>
      <c r="E103" s="757">
        <v>2.8E-3</v>
      </c>
    </row>
    <row r="104" spans="1:5" ht="12.75" customHeight="1" x14ac:dyDescent="0.2">
      <c r="A104" s="279" t="s">
        <v>366</v>
      </c>
      <c r="B104" s="755">
        <v>2.3081822485207097</v>
      </c>
      <c r="C104" s="756">
        <v>1800</v>
      </c>
      <c r="D104" s="755">
        <v>2.3081822485207097</v>
      </c>
      <c r="E104" s="757">
        <v>730</v>
      </c>
    </row>
    <row r="105" spans="1:5" ht="12.75" customHeight="1" x14ac:dyDescent="0.2">
      <c r="A105" s="279" t="s">
        <v>362</v>
      </c>
      <c r="B105" s="755">
        <v>21.671266666666664</v>
      </c>
      <c r="C105" s="756">
        <v>8500</v>
      </c>
      <c r="D105" s="755">
        <v>21.671266666666664</v>
      </c>
      <c r="E105" s="757">
        <v>1500</v>
      </c>
    </row>
    <row r="106" spans="1:5" ht="12.75" customHeight="1" x14ac:dyDescent="0.2">
      <c r="A106" s="279" t="s">
        <v>631</v>
      </c>
      <c r="B106" s="755">
        <v>15.644102090000001</v>
      </c>
      <c r="C106" s="756">
        <v>37</v>
      </c>
      <c r="D106" s="755">
        <v>0.88790849700000019</v>
      </c>
      <c r="E106" s="757">
        <v>2.1</v>
      </c>
    </row>
    <row r="107" spans="1:5" ht="12.75" customHeight="1" x14ac:dyDescent="0.2">
      <c r="A107" s="279" t="s">
        <v>632</v>
      </c>
      <c r="B107" s="755">
        <v>17.412176880000001</v>
      </c>
      <c r="C107" s="756">
        <v>42</v>
      </c>
      <c r="D107" s="755">
        <v>1.9485055080000002</v>
      </c>
      <c r="E107" s="757">
        <v>4.7</v>
      </c>
    </row>
    <row r="108" spans="1:5" ht="12.75" customHeight="1" x14ac:dyDescent="0.2">
      <c r="A108" s="279" t="s">
        <v>506</v>
      </c>
      <c r="B108" s="755">
        <v>78.214285714285708</v>
      </c>
      <c r="C108" s="756">
        <v>7200</v>
      </c>
      <c r="D108" s="755">
        <v>78.214285714285708</v>
      </c>
      <c r="E108" s="757">
        <v>370</v>
      </c>
    </row>
    <row r="109" spans="1:5" ht="12.75" customHeight="1" x14ac:dyDescent="0.2">
      <c r="A109" s="279" t="s">
        <v>507</v>
      </c>
      <c r="B109" s="755">
        <v>6.9968054941286626</v>
      </c>
      <c r="C109" s="756">
        <v>210</v>
      </c>
      <c r="D109" s="755">
        <v>3.1084209600000006</v>
      </c>
      <c r="E109" s="757">
        <v>12</v>
      </c>
    </row>
    <row r="110" spans="1:5" ht="12.75" customHeight="1" x14ac:dyDescent="0.2">
      <c r="A110" s="279" t="s">
        <v>866</v>
      </c>
      <c r="B110" s="755">
        <v>410</v>
      </c>
      <c r="C110" s="756">
        <v>5</v>
      </c>
      <c r="D110" s="755">
        <v>410</v>
      </c>
      <c r="E110" s="757">
        <v>5</v>
      </c>
    </row>
    <row r="111" spans="1:5" ht="12.75" customHeight="1" x14ac:dyDescent="0.2">
      <c r="A111" s="305" t="s">
        <v>115</v>
      </c>
      <c r="B111" s="755">
        <v>5.5889478096309899</v>
      </c>
      <c r="C111" s="756">
        <v>2000</v>
      </c>
      <c r="D111" s="755">
        <v>5.5889478096309899</v>
      </c>
      <c r="E111" s="757">
        <v>380</v>
      </c>
    </row>
    <row r="112" spans="1:5" ht="12.75" customHeight="1" x14ac:dyDescent="0.2">
      <c r="A112" s="305" t="s">
        <v>116</v>
      </c>
      <c r="B112" s="755">
        <v>1.2642735911142928</v>
      </c>
      <c r="C112" s="756">
        <v>160</v>
      </c>
      <c r="D112" s="755">
        <v>0.34602012016200001</v>
      </c>
      <c r="E112" s="757">
        <v>18</v>
      </c>
    </row>
    <row r="113" spans="1:5" ht="12.75" customHeight="1" x14ac:dyDescent="0.2">
      <c r="A113" s="305" t="s">
        <v>117</v>
      </c>
      <c r="B113" s="755">
        <v>2.229392363677166</v>
      </c>
      <c r="C113" s="756">
        <v>640</v>
      </c>
      <c r="D113" s="755">
        <v>2.229392363677166</v>
      </c>
      <c r="E113" s="757">
        <v>71</v>
      </c>
    </row>
    <row r="114" spans="1:5" ht="12.75" customHeight="1" x14ac:dyDescent="0.2">
      <c r="A114" s="305" t="s">
        <v>118</v>
      </c>
      <c r="B114" s="755">
        <v>1.2642595039500575</v>
      </c>
      <c r="C114" s="756">
        <v>380</v>
      </c>
      <c r="D114" s="755">
        <v>1.2642595039500575</v>
      </c>
      <c r="E114" s="757">
        <v>42</v>
      </c>
    </row>
    <row r="115" spans="1:5" ht="12.75" customHeight="1" x14ac:dyDescent="0.2">
      <c r="A115" s="305" t="s">
        <v>119</v>
      </c>
      <c r="B115" s="755">
        <v>24.733643272000002</v>
      </c>
      <c r="C115" s="756">
        <v>410</v>
      </c>
      <c r="D115" s="755">
        <v>2.7749941231999999</v>
      </c>
      <c r="E115" s="757">
        <v>46</v>
      </c>
    </row>
    <row r="116" spans="1:5" ht="12.75" customHeight="1" x14ac:dyDescent="0.2">
      <c r="A116" s="279" t="s">
        <v>508</v>
      </c>
      <c r="B116" s="755">
        <v>1.0204067725795314</v>
      </c>
      <c r="C116" s="756">
        <v>13</v>
      </c>
      <c r="D116" s="755">
        <v>0.77635002588250013</v>
      </c>
      <c r="E116" s="757">
        <v>7.9</v>
      </c>
    </row>
    <row r="117" spans="1:5" ht="12.75" customHeight="1" x14ac:dyDescent="0.2">
      <c r="A117" s="305" t="s">
        <v>120</v>
      </c>
      <c r="B117" s="755">
        <v>25.285471822285853</v>
      </c>
      <c r="C117" s="756">
        <v>21500</v>
      </c>
      <c r="D117" s="755">
        <v>25.285471822285853</v>
      </c>
      <c r="E117" s="757">
        <v>21500</v>
      </c>
    </row>
    <row r="118" spans="1:5" ht="12.75" customHeight="1" x14ac:dyDescent="0.2">
      <c r="A118" s="279" t="s">
        <v>241</v>
      </c>
      <c r="B118" s="755">
        <v>1.2</v>
      </c>
      <c r="C118" s="756">
        <v>5000</v>
      </c>
      <c r="D118" s="755">
        <v>1.2</v>
      </c>
      <c r="E118" s="757">
        <v>600</v>
      </c>
    </row>
    <row r="119" spans="1:5" ht="12.75" customHeight="1" x14ac:dyDescent="0.2">
      <c r="A119" s="279" t="s">
        <v>509</v>
      </c>
      <c r="B119" s="755">
        <v>464.88537148395483</v>
      </c>
      <c r="C119" s="756">
        <v>300</v>
      </c>
      <c r="D119" s="755">
        <v>68.625848705509426</v>
      </c>
      <c r="E119" s="757">
        <v>2.2999999999999998</v>
      </c>
    </row>
    <row r="120" spans="1:5" ht="12.75" customHeight="1" x14ac:dyDescent="0.2">
      <c r="A120" s="279" t="s">
        <v>510</v>
      </c>
      <c r="B120" s="755">
        <v>9.323174492999998</v>
      </c>
      <c r="C120" s="756">
        <v>300</v>
      </c>
      <c r="D120" s="755">
        <v>1.80248040198</v>
      </c>
      <c r="E120" s="757">
        <v>58</v>
      </c>
    </row>
    <row r="121" spans="1:5" ht="12.75" customHeight="1" x14ac:dyDescent="0.2">
      <c r="A121" s="279" t="s">
        <v>379</v>
      </c>
      <c r="B121" s="755">
        <v>1.1741947383207836</v>
      </c>
      <c r="C121" s="756">
        <v>2</v>
      </c>
      <c r="D121" s="755">
        <v>1.1741947383207836</v>
      </c>
      <c r="E121" s="757">
        <v>1.4E-2</v>
      </c>
    </row>
    <row r="122" spans="1:5" ht="12.75" customHeight="1" x14ac:dyDescent="0.2">
      <c r="A122" s="279" t="s">
        <v>121</v>
      </c>
      <c r="B122" s="755">
        <v>109.7758044845575</v>
      </c>
      <c r="C122" s="756">
        <v>425</v>
      </c>
      <c r="D122" s="755">
        <v>24.538121002430501</v>
      </c>
      <c r="E122" s="757">
        <v>95</v>
      </c>
    </row>
    <row r="123" spans="1:5" ht="12.75" customHeight="1" x14ac:dyDescent="0.2">
      <c r="A123" s="279" t="s">
        <v>511</v>
      </c>
      <c r="B123" s="755">
        <v>44.028912348000006</v>
      </c>
      <c r="C123" s="756">
        <v>67.5</v>
      </c>
      <c r="D123" s="755">
        <v>44.028912348000006</v>
      </c>
      <c r="E123" s="757">
        <v>4.5999999999999996</v>
      </c>
    </row>
    <row r="124" spans="1:5" ht="12.75" customHeight="1" x14ac:dyDescent="0.2">
      <c r="A124" s="279" t="s">
        <v>512</v>
      </c>
      <c r="B124" s="755">
        <v>78.213207407198283</v>
      </c>
      <c r="C124" s="756">
        <v>20</v>
      </c>
      <c r="D124" s="755">
        <v>78.213207407198283</v>
      </c>
      <c r="E124" s="757">
        <v>5</v>
      </c>
    </row>
    <row r="125" spans="1:5" ht="12.75" customHeight="1" x14ac:dyDescent="0.2">
      <c r="A125" s="279" t="s">
        <v>867</v>
      </c>
      <c r="B125" s="755">
        <v>78.214285714285708</v>
      </c>
      <c r="C125" s="756">
        <v>1</v>
      </c>
      <c r="D125" s="755">
        <v>78.214285714285708</v>
      </c>
      <c r="E125" s="757">
        <v>0.1</v>
      </c>
    </row>
    <row r="126" spans="1:5" ht="12.75" customHeight="1" x14ac:dyDescent="0.2">
      <c r="A126" s="279" t="s">
        <v>122</v>
      </c>
      <c r="B126" s="755">
        <v>1.9455204667664003</v>
      </c>
      <c r="C126" s="756">
        <v>80</v>
      </c>
      <c r="D126" s="755">
        <v>0.21887105251122002</v>
      </c>
      <c r="E126" s="757">
        <v>9</v>
      </c>
    </row>
    <row r="127" spans="1:5" ht="12.75" customHeight="1" x14ac:dyDescent="0.2">
      <c r="A127" s="279" t="s">
        <v>513</v>
      </c>
      <c r="B127" s="755">
        <v>10.057542000000002</v>
      </c>
      <c r="C127" s="756">
        <v>110</v>
      </c>
      <c r="D127" s="755">
        <v>2.9258304000000002</v>
      </c>
      <c r="E127" s="757">
        <v>32</v>
      </c>
    </row>
    <row r="128" spans="1:5" ht="12.75" customHeight="1" x14ac:dyDescent="0.2">
      <c r="A128" s="279" t="s">
        <v>123</v>
      </c>
      <c r="B128" s="755">
        <v>2.1682566227618572</v>
      </c>
      <c r="C128" s="756">
        <v>260.71428571428572</v>
      </c>
      <c r="D128" s="755">
        <v>2.1682566227618572</v>
      </c>
      <c r="E128" s="757">
        <v>260.71428571428572</v>
      </c>
    </row>
    <row r="129" spans="1:5" ht="12.75" customHeight="1" x14ac:dyDescent="0.2">
      <c r="A129" s="279" t="s">
        <v>27</v>
      </c>
      <c r="B129" s="755">
        <v>99.143490443712437</v>
      </c>
      <c r="C129" s="756">
        <v>50000</v>
      </c>
      <c r="D129" s="755">
        <v>99.143490443712437</v>
      </c>
      <c r="E129" s="757">
        <v>18000</v>
      </c>
    </row>
    <row r="130" spans="1:5" ht="12.75" customHeight="1" x14ac:dyDescent="0.2">
      <c r="A130" s="279" t="s">
        <v>514</v>
      </c>
      <c r="B130" s="755">
        <v>2.1757072258579102</v>
      </c>
      <c r="C130" s="756">
        <v>770</v>
      </c>
      <c r="D130" s="755">
        <v>0.32182358400000005</v>
      </c>
      <c r="E130" s="757">
        <v>10.8</v>
      </c>
    </row>
    <row r="131" spans="1:5" ht="12.75" customHeight="1" x14ac:dyDescent="0.2">
      <c r="A131" s="279" t="s">
        <v>515</v>
      </c>
      <c r="B131" s="755">
        <v>1.0347023872679044E-2</v>
      </c>
      <c r="C131" s="756">
        <v>240.39246728311088</v>
      </c>
      <c r="D131" s="755">
        <v>1.0347023872679044E-2</v>
      </c>
      <c r="E131" s="757">
        <v>200</v>
      </c>
    </row>
    <row r="132" spans="1:5" ht="12.75" customHeight="1" x14ac:dyDescent="0.2">
      <c r="A132" s="279" t="s">
        <v>516</v>
      </c>
      <c r="B132" s="755">
        <v>9.8381538461538437E-2</v>
      </c>
      <c r="C132" s="756">
        <v>194.19961168935555</v>
      </c>
      <c r="D132" s="755">
        <v>9.8381538461538437E-2</v>
      </c>
      <c r="E132" s="757">
        <v>53</v>
      </c>
    </row>
    <row r="133" spans="1:5" ht="12.75" customHeight="1" x14ac:dyDescent="0.2">
      <c r="A133" s="279" t="s">
        <v>124</v>
      </c>
      <c r="B133" s="755">
        <v>0.51188083760000003</v>
      </c>
      <c r="C133" s="756">
        <v>11</v>
      </c>
      <c r="D133" s="755">
        <v>5.5841545920000006E-2</v>
      </c>
      <c r="E133" s="757">
        <v>1.2</v>
      </c>
    </row>
    <row r="134" spans="1:5" ht="12.75" customHeight="1" x14ac:dyDescent="0.2">
      <c r="A134" s="305" t="s">
        <v>125</v>
      </c>
      <c r="B134" s="755">
        <v>105.89472648010802</v>
      </c>
      <c r="C134" s="756">
        <v>1200</v>
      </c>
      <c r="D134" s="755">
        <v>19.414033188019804</v>
      </c>
      <c r="E134" s="757">
        <v>220</v>
      </c>
    </row>
    <row r="135" spans="1:5" ht="12.75" customHeight="1" x14ac:dyDescent="0.2">
      <c r="A135" s="279" t="s">
        <v>517</v>
      </c>
      <c r="B135" s="755">
        <v>0.78214285714285714</v>
      </c>
      <c r="C135" s="756">
        <v>470</v>
      </c>
      <c r="D135" s="755">
        <v>0.78214285714285714</v>
      </c>
      <c r="E135" s="757">
        <v>6</v>
      </c>
    </row>
    <row r="136" spans="1:5" ht="12.75" customHeight="1" x14ac:dyDescent="0.2">
      <c r="A136" s="279" t="s">
        <v>380</v>
      </c>
      <c r="B136" s="755">
        <v>31.917439999999999</v>
      </c>
      <c r="C136" s="756">
        <v>400</v>
      </c>
      <c r="D136" s="755">
        <v>0.78197728000000011</v>
      </c>
      <c r="E136" s="757">
        <v>9.8000000000000007</v>
      </c>
    </row>
    <row r="137" spans="1:5" ht="12.75" customHeight="1" x14ac:dyDescent="0.2">
      <c r="A137" s="279" t="s">
        <v>28</v>
      </c>
      <c r="B137" s="755">
        <v>0.49324285115830596</v>
      </c>
      <c r="C137" s="756">
        <v>0.21</v>
      </c>
      <c r="D137" s="755">
        <v>0.49324285115830596</v>
      </c>
      <c r="E137" s="757">
        <v>2.0000000000000001E-4</v>
      </c>
    </row>
    <row r="138" spans="1:5" ht="12.75" customHeight="1" x14ac:dyDescent="0.2">
      <c r="A138" s="279" t="s">
        <v>66</v>
      </c>
      <c r="B138" s="755">
        <v>100</v>
      </c>
      <c r="C138" s="756">
        <v>5000</v>
      </c>
      <c r="D138" s="755">
        <v>100</v>
      </c>
      <c r="E138" s="757">
        <v>500</v>
      </c>
    </row>
    <row r="139" spans="1:5" ht="12.75" customHeight="1" x14ac:dyDescent="0.2">
      <c r="A139" s="279" t="s">
        <v>65</v>
      </c>
      <c r="B139" s="755">
        <v>260.97470160330187</v>
      </c>
      <c r="C139" s="756">
        <v>2500</v>
      </c>
      <c r="D139" s="755">
        <v>260.97470160330187</v>
      </c>
      <c r="E139" s="757">
        <v>640</v>
      </c>
    </row>
    <row r="140" spans="1:5" ht="12.75" customHeight="1" x14ac:dyDescent="0.2">
      <c r="A140" s="279" t="s">
        <v>825</v>
      </c>
      <c r="B140" s="755">
        <v>500</v>
      </c>
      <c r="C140" s="756">
        <v>2500</v>
      </c>
      <c r="D140" s="755">
        <v>500</v>
      </c>
      <c r="E140" s="757">
        <v>640</v>
      </c>
    </row>
    <row r="141" spans="1:5" ht="12.75" customHeight="1" x14ac:dyDescent="0.2">
      <c r="A141" s="279" t="s">
        <v>868</v>
      </c>
      <c r="B141" s="755">
        <v>0.16388029025223844</v>
      </c>
      <c r="C141" s="756">
        <v>420</v>
      </c>
      <c r="D141" s="755">
        <v>0.16388029025223844</v>
      </c>
      <c r="E141" s="757">
        <v>110</v>
      </c>
    </row>
    <row r="142" spans="1:5" ht="12.75" customHeight="1" x14ac:dyDescent="0.2">
      <c r="A142" s="279" t="s">
        <v>869</v>
      </c>
      <c r="B142" s="755">
        <v>222.90445714285715</v>
      </c>
      <c r="C142" s="756">
        <v>6000</v>
      </c>
      <c r="D142" s="755">
        <v>1.2408521400000003</v>
      </c>
      <c r="E142" s="757">
        <v>11</v>
      </c>
    </row>
    <row r="143" spans="1:5" ht="12.75" customHeight="1" x14ac:dyDescent="0.2">
      <c r="A143" s="279" t="s">
        <v>518</v>
      </c>
      <c r="B143" s="755">
        <v>8.9161782857142876E-3</v>
      </c>
      <c r="C143" s="756">
        <v>106.62958207144922</v>
      </c>
      <c r="D143" s="755">
        <v>8.9161782857142876E-3</v>
      </c>
      <c r="E143" s="757">
        <v>106.62958207144922</v>
      </c>
    </row>
    <row r="144" spans="1:5" ht="12.75" customHeight="1" x14ac:dyDescent="0.2">
      <c r="A144" s="279" t="s">
        <v>519</v>
      </c>
      <c r="B144" s="755">
        <v>8.9161782857142866E-2</v>
      </c>
      <c r="C144" s="756">
        <v>208.89003096783017</v>
      </c>
      <c r="D144" s="755">
        <v>8.9161782857142866E-2</v>
      </c>
      <c r="E144" s="757">
        <v>47</v>
      </c>
    </row>
    <row r="145" spans="1:5" ht="12.75" customHeight="1" x14ac:dyDescent="0.2">
      <c r="A145" s="279" t="s">
        <v>520</v>
      </c>
      <c r="B145" s="755">
        <v>4.5069028304000005</v>
      </c>
      <c r="C145" s="756">
        <v>17</v>
      </c>
      <c r="D145" s="755">
        <v>0.50371266928000002</v>
      </c>
      <c r="E145" s="757">
        <v>1.9</v>
      </c>
    </row>
    <row r="146" spans="1:5" ht="12.75" customHeight="1" x14ac:dyDescent="0.2">
      <c r="A146" s="279" t="s">
        <v>521</v>
      </c>
      <c r="B146" s="755">
        <v>2.4672233898</v>
      </c>
      <c r="C146" s="756">
        <v>39</v>
      </c>
      <c r="D146" s="755">
        <v>0.30998447718000005</v>
      </c>
      <c r="E146" s="757">
        <v>4.9000000000000004</v>
      </c>
    </row>
    <row r="147" spans="1:5" ht="12.75" customHeight="1" x14ac:dyDescent="0.2">
      <c r="A147" s="305" t="s">
        <v>126</v>
      </c>
      <c r="B147" s="755">
        <v>12.184769044617401</v>
      </c>
      <c r="C147" s="756">
        <v>686</v>
      </c>
      <c r="D147" s="755">
        <v>12.184769044617401</v>
      </c>
      <c r="E147" s="757">
        <v>686</v>
      </c>
    </row>
    <row r="148" spans="1:5" ht="12.75" customHeight="1" x14ac:dyDescent="0.2">
      <c r="A148" s="279" t="s">
        <v>127</v>
      </c>
      <c r="B148" s="755">
        <v>7.8569612505990012</v>
      </c>
      <c r="C148" s="756">
        <v>270</v>
      </c>
      <c r="D148" s="755">
        <v>0.87299569451100001</v>
      </c>
      <c r="E148" s="757">
        <v>30</v>
      </c>
    </row>
    <row r="149" spans="1:5" ht="12.75" customHeight="1" x14ac:dyDescent="0.2">
      <c r="A149" s="279" t="s">
        <v>128</v>
      </c>
      <c r="B149" s="755">
        <v>1.5940137128402977E-3</v>
      </c>
      <c r="C149" s="756">
        <v>140</v>
      </c>
      <c r="D149" s="755">
        <v>1.5940137128402977E-3</v>
      </c>
      <c r="E149" s="757">
        <v>14</v>
      </c>
    </row>
    <row r="150" spans="1:5" ht="12.75" customHeight="1" x14ac:dyDescent="0.2">
      <c r="A150" s="279" t="s">
        <v>129</v>
      </c>
      <c r="B150" s="755">
        <v>8.1093165931455699E-2</v>
      </c>
      <c r="C150" s="756">
        <v>0.61927383780115375</v>
      </c>
      <c r="D150" s="755">
        <v>8.1093165931455699E-2</v>
      </c>
      <c r="E150" s="757">
        <v>0.61927383780115375</v>
      </c>
    </row>
    <row r="151" spans="1:5" ht="12.75" customHeight="1" x14ac:dyDescent="0.2">
      <c r="A151" s="279" t="s">
        <v>643</v>
      </c>
      <c r="B151" s="755">
        <v>55.787894350000002</v>
      </c>
      <c r="C151" s="756">
        <v>20.5</v>
      </c>
      <c r="D151" s="755">
        <v>17.719343116981133</v>
      </c>
      <c r="E151" s="757">
        <v>1.1399999999999999</v>
      </c>
    </row>
    <row r="152" spans="1:5" ht="12.75" customHeight="1" x14ac:dyDescent="0.2">
      <c r="A152" s="305" t="s">
        <v>999</v>
      </c>
      <c r="B152" s="755">
        <v>7.5432070893285008</v>
      </c>
      <c r="C152" s="756">
        <v>27</v>
      </c>
      <c r="D152" s="755">
        <v>2.7937804034550004</v>
      </c>
      <c r="E152" s="757">
        <v>10</v>
      </c>
    </row>
    <row r="153" spans="1:5" ht="12.75" customHeight="1" x14ac:dyDescent="0.2">
      <c r="A153" s="305" t="s">
        <v>644</v>
      </c>
      <c r="B153" s="755">
        <v>30.661203968900935</v>
      </c>
      <c r="C153" s="756">
        <v>40.109890109890109</v>
      </c>
      <c r="D153" s="755">
        <v>30.661203968900935</v>
      </c>
      <c r="E153" s="757">
        <v>40.109890109890109</v>
      </c>
    </row>
    <row r="154" spans="1:5" ht="12.75" customHeight="1" x14ac:dyDescent="0.2">
      <c r="A154" s="305" t="s">
        <v>646</v>
      </c>
      <c r="B154" s="755">
        <v>7.2694180429212993</v>
      </c>
      <c r="C154" s="756">
        <v>210</v>
      </c>
      <c r="D154" s="755">
        <v>6.0682976945110001</v>
      </c>
      <c r="E154" s="757">
        <v>13</v>
      </c>
    </row>
    <row r="155" spans="1:5" ht="12.75" customHeight="1" x14ac:dyDescent="0.2">
      <c r="A155" s="279" t="s">
        <v>522</v>
      </c>
      <c r="B155" s="755">
        <v>770</v>
      </c>
      <c r="C155" s="756">
        <v>90</v>
      </c>
      <c r="D155" s="755">
        <v>770</v>
      </c>
      <c r="E155" s="757">
        <v>27</v>
      </c>
    </row>
    <row r="156" spans="1:5" ht="12.75" customHeight="1" x14ac:dyDescent="0.2">
      <c r="A156" s="279" t="s">
        <v>523</v>
      </c>
      <c r="B156" s="755">
        <v>3.6336480000000004E-2</v>
      </c>
      <c r="C156" s="756">
        <v>18.496958233562776</v>
      </c>
      <c r="D156" s="755">
        <v>3.6336480000000004E-2</v>
      </c>
      <c r="E156" s="757">
        <v>18.496958233562776</v>
      </c>
    </row>
    <row r="157" spans="1:5" ht="12.75" customHeight="1" x14ac:dyDescent="0.2">
      <c r="A157" s="279" t="s">
        <v>524</v>
      </c>
      <c r="B157" s="755">
        <v>24.041348000000003</v>
      </c>
      <c r="C157" s="756">
        <v>230</v>
      </c>
      <c r="D157" s="755">
        <v>1.3588587999999999</v>
      </c>
      <c r="E157" s="757">
        <v>13</v>
      </c>
    </row>
    <row r="158" spans="1:5" ht="12.75" customHeight="1" x14ac:dyDescent="0.2">
      <c r="A158" s="279" t="s">
        <v>525</v>
      </c>
      <c r="B158" s="755">
        <v>1000</v>
      </c>
      <c r="C158" s="756">
        <v>22</v>
      </c>
      <c r="D158" s="755">
        <v>1000</v>
      </c>
      <c r="E158" s="757">
        <v>22</v>
      </c>
    </row>
    <row r="159" spans="1:5" ht="25.5" customHeight="1" x14ac:dyDescent="0.2">
      <c r="A159" s="759" t="s">
        <v>656</v>
      </c>
      <c r="B159" s="755" t="s">
        <v>527</v>
      </c>
      <c r="C159" s="756" t="s">
        <v>850</v>
      </c>
      <c r="D159" s="755" t="s">
        <v>527</v>
      </c>
      <c r="E159" s="757" t="s">
        <v>850</v>
      </c>
    </row>
    <row r="160" spans="1:5" ht="12.75" customHeight="1" thickBot="1" x14ac:dyDescent="0.25">
      <c r="A160" s="319" t="s">
        <v>657</v>
      </c>
      <c r="B160" s="760" t="s">
        <v>382</v>
      </c>
      <c r="C160" s="761" t="s">
        <v>850</v>
      </c>
      <c r="D160" s="760" t="s">
        <v>382</v>
      </c>
      <c r="E160" s="762" t="s">
        <v>850</v>
      </c>
    </row>
    <row r="161" spans="1:7" ht="13.8" thickTop="1" x14ac:dyDescent="0.25">
      <c r="A161" s="763"/>
      <c r="B161" s="764"/>
      <c r="C161" s="764"/>
      <c r="D161" s="322"/>
      <c r="E161" s="765"/>
      <c r="F161" s="289"/>
      <c r="G161" s="289"/>
    </row>
    <row r="162" spans="1:7" ht="13.2" x14ac:dyDescent="0.25">
      <c r="A162" s="66" t="s">
        <v>529</v>
      </c>
      <c r="B162" s="301"/>
      <c r="C162" s="301"/>
      <c r="D162" s="277"/>
      <c r="E162" s="766"/>
      <c r="F162" s="289"/>
      <c r="G162" s="289"/>
    </row>
    <row r="163" spans="1:7" ht="25.5" customHeight="1" x14ac:dyDescent="0.25">
      <c r="A163" s="1625" t="s">
        <v>532</v>
      </c>
      <c r="B163" s="1626"/>
      <c r="C163" s="1626"/>
      <c r="D163" s="1626"/>
      <c r="E163" s="1627"/>
      <c r="F163" s="289"/>
      <c r="G163" s="289"/>
    </row>
    <row r="164" spans="1:7" ht="13.2" x14ac:dyDescent="0.25">
      <c r="A164" s="67" t="s">
        <v>1243</v>
      </c>
      <c r="B164" s="301"/>
      <c r="C164" s="301"/>
      <c r="D164" s="277"/>
      <c r="E164" s="766"/>
      <c r="F164" s="289"/>
      <c r="G164" s="289"/>
    </row>
    <row r="165" spans="1:7" ht="13.2" x14ac:dyDescent="0.25">
      <c r="A165" s="67"/>
      <c r="B165" s="301"/>
      <c r="C165" s="301"/>
      <c r="D165" s="277"/>
      <c r="E165" s="766"/>
      <c r="F165" s="289"/>
      <c r="G165" s="289"/>
    </row>
    <row r="166" spans="1:7" ht="13.2" x14ac:dyDescent="0.25">
      <c r="A166" s="67" t="s">
        <v>1015</v>
      </c>
      <c r="B166" s="301"/>
      <c r="C166" s="301"/>
      <c r="D166" s="277"/>
      <c r="E166" s="766"/>
      <c r="F166" s="289"/>
      <c r="G166" s="289"/>
    </row>
    <row r="167" spans="1:7" ht="13.2" x14ac:dyDescent="0.25">
      <c r="A167" s="67" t="s">
        <v>1016</v>
      </c>
      <c r="B167" s="301"/>
      <c r="C167" s="301"/>
      <c r="D167" s="277"/>
      <c r="E167" s="766"/>
      <c r="F167" s="289"/>
      <c r="G167" s="289"/>
    </row>
    <row r="168" spans="1:7" ht="13.2" x14ac:dyDescent="0.25">
      <c r="A168" s="332" t="s">
        <v>1008</v>
      </c>
      <c r="B168" s="301"/>
      <c r="C168" s="301"/>
      <c r="D168" s="768"/>
      <c r="E168" s="766"/>
      <c r="F168" s="289"/>
      <c r="G168" s="289"/>
    </row>
    <row r="169" spans="1:7" ht="48" customHeight="1" x14ac:dyDescent="0.25">
      <c r="A169" s="1628" t="s">
        <v>1054</v>
      </c>
      <c r="B169" s="1629"/>
      <c r="C169" s="1629"/>
      <c r="D169" s="1629"/>
      <c r="E169" s="1630"/>
      <c r="F169" s="289"/>
    </row>
    <row r="170" spans="1:7" ht="36" customHeight="1" x14ac:dyDescent="0.25">
      <c r="A170" s="1628" t="s">
        <v>1055</v>
      </c>
      <c r="B170" s="1629"/>
      <c r="C170" s="1629"/>
      <c r="D170" s="1629"/>
      <c r="E170" s="1630"/>
      <c r="F170" s="289"/>
    </row>
    <row r="171" spans="1:7" ht="13.2" x14ac:dyDescent="0.25">
      <c r="A171" s="320" t="s">
        <v>1160</v>
      </c>
      <c r="B171" s="301"/>
      <c r="C171" s="301"/>
      <c r="D171" s="769"/>
      <c r="E171" s="770"/>
      <c r="F171" s="289"/>
      <c r="G171" s="289"/>
    </row>
    <row r="172" spans="1:7" ht="13.2" x14ac:dyDescent="0.25">
      <c r="A172" s="320" t="s">
        <v>1017</v>
      </c>
      <c r="B172" s="301"/>
      <c r="C172" s="301"/>
      <c r="D172" s="769"/>
      <c r="E172" s="770"/>
      <c r="F172" s="289"/>
      <c r="G172" s="289"/>
    </row>
    <row r="173" spans="1:7" ht="13.2" x14ac:dyDescent="0.25">
      <c r="A173" s="320" t="s">
        <v>1018</v>
      </c>
      <c r="B173" s="301"/>
      <c r="C173" s="301"/>
      <c r="D173" s="769"/>
      <c r="E173" s="770"/>
      <c r="F173" s="289"/>
      <c r="G173" s="289"/>
    </row>
    <row r="174" spans="1:7" ht="13.2" x14ac:dyDescent="0.25">
      <c r="A174" s="320" t="s">
        <v>231</v>
      </c>
      <c r="B174" s="301"/>
      <c r="C174" s="301"/>
      <c r="D174" s="768"/>
      <c r="E174" s="766"/>
      <c r="F174" s="289"/>
      <c r="G174" s="289"/>
    </row>
    <row r="175" spans="1:7" ht="13.2" x14ac:dyDescent="0.25">
      <c r="A175" s="320" t="s">
        <v>218</v>
      </c>
      <c r="B175" s="301"/>
      <c r="C175" s="301"/>
      <c r="D175" s="768"/>
      <c r="E175" s="766"/>
      <c r="F175" s="289"/>
      <c r="G175" s="289"/>
    </row>
    <row r="176" spans="1:7" ht="48" customHeight="1" thickBot="1" x14ac:dyDescent="0.3">
      <c r="A176" s="1622" t="s">
        <v>900</v>
      </c>
      <c r="B176" s="1623"/>
      <c r="C176" s="1623"/>
      <c r="D176" s="1623"/>
      <c r="E176" s="1624"/>
      <c r="F176" s="289"/>
      <c r="G176" s="289"/>
    </row>
    <row r="177" ht="10.8" thickTop="1" x14ac:dyDescent="0.2"/>
  </sheetData>
  <sheetProtection algorithmName="SHA-512" hashValue="ftO3eDgrBqTDTU8FEa1bo6G9dErrrcH7nXSxawuSxpBqnOUO0Di0mWww/D79PfLziENS6LoF656L8a8BXMuRKQ==" saltValue="hn3wpm9g9+H003sVk29N0Q==" spinCount="100000" sheet="1" objects="1" scenarios="1"/>
  <mergeCells count="4">
    <mergeCell ref="A176:E176"/>
    <mergeCell ref="A163:E163"/>
    <mergeCell ref="A169:E169"/>
    <mergeCell ref="A170:E170"/>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68"/>
  <sheetViews>
    <sheetView zoomScaleNormal="100" workbookViewId="0">
      <pane ySplit="2748" topLeftCell="A5" activePane="bottomLeft"/>
      <selection sqref="A1:XFD1048576"/>
      <selection pane="bottomLeft" activeCell="A5" sqref="A5"/>
    </sheetView>
  </sheetViews>
  <sheetFormatPr defaultColWidth="8.6640625" defaultRowHeight="10.199999999999999" x14ac:dyDescent="0.2"/>
  <cols>
    <col min="1" max="1" width="40.6640625" style="294" customWidth="1"/>
    <col min="2" max="3" width="4.6640625" style="294" customWidth="1"/>
    <col min="4" max="7" width="13.6640625" style="771" customWidth="1"/>
    <col min="8" max="16384" width="8.6640625" style="294"/>
  </cols>
  <sheetData>
    <row r="1" spans="1:7" ht="46.8" x14ac:dyDescent="0.3">
      <c r="A1" s="315" t="s">
        <v>1209</v>
      </c>
      <c r="B1" s="315"/>
      <c r="C1" s="315"/>
      <c r="D1" s="743"/>
      <c r="E1" s="743"/>
      <c r="F1" s="743"/>
      <c r="G1" s="743"/>
    </row>
    <row r="2" spans="1:7" ht="12" customHeight="1" thickBot="1" x14ac:dyDescent="0.25">
      <c r="A2" s="316"/>
      <c r="B2" s="316"/>
      <c r="C2" s="316"/>
    </row>
    <row r="3" spans="1:7" ht="30" customHeight="1" thickTop="1" thickBot="1" x14ac:dyDescent="0.25">
      <c r="A3" s="317"/>
      <c r="B3" s="316"/>
      <c r="C3" s="316"/>
      <c r="D3" s="774" t="s">
        <v>576</v>
      </c>
      <c r="E3" s="775"/>
      <c r="F3" s="776" t="s">
        <v>1210</v>
      </c>
      <c r="G3" s="777"/>
    </row>
    <row r="4" spans="1:7" ht="33" thickTop="1" thickBot="1" x14ac:dyDescent="0.25">
      <c r="A4" s="318" t="s">
        <v>242</v>
      </c>
      <c r="B4" s="1632" t="s">
        <v>233</v>
      </c>
      <c r="C4" s="1633"/>
      <c r="D4" s="778" t="s">
        <v>963</v>
      </c>
      <c r="E4" s="779" t="s">
        <v>964</v>
      </c>
      <c r="F4" s="778" t="s">
        <v>963</v>
      </c>
      <c r="G4" s="780" t="s">
        <v>964</v>
      </c>
    </row>
    <row r="5" spans="1:7" x14ac:dyDescent="0.2">
      <c r="A5" s="309" t="s">
        <v>589</v>
      </c>
      <c r="B5" s="781" t="s">
        <v>693</v>
      </c>
      <c r="C5" s="782" t="s">
        <v>679</v>
      </c>
      <c r="D5" s="783">
        <v>50.057142857142857</v>
      </c>
      <c r="E5" s="753">
        <v>210.24000000000004</v>
      </c>
      <c r="F5" s="784">
        <v>100114.28571428571</v>
      </c>
      <c r="G5" s="754">
        <v>840960.00000000012</v>
      </c>
    </row>
    <row r="6" spans="1:7" x14ac:dyDescent="0.2">
      <c r="A6" s="279" t="s">
        <v>590</v>
      </c>
      <c r="B6" s="785" t="s">
        <v>693</v>
      </c>
      <c r="C6" s="786" t="s">
        <v>679</v>
      </c>
      <c r="D6" s="787">
        <v>33.371428571428574</v>
      </c>
      <c r="E6" s="756">
        <v>140.16000000000003</v>
      </c>
      <c r="F6" s="788">
        <v>66742.857142857145</v>
      </c>
      <c r="G6" s="757">
        <v>560640.00000000012</v>
      </c>
    </row>
    <row r="7" spans="1:7" x14ac:dyDescent="0.2">
      <c r="A7" s="279" t="s">
        <v>591</v>
      </c>
      <c r="B7" s="785" t="s">
        <v>693</v>
      </c>
      <c r="C7" s="786" t="s">
        <v>694</v>
      </c>
      <c r="D7" s="787">
        <v>6465.7142857142853</v>
      </c>
      <c r="E7" s="756">
        <v>27156</v>
      </c>
      <c r="F7" s="788">
        <v>12931428.571428571</v>
      </c>
      <c r="G7" s="757">
        <v>108624000</v>
      </c>
    </row>
    <row r="8" spans="1:7" x14ac:dyDescent="0.2">
      <c r="A8" s="279" t="s">
        <v>592</v>
      </c>
      <c r="B8" s="785" t="s">
        <v>1437</v>
      </c>
      <c r="C8" s="786" t="s">
        <v>679</v>
      </c>
      <c r="D8" s="787">
        <v>0.20857142857142857</v>
      </c>
      <c r="E8" s="756">
        <v>0.87600000000000022</v>
      </c>
      <c r="F8" s="788">
        <v>417.14285714285717</v>
      </c>
      <c r="G8" s="757">
        <v>3504.0000000000009</v>
      </c>
    </row>
    <row r="9" spans="1:7" x14ac:dyDescent="0.2">
      <c r="A9" s="279" t="s">
        <v>171</v>
      </c>
      <c r="B9" s="785" t="s">
        <v>695</v>
      </c>
      <c r="C9" s="786" t="s">
        <v>679</v>
      </c>
      <c r="D9" s="787" t="s">
        <v>1014</v>
      </c>
      <c r="E9" s="756" t="s">
        <v>1014</v>
      </c>
      <c r="F9" s="788" t="s">
        <v>1014</v>
      </c>
      <c r="G9" s="757" t="s">
        <v>1014</v>
      </c>
    </row>
    <row r="10" spans="1:7" x14ac:dyDescent="0.2">
      <c r="A10" s="305" t="s">
        <v>172</v>
      </c>
      <c r="B10" s="785" t="s">
        <v>695</v>
      </c>
      <c r="C10" s="786" t="s">
        <v>679</v>
      </c>
      <c r="D10" s="787" t="s">
        <v>1014</v>
      </c>
      <c r="E10" s="756" t="s">
        <v>1014</v>
      </c>
      <c r="F10" s="788" t="s">
        <v>1014</v>
      </c>
      <c r="G10" s="757" t="s">
        <v>1014</v>
      </c>
    </row>
    <row r="11" spans="1:7" x14ac:dyDescent="0.2">
      <c r="A11" s="305" t="s">
        <v>103</v>
      </c>
      <c r="B11" s="785" t="s">
        <v>695</v>
      </c>
      <c r="C11" s="786" t="s">
        <v>679</v>
      </c>
      <c r="D11" s="787" t="s">
        <v>1014</v>
      </c>
      <c r="E11" s="756" t="s">
        <v>1014</v>
      </c>
      <c r="F11" s="788" t="s">
        <v>1014</v>
      </c>
      <c r="G11" s="757" t="s">
        <v>1014</v>
      </c>
    </row>
    <row r="12" spans="1:7" x14ac:dyDescent="0.2">
      <c r="A12" s="279" t="s">
        <v>593</v>
      </c>
      <c r="B12" s="785" t="s">
        <v>693</v>
      </c>
      <c r="C12" s="786" t="s">
        <v>679</v>
      </c>
      <c r="D12" s="787">
        <v>250.28571428571428</v>
      </c>
      <c r="E12" s="756">
        <v>1051.2</v>
      </c>
      <c r="F12" s="788">
        <v>500571.42857142852</v>
      </c>
      <c r="G12" s="757">
        <v>4204800</v>
      </c>
    </row>
    <row r="13" spans="1:7" x14ac:dyDescent="0.2">
      <c r="A13" s="279" t="s">
        <v>594</v>
      </c>
      <c r="B13" s="785" t="s">
        <v>695</v>
      </c>
      <c r="C13" s="786" t="s">
        <v>679</v>
      </c>
      <c r="D13" s="787" t="s">
        <v>1014</v>
      </c>
      <c r="E13" s="756" t="s">
        <v>1014</v>
      </c>
      <c r="F13" s="788" t="s">
        <v>1014</v>
      </c>
      <c r="G13" s="757" t="s">
        <v>1014</v>
      </c>
    </row>
    <row r="14" spans="1:7" x14ac:dyDescent="0.2">
      <c r="A14" s="279" t="s">
        <v>731</v>
      </c>
      <c r="B14" s="785" t="s">
        <v>695</v>
      </c>
      <c r="C14" s="786" t="s">
        <v>679</v>
      </c>
      <c r="D14" s="787" t="s">
        <v>1014</v>
      </c>
      <c r="E14" s="756" t="s">
        <v>1014</v>
      </c>
      <c r="F14" s="788" t="s">
        <v>1014</v>
      </c>
      <c r="G14" s="757" t="s">
        <v>1014</v>
      </c>
    </row>
    <row r="15" spans="1:7" x14ac:dyDescent="0.2">
      <c r="A15" s="279" t="s">
        <v>104</v>
      </c>
      <c r="B15" s="785" t="s">
        <v>695</v>
      </c>
      <c r="C15" s="786" t="s">
        <v>679</v>
      </c>
      <c r="D15" s="787" t="s">
        <v>1014</v>
      </c>
      <c r="E15" s="756" t="s">
        <v>1014</v>
      </c>
      <c r="F15" s="788" t="s">
        <v>1014</v>
      </c>
      <c r="G15" s="757" t="s">
        <v>1014</v>
      </c>
    </row>
    <row r="16" spans="1:7" x14ac:dyDescent="0.2">
      <c r="A16" s="279" t="s">
        <v>732</v>
      </c>
      <c r="B16" s="785" t="s">
        <v>695</v>
      </c>
      <c r="C16" s="786" t="s">
        <v>679</v>
      </c>
      <c r="D16" s="787" t="s">
        <v>1014</v>
      </c>
      <c r="E16" s="756" t="s">
        <v>1014</v>
      </c>
      <c r="F16" s="788" t="s">
        <v>1014</v>
      </c>
      <c r="G16" s="757" t="s">
        <v>1014</v>
      </c>
    </row>
    <row r="17" spans="1:7" x14ac:dyDescent="0.2">
      <c r="A17" s="279" t="s">
        <v>1245</v>
      </c>
      <c r="B17" s="785" t="s">
        <v>695</v>
      </c>
      <c r="C17" s="786" t="s">
        <v>679</v>
      </c>
      <c r="D17" s="787" t="s">
        <v>1014</v>
      </c>
      <c r="E17" s="756" t="s">
        <v>1014</v>
      </c>
      <c r="F17" s="788" t="s">
        <v>1014</v>
      </c>
      <c r="G17" s="757" t="s">
        <v>1014</v>
      </c>
    </row>
    <row r="18" spans="1:7" x14ac:dyDescent="0.2">
      <c r="A18" s="279" t="s">
        <v>733</v>
      </c>
      <c r="B18" s="785" t="s">
        <v>693</v>
      </c>
      <c r="C18" s="786" t="s">
        <v>694</v>
      </c>
      <c r="D18" s="787">
        <v>0.35996055226824453</v>
      </c>
      <c r="E18" s="756">
        <v>1.5723076923076924</v>
      </c>
      <c r="F18" s="788">
        <v>719.921104536489</v>
      </c>
      <c r="G18" s="757">
        <v>6289.2307692307695</v>
      </c>
    </row>
    <row r="19" spans="1:7" x14ac:dyDescent="0.2">
      <c r="A19" s="279" t="s">
        <v>734</v>
      </c>
      <c r="B19" s="785" t="s">
        <v>1437</v>
      </c>
      <c r="C19" s="786" t="s">
        <v>679</v>
      </c>
      <c r="D19" s="787">
        <v>0.92171717171717182</v>
      </c>
      <c r="E19" s="756">
        <v>1.1149090909090913</v>
      </c>
      <c r="F19" s="788">
        <v>1843.4343434343436</v>
      </c>
      <c r="G19" s="757">
        <v>4459.6363636363649</v>
      </c>
    </row>
    <row r="20" spans="1:7" x14ac:dyDescent="0.2">
      <c r="A20" s="279" t="s">
        <v>735</v>
      </c>
      <c r="B20" s="785" t="s">
        <v>695</v>
      </c>
      <c r="C20" s="786" t="s">
        <v>679</v>
      </c>
      <c r="D20" s="787" t="s">
        <v>1014</v>
      </c>
      <c r="E20" s="756" t="s">
        <v>1014</v>
      </c>
      <c r="F20" s="788" t="s">
        <v>1014</v>
      </c>
      <c r="G20" s="757" t="s">
        <v>1014</v>
      </c>
    </row>
    <row r="21" spans="1:7" x14ac:dyDescent="0.2">
      <c r="A21" s="279" t="s">
        <v>736</v>
      </c>
      <c r="B21" s="785" t="s">
        <v>695</v>
      </c>
      <c r="C21" s="786" t="s">
        <v>679</v>
      </c>
      <c r="D21" s="787" t="s">
        <v>1014</v>
      </c>
      <c r="E21" s="756" t="s">
        <v>1014</v>
      </c>
      <c r="F21" s="788" t="s">
        <v>1014</v>
      </c>
      <c r="G21" s="757" t="s">
        <v>1014</v>
      </c>
    </row>
    <row r="22" spans="1:7" x14ac:dyDescent="0.2">
      <c r="A22" s="279" t="s">
        <v>737</v>
      </c>
      <c r="B22" s="785" t="s">
        <v>695</v>
      </c>
      <c r="C22" s="786" t="s">
        <v>679</v>
      </c>
      <c r="D22" s="787" t="s">
        <v>1014</v>
      </c>
      <c r="E22" s="756" t="s">
        <v>1014</v>
      </c>
      <c r="F22" s="788" t="s">
        <v>1014</v>
      </c>
      <c r="G22" s="757" t="s">
        <v>1014</v>
      </c>
    </row>
    <row r="23" spans="1:7" x14ac:dyDescent="0.2">
      <c r="A23" s="279" t="s">
        <v>738</v>
      </c>
      <c r="B23" s="785" t="s">
        <v>695</v>
      </c>
      <c r="C23" s="786" t="s">
        <v>679</v>
      </c>
      <c r="D23" s="787" t="s">
        <v>1014</v>
      </c>
      <c r="E23" s="756" t="s">
        <v>1014</v>
      </c>
      <c r="F23" s="788" t="s">
        <v>1014</v>
      </c>
      <c r="G23" s="757" t="s">
        <v>1014</v>
      </c>
    </row>
    <row r="24" spans="1:7" x14ac:dyDescent="0.2">
      <c r="A24" s="279" t="s">
        <v>136</v>
      </c>
      <c r="B24" s="785" t="s">
        <v>695</v>
      </c>
      <c r="C24" s="786" t="s">
        <v>679</v>
      </c>
      <c r="D24" s="787" t="s">
        <v>1014</v>
      </c>
      <c r="E24" s="756" t="s">
        <v>1014</v>
      </c>
      <c r="F24" s="788" t="s">
        <v>1014</v>
      </c>
      <c r="G24" s="757" t="s">
        <v>1014</v>
      </c>
    </row>
    <row r="25" spans="1:7" x14ac:dyDescent="0.2">
      <c r="A25" s="279" t="s">
        <v>243</v>
      </c>
      <c r="B25" s="785" t="s">
        <v>693</v>
      </c>
      <c r="C25" s="786" t="s">
        <v>679</v>
      </c>
      <c r="D25" s="787">
        <v>8.3428571428571435E-2</v>
      </c>
      <c r="E25" s="756">
        <v>0.3504000000000001</v>
      </c>
      <c r="F25" s="788">
        <v>166.85714285714286</v>
      </c>
      <c r="G25" s="757">
        <v>1401.6000000000004</v>
      </c>
    </row>
    <row r="26" spans="1:7" x14ac:dyDescent="0.2">
      <c r="A26" s="279" t="s">
        <v>137</v>
      </c>
      <c r="B26" s="785" t="s">
        <v>693</v>
      </c>
      <c r="C26" s="786" t="s">
        <v>694</v>
      </c>
      <c r="D26" s="787">
        <v>8.5081585081585066E-3</v>
      </c>
      <c r="E26" s="756">
        <v>3.7163636363636364E-2</v>
      </c>
      <c r="F26" s="788">
        <v>17.016317016317014</v>
      </c>
      <c r="G26" s="757">
        <v>148.65454545454546</v>
      </c>
    </row>
    <row r="27" spans="1:7" x14ac:dyDescent="0.2">
      <c r="A27" s="789" t="s">
        <v>1177</v>
      </c>
      <c r="B27" s="790" t="s">
        <v>693</v>
      </c>
      <c r="C27" s="786" t="s">
        <v>694</v>
      </c>
      <c r="D27" s="787">
        <v>0.28076923076923072</v>
      </c>
      <c r="E27" s="756">
        <v>1.2263999999999999</v>
      </c>
      <c r="F27" s="788">
        <v>561.53846153846143</v>
      </c>
      <c r="G27" s="757">
        <v>4905.5999999999995</v>
      </c>
    </row>
    <row r="28" spans="1:7" x14ac:dyDescent="0.2">
      <c r="A28" s="279" t="s">
        <v>138</v>
      </c>
      <c r="B28" s="785" t="s">
        <v>695</v>
      </c>
      <c r="C28" s="786" t="s">
        <v>679</v>
      </c>
      <c r="D28" s="787" t="s">
        <v>1014</v>
      </c>
      <c r="E28" s="756" t="s">
        <v>1014</v>
      </c>
      <c r="F28" s="788" t="s">
        <v>1014</v>
      </c>
      <c r="G28" s="757" t="s">
        <v>1014</v>
      </c>
    </row>
    <row r="29" spans="1:7" x14ac:dyDescent="0.2">
      <c r="A29" s="279" t="s">
        <v>139</v>
      </c>
      <c r="B29" s="785" t="s">
        <v>695</v>
      </c>
      <c r="C29" s="786" t="s">
        <v>679</v>
      </c>
      <c r="D29" s="787" t="s">
        <v>1014</v>
      </c>
      <c r="E29" s="756" t="s">
        <v>1014</v>
      </c>
      <c r="F29" s="788" t="s">
        <v>1014</v>
      </c>
      <c r="G29" s="757" t="s">
        <v>1014</v>
      </c>
    </row>
    <row r="30" spans="1:7" x14ac:dyDescent="0.2">
      <c r="A30" s="279" t="s">
        <v>140</v>
      </c>
      <c r="B30" s="785" t="s">
        <v>693</v>
      </c>
      <c r="C30" s="786" t="s">
        <v>694</v>
      </c>
      <c r="D30" s="787">
        <v>7.5883575883575874E-2</v>
      </c>
      <c r="E30" s="756">
        <v>0.33145945945945948</v>
      </c>
      <c r="F30" s="788">
        <v>151.76715176715174</v>
      </c>
      <c r="G30" s="757">
        <v>1325.8378378378379</v>
      </c>
    </row>
    <row r="31" spans="1:7" x14ac:dyDescent="0.2">
      <c r="A31" s="279" t="s">
        <v>141</v>
      </c>
      <c r="B31" s="785" t="s">
        <v>1437</v>
      </c>
      <c r="C31" s="786" t="s">
        <v>679</v>
      </c>
      <c r="D31" s="787">
        <v>2.5524475524475521</v>
      </c>
      <c r="E31" s="756">
        <v>11.14909090909091</v>
      </c>
      <c r="F31" s="788">
        <v>5104.8951048951039</v>
      </c>
      <c r="G31" s="757">
        <v>44596.36363636364</v>
      </c>
    </row>
    <row r="32" spans="1:7" x14ac:dyDescent="0.2">
      <c r="A32" s="279" t="s">
        <v>142</v>
      </c>
      <c r="B32" s="785" t="s">
        <v>693</v>
      </c>
      <c r="C32" s="786" t="s">
        <v>29</v>
      </c>
      <c r="D32" s="787">
        <v>1.0428571428571429</v>
      </c>
      <c r="E32" s="756">
        <v>4.3800000000000008</v>
      </c>
      <c r="F32" s="788">
        <v>2085.7142857142858</v>
      </c>
      <c r="G32" s="757">
        <v>17520.000000000004</v>
      </c>
    </row>
    <row r="33" spans="1:7" x14ac:dyDescent="0.2">
      <c r="A33" s="279" t="s">
        <v>143</v>
      </c>
      <c r="B33" s="785" t="s">
        <v>695</v>
      </c>
      <c r="C33" s="786" t="s">
        <v>679</v>
      </c>
      <c r="D33" s="787" t="s">
        <v>1014</v>
      </c>
      <c r="E33" s="756" t="s">
        <v>1014</v>
      </c>
      <c r="F33" s="788" t="s">
        <v>1014</v>
      </c>
      <c r="G33" s="757" t="s">
        <v>1014</v>
      </c>
    </row>
    <row r="34" spans="1:7" x14ac:dyDescent="0.2">
      <c r="A34" s="279" t="s">
        <v>144</v>
      </c>
      <c r="B34" s="785" t="s">
        <v>693</v>
      </c>
      <c r="C34" s="786" t="s">
        <v>694</v>
      </c>
      <c r="D34" s="787">
        <v>0.46794871794871784</v>
      </c>
      <c r="E34" s="756">
        <v>2.044</v>
      </c>
      <c r="F34" s="788">
        <v>935.89743589743568</v>
      </c>
      <c r="G34" s="757">
        <v>8176</v>
      </c>
    </row>
    <row r="35" spans="1:7" x14ac:dyDescent="0.2">
      <c r="A35" s="279" t="s">
        <v>655</v>
      </c>
      <c r="B35" s="785" t="s">
        <v>1437</v>
      </c>
      <c r="C35" s="786" t="s">
        <v>679</v>
      </c>
      <c r="D35" s="787">
        <v>0.28076923076923083</v>
      </c>
      <c r="E35" s="756">
        <v>1.2264000000000004</v>
      </c>
      <c r="F35" s="788">
        <v>561.53846153846166</v>
      </c>
      <c r="G35" s="757">
        <v>4905.6000000000013</v>
      </c>
    </row>
    <row r="36" spans="1:7" x14ac:dyDescent="0.2">
      <c r="A36" s="279" t="s">
        <v>145</v>
      </c>
      <c r="B36" s="785" t="s">
        <v>695</v>
      </c>
      <c r="C36" s="786" t="s">
        <v>679</v>
      </c>
      <c r="D36" s="787" t="s">
        <v>1014</v>
      </c>
      <c r="E36" s="756" t="s">
        <v>1014</v>
      </c>
      <c r="F36" s="788" t="s">
        <v>1014</v>
      </c>
      <c r="G36" s="757" t="s">
        <v>1014</v>
      </c>
    </row>
    <row r="37" spans="1:7" x14ac:dyDescent="0.2">
      <c r="A37" s="279" t="s">
        <v>146</v>
      </c>
      <c r="B37" s="785" t="s">
        <v>693</v>
      </c>
      <c r="C37" s="786" t="s">
        <v>694</v>
      </c>
      <c r="D37" s="787">
        <v>10.428571428571429</v>
      </c>
      <c r="E37" s="756">
        <v>43.800000000000004</v>
      </c>
      <c r="F37" s="788">
        <v>20857.142857142859</v>
      </c>
      <c r="G37" s="757">
        <v>175200</v>
      </c>
    </row>
    <row r="38" spans="1:7" x14ac:dyDescent="0.2">
      <c r="A38" s="279" t="s">
        <v>829</v>
      </c>
      <c r="B38" s="785" t="s">
        <v>693</v>
      </c>
      <c r="C38" s="786" t="s">
        <v>29</v>
      </c>
      <c r="D38" s="787">
        <v>2085.7142857142858</v>
      </c>
      <c r="E38" s="756">
        <v>8760</v>
      </c>
      <c r="F38" s="788">
        <v>4171428.5714285714</v>
      </c>
      <c r="G38" s="757">
        <v>35040000</v>
      </c>
    </row>
    <row r="39" spans="1:7" ht="12.75" customHeight="1" x14ac:dyDescent="0.2">
      <c r="A39" s="307" t="s">
        <v>147</v>
      </c>
      <c r="B39" s="785" t="s">
        <v>693</v>
      </c>
      <c r="C39" s="786" t="s">
        <v>694</v>
      </c>
      <c r="D39" s="787">
        <v>0.1220735785953177</v>
      </c>
      <c r="E39" s="756">
        <v>0.53321739130434775</v>
      </c>
      <c r="F39" s="788">
        <v>244.1471571906354</v>
      </c>
      <c r="G39" s="757">
        <v>2132.869565217391</v>
      </c>
    </row>
    <row r="40" spans="1:7" ht="12.75" customHeight="1" x14ac:dyDescent="0.2">
      <c r="A40" s="279" t="s">
        <v>830</v>
      </c>
      <c r="B40" s="785" t="s">
        <v>693</v>
      </c>
      <c r="C40" s="786" t="s">
        <v>29</v>
      </c>
      <c r="D40" s="787">
        <v>18.771428571428572</v>
      </c>
      <c r="E40" s="756">
        <v>78.84</v>
      </c>
      <c r="F40" s="788">
        <v>37542.857142857145</v>
      </c>
      <c r="G40" s="757">
        <v>315360</v>
      </c>
    </row>
    <row r="41" spans="1:7" ht="12.75" customHeight="1" x14ac:dyDescent="0.2">
      <c r="A41" s="279" t="s">
        <v>148</v>
      </c>
      <c r="B41" s="785" t="s">
        <v>693</v>
      </c>
      <c r="C41" s="786" t="s">
        <v>694</v>
      </c>
      <c r="D41" s="787">
        <v>4.1714285714285717</v>
      </c>
      <c r="E41" s="756">
        <v>17.520000000000003</v>
      </c>
      <c r="F41" s="788">
        <v>8342.8571428571431</v>
      </c>
      <c r="G41" s="757">
        <v>70080.000000000015</v>
      </c>
    </row>
    <row r="42" spans="1:7" ht="12.75" customHeight="1" x14ac:dyDescent="0.2">
      <c r="A42" s="279" t="s">
        <v>653</v>
      </c>
      <c r="B42" s="785" t="s">
        <v>695</v>
      </c>
      <c r="C42" s="786" t="s">
        <v>679</v>
      </c>
      <c r="D42" s="787" t="s">
        <v>1014</v>
      </c>
      <c r="E42" s="756" t="s">
        <v>1014</v>
      </c>
      <c r="F42" s="788" t="s">
        <v>1014</v>
      </c>
      <c r="G42" s="757" t="s">
        <v>1014</v>
      </c>
    </row>
    <row r="43" spans="1:7" ht="12.75" customHeight="1" x14ac:dyDescent="0.2">
      <c r="A43" s="279" t="s">
        <v>827</v>
      </c>
      <c r="B43" s="785" t="s">
        <v>695</v>
      </c>
      <c r="C43" s="786" t="s">
        <v>679</v>
      </c>
      <c r="D43" s="787" t="s">
        <v>1014</v>
      </c>
      <c r="E43" s="756" t="s">
        <v>1014</v>
      </c>
      <c r="F43" s="788" t="s">
        <v>1014</v>
      </c>
      <c r="G43" s="757" t="s">
        <v>1014</v>
      </c>
    </row>
    <row r="44" spans="1:7" ht="12.75" customHeight="1" x14ac:dyDescent="0.2">
      <c r="A44" s="279" t="s">
        <v>828</v>
      </c>
      <c r="B44" s="785" t="s">
        <v>695</v>
      </c>
      <c r="C44" s="786" t="s">
        <v>679</v>
      </c>
      <c r="D44" s="787" t="s">
        <v>1014</v>
      </c>
      <c r="E44" s="756" t="s">
        <v>1014</v>
      </c>
      <c r="F44" s="788" t="s">
        <v>1014</v>
      </c>
      <c r="G44" s="757" t="s">
        <v>1014</v>
      </c>
    </row>
    <row r="45" spans="1:7" ht="12.75" customHeight="1" x14ac:dyDescent="0.2">
      <c r="A45" s="279" t="s">
        <v>149</v>
      </c>
      <c r="B45" s="785" t="s">
        <v>695</v>
      </c>
      <c r="C45" s="786" t="s">
        <v>679</v>
      </c>
      <c r="D45" s="787" t="s">
        <v>1014</v>
      </c>
      <c r="E45" s="756" t="s">
        <v>1014</v>
      </c>
      <c r="F45" s="788" t="s">
        <v>1014</v>
      </c>
      <c r="G45" s="757" t="s">
        <v>1014</v>
      </c>
    </row>
    <row r="46" spans="1:7" ht="12.75" customHeight="1" x14ac:dyDescent="0.2">
      <c r="A46" s="279" t="s">
        <v>150</v>
      </c>
      <c r="B46" s="785" t="s">
        <v>695</v>
      </c>
      <c r="C46" s="786" t="s">
        <v>679</v>
      </c>
      <c r="D46" s="787" t="s">
        <v>1014</v>
      </c>
      <c r="E46" s="756" t="s">
        <v>1014</v>
      </c>
      <c r="F46" s="788" t="s">
        <v>1014</v>
      </c>
      <c r="G46" s="757" t="s">
        <v>1014</v>
      </c>
    </row>
    <row r="47" spans="1:7" ht="12.75" customHeight="1" x14ac:dyDescent="0.2">
      <c r="A47" s="279" t="s">
        <v>151</v>
      </c>
      <c r="B47" s="785" t="s">
        <v>695</v>
      </c>
      <c r="C47" s="786" t="s">
        <v>679</v>
      </c>
      <c r="D47" s="787" t="s">
        <v>1014</v>
      </c>
      <c r="E47" s="756" t="s">
        <v>1014</v>
      </c>
      <c r="F47" s="788" t="s">
        <v>1014</v>
      </c>
      <c r="G47" s="757" t="s">
        <v>1014</v>
      </c>
    </row>
    <row r="48" spans="1:7" ht="12.75" customHeight="1" x14ac:dyDescent="0.2">
      <c r="A48" s="279" t="s">
        <v>152</v>
      </c>
      <c r="B48" s="785" t="s">
        <v>693</v>
      </c>
      <c r="C48" s="786" t="s">
        <v>679</v>
      </c>
      <c r="D48" s="787">
        <v>0.16685714285714287</v>
      </c>
      <c r="E48" s="756">
        <v>0.7008000000000002</v>
      </c>
      <c r="F48" s="788">
        <v>333.71428571428572</v>
      </c>
      <c r="G48" s="757">
        <v>2803.2000000000007</v>
      </c>
    </row>
    <row r="49" spans="1:7" ht="12.75" customHeight="1" x14ac:dyDescent="0.2">
      <c r="A49" s="305" t="s">
        <v>105</v>
      </c>
      <c r="B49" s="785" t="s">
        <v>695</v>
      </c>
      <c r="C49" s="786" t="s">
        <v>679</v>
      </c>
      <c r="D49" s="787" t="s">
        <v>1014</v>
      </c>
      <c r="E49" s="756" t="s">
        <v>1014</v>
      </c>
      <c r="F49" s="788" t="s">
        <v>1014</v>
      </c>
      <c r="G49" s="757" t="s">
        <v>1014</v>
      </c>
    </row>
    <row r="50" spans="1:7" ht="12.75" customHeight="1" x14ac:dyDescent="0.2">
      <c r="A50" s="279" t="s">
        <v>106</v>
      </c>
      <c r="B50" s="785" t="s">
        <v>695</v>
      </c>
      <c r="C50" s="786" t="s">
        <v>694</v>
      </c>
      <c r="D50" s="787" t="s">
        <v>1014</v>
      </c>
      <c r="E50" s="756" t="s">
        <v>1014</v>
      </c>
      <c r="F50" s="788" t="s">
        <v>1014</v>
      </c>
      <c r="G50" s="757" t="s">
        <v>1014</v>
      </c>
    </row>
    <row r="51" spans="1:7" ht="12.75" customHeight="1" x14ac:dyDescent="0.2">
      <c r="A51" s="279" t="s">
        <v>153</v>
      </c>
      <c r="B51" s="785" t="s">
        <v>695</v>
      </c>
      <c r="C51" s="786" t="s">
        <v>679</v>
      </c>
      <c r="D51" s="787" t="s">
        <v>1014</v>
      </c>
      <c r="E51" s="756" t="s">
        <v>1014</v>
      </c>
      <c r="F51" s="788" t="s">
        <v>1014</v>
      </c>
      <c r="G51" s="757" t="s">
        <v>1014</v>
      </c>
    </row>
    <row r="52" spans="1:7" ht="12.75" customHeight="1" x14ac:dyDescent="0.2">
      <c r="A52" s="279" t="s">
        <v>401</v>
      </c>
      <c r="B52" s="785" t="s">
        <v>693</v>
      </c>
      <c r="C52" s="786" t="s">
        <v>694</v>
      </c>
      <c r="D52" s="787">
        <v>1.6898148148148143E-4</v>
      </c>
      <c r="E52" s="756">
        <v>2.0439999999999998E-3</v>
      </c>
      <c r="F52" s="788">
        <v>0.33796296296296285</v>
      </c>
      <c r="G52" s="757">
        <v>8.1759999999999984</v>
      </c>
    </row>
    <row r="53" spans="1:7" ht="12.75" customHeight="1" x14ac:dyDescent="0.2">
      <c r="A53" s="279" t="s">
        <v>154</v>
      </c>
      <c r="B53" s="785" t="s">
        <v>693</v>
      </c>
      <c r="C53" s="786" t="s">
        <v>679</v>
      </c>
      <c r="D53" s="787">
        <v>0.13369963369963367</v>
      </c>
      <c r="E53" s="756">
        <v>0.58399999999999996</v>
      </c>
      <c r="F53" s="788">
        <v>267.39926739926733</v>
      </c>
      <c r="G53" s="757">
        <v>2336</v>
      </c>
    </row>
    <row r="54" spans="1:7" ht="12.75" customHeight="1" x14ac:dyDescent="0.2">
      <c r="A54" s="279" t="s">
        <v>528</v>
      </c>
      <c r="B54" s="785" t="s">
        <v>693</v>
      </c>
      <c r="C54" s="786" t="s">
        <v>679</v>
      </c>
      <c r="D54" s="787">
        <v>4.679487179487179E-3</v>
      </c>
      <c r="E54" s="756">
        <v>2.044E-2</v>
      </c>
      <c r="F54" s="788">
        <v>9.3589743589743577</v>
      </c>
      <c r="G54" s="757">
        <v>81.759999999999991</v>
      </c>
    </row>
    <row r="55" spans="1:7" ht="12.75" customHeight="1" x14ac:dyDescent="0.2">
      <c r="A55" s="279" t="s">
        <v>155</v>
      </c>
      <c r="B55" s="785" t="s">
        <v>693</v>
      </c>
      <c r="C55" s="786" t="s">
        <v>694</v>
      </c>
      <c r="D55" s="787">
        <v>41.714285714285715</v>
      </c>
      <c r="E55" s="756">
        <v>175.20000000000002</v>
      </c>
      <c r="F55" s="788">
        <v>83428.571428571435</v>
      </c>
      <c r="G55" s="757">
        <v>700800</v>
      </c>
    </row>
    <row r="56" spans="1:7" ht="12.75" customHeight="1" x14ac:dyDescent="0.2">
      <c r="A56" s="279" t="s">
        <v>235</v>
      </c>
      <c r="B56" s="785" t="s">
        <v>693</v>
      </c>
      <c r="C56" s="786" t="s">
        <v>694</v>
      </c>
      <c r="D56" s="787">
        <v>25.028571428571428</v>
      </c>
      <c r="E56" s="756">
        <v>105.12000000000002</v>
      </c>
      <c r="F56" s="788">
        <v>50057.142857142855</v>
      </c>
      <c r="G56" s="757">
        <v>420480.00000000006</v>
      </c>
    </row>
    <row r="57" spans="1:7" ht="12.75" customHeight="1" x14ac:dyDescent="0.2">
      <c r="A57" s="279" t="s">
        <v>236</v>
      </c>
      <c r="B57" s="785" t="s">
        <v>693</v>
      </c>
      <c r="C57" s="786" t="s">
        <v>679</v>
      </c>
      <c r="D57" s="787">
        <v>0.25524475524475521</v>
      </c>
      <c r="E57" s="756">
        <v>1.1149090909090911</v>
      </c>
      <c r="F57" s="788">
        <v>510.48951048951039</v>
      </c>
      <c r="G57" s="757">
        <v>4459.636363636364</v>
      </c>
    </row>
    <row r="58" spans="1:7" ht="12.75" customHeight="1" x14ac:dyDescent="0.2">
      <c r="A58" s="279" t="s">
        <v>237</v>
      </c>
      <c r="B58" s="785" t="s">
        <v>695</v>
      </c>
      <c r="C58" s="786" t="s">
        <v>679</v>
      </c>
      <c r="D58" s="787" t="s">
        <v>1014</v>
      </c>
      <c r="E58" s="756" t="s">
        <v>1014</v>
      </c>
      <c r="F58" s="788" t="s">
        <v>1014</v>
      </c>
      <c r="G58" s="757" t="s">
        <v>1014</v>
      </c>
    </row>
    <row r="59" spans="1:7" ht="12.75" customHeight="1" x14ac:dyDescent="0.2">
      <c r="A59" s="279" t="s">
        <v>375</v>
      </c>
      <c r="B59" s="785" t="s">
        <v>695</v>
      </c>
      <c r="C59" s="786" t="s">
        <v>679</v>
      </c>
      <c r="D59" s="787" t="s">
        <v>1014</v>
      </c>
      <c r="E59" s="756" t="s">
        <v>1014</v>
      </c>
      <c r="F59" s="788" t="s">
        <v>1014</v>
      </c>
      <c r="G59" s="757" t="s">
        <v>1014</v>
      </c>
    </row>
    <row r="60" spans="1:7" ht="12.75" customHeight="1" x14ac:dyDescent="0.2">
      <c r="A60" s="279" t="s">
        <v>376</v>
      </c>
      <c r="B60" s="785" t="s">
        <v>1437</v>
      </c>
      <c r="C60" s="786" t="s">
        <v>679</v>
      </c>
      <c r="D60" s="787">
        <v>2.8945281522601105E-2</v>
      </c>
      <c r="E60" s="756">
        <v>0.12643298969072164</v>
      </c>
      <c r="F60" s="788">
        <v>57.890563045202207</v>
      </c>
      <c r="G60" s="757">
        <v>505.73195876288656</v>
      </c>
    </row>
    <row r="61" spans="1:7" ht="12.75" customHeight="1" x14ac:dyDescent="0.2">
      <c r="A61" s="279" t="s">
        <v>377</v>
      </c>
      <c r="B61" s="785" t="s">
        <v>695</v>
      </c>
      <c r="C61" s="786" t="s">
        <v>679</v>
      </c>
      <c r="D61" s="787" t="s">
        <v>1014</v>
      </c>
      <c r="E61" s="756" t="s">
        <v>1014</v>
      </c>
      <c r="F61" s="788" t="s">
        <v>1014</v>
      </c>
      <c r="G61" s="757" t="s">
        <v>1014</v>
      </c>
    </row>
    <row r="62" spans="1:7" ht="12.75" customHeight="1" x14ac:dyDescent="0.2">
      <c r="A62" s="279" t="s">
        <v>244</v>
      </c>
      <c r="B62" s="785" t="s">
        <v>693</v>
      </c>
      <c r="C62" s="786" t="s">
        <v>694</v>
      </c>
      <c r="D62" s="787">
        <v>1.7548076923076921</v>
      </c>
      <c r="E62" s="756">
        <v>7.665</v>
      </c>
      <c r="F62" s="788">
        <v>3509.6153846153838</v>
      </c>
      <c r="G62" s="757">
        <v>30660</v>
      </c>
    </row>
    <row r="63" spans="1:7" ht="12.75" customHeight="1" x14ac:dyDescent="0.2">
      <c r="A63" s="279" t="s">
        <v>245</v>
      </c>
      <c r="B63" s="785" t="s">
        <v>693</v>
      </c>
      <c r="C63" s="786" t="s">
        <v>694</v>
      </c>
      <c r="D63" s="787">
        <v>0.10798816568047337</v>
      </c>
      <c r="E63" s="756">
        <v>0.47169230769230774</v>
      </c>
      <c r="F63" s="788">
        <v>215.97633136094674</v>
      </c>
      <c r="G63" s="757">
        <v>1886.7692307692309</v>
      </c>
    </row>
    <row r="64" spans="1:7" ht="12.75" customHeight="1" x14ac:dyDescent="0.2">
      <c r="A64" s="279" t="s">
        <v>307</v>
      </c>
      <c r="B64" s="785" t="s">
        <v>693</v>
      </c>
      <c r="C64" s="786" t="s">
        <v>694</v>
      </c>
      <c r="D64" s="787">
        <v>41.714285714285715</v>
      </c>
      <c r="E64" s="756">
        <v>175.20000000000002</v>
      </c>
      <c r="F64" s="788">
        <v>83428.571428571435</v>
      </c>
      <c r="G64" s="757">
        <v>700800</v>
      </c>
    </row>
    <row r="65" spans="1:7" ht="12.75" customHeight="1" x14ac:dyDescent="0.2">
      <c r="A65" s="279" t="s">
        <v>308</v>
      </c>
      <c r="B65" s="785" t="s">
        <v>693</v>
      </c>
      <c r="C65" s="786" t="s">
        <v>694</v>
      </c>
      <c r="D65" s="787">
        <v>1.6685714285714286</v>
      </c>
      <c r="E65" s="756">
        <v>7.0080000000000009</v>
      </c>
      <c r="F65" s="788">
        <v>3337.1428571428573</v>
      </c>
      <c r="G65" s="757">
        <v>28032.000000000004</v>
      </c>
    </row>
    <row r="66" spans="1:7" ht="12.75" customHeight="1" x14ac:dyDescent="0.2">
      <c r="A66" s="279" t="s">
        <v>238</v>
      </c>
      <c r="B66" s="785" t="s">
        <v>693</v>
      </c>
      <c r="C66" s="786" t="s">
        <v>694</v>
      </c>
      <c r="D66" s="787">
        <v>16.685714285714287</v>
      </c>
      <c r="E66" s="756">
        <v>70.080000000000013</v>
      </c>
      <c r="F66" s="788">
        <v>33371.428571428572</v>
      </c>
      <c r="G66" s="757">
        <v>280320.00000000006</v>
      </c>
    </row>
    <row r="67" spans="1:7" ht="12.75" customHeight="1" x14ac:dyDescent="0.2">
      <c r="A67" s="279" t="s">
        <v>1002</v>
      </c>
      <c r="B67" s="785" t="s">
        <v>695</v>
      </c>
      <c r="C67" s="786" t="s">
        <v>679</v>
      </c>
      <c r="D67" s="787" t="s">
        <v>1014</v>
      </c>
      <c r="E67" s="756" t="s">
        <v>1014</v>
      </c>
      <c r="F67" s="788" t="s">
        <v>1014</v>
      </c>
      <c r="G67" s="757" t="s">
        <v>1014</v>
      </c>
    </row>
    <row r="68" spans="1:7" ht="12.75" customHeight="1" x14ac:dyDescent="0.2">
      <c r="A68" s="279" t="s">
        <v>107</v>
      </c>
      <c r="B68" s="785" t="s">
        <v>695</v>
      </c>
      <c r="C68" s="786" t="s">
        <v>679</v>
      </c>
      <c r="D68" s="787" t="s">
        <v>1014</v>
      </c>
      <c r="E68" s="756" t="s">
        <v>1014</v>
      </c>
      <c r="F68" s="788" t="s">
        <v>1014</v>
      </c>
      <c r="G68" s="757" t="s">
        <v>1014</v>
      </c>
    </row>
    <row r="69" spans="1:7" ht="12.75" customHeight="1" x14ac:dyDescent="0.2">
      <c r="A69" s="279" t="s">
        <v>1003</v>
      </c>
      <c r="B69" s="785" t="s">
        <v>693</v>
      </c>
      <c r="C69" s="786" t="s">
        <v>694</v>
      </c>
      <c r="D69" s="787">
        <v>0.28076923076923072</v>
      </c>
      <c r="E69" s="756">
        <v>1.2263999999999999</v>
      </c>
      <c r="F69" s="788">
        <v>561.53846153846143</v>
      </c>
      <c r="G69" s="757">
        <v>4905.5999999999995</v>
      </c>
    </row>
    <row r="70" spans="1:7" ht="12.75" customHeight="1" x14ac:dyDescent="0.2">
      <c r="A70" s="279" t="s">
        <v>309</v>
      </c>
      <c r="B70" s="785" t="s">
        <v>693</v>
      </c>
      <c r="C70" s="786" t="s">
        <v>694</v>
      </c>
      <c r="D70" s="787">
        <v>0.70192307692307676</v>
      </c>
      <c r="E70" s="756">
        <v>3.0660000000000003</v>
      </c>
      <c r="F70" s="788">
        <v>1403.8461538461536</v>
      </c>
      <c r="G70" s="757">
        <v>12264</v>
      </c>
    </row>
    <row r="71" spans="1:7" ht="12.75" customHeight="1" x14ac:dyDescent="0.2">
      <c r="A71" s="279" t="s">
        <v>1004</v>
      </c>
      <c r="B71" s="785" t="s">
        <v>695</v>
      </c>
      <c r="C71" s="786" t="s">
        <v>679</v>
      </c>
      <c r="D71" s="787" t="s">
        <v>1014</v>
      </c>
      <c r="E71" s="756" t="s">
        <v>1014</v>
      </c>
      <c r="F71" s="788" t="s">
        <v>1014</v>
      </c>
      <c r="G71" s="757" t="s">
        <v>1014</v>
      </c>
    </row>
    <row r="72" spans="1:7" ht="12.75" customHeight="1" x14ac:dyDescent="0.2">
      <c r="A72" s="279" t="s">
        <v>1005</v>
      </c>
      <c r="B72" s="785" t="s">
        <v>695</v>
      </c>
      <c r="C72" s="786" t="s">
        <v>679</v>
      </c>
      <c r="D72" s="787" t="s">
        <v>1014</v>
      </c>
      <c r="E72" s="756" t="s">
        <v>1014</v>
      </c>
      <c r="F72" s="788" t="s">
        <v>1014</v>
      </c>
      <c r="G72" s="757" t="s">
        <v>1014</v>
      </c>
    </row>
    <row r="73" spans="1:7" ht="12.75" customHeight="1" x14ac:dyDescent="0.2">
      <c r="A73" s="279" t="s">
        <v>1007</v>
      </c>
      <c r="B73" s="785" t="s">
        <v>695</v>
      </c>
      <c r="C73" s="786" t="s">
        <v>679</v>
      </c>
      <c r="D73" s="787" t="s">
        <v>1014</v>
      </c>
      <c r="E73" s="756" t="s">
        <v>1014</v>
      </c>
      <c r="F73" s="788" t="s">
        <v>1014</v>
      </c>
      <c r="G73" s="757" t="s">
        <v>1014</v>
      </c>
    </row>
    <row r="74" spans="1:7" ht="12.75" customHeight="1" x14ac:dyDescent="0.2">
      <c r="A74" s="279" t="s">
        <v>1006</v>
      </c>
      <c r="B74" s="785" t="s">
        <v>695</v>
      </c>
      <c r="C74" s="786" t="s">
        <v>679</v>
      </c>
      <c r="D74" s="787" t="s">
        <v>1014</v>
      </c>
      <c r="E74" s="756" t="s">
        <v>1014</v>
      </c>
      <c r="F74" s="788" t="s">
        <v>1014</v>
      </c>
      <c r="G74" s="757" t="s">
        <v>1014</v>
      </c>
    </row>
    <row r="75" spans="1:7" ht="12.75" customHeight="1" x14ac:dyDescent="0.2">
      <c r="A75" s="305" t="s">
        <v>108</v>
      </c>
      <c r="B75" s="785" t="s">
        <v>695</v>
      </c>
      <c r="C75" s="786" t="s">
        <v>679</v>
      </c>
      <c r="D75" s="787" t="s">
        <v>1014</v>
      </c>
      <c r="E75" s="756" t="s">
        <v>1014</v>
      </c>
      <c r="F75" s="788" t="s">
        <v>1014</v>
      </c>
      <c r="G75" s="757" t="s">
        <v>1014</v>
      </c>
    </row>
    <row r="76" spans="1:7" ht="12.75" customHeight="1" x14ac:dyDescent="0.2">
      <c r="A76" s="279" t="s">
        <v>310</v>
      </c>
      <c r="B76" s="785" t="s">
        <v>695</v>
      </c>
      <c r="C76" s="786" t="s">
        <v>679</v>
      </c>
      <c r="D76" s="787" t="s">
        <v>1014</v>
      </c>
      <c r="E76" s="756" t="s">
        <v>1014</v>
      </c>
      <c r="F76" s="788" t="s">
        <v>1014</v>
      </c>
      <c r="G76" s="757" t="s">
        <v>1014</v>
      </c>
    </row>
    <row r="77" spans="1:7" ht="12.75" customHeight="1" x14ac:dyDescent="0.2">
      <c r="A77" s="305" t="s">
        <v>109</v>
      </c>
      <c r="B77" s="785" t="s">
        <v>695</v>
      </c>
      <c r="C77" s="786" t="s">
        <v>679</v>
      </c>
      <c r="D77" s="787" t="s">
        <v>1014</v>
      </c>
      <c r="E77" s="756" t="s">
        <v>1014</v>
      </c>
      <c r="F77" s="788" t="s">
        <v>1014</v>
      </c>
      <c r="G77" s="757" t="s">
        <v>1014</v>
      </c>
    </row>
    <row r="78" spans="1:7" ht="12.75" customHeight="1" x14ac:dyDescent="0.2">
      <c r="A78" s="305" t="s">
        <v>110</v>
      </c>
      <c r="B78" s="785" t="s">
        <v>695</v>
      </c>
      <c r="C78" s="786" t="s">
        <v>679</v>
      </c>
      <c r="D78" s="787" t="s">
        <v>1014</v>
      </c>
      <c r="E78" s="756" t="s">
        <v>1014</v>
      </c>
      <c r="F78" s="788" t="s">
        <v>1014</v>
      </c>
      <c r="G78" s="757" t="s">
        <v>1014</v>
      </c>
    </row>
    <row r="79" spans="1:7" ht="12.75" customHeight="1" x14ac:dyDescent="0.2">
      <c r="A79" s="279" t="s">
        <v>402</v>
      </c>
      <c r="B79" s="785" t="s">
        <v>693</v>
      </c>
      <c r="C79" s="786" t="s">
        <v>694</v>
      </c>
      <c r="D79" s="787">
        <v>0.56153846153846143</v>
      </c>
      <c r="E79" s="756">
        <v>2.4527999999999999</v>
      </c>
      <c r="F79" s="788">
        <v>1123.0769230769229</v>
      </c>
      <c r="G79" s="757">
        <v>9811.1999999999989</v>
      </c>
    </row>
    <row r="80" spans="1:7" ht="12.75" customHeight="1" x14ac:dyDescent="0.2">
      <c r="A80" s="279" t="s">
        <v>635</v>
      </c>
      <c r="B80" s="785" t="s">
        <v>1437</v>
      </c>
      <c r="C80" s="786" t="s">
        <v>679</v>
      </c>
      <c r="D80" s="787">
        <v>7.3886639676113362E-6</v>
      </c>
      <c r="E80" s="756">
        <v>3.2273684210526324E-5</v>
      </c>
      <c r="F80" s="788">
        <v>1.4777327935222672E-2</v>
      </c>
      <c r="G80" s="757">
        <v>0.12909473684210529</v>
      </c>
    </row>
    <row r="81" spans="1:7" ht="12.75" customHeight="1" x14ac:dyDescent="0.2">
      <c r="A81" s="279" t="s">
        <v>111</v>
      </c>
      <c r="B81" s="785" t="s">
        <v>695</v>
      </c>
      <c r="C81" s="786" t="s">
        <v>679</v>
      </c>
      <c r="D81" s="787" t="s">
        <v>1014</v>
      </c>
      <c r="E81" s="756" t="s">
        <v>1014</v>
      </c>
      <c r="F81" s="788" t="s">
        <v>1014</v>
      </c>
      <c r="G81" s="757" t="s">
        <v>1014</v>
      </c>
    </row>
    <row r="82" spans="1:7" ht="12.75" customHeight="1" x14ac:dyDescent="0.2">
      <c r="A82" s="279" t="s">
        <v>384</v>
      </c>
      <c r="B82" s="785" t="s">
        <v>1437</v>
      </c>
      <c r="C82" s="786" t="s">
        <v>679</v>
      </c>
      <c r="D82" s="787" t="s">
        <v>1014</v>
      </c>
      <c r="E82" s="756" t="s">
        <v>1014</v>
      </c>
      <c r="F82" s="788" t="s">
        <v>1014</v>
      </c>
      <c r="G82" s="757" t="s">
        <v>1014</v>
      </c>
    </row>
    <row r="83" spans="1:7" ht="12.75" customHeight="1" x14ac:dyDescent="0.2">
      <c r="A83" s="279" t="s">
        <v>350</v>
      </c>
      <c r="B83" s="785" t="s">
        <v>695</v>
      </c>
      <c r="C83" s="786" t="s">
        <v>679</v>
      </c>
      <c r="D83" s="787" t="s">
        <v>1014</v>
      </c>
      <c r="E83" s="756" t="s">
        <v>1014</v>
      </c>
      <c r="F83" s="788" t="s">
        <v>1014</v>
      </c>
      <c r="G83" s="757" t="s">
        <v>1014</v>
      </c>
    </row>
    <row r="84" spans="1:7" ht="12.75" customHeight="1" x14ac:dyDescent="0.2">
      <c r="A84" s="279" t="s">
        <v>36</v>
      </c>
      <c r="B84" s="785" t="s">
        <v>693</v>
      </c>
      <c r="C84" s="786" t="s">
        <v>694</v>
      </c>
      <c r="D84" s="787" t="s">
        <v>1014</v>
      </c>
      <c r="E84" s="756" t="s">
        <v>1014</v>
      </c>
      <c r="F84" s="788" t="s">
        <v>1014</v>
      </c>
      <c r="G84" s="757" t="s">
        <v>1014</v>
      </c>
    </row>
    <row r="85" spans="1:7" ht="12.75" customHeight="1" x14ac:dyDescent="0.2">
      <c r="A85" s="279" t="s">
        <v>351</v>
      </c>
      <c r="B85" s="785" t="s">
        <v>693</v>
      </c>
      <c r="C85" s="786" t="s">
        <v>694</v>
      </c>
      <c r="D85" s="787">
        <v>11.230769230769232</v>
      </c>
      <c r="E85" s="756">
        <v>49.056000000000012</v>
      </c>
      <c r="F85" s="788">
        <v>22461.538461538465</v>
      </c>
      <c r="G85" s="757">
        <v>196224.00000000003</v>
      </c>
    </row>
    <row r="86" spans="1:7" ht="12.75" customHeight="1" x14ac:dyDescent="0.2">
      <c r="A86" s="279" t="s">
        <v>352</v>
      </c>
      <c r="B86" s="785" t="s">
        <v>695</v>
      </c>
      <c r="C86" s="786" t="s">
        <v>679</v>
      </c>
      <c r="D86" s="787" t="s">
        <v>1014</v>
      </c>
      <c r="E86" s="756" t="s">
        <v>1014</v>
      </c>
      <c r="F86" s="788" t="s">
        <v>1014</v>
      </c>
      <c r="G86" s="757" t="s">
        <v>1014</v>
      </c>
    </row>
    <row r="87" spans="1:7" ht="12.75" customHeight="1" x14ac:dyDescent="0.2">
      <c r="A87" s="279" t="s">
        <v>353</v>
      </c>
      <c r="B87" s="785" t="s">
        <v>693</v>
      </c>
      <c r="C87" s="786" t="s">
        <v>679</v>
      </c>
      <c r="D87" s="787">
        <v>33.371428571428574</v>
      </c>
      <c r="E87" s="756">
        <v>140.16000000000003</v>
      </c>
      <c r="F87" s="788">
        <v>66742.857142857145</v>
      </c>
      <c r="G87" s="757">
        <v>560640.00000000012</v>
      </c>
    </row>
    <row r="88" spans="1:7" ht="12.75" customHeight="1" x14ac:dyDescent="0.2">
      <c r="A88" s="279" t="s">
        <v>112</v>
      </c>
      <c r="B88" s="785" t="s">
        <v>695</v>
      </c>
      <c r="C88" s="786" t="s">
        <v>679</v>
      </c>
      <c r="D88" s="787" t="s">
        <v>1014</v>
      </c>
      <c r="E88" s="756" t="s">
        <v>1014</v>
      </c>
      <c r="F88" s="788" t="s">
        <v>1014</v>
      </c>
      <c r="G88" s="757" t="s">
        <v>1014</v>
      </c>
    </row>
    <row r="89" spans="1:7" ht="12.75" customHeight="1" x14ac:dyDescent="0.2">
      <c r="A89" s="279" t="s">
        <v>354</v>
      </c>
      <c r="B89" s="785" t="s">
        <v>1437</v>
      </c>
      <c r="C89" s="786" t="s">
        <v>679</v>
      </c>
      <c r="D89" s="787">
        <v>2.1597633136094673E-3</v>
      </c>
      <c r="E89" s="756">
        <v>9.4338461538461555E-3</v>
      </c>
      <c r="F89" s="788">
        <v>4.3195266272189343</v>
      </c>
      <c r="G89" s="757">
        <v>37.735384615384618</v>
      </c>
    </row>
    <row r="90" spans="1:7" ht="12.75" customHeight="1" x14ac:dyDescent="0.2">
      <c r="A90" s="279" t="s">
        <v>355</v>
      </c>
      <c r="B90" s="785" t="s">
        <v>1437</v>
      </c>
      <c r="C90" s="786" t="s">
        <v>679</v>
      </c>
      <c r="D90" s="787">
        <v>1.0798816568047336E-3</v>
      </c>
      <c r="E90" s="756">
        <v>4.7169230769230778E-3</v>
      </c>
      <c r="F90" s="788">
        <v>2.1597633136094672</v>
      </c>
      <c r="G90" s="757">
        <v>18.867692307692309</v>
      </c>
    </row>
    <row r="91" spans="1:7" ht="12.75" customHeight="1" x14ac:dyDescent="0.2">
      <c r="A91" s="279" t="s">
        <v>385</v>
      </c>
      <c r="B91" s="785" t="s">
        <v>1437</v>
      </c>
      <c r="C91" s="786" t="s">
        <v>679</v>
      </c>
      <c r="D91" s="787">
        <v>6.1036789297658853E-3</v>
      </c>
      <c r="E91" s="756">
        <v>2.666086956521739E-2</v>
      </c>
      <c r="F91" s="788">
        <v>12.20735785953177</v>
      </c>
      <c r="G91" s="757">
        <v>106.64347826086956</v>
      </c>
    </row>
    <row r="92" spans="1:7" ht="12.75" customHeight="1" x14ac:dyDescent="0.2">
      <c r="A92" s="279" t="s">
        <v>356</v>
      </c>
      <c r="B92" s="785" t="s">
        <v>1437</v>
      </c>
      <c r="C92" s="786" t="s">
        <v>679</v>
      </c>
      <c r="D92" s="787">
        <v>0.1276223776223776</v>
      </c>
      <c r="E92" s="756">
        <v>0.55745454545454554</v>
      </c>
      <c r="F92" s="788">
        <v>255.2447552447552</v>
      </c>
      <c r="G92" s="757">
        <v>2229.818181818182</v>
      </c>
    </row>
    <row r="93" spans="1:7" ht="12.75" customHeight="1" x14ac:dyDescent="0.2">
      <c r="A93" s="279" t="s">
        <v>378</v>
      </c>
      <c r="B93" s="785" t="s">
        <v>695</v>
      </c>
      <c r="C93" s="786" t="s">
        <v>679</v>
      </c>
      <c r="D93" s="787" t="s">
        <v>1014</v>
      </c>
      <c r="E93" s="756" t="s">
        <v>1014</v>
      </c>
      <c r="F93" s="788" t="s">
        <v>1014</v>
      </c>
      <c r="G93" s="757" t="s">
        <v>1014</v>
      </c>
    </row>
    <row r="94" spans="1:7" ht="12.75" customHeight="1" x14ac:dyDescent="0.2">
      <c r="A94" s="279" t="s">
        <v>357</v>
      </c>
      <c r="B94" s="785" t="s">
        <v>1437</v>
      </c>
      <c r="C94" s="786" t="s">
        <v>679</v>
      </c>
      <c r="D94" s="787">
        <v>0.25524475524475521</v>
      </c>
      <c r="E94" s="756">
        <v>1.1149090909090911</v>
      </c>
      <c r="F94" s="788">
        <v>510.48951048951039</v>
      </c>
      <c r="G94" s="757">
        <v>4459.636363636364</v>
      </c>
    </row>
    <row r="95" spans="1:7" ht="12.75" customHeight="1" x14ac:dyDescent="0.2">
      <c r="A95" s="279" t="s">
        <v>113</v>
      </c>
      <c r="B95" s="785" t="s">
        <v>695</v>
      </c>
      <c r="C95" s="786" t="s">
        <v>679</v>
      </c>
      <c r="D95" s="787" t="s">
        <v>1014</v>
      </c>
      <c r="E95" s="756" t="s">
        <v>1014</v>
      </c>
      <c r="F95" s="788" t="s">
        <v>1014</v>
      </c>
      <c r="G95" s="757" t="s">
        <v>1014</v>
      </c>
    </row>
    <row r="96" spans="1:7" ht="12.75" customHeight="1" x14ac:dyDescent="0.2">
      <c r="A96" s="279" t="s">
        <v>358</v>
      </c>
      <c r="B96" s="785" t="s">
        <v>695</v>
      </c>
      <c r="C96" s="786" t="s">
        <v>679</v>
      </c>
      <c r="D96" s="787" t="s">
        <v>1014</v>
      </c>
      <c r="E96" s="756" t="s">
        <v>1014</v>
      </c>
      <c r="F96" s="788" t="s">
        <v>1014</v>
      </c>
      <c r="G96" s="757" t="s">
        <v>1014</v>
      </c>
    </row>
    <row r="97" spans="1:7" ht="12.75" customHeight="1" x14ac:dyDescent="0.2">
      <c r="A97" s="279" t="s">
        <v>114</v>
      </c>
      <c r="B97" s="785" t="s">
        <v>695</v>
      </c>
      <c r="C97" s="786" t="s">
        <v>694</v>
      </c>
      <c r="D97" s="787" t="s">
        <v>1014</v>
      </c>
      <c r="E97" s="756" t="s">
        <v>1014</v>
      </c>
      <c r="F97" s="788" t="s">
        <v>1014</v>
      </c>
      <c r="G97" s="757" t="s">
        <v>1014</v>
      </c>
    </row>
    <row r="98" spans="1:7" ht="12.75" customHeight="1" x14ac:dyDescent="0.2">
      <c r="A98" s="279" t="s">
        <v>359</v>
      </c>
      <c r="B98" s="785" t="s">
        <v>695</v>
      </c>
      <c r="C98" s="786" t="s">
        <v>679</v>
      </c>
      <c r="D98" s="787" t="s">
        <v>1014</v>
      </c>
      <c r="E98" s="756" t="s">
        <v>1014</v>
      </c>
      <c r="F98" s="788" t="s">
        <v>1014</v>
      </c>
      <c r="G98" s="757" t="s">
        <v>1014</v>
      </c>
    </row>
    <row r="99" spans="1:7" ht="12.75" customHeight="1" x14ac:dyDescent="0.2">
      <c r="A99" s="279" t="s">
        <v>360</v>
      </c>
      <c r="B99" s="785" t="s">
        <v>695</v>
      </c>
      <c r="C99" s="786" t="s">
        <v>679</v>
      </c>
      <c r="D99" s="787" t="s">
        <v>1014</v>
      </c>
      <c r="E99" s="756" t="s">
        <v>1014</v>
      </c>
      <c r="F99" s="788" t="s">
        <v>1014</v>
      </c>
      <c r="G99" s="757" t="s">
        <v>1014</v>
      </c>
    </row>
    <row r="100" spans="1:7" ht="12.75" customHeight="1" x14ac:dyDescent="0.2">
      <c r="A100" s="279" t="s">
        <v>361</v>
      </c>
      <c r="B100" s="785" t="s">
        <v>695</v>
      </c>
      <c r="C100" s="786" t="s">
        <v>679</v>
      </c>
      <c r="D100" s="787" t="s">
        <v>1014</v>
      </c>
      <c r="E100" s="756" t="s">
        <v>1014</v>
      </c>
      <c r="F100" s="788" t="s">
        <v>1014</v>
      </c>
      <c r="G100" s="757" t="s">
        <v>1014</v>
      </c>
    </row>
    <row r="101" spans="1:7" ht="12.75" customHeight="1" x14ac:dyDescent="0.2">
      <c r="A101" s="279" t="s">
        <v>363</v>
      </c>
      <c r="B101" s="785" t="s">
        <v>693</v>
      </c>
      <c r="C101" s="786" t="s">
        <v>694</v>
      </c>
      <c r="D101" s="787">
        <v>1042.8571428571429</v>
      </c>
      <c r="E101" s="756">
        <v>4380</v>
      </c>
      <c r="F101" s="788">
        <v>2085714.2857142857</v>
      </c>
      <c r="G101" s="757">
        <v>17520000</v>
      </c>
    </row>
    <row r="102" spans="1:7" ht="12.75" customHeight="1" x14ac:dyDescent="0.2">
      <c r="A102" s="279" t="s">
        <v>364</v>
      </c>
      <c r="B102" s="785" t="s">
        <v>693</v>
      </c>
      <c r="C102" s="786" t="s">
        <v>694</v>
      </c>
      <c r="D102" s="787">
        <v>625.71428571428567</v>
      </c>
      <c r="E102" s="756">
        <v>2628.0000000000005</v>
      </c>
      <c r="F102" s="788">
        <v>1251428.5714285714</v>
      </c>
      <c r="G102" s="757">
        <v>10512000.000000002</v>
      </c>
    </row>
    <row r="103" spans="1:7" ht="12.75" customHeight="1" x14ac:dyDescent="0.2">
      <c r="A103" s="279" t="s">
        <v>365</v>
      </c>
      <c r="B103" s="785" t="s">
        <v>695</v>
      </c>
      <c r="C103" s="786" t="s">
        <v>679</v>
      </c>
      <c r="D103" s="787" t="s">
        <v>1014</v>
      </c>
      <c r="E103" s="756" t="s">
        <v>1014</v>
      </c>
      <c r="F103" s="788" t="s">
        <v>1014</v>
      </c>
      <c r="G103" s="757" t="s">
        <v>1014</v>
      </c>
    </row>
    <row r="104" spans="1:7" ht="12.75" customHeight="1" x14ac:dyDescent="0.2">
      <c r="A104" s="279" t="s">
        <v>366</v>
      </c>
      <c r="B104" s="785" t="s">
        <v>693</v>
      </c>
      <c r="C104" s="786" t="s">
        <v>694</v>
      </c>
      <c r="D104" s="787">
        <v>10.798816568047336</v>
      </c>
      <c r="E104" s="756">
        <v>47.169230769230772</v>
      </c>
      <c r="F104" s="788">
        <v>21597.633136094671</v>
      </c>
      <c r="G104" s="757">
        <v>188676.92307692309</v>
      </c>
    </row>
    <row r="105" spans="1:7" ht="12.75" customHeight="1" x14ac:dyDescent="0.2">
      <c r="A105" s="279" t="s">
        <v>362</v>
      </c>
      <c r="B105" s="785" t="s">
        <v>693</v>
      </c>
      <c r="C105" s="786" t="s">
        <v>694</v>
      </c>
      <c r="D105" s="787">
        <v>101.38888888888887</v>
      </c>
      <c r="E105" s="756">
        <v>525.6</v>
      </c>
      <c r="F105" s="788">
        <v>202777.77777777775</v>
      </c>
      <c r="G105" s="757">
        <v>2102400</v>
      </c>
    </row>
    <row r="106" spans="1:7" ht="12.75" customHeight="1" x14ac:dyDescent="0.2">
      <c r="A106" s="279" t="s">
        <v>631</v>
      </c>
      <c r="B106" s="785" t="s">
        <v>693</v>
      </c>
      <c r="C106" s="786" t="s">
        <v>679</v>
      </c>
      <c r="D106" s="787">
        <v>3.8726790450928386</v>
      </c>
      <c r="E106" s="756">
        <v>16.91586206896552</v>
      </c>
      <c r="F106" s="788">
        <v>7745.3580901856767</v>
      </c>
      <c r="G106" s="757">
        <v>67663.448275862072</v>
      </c>
    </row>
    <row r="107" spans="1:7" ht="12.75" customHeight="1" x14ac:dyDescent="0.2">
      <c r="A107" s="279" t="s">
        <v>632</v>
      </c>
      <c r="B107" s="785" t="s">
        <v>693</v>
      </c>
      <c r="C107" s="786" t="s">
        <v>679</v>
      </c>
      <c r="D107" s="787">
        <v>3.3371428571428572</v>
      </c>
      <c r="E107" s="756">
        <v>14.016000000000002</v>
      </c>
      <c r="F107" s="788">
        <v>6674.2857142857147</v>
      </c>
      <c r="G107" s="757">
        <v>56064.000000000007</v>
      </c>
    </row>
    <row r="108" spans="1:7" ht="12.75" customHeight="1" x14ac:dyDescent="0.2">
      <c r="A108" s="279" t="s">
        <v>506</v>
      </c>
      <c r="B108" s="785" t="s">
        <v>695</v>
      </c>
      <c r="C108" s="786" t="s">
        <v>679</v>
      </c>
      <c r="D108" s="787" t="s">
        <v>1014</v>
      </c>
      <c r="E108" s="756" t="s">
        <v>1014</v>
      </c>
      <c r="F108" s="788" t="s">
        <v>1014</v>
      </c>
      <c r="G108" s="757" t="s">
        <v>1014</v>
      </c>
    </row>
    <row r="109" spans="1:7" ht="12.75" customHeight="1" x14ac:dyDescent="0.2">
      <c r="A109" s="279" t="s">
        <v>507</v>
      </c>
      <c r="B109" s="785" t="s">
        <v>693</v>
      </c>
      <c r="C109" s="786" t="s">
        <v>679</v>
      </c>
      <c r="D109" s="787">
        <v>0.62571428571428567</v>
      </c>
      <c r="E109" s="756">
        <v>2.6280000000000006</v>
      </c>
      <c r="F109" s="788">
        <v>1251.4285714285713</v>
      </c>
      <c r="G109" s="757">
        <v>10512.000000000002</v>
      </c>
    </row>
    <row r="110" spans="1:7" ht="12.75" customHeight="1" x14ac:dyDescent="0.2">
      <c r="A110" s="279" t="s">
        <v>866</v>
      </c>
      <c r="B110" s="785" t="s">
        <v>695</v>
      </c>
      <c r="C110" s="786" t="s">
        <v>679</v>
      </c>
      <c r="D110" s="787" t="s">
        <v>1014</v>
      </c>
      <c r="E110" s="756" t="s">
        <v>1014</v>
      </c>
      <c r="F110" s="788" t="s">
        <v>1014</v>
      </c>
      <c r="G110" s="757" t="s">
        <v>1014</v>
      </c>
    </row>
    <row r="111" spans="1:7" ht="12.75" customHeight="1" x14ac:dyDescent="0.2">
      <c r="A111" s="305" t="s">
        <v>115</v>
      </c>
      <c r="B111" s="785" t="s">
        <v>693</v>
      </c>
      <c r="C111" s="786" t="s">
        <v>694</v>
      </c>
      <c r="D111" s="787">
        <v>7.0192307692307679E-2</v>
      </c>
      <c r="E111" s="756">
        <v>0.30659999999999998</v>
      </c>
      <c r="F111" s="788">
        <v>140.38461538461536</v>
      </c>
      <c r="G111" s="757">
        <v>1226.3999999999999</v>
      </c>
    </row>
    <row r="112" spans="1:7" ht="12.75" customHeight="1" x14ac:dyDescent="0.2">
      <c r="A112" s="305" t="s">
        <v>116</v>
      </c>
      <c r="B112" s="785" t="s">
        <v>695</v>
      </c>
      <c r="C112" s="786" t="s">
        <v>694</v>
      </c>
      <c r="D112" s="787" t="s">
        <v>1014</v>
      </c>
      <c r="E112" s="756" t="s">
        <v>1014</v>
      </c>
      <c r="F112" s="788" t="s">
        <v>1014</v>
      </c>
      <c r="G112" s="757" t="s">
        <v>1014</v>
      </c>
    </row>
    <row r="113" spans="1:7" ht="12.75" customHeight="1" x14ac:dyDescent="0.2">
      <c r="A113" s="305" t="s">
        <v>117</v>
      </c>
      <c r="B113" s="785" t="s">
        <v>693</v>
      </c>
      <c r="C113" s="786" t="s">
        <v>679</v>
      </c>
      <c r="D113" s="787">
        <v>5.1048951048951033E-2</v>
      </c>
      <c r="E113" s="756">
        <v>0.2229818181818182</v>
      </c>
      <c r="F113" s="788">
        <v>102.09790209790206</v>
      </c>
      <c r="G113" s="757">
        <v>891.92727272727279</v>
      </c>
    </row>
    <row r="114" spans="1:7" ht="12.75" customHeight="1" x14ac:dyDescent="0.2">
      <c r="A114" s="305" t="s">
        <v>118</v>
      </c>
      <c r="B114" s="785" t="s">
        <v>695</v>
      </c>
      <c r="C114" s="786" t="s">
        <v>679</v>
      </c>
      <c r="D114" s="787" t="s">
        <v>1014</v>
      </c>
      <c r="E114" s="756" t="s">
        <v>1014</v>
      </c>
      <c r="F114" s="788" t="s">
        <v>1014</v>
      </c>
      <c r="G114" s="757" t="s">
        <v>1014</v>
      </c>
    </row>
    <row r="115" spans="1:7" ht="12.75" customHeight="1" x14ac:dyDescent="0.2">
      <c r="A115" s="305" t="s">
        <v>119</v>
      </c>
      <c r="B115" s="785" t="s">
        <v>695</v>
      </c>
      <c r="C115" s="786" t="s">
        <v>679</v>
      </c>
      <c r="D115" s="787" t="s">
        <v>1014</v>
      </c>
      <c r="E115" s="756" t="s">
        <v>1014</v>
      </c>
      <c r="F115" s="788" t="s">
        <v>1014</v>
      </c>
      <c r="G115" s="757" t="s">
        <v>1014</v>
      </c>
    </row>
    <row r="116" spans="1:7" ht="12.75" customHeight="1" x14ac:dyDescent="0.2">
      <c r="A116" s="279" t="s">
        <v>508</v>
      </c>
      <c r="B116" s="785" t="s">
        <v>695</v>
      </c>
      <c r="C116" s="786" t="s">
        <v>679</v>
      </c>
      <c r="D116" s="787" t="s">
        <v>1014</v>
      </c>
      <c r="E116" s="756" t="s">
        <v>1014</v>
      </c>
      <c r="F116" s="788" t="s">
        <v>1014</v>
      </c>
      <c r="G116" s="757" t="s">
        <v>1014</v>
      </c>
    </row>
    <row r="117" spans="1:7" ht="12.75" customHeight="1" x14ac:dyDescent="0.2">
      <c r="A117" s="305" t="s">
        <v>120</v>
      </c>
      <c r="B117" s="785" t="s">
        <v>695</v>
      </c>
      <c r="C117" s="786" t="s">
        <v>679</v>
      </c>
      <c r="D117" s="787" t="s">
        <v>1014</v>
      </c>
      <c r="E117" s="756" t="s">
        <v>1014</v>
      </c>
      <c r="F117" s="788" t="s">
        <v>1014</v>
      </c>
      <c r="G117" s="757" t="s">
        <v>1014</v>
      </c>
    </row>
    <row r="118" spans="1:7" ht="12.75" customHeight="1" x14ac:dyDescent="0.2">
      <c r="A118" s="279" t="s">
        <v>241</v>
      </c>
      <c r="B118" s="785" t="s">
        <v>695</v>
      </c>
      <c r="C118" s="786" t="s">
        <v>679</v>
      </c>
      <c r="D118" s="787" t="s">
        <v>1014</v>
      </c>
      <c r="E118" s="756" t="s">
        <v>1014</v>
      </c>
      <c r="F118" s="788" t="s">
        <v>1014</v>
      </c>
      <c r="G118" s="757" t="s">
        <v>1014</v>
      </c>
    </row>
    <row r="119" spans="1:7" ht="12.75" customHeight="1" x14ac:dyDescent="0.2">
      <c r="A119" s="279" t="s">
        <v>509</v>
      </c>
      <c r="B119" s="785" t="s">
        <v>693</v>
      </c>
      <c r="C119" s="786" t="s">
        <v>679</v>
      </c>
      <c r="D119" s="787">
        <v>33.371428571428574</v>
      </c>
      <c r="E119" s="756">
        <v>140.16000000000003</v>
      </c>
      <c r="F119" s="788">
        <v>66742.857142857145</v>
      </c>
      <c r="G119" s="757">
        <v>560640.00000000012</v>
      </c>
    </row>
    <row r="120" spans="1:7" ht="12.75" customHeight="1" x14ac:dyDescent="0.2">
      <c r="A120" s="279" t="s">
        <v>510</v>
      </c>
      <c r="B120" s="785" t="s">
        <v>695</v>
      </c>
      <c r="C120" s="786" t="s">
        <v>679</v>
      </c>
      <c r="D120" s="787" t="s">
        <v>1014</v>
      </c>
      <c r="E120" s="756" t="s">
        <v>1014</v>
      </c>
      <c r="F120" s="788" t="s">
        <v>1014</v>
      </c>
      <c r="G120" s="757" t="s">
        <v>1014</v>
      </c>
    </row>
    <row r="121" spans="1:7" ht="12.75" customHeight="1" x14ac:dyDescent="0.2">
      <c r="A121" s="279" t="s">
        <v>379</v>
      </c>
      <c r="B121" s="785" t="s">
        <v>1437</v>
      </c>
      <c r="C121" s="786" t="s">
        <v>679</v>
      </c>
      <c r="D121" s="787">
        <v>4.9257759784075594E-2</v>
      </c>
      <c r="E121" s="756">
        <v>0.21515789473684219</v>
      </c>
      <c r="F121" s="788">
        <v>98.515519568151191</v>
      </c>
      <c r="G121" s="757">
        <v>860.63157894736878</v>
      </c>
    </row>
    <row r="122" spans="1:7" ht="12.75" customHeight="1" x14ac:dyDescent="0.2">
      <c r="A122" s="279" t="s">
        <v>121</v>
      </c>
      <c r="B122" s="785" t="s">
        <v>695</v>
      </c>
      <c r="C122" s="786" t="s">
        <v>694</v>
      </c>
      <c r="D122" s="787" t="s">
        <v>1014</v>
      </c>
      <c r="E122" s="756" t="s">
        <v>1014</v>
      </c>
      <c r="F122" s="788" t="s">
        <v>1014</v>
      </c>
      <c r="G122" s="757" t="s">
        <v>1014</v>
      </c>
    </row>
    <row r="123" spans="1:7" ht="12.75" customHeight="1" x14ac:dyDescent="0.2">
      <c r="A123" s="279" t="s">
        <v>511</v>
      </c>
      <c r="B123" s="785" t="s">
        <v>693</v>
      </c>
      <c r="C123" s="786" t="s">
        <v>679</v>
      </c>
      <c r="D123" s="787">
        <v>25.028571428571428</v>
      </c>
      <c r="E123" s="756">
        <v>105.12000000000002</v>
      </c>
      <c r="F123" s="788">
        <v>50057.142857142855</v>
      </c>
      <c r="G123" s="757">
        <v>420480.00000000006</v>
      </c>
    </row>
    <row r="124" spans="1:7" ht="12.75" customHeight="1" x14ac:dyDescent="0.2">
      <c r="A124" s="279" t="s">
        <v>512</v>
      </c>
      <c r="B124" s="785" t="s">
        <v>695</v>
      </c>
      <c r="C124" s="786" t="s">
        <v>679</v>
      </c>
      <c r="D124" s="787" t="s">
        <v>1014</v>
      </c>
      <c r="E124" s="756" t="s">
        <v>1014</v>
      </c>
      <c r="F124" s="788" t="s">
        <v>1014</v>
      </c>
      <c r="G124" s="757" t="s">
        <v>1014</v>
      </c>
    </row>
    <row r="125" spans="1:7" ht="12.75" customHeight="1" x14ac:dyDescent="0.2">
      <c r="A125" s="279" t="s">
        <v>867</v>
      </c>
      <c r="B125" s="785" t="s">
        <v>695</v>
      </c>
      <c r="C125" s="786" t="s">
        <v>679</v>
      </c>
      <c r="D125" s="787" t="s">
        <v>1014</v>
      </c>
      <c r="E125" s="756" t="s">
        <v>1014</v>
      </c>
      <c r="F125" s="788" t="s">
        <v>1014</v>
      </c>
      <c r="G125" s="757" t="s">
        <v>1014</v>
      </c>
    </row>
    <row r="126" spans="1:7" ht="12.75" customHeight="1" x14ac:dyDescent="0.2">
      <c r="A126" s="279" t="s">
        <v>122</v>
      </c>
      <c r="B126" s="785" t="s">
        <v>695</v>
      </c>
      <c r="C126" s="786" t="s">
        <v>679</v>
      </c>
      <c r="D126" s="787" t="s">
        <v>1014</v>
      </c>
      <c r="E126" s="756" t="s">
        <v>1014</v>
      </c>
      <c r="F126" s="788" t="s">
        <v>1014</v>
      </c>
      <c r="G126" s="757" t="s">
        <v>1014</v>
      </c>
    </row>
    <row r="127" spans="1:7" ht="12.75" customHeight="1" x14ac:dyDescent="0.2">
      <c r="A127" s="279" t="s">
        <v>513</v>
      </c>
      <c r="B127" s="785" t="s">
        <v>693</v>
      </c>
      <c r="C127" s="786" t="s">
        <v>694</v>
      </c>
      <c r="D127" s="787">
        <v>208.57142857142858</v>
      </c>
      <c r="E127" s="756">
        <v>876.00000000000011</v>
      </c>
      <c r="F127" s="788">
        <v>417142.85714285716</v>
      </c>
      <c r="G127" s="757">
        <v>3504000.0000000005</v>
      </c>
    </row>
    <row r="128" spans="1:7" ht="12.75" customHeight="1" x14ac:dyDescent="0.2">
      <c r="A128" s="279" t="s">
        <v>123</v>
      </c>
      <c r="B128" s="785" t="s">
        <v>695</v>
      </c>
      <c r="C128" s="786" t="s">
        <v>679</v>
      </c>
      <c r="D128" s="787" t="s">
        <v>1014</v>
      </c>
      <c r="E128" s="756" t="s">
        <v>1014</v>
      </c>
      <c r="F128" s="788" t="s">
        <v>1014</v>
      </c>
      <c r="G128" s="757" t="s">
        <v>1014</v>
      </c>
    </row>
    <row r="129" spans="1:7" ht="12.75" customHeight="1" x14ac:dyDescent="0.2">
      <c r="A129" s="279" t="s">
        <v>27</v>
      </c>
      <c r="B129" s="785" t="s">
        <v>693</v>
      </c>
      <c r="C129" s="786" t="s">
        <v>694</v>
      </c>
      <c r="D129" s="787">
        <v>3.7435897435897427</v>
      </c>
      <c r="E129" s="756">
        <v>16.352</v>
      </c>
      <c r="F129" s="788">
        <v>7487.1794871794855</v>
      </c>
      <c r="G129" s="757">
        <v>65408</v>
      </c>
    </row>
    <row r="130" spans="1:7" ht="12.75" customHeight="1" x14ac:dyDescent="0.2">
      <c r="A130" s="279" t="s">
        <v>514</v>
      </c>
      <c r="B130" s="785" t="s">
        <v>693</v>
      </c>
      <c r="C130" s="786" t="s">
        <v>694</v>
      </c>
      <c r="D130" s="787">
        <v>0.37941787941787936</v>
      </c>
      <c r="E130" s="756">
        <v>1.6572972972972972</v>
      </c>
      <c r="F130" s="788">
        <v>758.83575883575872</v>
      </c>
      <c r="G130" s="757">
        <v>6629.1891891891892</v>
      </c>
    </row>
    <row r="131" spans="1:7" ht="12.75" customHeight="1" x14ac:dyDescent="0.2">
      <c r="A131" s="279" t="s">
        <v>515</v>
      </c>
      <c r="B131" s="785" t="s">
        <v>693</v>
      </c>
      <c r="C131" s="786" t="s">
        <v>694</v>
      </c>
      <c r="D131" s="787">
        <v>4.8408488063660465E-2</v>
      </c>
      <c r="E131" s="756">
        <v>0.21144827586206896</v>
      </c>
      <c r="F131" s="788">
        <v>96.816976127320928</v>
      </c>
      <c r="G131" s="757">
        <v>845.79310344827582</v>
      </c>
    </row>
    <row r="132" spans="1:7" ht="12.75" customHeight="1" x14ac:dyDescent="0.2">
      <c r="A132" s="279" t="s">
        <v>516</v>
      </c>
      <c r="B132" s="785" t="s">
        <v>693</v>
      </c>
      <c r="C132" s="786" t="s">
        <v>694</v>
      </c>
      <c r="D132" s="787">
        <v>0.46027742749054212</v>
      </c>
      <c r="E132" s="756">
        <v>2.0104918032786885</v>
      </c>
      <c r="F132" s="788">
        <v>920.55485498108419</v>
      </c>
      <c r="G132" s="757">
        <v>8041.9672131147536</v>
      </c>
    </row>
    <row r="133" spans="1:7" ht="12.75" customHeight="1" x14ac:dyDescent="0.2">
      <c r="A133" s="279" t="s">
        <v>124</v>
      </c>
      <c r="B133" s="785" t="s">
        <v>695</v>
      </c>
      <c r="C133" s="786" t="s">
        <v>679</v>
      </c>
      <c r="D133" s="787" t="s">
        <v>1014</v>
      </c>
      <c r="E133" s="756" t="s">
        <v>1014</v>
      </c>
      <c r="F133" s="788" t="s">
        <v>1014</v>
      </c>
      <c r="G133" s="757" t="s">
        <v>1014</v>
      </c>
    </row>
    <row r="134" spans="1:7" ht="12.75" customHeight="1" x14ac:dyDescent="0.2">
      <c r="A134" s="305" t="s">
        <v>125</v>
      </c>
      <c r="B134" s="785" t="s">
        <v>695</v>
      </c>
      <c r="C134" s="786" t="s">
        <v>679</v>
      </c>
      <c r="D134" s="787" t="s">
        <v>1014</v>
      </c>
      <c r="E134" s="756" t="s">
        <v>1014</v>
      </c>
      <c r="F134" s="788" t="s">
        <v>1014</v>
      </c>
      <c r="G134" s="757" t="s">
        <v>1014</v>
      </c>
    </row>
    <row r="135" spans="1:7" ht="12.75" customHeight="1" x14ac:dyDescent="0.2">
      <c r="A135" s="279" t="s">
        <v>517</v>
      </c>
      <c r="B135" s="785" t="s">
        <v>695</v>
      </c>
      <c r="C135" s="786" t="s">
        <v>679</v>
      </c>
      <c r="D135" s="787" t="s">
        <v>1014</v>
      </c>
      <c r="E135" s="756" t="s">
        <v>1014</v>
      </c>
      <c r="F135" s="788" t="s">
        <v>1014</v>
      </c>
      <c r="G135" s="757" t="s">
        <v>1014</v>
      </c>
    </row>
    <row r="136" spans="1:7" ht="12.75" customHeight="1" x14ac:dyDescent="0.2">
      <c r="A136" s="279" t="s">
        <v>380</v>
      </c>
      <c r="B136" s="785" t="s">
        <v>693</v>
      </c>
      <c r="C136" s="786" t="s">
        <v>694</v>
      </c>
      <c r="D136" s="787">
        <v>1042.8571428571429</v>
      </c>
      <c r="E136" s="756">
        <v>4380</v>
      </c>
      <c r="F136" s="788">
        <v>2085714.2857142857</v>
      </c>
      <c r="G136" s="757">
        <v>17520000</v>
      </c>
    </row>
    <row r="137" spans="1:7" ht="12.75" customHeight="1" x14ac:dyDescent="0.2">
      <c r="A137" s="279" t="s">
        <v>28</v>
      </c>
      <c r="B137" s="785" t="s">
        <v>695</v>
      </c>
      <c r="C137" s="786" t="s">
        <v>679</v>
      </c>
      <c r="D137" s="787" t="s">
        <v>1014</v>
      </c>
      <c r="E137" s="756" t="s">
        <v>1014</v>
      </c>
      <c r="F137" s="788" t="s">
        <v>1014</v>
      </c>
      <c r="G137" s="757" t="s">
        <v>1014</v>
      </c>
    </row>
    <row r="138" spans="1:7" ht="12.75" customHeight="1" x14ac:dyDescent="0.2">
      <c r="A138" s="279" t="s">
        <v>66</v>
      </c>
      <c r="B138" s="785" t="s">
        <v>693</v>
      </c>
      <c r="C138" s="786" t="s">
        <v>694</v>
      </c>
      <c r="D138" s="787">
        <v>293.04285714285714</v>
      </c>
      <c r="E138" s="756">
        <v>1230.7800000000002</v>
      </c>
      <c r="F138" s="788">
        <v>586085.71428571432</v>
      </c>
      <c r="G138" s="757">
        <v>4923120.0000000009</v>
      </c>
    </row>
    <row r="139" spans="1:7" ht="12.75" customHeight="1" x14ac:dyDescent="0.2">
      <c r="A139" s="279" t="s">
        <v>65</v>
      </c>
      <c r="B139" s="785" t="s">
        <v>693</v>
      </c>
      <c r="C139" s="786" t="s">
        <v>694</v>
      </c>
      <c r="D139" s="787">
        <v>131.4</v>
      </c>
      <c r="E139" s="756">
        <v>551.88000000000011</v>
      </c>
      <c r="F139" s="788">
        <v>262800</v>
      </c>
      <c r="G139" s="757">
        <v>2207520.0000000005</v>
      </c>
    </row>
    <row r="140" spans="1:7" ht="12.75" customHeight="1" x14ac:dyDescent="0.2">
      <c r="A140" s="279" t="s">
        <v>825</v>
      </c>
      <c r="B140" s="785" t="s">
        <v>695</v>
      </c>
      <c r="C140" s="786" t="s">
        <v>694</v>
      </c>
      <c r="D140" s="787" t="s">
        <v>1014</v>
      </c>
      <c r="E140" s="756" t="s">
        <v>1014</v>
      </c>
      <c r="F140" s="788" t="s">
        <v>1014</v>
      </c>
      <c r="G140" s="757" t="s">
        <v>1014</v>
      </c>
    </row>
    <row r="141" spans="1:7" ht="12.75" customHeight="1" x14ac:dyDescent="0.2">
      <c r="A141" s="279" t="s">
        <v>868</v>
      </c>
      <c r="B141" s="785" t="s">
        <v>693</v>
      </c>
      <c r="C141" s="786" t="s">
        <v>679</v>
      </c>
      <c r="D141" s="787">
        <v>0.38726790450928372</v>
      </c>
      <c r="E141" s="756">
        <v>1.6915862068965515</v>
      </c>
      <c r="F141" s="788">
        <v>774.53580901856742</v>
      </c>
      <c r="G141" s="757">
        <v>6766.3448275862056</v>
      </c>
    </row>
    <row r="142" spans="1:7" ht="12.75" customHeight="1" x14ac:dyDescent="0.2">
      <c r="A142" s="279" t="s">
        <v>869</v>
      </c>
      <c r="B142" s="785" t="s">
        <v>693</v>
      </c>
      <c r="C142" s="786" t="s">
        <v>694</v>
      </c>
      <c r="D142" s="787">
        <v>1042.8571428571429</v>
      </c>
      <c r="E142" s="756">
        <v>4380</v>
      </c>
      <c r="F142" s="788">
        <v>2085714.2857142857</v>
      </c>
      <c r="G142" s="757">
        <v>17520000</v>
      </c>
    </row>
    <row r="143" spans="1:7" ht="12.75" customHeight="1" x14ac:dyDescent="0.2">
      <c r="A143" s="279" t="s">
        <v>518</v>
      </c>
      <c r="B143" s="785" t="s">
        <v>693</v>
      </c>
      <c r="C143" s="786" t="s">
        <v>694</v>
      </c>
      <c r="D143" s="787">
        <v>4.1714285714285718E-2</v>
      </c>
      <c r="E143" s="756">
        <v>0.17520000000000005</v>
      </c>
      <c r="F143" s="788">
        <v>83.428571428571431</v>
      </c>
      <c r="G143" s="757">
        <v>700.80000000000018</v>
      </c>
    </row>
    <row r="144" spans="1:7" ht="12.75" customHeight="1" x14ac:dyDescent="0.2">
      <c r="A144" s="279" t="s">
        <v>519</v>
      </c>
      <c r="B144" s="785" t="s">
        <v>693</v>
      </c>
      <c r="C144" s="786" t="s">
        <v>694</v>
      </c>
      <c r="D144" s="787">
        <v>0.41714285714285715</v>
      </c>
      <c r="E144" s="756">
        <v>1.7520000000000002</v>
      </c>
      <c r="F144" s="788">
        <v>834.28571428571433</v>
      </c>
      <c r="G144" s="757">
        <v>7008.0000000000009</v>
      </c>
    </row>
    <row r="145" spans="1:7" ht="12.75" customHeight="1" x14ac:dyDescent="0.2">
      <c r="A145" s="279" t="s">
        <v>520</v>
      </c>
      <c r="B145" s="785" t="s">
        <v>695</v>
      </c>
      <c r="C145" s="786" t="s">
        <v>679</v>
      </c>
      <c r="D145" s="787" t="s">
        <v>1014</v>
      </c>
      <c r="E145" s="756" t="s">
        <v>1014</v>
      </c>
      <c r="F145" s="788" t="s">
        <v>1014</v>
      </c>
      <c r="G145" s="757" t="s">
        <v>1014</v>
      </c>
    </row>
    <row r="146" spans="1:7" ht="12.75" customHeight="1" x14ac:dyDescent="0.2">
      <c r="A146" s="279" t="s">
        <v>521</v>
      </c>
      <c r="B146" s="785" t="s">
        <v>695</v>
      </c>
      <c r="C146" s="786" t="s">
        <v>679</v>
      </c>
      <c r="D146" s="787" t="s">
        <v>1014</v>
      </c>
      <c r="E146" s="756" t="s">
        <v>1014</v>
      </c>
      <c r="F146" s="788" t="s">
        <v>1014</v>
      </c>
      <c r="G146" s="757" t="s">
        <v>1014</v>
      </c>
    </row>
    <row r="147" spans="1:7" ht="12.75" customHeight="1" x14ac:dyDescent="0.2">
      <c r="A147" s="305" t="s">
        <v>126</v>
      </c>
      <c r="B147" s="785" t="s">
        <v>695</v>
      </c>
      <c r="C147" s="786" t="s">
        <v>679</v>
      </c>
      <c r="D147" s="787" t="s">
        <v>1014</v>
      </c>
      <c r="E147" s="756" t="s">
        <v>1014</v>
      </c>
      <c r="F147" s="788" t="s">
        <v>1014</v>
      </c>
      <c r="G147" s="757" t="s">
        <v>1014</v>
      </c>
    </row>
    <row r="148" spans="1:7" ht="12.75" customHeight="1" x14ac:dyDescent="0.2">
      <c r="A148" s="279" t="s">
        <v>127</v>
      </c>
      <c r="B148" s="785" t="s">
        <v>695</v>
      </c>
      <c r="C148" s="786" t="s">
        <v>679</v>
      </c>
      <c r="D148" s="787" t="s">
        <v>1014</v>
      </c>
      <c r="E148" s="756" t="s">
        <v>1014</v>
      </c>
      <c r="F148" s="788" t="s">
        <v>1014</v>
      </c>
      <c r="G148" s="757" t="s">
        <v>1014</v>
      </c>
    </row>
    <row r="149" spans="1:7" ht="12.75" customHeight="1" x14ac:dyDescent="0.2">
      <c r="A149" s="279" t="s">
        <v>128</v>
      </c>
      <c r="B149" s="785" t="s">
        <v>693</v>
      </c>
      <c r="C149" s="786" t="s">
        <v>694</v>
      </c>
      <c r="D149" s="787">
        <v>1.3518518518518518E-4</v>
      </c>
      <c r="E149" s="756">
        <v>1.6352000000000001E-3</v>
      </c>
      <c r="F149" s="788">
        <v>0.27037037037037037</v>
      </c>
      <c r="G149" s="757">
        <v>6.5407999999999999</v>
      </c>
    </row>
    <row r="150" spans="1:7" ht="12.75" customHeight="1" x14ac:dyDescent="0.2">
      <c r="A150" s="279" t="s">
        <v>129</v>
      </c>
      <c r="B150" s="785" t="s">
        <v>693</v>
      </c>
      <c r="C150" s="786" t="s">
        <v>694</v>
      </c>
      <c r="D150" s="787">
        <v>6.257142857142857E-2</v>
      </c>
      <c r="E150" s="756">
        <v>0.26280000000000003</v>
      </c>
      <c r="F150" s="788">
        <v>125.14285714285714</v>
      </c>
      <c r="G150" s="757">
        <v>1051.2</v>
      </c>
    </row>
    <row r="151" spans="1:7" ht="12.75" customHeight="1" x14ac:dyDescent="0.2">
      <c r="A151" s="279" t="s">
        <v>643</v>
      </c>
      <c r="B151" s="785" t="s">
        <v>1437</v>
      </c>
      <c r="C151" s="786" t="s">
        <v>679</v>
      </c>
      <c r="D151" s="787" t="s">
        <v>1014</v>
      </c>
      <c r="E151" s="756" t="s">
        <v>1014</v>
      </c>
      <c r="F151" s="788" t="s">
        <v>1014</v>
      </c>
      <c r="G151" s="757" t="s">
        <v>1014</v>
      </c>
    </row>
    <row r="152" spans="1:7" ht="12.75" customHeight="1" x14ac:dyDescent="0.2">
      <c r="A152" s="305" t="s">
        <v>999</v>
      </c>
      <c r="B152" s="785" t="s">
        <v>695</v>
      </c>
      <c r="C152" s="786" t="s">
        <v>679</v>
      </c>
      <c r="D152" s="787" t="s">
        <v>1014</v>
      </c>
      <c r="E152" s="756" t="s">
        <v>1014</v>
      </c>
      <c r="F152" s="788" t="s">
        <v>1014</v>
      </c>
      <c r="G152" s="757" t="s">
        <v>1014</v>
      </c>
    </row>
    <row r="153" spans="1:7" ht="12.75" customHeight="1" x14ac:dyDescent="0.2">
      <c r="A153" s="305" t="s">
        <v>644</v>
      </c>
      <c r="B153" s="785" t="s">
        <v>695</v>
      </c>
      <c r="C153" s="786" t="s">
        <v>679</v>
      </c>
      <c r="D153" s="787" t="s">
        <v>1014</v>
      </c>
      <c r="E153" s="756" t="s">
        <v>1014</v>
      </c>
      <c r="F153" s="788" t="s">
        <v>1014</v>
      </c>
      <c r="G153" s="757" t="s">
        <v>1014</v>
      </c>
    </row>
    <row r="154" spans="1:7" ht="12.75" customHeight="1" x14ac:dyDescent="0.2">
      <c r="A154" s="305" t="s">
        <v>646</v>
      </c>
      <c r="B154" s="785" t="s">
        <v>695</v>
      </c>
      <c r="C154" s="786" t="s">
        <v>679</v>
      </c>
      <c r="D154" s="787" t="s">
        <v>1014</v>
      </c>
      <c r="E154" s="756" t="s">
        <v>1014</v>
      </c>
      <c r="F154" s="788" t="s">
        <v>1014</v>
      </c>
      <c r="G154" s="757" t="s">
        <v>1014</v>
      </c>
    </row>
    <row r="155" spans="1:7" ht="12.75" customHeight="1" x14ac:dyDescent="0.2">
      <c r="A155" s="279" t="s">
        <v>522</v>
      </c>
      <c r="B155" s="785" t="s">
        <v>695</v>
      </c>
      <c r="C155" s="786" t="s">
        <v>679</v>
      </c>
      <c r="D155" s="787" t="s">
        <v>1014</v>
      </c>
      <c r="E155" s="756" t="s">
        <v>1014</v>
      </c>
      <c r="F155" s="788" t="s">
        <v>1014</v>
      </c>
      <c r="G155" s="757" t="s">
        <v>1014</v>
      </c>
    </row>
    <row r="156" spans="1:7" ht="12.75" customHeight="1" x14ac:dyDescent="0.2">
      <c r="A156" s="279" t="s">
        <v>523</v>
      </c>
      <c r="B156" s="785" t="s">
        <v>693</v>
      </c>
      <c r="C156" s="786" t="s">
        <v>29</v>
      </c>
      <c r="D156" s="787">
        <v>0.17</v>
      </c>
      <c r="E156" s="756">
        <v>2.7872727272727276</v>
      </c>
      <c r="F156" s="788">
        <v>340</v>
      </c>
      <c r="G156" s="757">
        <v>11149.09090909091</v>
      </c>
    </row>
    <row r="157" spans="1:7" ht="12.75" customHeight="1" x14ac:dyDescent="0.2">
      <c r="A157" s="279" t="s">
        <v>524</v>
      </c>
      <c r="B157" s="785" t="s">
        <v>693</v>
      </c>
      <c r="C157" s="786" t="s">
        <v>694</v>
      </c>
      <c r="D157" s="787">
        <v>20.857142857142858</v>
      </c>
      <c r="E157" s="756">
        <v>87.600000000000009</v>
      </c>
      <c r="F157" s="788">
        <v>41714.285714285717</v>
      </c>
      <c r="G157" s="757">
        <v>350400</v>
      </c>
    </row>
    <row r="158" spans="1:7" ht="12.75" customHeight="1" x14ac:dyDescent="0.2">
      <c r="A158" s="279" t="s">
        <v>525</v>
      </c>
      <c r="B158" s="785" t="s">
        <v>695</v>
      </c>
      <c r="C158" s="786" t="s">
        <v>679</v>
      </c>
      <c r="D158" s="787" t="s">
        <v>1014</v>
      </c>
      <c r="E158" s="756" t="s">
        <v>1014</v>
      </c>
      <c r="F158" s="788" t="s">
        <v>1014</v>
      </c>
      <c r="G158" s="757" t="s">
        <v>1014</v>
      </c>
    </row>
    <row r="159" spans="1:7" ht="25.5" customHeight="1" x14ac:dyDescent="0.2">
      <c r="A159" s="759" t="s">
        <v>656</v>
      </c>
      <c r="B159" s="791"/>
      <c r="C159" s="792"/>
      <c r="D159" s="788" t="s">
        <v>850</v>
      </c>
      <c r="E159" s="756" t="s">
        <v>850</v>
      </c>
      <c r="F159" s="788" t="s">
        <v>389</v>
      </c>
      <c r="G159" s="757" t="s">
        <v>850</v>
      </c>
    </row>
    <row r="160" spans="1:7" ht="12.75" customHeight="1" thickBot="1" x14ac:dyDescent="0.25">
      <c r="A160" s="319" t="s">
        <v>657</v>
      </c>
      <c r="B160" s="793"/>
      <c r="C160" s="794"/>
      <c r="D160" s="795" t="s">
        <v>850</v>
      </c>
      <c r="E160" s="761" t="s">
        <v>850</v>
      </c>
      <c r="F160" s="795" t="s">
        <v>850</v>
      </c>
      <c r="G160" s="762" t="s">
        <v>850</v>
      </c>
    </row>
    <row r="161" spans="1:7" ht="10.8" thickTop="1" x14ac:dyDescent="0.2">
      <c r="A161" s="66" t="s">
        <v>529</v>
      </c>
      <c r="B161" s="275"/>
      <c r="C161" s="275"/>
      <c r="D161" s="768"/>
      <c r="E161" s="768"/>
      <c r="F161" s="768"/>
      <c r="G161" s="796"/>
    </row>
    <row r="162" spans="1:7" x14ac:dyDescent="0.2">
      <c r="A162" s="67" t="s">
        <v>965</v>
      </c>
      <c r="B162" s="68"/>
      <c r="C162" s="68"/>
      <c r="D162" s="768"/>
      <c r="E162" s="768"/>
      <c r="F162" s="768"/>
      <c r="G162" s="796"/>
    </row>
    <row r="163" spans="1:7" ht="24.75" customHeight="1" x14ac:dyDescent="0.25">
      <c r="A163" s="1631" t="s">
        <v>1211</v>
      </c>
      <c r="B163" s="1629"/>
      <c r="C163" s="1629"/>
      <c r="D163" s="1629"/>
      <c r="E163" s="1629"/>
      <c r="F163" s="1629"/>
      <c r="G163" s="1630"/>
    </row>
    <row r="164" spans="1:7" x14ac:dyDescent="0.2">
      <c r="A164" s="67" t="s">
        <v>1057</v>
      </c>
      <c r="B164" s="68"/>
      <c r="C164" s="68"/>
      <c r="D164" s="768"/>
      <c r="E164" s="768"/>
      <c r="F164" s="768"/>
      <c r="G164" s="796"/>
    </row>
    <row r="165" spans="1:7" x14ac:dyDescent="0.2">
      <c r="A165" s="66" t="s">
        <v>1212</v>
      </c>
      <c r="B165" s="275"/>
      <c r="C165" s="275"/>
      <c r="D165" s="768"/>
      <c r="E165" s="768"/>
      <c r="F165" s="768"/>
      <c r="G165" s="796"/>
    </row>
    <row r="166" spans="1:7" x14ac:dyDescent="0.2">
      <c r="A166" s="67"/>
      <c r="B166" s="68"/>
      <c r="C166" s="68"/>
      <c r="D166" s="768"/>
      <c r="E166" s="768"/>
      <c r="F166" s="768"/>
      <c r="G166" s="796"/>
    </row>
    <row r="167" spans="1:7" ht="25.5" customHeight="1" thickBot="1" x14ac:dyDescent="0.3">
      <c r="A167" s="1634" t="s">
        <v>1213</v>
      </c>
      <c r="B167" s="1623"/>
      <c r="C167" s="1623"/>
      <c r="D167" s="1623"/>
      <c r="E167" s="1623"/>
      <c r="F167" s="1623"/>
      <c r="G167" s="1624"/>
    </row>
    <row r="168" spans="1:7" ht="10.8" thickTop="1" x14ac:dyDescent="0.2"/>
  </sheetData>
  <sheetProtection algorithmName="SHA-512" hashValue="usfpZpZf7eBnfq9ua0LIhwAK2IzbEzVHjyQ2+nvUhUtJi2QCkbDufnHnGJHYaMYU4n8QcTkWvVgz5YJ5i51q3A==" saltValue="1UVuWxZZo6nyUthmh2kwuQ==" spinCount="100000" sheet="1" objects="1" scenarios="1"/>
  <mergeCells count="3">
    <mergeCell ref="B4:C4"/>
    <mergeCell ref="A167:G167"/>
    <mergeCell ref="A163:G163"/>
  </mergeCells>
  <phoneticPr fontId="0" type="noConversion"/>
  <printOptions horizontalCentered="1"/>
  <pageMargins left="0.92" right="0.41" top="0.53" bottom="1" header="0.5" footer="0.5"/>
  <pageSetup scale="86"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F172"/>
  <sheetViews>
    <sheetView zoomScaleNormal="100" workbookViewId="0">
      <pane ySplit="2268" topLeftCell="A5" activePane="bottomLeft"/>
      <selection sqref="A1:XFD1048576"/>
      <selection pane="bottomLeft" activeCell="A5" sqref="A5"/>
    </sheetView>
  </sheetViews>
  <sheetFormatPr defaultColWidth="8.6640625" defaultRowHeight="13.2" x14ac:dyDescent="0.25"/>
  <cols>
    <col min="1" max="1" width="40.6640625" style="294" customWidth="1"/>
    <col min="2" max="4" width="13.6640625" style="771" customWidth="1"/>
    <col min="5" max="6" width="9.109375" style="297" customWidth="1"/>
    <col min="7" max="16384" width="8.6640625" style="294"/>
  </cols>
  <sheetData>
    <row r="1" spans="1:4" ht="33.6" x14ac:dyDescent="0.3">
      <c r="A1" s="315" t="s">
        <v>889</v>
      </c>
      <c r="B1" s="743"/>
      <c r="C1" s="743"/>
      <c r="D1" s="743"/>
    </row>
    <row r="2" spans="1:4" ht="12" customHeight="1" thickBot="1" x14ac:dyDescent="0.3">
      <c r="A2" s="316"/>
    </row>
    <row r="3" spans="1:4" ht="30" customHeight="1" thickTop="1" thickBot="1" x14ac:dyDescent="0.3">
      <c r="A3" s="317"/>
      <c r="B3" s="797" t="s">
        <v>577</v>
      </c>
      <c r="C3" s="775"/>
      <c r="D3" s="777"/>
    </row>
    <row r="4" spans="1:4" ht="23.4" thickTop="1" thickBot="1" x14ac:dyDescent="0.3">
      <c r="A4" s="318" t="s">
        <v>242</v>
      </c>
      <c r="B4" s="778" t="s">
        <v>886</v>
      </c>
      <c r="C4" s="798" t="s">
        <v>887</v>
      </c>
      <c r="D4" s="799" t="s">
        <v>888</v>
      </c>
    </row>
    <row r="5" spans="1:4" x14ac:dyDescent="0.25">
      <c r="A5" s="309" t="s">
        <v>589</v>
      </c>
      <c r="B5" s="783">
        <v>15</v>
      </c>
      <c r="C5" s="753">
        <v>20</v>
      </c>
      <c r="D5" s="754">
        <v>15</v>
      </c>
    </row>
    <row r="6" spans="1:4" x14ac:dyDescent="0.25">
      <c r="A6" s="279" t="s">
        <v>590</v>
      </c>
      <c r="B6" s="787">
        <v>13</v>
      </c>
      <c r="C6" s="756">
        <v>307</v>
      </c>
      <c r="D6" s="757">
        <v>13</v>
      </c>
    </row>
    <row r="7" spans="1:4" x14ac:dyDescent="0.25">
      <c r="A7" s="279" t="s">
        <v>591</v>
      </c>
      <c r="B7" s="787">
        <v>1700</v>
      </c>
      <c r="C7" s="756">
        <v>1500</v>
      </c>
      <c r="D7" s="757">
        <v>1500</v>
      </c>
    </row>
    <row r="8" spans="1:4" x14ac:dyDescent="0.25">
      <c r="A8" s="279" t="s">
        <v>592</v>
      </c>
      <c r="B8" s="787">
        <v>2.5999999999999998E-5</v>
      </c>
      <c r="C8" s="756">
        <v>2.5999999999999998E-5</v>
      </c>
      <c r="D8" s="757">
        <v>2.5999999999999998E-5</v>
      </c>
    </row>
    <row r="9" spans="1:4" x14ac:dyDescent="0.25">
      <c r="A9" s="279" t="s">
        <v>171</v>
      </c>
      <c r="B9" s="787">
        <v>180.49450549450549</v>
      </c>
      <c r="C9" s="756">
        <v>700</v>
      </c>
      <c r="D9" s="757">
        <v>700</v>
      </c>
    </row>
    <row r="10" spans="1:4" x14ac:dyDescent="0.25">
      <c r="A10" s="305" t="s">
        <v>172</v>
      </c>
      <c r="B10" s="787">
        <v>18</v>
      </c>
      <c r="C10" s="756">
        <v>20</v>
      </c>
      <c r="D10" s="757">
        <v>18</v>
      </c>
    </row>
    <row r="11" spans="1:4" x14ac:dyDescent="0.25">
      <c r="A11" s="305" t="s">
        <v>103</v>
      </c>
      <c r="B11" s="787">
        <v>11</v>
      </c>
      <c r="C11" s="756">
        <v>11</v>
      </c>
      <c r="D11" s="757">
        <v>11</v>
      </c>
    </row>
    <row r="12" spans="1:4" x14ac:dyDescent="0.25">
      <c r="A12" s="279" t="s">
        <v>593</v>
      </c>
      <c r="B12" s="787">
        <v>0.02</v>
      </c>
      <c r="C12" s="756">
        <v>0.73</v>
      </c>
      <c r="D12" s="757">
        <v>0.02</v>
      </c>
    </row>
    <row r="13" spans="1:4" x14ac:dyDescent="0.25">
      <c r="A13" s="279" t="s">
        <v>594</v>
      </c>
      <c r="B13" s="787">
        <v>6</v>
      </c>
      <c r="C13" s="756">
        <v>30</v>
      </c>
      <c r="D13" s="757">
        <v>30</v>
      </c>
    </row>
    <row r="14" spans="1:4" x14ac:dyDescent="0.25">
      <c r="A14" s="279" t="s">
        <v>731</v>
      </c>
      <c r="B14" s="787">
        <v>0.14000000000000001</v>
      </c>
      <c r="C14" s="756">
        <v>0.14000000000000001</v>
      </c>
      <c r="D14" s="757">
        <v>0.14000000000000001</v>
      </c>
    </row>
    <row r="15" spans="1:4" x14ac:dyDescent="0.25">
      <c r="A15" s="279" t="s">
        <v>104</v>
      </c>
      <c r="B15" s="787">
        <v>3</v>
      </c>
      <c r="C15" s="756">
        <v>12</v>
      </c>
      <c r="D15" s="757">
        <v>12</v>
      </c>
    </row>
    <row r="16" spans="1:4" x14ac:dyDescent="0.25">
      <c r="A16" s="279" t="s">
        <v>732</v>
      </c>
      <c r="B16" s="787">
        <v>220</v>
      </c>
      <c r="C16" s="756">
        <v>220</v>
      </c>
      <c r="D16" s="757">
        <v>220</v>
      </c>
    </row>
    <row r="17" spans="1:4" x14ac:dyDescent="0.25">
      <c r="A17" s="279" t="s">
        <v>1245</v>
      </c>
      <c r="B17" s="787">
        <v>0.14000000000000001</v>
      </c>
      <c r="C17" s="756">
        <v>0.14000000000000001</v>
      </c>
      <c r="D17" s="757">
        <v>0.14000000000000001</v>
      </c>
    </row>
    <row r="18" spans="1:4" x14ac:dyDescent="0.25">
      <c r="A18" s="279" t="s">
        <v>733</v>
      </c>
      <c r="B18" s="787">
        <v>5</v>
      </c>
      <c r="C18" s="756">
        <v>13</v>
      </c>
      <c r="D18" s="757">
        <v>13</v>
      </c>
    </row>
    <row r="19" spans="1:4" x14ac:dyDescent="0.25">
      <c r="A19" s="279" t="s">
        <v>734</v>
      </c>
      <c r="B19" s="787">
        <v>1.1344740236530064E-2</v>
      </c>
      <c r="C19" s="756">
        <v>1.7999999999999999E-2</v>
      </c>
      <c r="D19" s="757">
        <v>1.7999999999999999E-2</v>
      </c>
    </row>
    <row r="20" spans="1:4" x14ac:dyDescent="0.25">
      <c r="A20" s="279" t="s">
        <v>735</v>
      </c>
      <c r="B20" s="787">
        <v>1.7999999999999999E-2</v>
      </c>
      <c r="C20" s="756">
        <v>1.7999999999999999E-2</v>
      </c>
      <c r="D20" s="757">
        <v>1.7999999999999999E-2</v>
      </c>
    </row>
    <row r="21" spans="1:4" x14ac:dyDescent="0.25">
      <c r="A21" s="279" t="s">
        <v>736</v>
      </c>
      <c r="B21" s="787">
        <v>1.7999999999999999E-2</v>
      </c>
      <c r="C21" s="756">
        <v>1.7999999999999999E-2</v>
      </c>
      <c r="D21" s="757">
        <v>1.7999999999999999E-2</v>
      </c>
    </row>
    <row r="22" spans="1:4" x14ac:dyDescent="0.25">
      <c r="A22" s="279" t="s">
        <v>737</v>
      </c>
      <c r="B22" s="787">
        <v>0.12999999999999998</v>
      </c>
      <c r="C22" s="756">
        <v>0.12999999999999998</v>
      </c>
      <c r="D22" s="757">
        <v>0.12999999999999998</v>
      </c>
    </row>
    <row r="23" spans="1:4" x14ac:dyDescent="0.25">
      <c r="A23" s="279" t="s">
        <v>738</v>
      </c>
      <c r="B23" s="787">
        <v>1.7999999999999999E-2</v>
      </c>
      <c r="C23" s="756">
        <v>1.7999999999999999E-2</v>
      </c>
      <c r="D23" s="757">
        <v>1.7999999999999999E-2</v>
      </c>
    </row>
    <row r="24" spans="1:4" x14ac:dyDescent="0.25">
      <c r="A24" s="279" t="s">
        <v>136</v>
      </c>
      <c r="B24" s="787">
        <v>3.7999999999999999E-2</v>
      </c>
      <c r="C24" s="756">
        <v>3.7999999999999999E-2</v>
      </c>
      <c r="D24" s="757">
        <v>3.7999999999999999E-2</v>
      </c>
    </row>
    <row r="25" spans="1:4" x14ac:dyDescent="0.25">
      <c r="A25" s="279" t="s">
        <v>243</v>
      </c>
      <c r="B25" s="787">
        <v>0.5</v>
      </c>
      <c r="C25" s="756">
        <v>0.5</v>
      </c>
      <c r="D25" s="757">
        <v>0.5</v>
      </c>
    </row>
    <row r="26" spans="1:4" x14ac:dyDescent="0.25">
      <c r="A26" s="279" t="s">
        <v>137</v>
      </c>
      <c r="B26" s="787">
        <v>1.3719999248219218E-2</v>
      </c>
      <c r="C26" s="756">
        <v>0.44</v>
      </c>
      <c r="D26" s="757">
        <v>0.44</v>
      </c>
    </row>
    <row r="27" spans="1:4" x14ac:dyDescent="0.25">
      <c r="A27" s="789" t="s">
        <v>1177</v>
      </c>
      <c r="B27" s="787">
        <v>0.37322971522061449</v>
      </c>
      <c r="C27" s="756">
        <v>0.37322971522061449</v>
      </c>
      <c r="D27" s="757">
        <v>0.37322971522061449</v>
      </c>
    </row>
    <row r="28" spans="1:4" x14ac:dyDescent="0.25">
      <c r="A28" s="279" t="s">
        <v>138</v>
      </c>
      <c r="B28" s="787">
        <v>2.2000000000000002</v>
      </c>
      <c r="C28" s="756">
        <v>2.2000000000000002</v>
      </c>
      <c r="D28" s="757">
        <v>2.2000000000000002</v>
      </c>
    </row>
    <row r="29" spans="1:4" x14ac:dyDescent="0.25">
      <c r="A29" s="279" t="s">
        <v>139</v>
      </c>
      <c r="B29" s="787">
        <v>4010.9890109890111</v>
      </c>
      <c r="C29" s="756">
        <v>1000</v>
      </c>
      <c r="D29" s="757">
        <v>1000</v>
      </c>
    </row>
    <row r="30" spans="1:4" x14ac:dyDescent="0.25">
      <c r="A30" s="279" t="s">
        <v>140</v>
      </c>
      <c r="B30" s="787">
        <v>0.13541237706225631</v>
      </c>
      <c r="C30" s="756">
        <v>340</v>
      </c>
      <c r="D30" s="757">
        <v>340</v>
      </c>
    </row>
    <row r="31" spans="1:4" x14ac:dyDescent="0.25">
      <c r="A31" s="279" t="s">
        <v>141</v>
      </c>
      <c r="B31" s="787">
        <v>80</v>
      </c>
      <c r="C31" s="756">
        <v>140</v>
      </c>
      <c r="D31" s="757">
        <v>140</v>
      </c>
    </row>
    <row r="32" spans="1:4" x14ac:dyDescent="0.25">
      <c r="A32" s="279" t="s">
        <v>142</v>
      </c>
      <c r="B32" s="787">
        <v>7.6041666666666679</v>
      </c>
      <c r="C32" s="756">
        <v>16</v>
      </c>
      <c r="D32" s="757">
        <v>16</v>
      </c>
    </row>
    <row r="33" spans="1:4" x14ac:dyDescent="0.25">
      <c r="A33" s="279" t="s">
        <v>143</v>
      </c>
      <c r="B33" s="787">
        <v>3</v>
      </c>
      <c r="C33" s="756">
        <v>9.3000000000000007</v>
      </c>
      <c r="D33" s="757">
        <v>3</v>
      </c>
    </row>
    <row r="34" spans="1:4" x14ac:dyDescent="0.25">
      <c r="A34" s="279" t="s">
        <v>144</v>
      </c>
      <c r="B34" s="787">
        <v>2.2999999999999998</v>
      </c>
      <c r="C34" s="756">
        <v>2.2999999999999998</v>
      </c>
      <c r="D34" s="757" t="s">
        <v>1473</v>
      </c>
    </row>
    <row r="35" spans="1:4" x14ac:dyDescent="0.25">
      <c r="A35" s="279" t="s">
        <v>655</v>
      </c>
      <c r="B35" s="787">
        <v>1.5999999999999999E-5</v>
      </c>
      <c r="C35" s="756">
        <v>1.5999999999999999E-5</v>
      </c>
      <c r="D35" s="757">
        <v>1.5999999999999999E-5</v>
      </c>
    </row>
    <row r="36" spans="1:4" x14ac:dyDescent="0.25">
      <c r="A36" s="279" t="s">
        <v>145</v>
      </c>
      <c r="B36" s="787">
        <v>0.38954108858057629</v>
      </c>
      <c r="C36" s="756">
        <v>19</v>
      </c>
      <c r="D36" s="757">
        <v>19</v>
      </c>
    </row>
    <row r="37" spans="1:4" x14ac:dyDescent="0.25">
      <c r="A37" s="279" t="s">
        <v>146</v>
      </c>
      <c r="B37" s="787">
        <v>25</v>
      </c>
      <c r="C37" s="756">
        <v>50</v>
      </c>
      <c r="D37" s="757">
        <v>25</v>
      </c>
    </row>
    <row r="38" spans="1:4" x14ac:dyDescent="0.25">
      <c r="A38" s="279" t="s">
        <v>829</v>
      </c>
      <c r="B38" s="787">
        <v>16</v>
      </c>
      <c r="C38" s="756">
        <v>16</v>
      </c>
      <c r="D38" s="757">
        <v>16</v>
      </c>
    </row>
    <row r="39" spans="1:4" ht="12.75" customHeight="1" x14ac:dyDescent="0.25">
      <c r="A39" s="800" t="s">
        <v>147</v>
      </c>
      <c r="B39" s="787">
        <v>5.0999999999999996</v>
      </c>
      <c r="C39" s="756">
        <v>5.0999999999999996</v>
      </c>
      <c r="D39" s="757">
        <v>5.0999999999999996</v>
      </c>
    </row>
    <row r="40" spans="1:4" ht="12.75" customHeight="1" x14ac:dyDescent="0.25">
      <c r="A40" s="789" t="s">
        <v>830</v>
      </c>
      <c r="B40" s="787">
        <v>187.71428571428572</v>
      </c>
      <c r="C40" s="756">
        <v>187.71428571428572</v>
      </c>
      <c r="D40" s="757">
        <v>187.71428571428572</v>
      </c>
    </row>
    <row r="41" spans="1:4" ht="12.75" customHeight="1" x14ac:dyDescent="0.25">
      <c r="A41" s="789" t="s">
        <v>148</v>
      </c>
      <c r="B41" s="787">
        <v>0.18</v>
      </c>
      <c r="C41" s="756">
        <v>0.18</v>
      </c>
      <c r="D41" s="757">
        <v>0.18</v>
      </c>
    </row>
    <row r="42" spans="1:4" ht="12.75" customHeight="1" x14ac:dyDescent="0.25">
      <c r="A42" s="789" t="s">
        <v>653</v>
      </c>
      <c r="B42" s="787">
        <v>11</v>
      </c>
      <c r="C42" s="756">
        <v>50</v>
      </c>
      <c r="D42" s="757">
        <v>11</v>
      </c>
    </row>
    <row r="43" spans="1:4" ht="12.75" customHeight="1" x14ac:dyDescent="0.25">
      <c r="A43" s="789" t="s">
        <v>827</v>
      </c>
      <c r="B43" s="787">
        <v>74</v>
      </c>
      <c r="C43" s="756">
        <v>20</v>
      </c>
      <c r="D43" s="757">
        <v>20</v>
      </c>
    </row>
    <row r="44" spans="1:4" ht="12.75" customHeight="1" x14ac:dyDescent="0.25">
      <c r="A44" s="789" t="s">
        <v>828</v>
      </c>
      <c r="B44" s="787">
        <v>4.3067846607669615</v>
      </c>
      <c r="C44" s="756">
        <v>50</v>
      </c>
      <c r="D44" s="757">
        <v>11</v>
      </c>
    </row>
    <row r="45" spans="1:4" ht="12.75" customHeight="1" x14ac:dyDescent="0.25">
      <c r="A45" s="789" t="s">
        <v>149</v>
      </c>
      <c r="B45" s="787">
        <v>1.7999999999999999E-2</v>
      </c>
      <c r="C45" s="756">
        <v>1.7999999999999999E-2</v>
      </c>
      <c r="D45" s="757">
        <v>1.7999999999999999E-2</v>
      </c>
    </row>
    <row r="46" spans="1:4" ht="12.75" customHeight="1" x14ac:dyDescent="0.25">
      <c r="A46" s="789" t="s">
        <v>150</v>
      </c>
      <c r="B46" s="787">
        <v>6.0164835164835164</v>
      </c>
      <c r="C46" s="756">
        <v>23</v>
      </c>
      <c r="D46" s="757">
        <v>19</v>
      </c>
    </row>
    <row r="47" spans="1:4" ht="12.75" customHeight="1" x14ac:dyDescent="0.25">
      <c r="A47" s="789" t="s">
        <v>151</v>
      </c>
      <c r="B47" s="787">
        <v>6</v>
      </c>
      <c r="C47" s="756">
        <v>2.9</v>
      </c>
      <c r="D47" s="757">
        <v>2.9</v>
      </c>
    </row>
    <row r="48" spans="1:4" ht="12.75" customHeight="1" x14ac:dyDescent="0.25">
      <c r="A48" s="789" t="s">
        <v>152</v>
      </c>
      <c r="B48" s="787">
        <v>5.2</v>
      </c>
      <c r="C48" s="756">
        <v>1</v>
      </c>
      <c r="D48" s="757">
        <v>1</v>
      </c>
    </row>
    <row r="49" spans="1:4" ht="12.75" customHeight="1" x14ac:dyDescent="0.25">
      <c r="A49" s="306" t="s">
        <v>105</v>
      </c>
      <c r="B49" s="787">
        <v>0.70825652469195688</v>
      </c>
      <c r="C49" s="756">
        <v>190</v>
      </c>
      <c r="D49" s="757">
        <v>79</v>
      </c>
    </row>
    <row r="50" spans="1:4" ht="12.75" customHeight="1" x14ac:dyDescent="0.25">
      <c r="A50" s="789" t="s">
        <v>106</v>
      </c>
      <c r="B50" s="787">
        <v>200</v>
      </c>
      <c r="C50" s="756">
        <v>300</v>
      </c>
      <c r="D50" s="757">
        <v>300</v>
      </c>
    </row>
    <row r="51" spans="1:4" ht="12.75" customHeight="1" x14ac:dyDescent="0.25">
      <c r="A51" s="789" t="s">
        <v>153</v>
      </c>
      <c r="B51" s="787">
        <v>2.9498525073746312E-3</v>
      </c>
      <c r="C51" s="756">
        <v>1.7999999999999999E-2</v>
      </c>
      <c r="D51" s="757">
        <v>1.7999999999999999E-2</v>
      </c>
    </row>
    <row r="52" spans="1:4" ht="12.75" customHeight="1" x14ac:dyDescent="0.25">
      <c r="A52" s="789" t="s">
        <v>401</v>
      </c>
      <c r="B52" s="787">
        <v>0.04</v>
      </c>
      <c r="C52" s="756">
        <v>0.04</v>
      </c>
      <c r="D52" s="757">
        <v>0.04</v>
      </c>
    </row>
    <row r="53" spans="1:4" ht="12.75" customHeight="1" x14ac:dyDescent="0.25">
      <c r="A53" s="789" t="s">
        <v>154</v>
      </c>
      <c r="B53" s="787">
        <v>0.2075585428821636</v>
      </c>
      <c r="C53" s="756">
        <v>13</v>
      </c>
      <c r="D53" s="757">
        <v>13</v>
      </c>
    </row>
    <row r="54" spans="1:4" ht="12.75" customHeight="1" x14ac:dyDescent="0.25">
      <c r="A54" s="789" t="s">
        <v>528</v>
      </c>
      <c r="B54" s="787">
        <v>0.04</v>
      </c>
      <c r="C54" s="756">
        <v>1400</v>
      </c>
      <c r="D54" s="757">
        <v>1400</v>
      </c>
    </row>
    <row r="55" spans="1:4" ht="12.75" customHeight="1" x14ac:dyDescent="0.25">
      <c r="A55" s="789" t="s">
        <v>155</v>
      </c>
      <c r="B55" s="787">
        <v>10</v>
      </c>
      <c r="C55" s="756">
        <v>10</v>
      </c>
      <c r="D55" s="757">
        <v>10</v>
      </c>
    </row>
    <row r="56" spans="1:4" ht="12.75" customHeight="1" x14ac:dyDescent="0.25">
      <c r="A56" s="789" t="s">
        <v>235</v>
      </c>
      <c r="B56" s="787">
        <v>22</v>
      </c>
      <c r="C56" s="756">
        <v>71</v>
      </c>
      <c r="D56" s="757">
        <v>22</v>
      </c>
    </row>
    <row r="57" spans="1:4" ht="12.75" customHeight="1" x14ac:dyDescent="0.25">
      <c r="A57" s="789" t="s">
        <v>236</v>
      </c>
      <c r="B57" s="787">
        <v>5</v>
      </c>
      <c r="C57" s="756">
        <v>11</v>
      </c>
      <c r="D57" s="757">
        <v>9.4</v>
      </c>
    </row>
    <row r="58" spans="1:4" ht="12.75" customHeight="1" x14ac:dyDescent="0.25">
      <c r="A58" s="789" t="s">
        <v>237</v>
      </c>
      <c r="B58" s="787">
        <v>7.0000000000000001E-3</v>
      </c>
      <c r="C58" s="756">
        <v>7.0000000000000001E-3</v>
      </c>
      <c r="D58" s="757">
        <v>7.0000000000000001E-3</v>
      </c>
    </row>
    <row r="59" spans="1:4" ht="12.75" customHeight="1" x14ac:dyDescent="0.25">
      <c r="A59" s="789" t="s">
        <v>375</v>
      </c>
      <c r="B59" s="787">
        <v>3.1E-4</v>
      </c>
      <c r="C59" s="756">
        <v>3.1E-4</v>
      </c>
      <c r="D59" s="757">
        <v>3.1E-4</v>
      </c>
    </row>
    <row r="60" spans="1:4" ht="12.75" customHeight="1" x14ac:dyDescent="0.25">
      <c r="A60" s="789" t="s">
        <v>376</v>
      </c>
      <c r="B60" s="787">
        <v>2.2000000000000001E-4</v>
      </c>
      <c r="C60" s="756">
        <v>2.2000000000000001E-4</v>
      </c>
      <c r="D60" s="757">
        <v>2.2000000000000001E-4</v>
      </c>
    </row>
    <row r="61" spans="1:4" ht="12.75" customHeight="1" x14ac:dyDescent="0.25">
      <c r="A61" s="789" t="s">
        <v>377</v>
      </c>
      <c r="B61" s="787">
        <v>7.9999999999999996E-6</v>
      </c>
      <c r="C61" s="756">
        <v>7.9999999999999996E-6</v>
      </c>
      <c r="D61" s="757">
        <v>7.9999999999999996E-6</v>
      </c>
    </row>
    <row r="62" spans="1:4" ht="12.75" customHeight="1" x14ac:dyDescent="0.25">
      <c r="A62" s="789" t="s">
        <v>244</v>
      </c>
      <c r="B62" s="787">
        <v>2.7925587871878932</v>
      </c>
      <c r="C62" s="756">
        <v>47</v>
      </c>
      <c r="D62" s="757">
        <v>47</v>
      </c>
    </row>
    <row r="63" spans="1:4" ht="12.75" customHeight="1" x14ac:dyDescent="0.25">
      <c r="A63" s="789" t="s">
        <v>245</v>
      </c>
      <c r="B63" s="787">
        <v>5</v>
      </c>
      <c r="C63" s="756">
        <v>79</v>
      </c>
      <c r="D63" s="757">
        <v>79</v>
      </c>
    </row>
    <row r="64" spans="1:4" ht="12.75" customHeight="1" x14ac:dyDescent="0.25">
      <c r="A64" s="789" t="s">
        <v>307</v>
      </c>
      <c r="B64" s="787">
        <v>0.6</v>
      </c>
      <c r="C64" s="756">
        <v>0.6</v>
      </c>
      <c r="D64" s="757">
        <v>0.6</v>
      </c>
    </row>
    <row r="65" spans="1:4" ht="12.75" customHeight="1" x14ac:dyDescent="0.25">
      <c r="A65" s="789" t="s">
        <v>308</v>
      </c>
      <c r="B65" s="787">
        <v>70</v>
      </c>
      <c r="C65" s="756">
        <v>620</v>
      </c>
      <c r="D65" s="757">
        <v>620</v>
      </c>
    </row>
    <row r="66" spans="1:4" ht="12.75" customHeight="1" x14ac:dyDescent="0.25">
      <c r="A66" s="789" t="s">
        <v>238</v>
      </c>
      <c r="B66" s="787">
        <v>100</v>
      </c>
      <c r="C66" s="756">
        <v>260</v>
      </c>
      <c r="D66" s="757">
        <v>260</v>
      </c>
    </row>
    <row r="67" spans="1:4" ht="12.75" customHeight="1" x14ac:dyDescent="0.25">
      <c r="A67" s="789" t="s">
        <v>1002</v>
      </c>
      <c r="B67" s="787">
        <v>0.3</v>
      </c>
      <c r="C67" s="756">
        <v>0.3</v>
      </c>
      <c r="D67" s="757">
        <v>0.3</v>
      </c>
    </row>
    <row r="68" spans="1:4" ht="12.75" customHeight="1" x14ac:dyDescent="0.25">
      <c r="A68" s="789" t="s">
        <v>107</v>
      </c>
      <c r="B68" s="787">
        <v>70</v>
      </c>
      <c r="C68" s="756">
        <v>70</v>
      </c>
      <c r="D68" s="757">
        <v>70</v>
      </c>
    </row>
    <row r="69" spans="1:4" ht="12.75" customHeight="1" x14ac:dyDescent="0.25">
      <c r="A69" s="789" t="s">
        <v>1003</v>
      </c>
      <c r="B69" s="787">
        <v>5</v>
      </c>
      <c r="C69" s="756">
        <v>10</v>
      </c>
      <c r="D69" s="757">
        <v>10</v>
      </c>
    </row>
    <row r="70" spans="1:4" ht="12.75" customHeight="1" x14ac:dyDescent="0.25">
      <c r="A70" s="789" t="s">
        <v>309</v>
      </c>
      <c r="B70" s="787">
        <v>0.50102951269732321</v>
      </c>
      <c r="C70" s="756">
        <v>0.06</v>
      </c>
      <c r="D70" s="757">
        <v>0.06</v>
      </c>
    </row>
    <row r="71" spans="1:4" ht="12.75" customHeight="1" x14ac:dyDescent="0.25">
      <c r="A71" s="789" t="s">
        <v>1004</v>
      </c>
      <c r="B71" s="787">
        <v>2.5000000000000001E-5</v>
      </c>
      <c r="C71" s="756">
        <v>2.5000000000000001E-5</v>
      </c>
      <c r="D71" s="757">
        <v>2.5000000000000001E-5</v>
      </c>
    </row>
    <row r="72" spans="1:4" ht="12.75" customHeight="1" x14ac:dyDescent="0.25">
      <c r="A72" s="789" t="s">
        <v>1005</v>
      </c>
      <c r="B72" s="787">
        <v>220</v>
      </c>
      <c r="C72" s="756">
        <v>210</v>
      </c>
      <c r="D72" s="757">
        <v>210</v>
      </c>
    </row>
    <row r="73" spans="1:4" ht="12.75" customHeight="1" x14ac:dyDescent="0.25">
      <c r="A73" s="789" t="s">
        <v>1007</v>
      </c>
      <c r="B73" s="787">
        <v>120</v>
      </c>
      <c r="C73" s="756">
        <v>120</v>
      </c>
      <c r="D73" s="757">
        <v>120</v>
      </c>
    </row>
    <row r="74" spans="1:4" ht="12.75" customHeight="1" x14ac:dyDescent="0.25">
      <c r="A74" s="789" t="s">
        <v>1006</v>
      </c>
      <c r="B74" s="787">
        <v>1100</v>
      </c>
      <c r="C74" s="756">
        <v>2900</v>
      </c>
      <c r="D74" s="757">
        <v>1100</v>
      </c>
    </row>
    <row r="75" spans="1:4" ht="12.75" customHeight="1" x14ac:dyDescent="0.25">
      <c r="A75" s="306" t="s">
        <v>108</v>
      </c>
      <c r="B75" s="787">
        <v>2.0054945054945055</v>
      </c>
      <c r="C75" s="756">
        <v>10</v>
      </c>
      <c r="D75" s="757">
        <v>10</v>
      </c>
    </row>
    <row r="76" spans="1:4" ht="12.75" customHeight="1" x14ac:dyDescent="0.25">
      <c r="A76" s="789" t="s">
        <v>310</v>
      </c>
      <c r="B76" s="787">
        <v>40.109890109890109</v>
      </c>
      <c r="C76" s="756">
        <v>14.3</v>
      </c>
      <c r="D76" s="757">
        <v>14.3</v>
      </c>
    </row>
    <row r="77" spans="1:4" ht="12.75" customHeight="1" x14ac:dyDescent="0.25">
      <c r="A77" s="306" t="s">
        <v>109</v>
      </c>
      <c r="B77" s="787">
        <v>0.25131683134230731</v>
      </c>
      <c r="C77" s="756">
        <v>3</v>
      </c>
      <c r="D77" s="757">
        <v>3</v>
      </c>
    </row>
    <row r="78" spans="1:4" ht="12.75" customHeight="1" x14ac:dyDescent="0.25">
      <c r="A78" s="306" t="s">
        <v>110</v>
      </c>
      <c r="B78" s="787">
        <v>5.1938811810743515E-2</v>
      </c>
      <c r="C78" s="756">
        <v>81</v>
      </c>
      <c r="D78" s="757">
        <v>81</v>
      </c>
    </row>
    <row r="79" spans="1:4" ht="12.75" customHeight="1" x14ac:dyDescent="0.25">
      <c r="A79" s="789" t="s">
        <v>402</v>
      </c>
      <c r="B79" s="787">
        <v>0.45998739760554502</v>
      </c>
      <c r="C79" s="756">
        <v>50000</v>
      </c>
      <c r="D79" s="757">
        <v>50000</v>
      </c>
    </row>
    <row r="80" spans="1:4" ht="12.75" customHeight="1" x14ac:dyDescent="0.25">
      <c r="A80" s="279" t="s">
        <v>635</v>
      </c>
      <c r="B80" s="787">
        <v>3.1E-9</v>
      </c>
      <c r="C80" s="756">
        <v>3.1E-9</v>
      </c>
      <c r="D80" s="757">
        <v>3.1E-9</v>
      </c>
    </row>
    <row r="81" spans="1:4" ht="12.75" customHeight="1" x14ac:dyDescent="0.25">
      <c r="A81" s="789" t="s">
        <v>111</v>
      </c>
      <c r="B81" s="787">
        <v>40.109890109890109</v>
      </c>
      <c r="C81" s="756">
        <v>60</v>
      </c>
      <c r="D81" s="757">
        <v>60</v>
      </c>
    </row>
    <row r="82" spans="1:4" ht="12.75" customHeight="1" x14ac:dyDescent="0.25">
      <c r="A82" s="789" t="s">
        <v>384</v>
      </c>
      <c r="B82" s="787">
        <v>5.6000000000000001E-2</v>
      </c>
      <c r="C82" s="756">
        <v>8.6999999999999994E-3</v>
      </c>
      <c r="D82" s="757">
        <v>8.6999999999999994E-3</v>
      </c>
    </row>
    <row r="83" spans="1:4" ht="12.75" customHeight="1" x14ac:dyDescent="0.25">
      <c r="A83" s="789" t="s">
        <v>350</v>
      </c>
      <c r="B83" s="787">
        <v>2.3E-3</v>
      </c>
      <c r="C83" s="756">
        <v>2.3E-3</v>
      </c>
      <c r="D83" s="757">
        <v>2.3E-3</v>
      </c>
    </row>
    <row r="84" spans="1:4" ht="12.75" customHeight="1" x14ac:dyDescent="0.25">
      <c r="A84" s="789" t="s">
        <v>36</v>
      </c>
      <c r="B84" s="787">
        <v>50000</v>
      </c>
      <c r="C84" s="756">
        <v>50000</v>
      </c>
      <c r="D84" s="757">
        <v>50000</v>
      </c>
    </row>
    <row r="85" spans="1:4" ht="12.75" customHeight="1" x14ac:dyDescent="0.25">
      <c r="A85" s="789" t="s">
        <v>351</v>
      </c>
      <c r="B85" s="787">
        <v>30</v>
      </c>
      <c r="C85" s="756">
        <v>7.3</v>
      </c>
      <c r="D85" s="757">
        <v>7.3</v>
      </c>
    </row>
    <row r="86" spans="1:4" ht="12.75" customHeight="1" x14ac:dyDescent="0.25">
      <c r="A86" s="789" t="s">
        <v>352</v>
      </c>
      <c r="B86" s="787">
        <v>0.8</v>
      </c>
      <c r="C86" s="756">
        <v>7.1</v>
      </c>
      <c r="D86" s="757">
        <v>0.8</v>
      </c>
    </row>
    <row r="87" spans="1:4" ht="12.75" customHeight="1" x14ac:dyDescent="0.25">
      <c r="A87" s="789" t="s">
        <v>353</v>
      </c>
      <c r="B87" s="787">
        <v>19</v>
      </c>
      <c r="C87" s="756">
        <v>3.9</v>
      </c>
      <c r="D87" s="757">
        <v>3.9</v>
      </c>
    </row>
    <row r="88" spans="1:4" ht="12.75" customHeight="1" x14ac:dyDescent="0.25">
      <c r="A88" s="789" t="s">
        <v>112</v>
      </c>
      <c r="B88" s="787">
        <v>700</v>
      </c>
      <c r="C88" s="756">
        <v>1800</v>
      </c>
      <c r="D88" s="757">
        <v>1800</v>
      </c>
    </row>
    <row r="89" spans="1:4" ht="12.75" customHeight="1" x14ac:dyDescent="0.25">
      <c r="A89" s="789" t="s">
        <v>354</v>
      </c>
      <c r="B89" s="787">
        <v>9.0000000000000006E-5</v>
      </c>
      <c r="C89" s="756">
        <v>9.0000000000000006E-5</v>
      </c>
      <c r="D89" s="757">
        <v>9.0000000000000006E-5</v>
      </c>
    </row>
    <row r="90" spans="1:4" ht="12.75" customHeight="1" x14ac:dyDescent="0.25">
      <c r="A90" s="789" t="s">
        <v>355</v>
      </c>
      <c r="B90" s="787">
        <v>3.8999999999999999E-5</v>
      </c>
      <c r="C90" s="756">
        <v>3.8999999999999999E-5</v>
      </c>
      <c r="D90" s="757">
        <v>3.8999999999999999E-5</v>
      </c>
    </row>
    <row r="91" spans="1:4" ht="12.75" customHeight="1" x14ac:dyDescent="0.25">
      <c r="A91" s="789" t="s">
        <v>385</v>
      </c>
      <c r="B91" s="787">
        <v>2.4000000000000001E-4</v>
      </c>
      <c r="C91" s="756">
        <v>2.4000000000000001E-4</v>
      </c>
      <c r="D91" s="757">
        <v>2.4000000000000001E-4</v>
      </c>
    </row>
    <row r="92" spans="1:4" ht="12.75" customHeight="1" x14ac:dyDescent="0.25">
      <c r="A92" s="789" t="s">
        <v>356</v>
      </c>
      <c r="B92" s="787">
        <v>0.20329391844850539</v>
      </c>
      <c r="C92" s="756">
        <v>0.3</v>
      </c>
      <c r="D92" s="757">
        <v>0.3</v>
      </c>
    </row>
    <row r="93" spans="1:4" ht="12.75" customHeight="1" x14ac:dyDescent="0.25">
      <c r="A93" s="789" t="s">
        <v>378</v>
      </c>
      <c r="B93" s="787">
        <v>0.02</v>
      </c>
      <c r="C93" s="756">
        <v>0.02</v>
      </c>
      <c r="D93" s="757">
        <v>0.02</v>
      </c>
    </row>
    <row r="94" spans="1:4" ht="12.75" customHeight="1" x14ac:dyDescent="0.25">
      <c r="A94" s="789" t="s">
        <v>357</v>
      </c>
      <c r="B94" s="787">
        <v>0.40447695035460995</v>
      </c>
      <c r="C94" s="756">
        <v>2.9</v>
      </c>
      <c r="D94" s="757">
        <v>2.9</v>
      </c>
    </row>
    <row r="95" spans="1:4" ht="12.75" customHeight="1" x14ac:dyDescent="0.25">
      <c r="A95" s="789" t="s">
        <v>113</v>
      </c>
      <c r="B95" s="787">
        <v>661.81318681318692</v>
      </c>
      <c r="C95" s="756">
        <v>17000</v>
      </c>
      <c r="D95" s="757">
        <v>17000</v>
      </c>
    </row>
    <row r="96" spans="1:4" ht="12.75" customHeight="1" x14ac:dyDescent="0.25">
      <c r="A96" s="789" t="s">
        <v>358</v>
      </c>
      <c r="B96" s="787">
        <v>1.7999999999999999E-2</v>
      </c>
      <c r="C96" s="756">
        <v>1.7999999999999999E-2</v>
      </c>
      <c r="D96" s="757">
        <v>1.7999999999999999E-2</v>
      </c>
    </row>
    <row r="97" spans="1:4" ht="12.75" customHeight="1" x14ac:dyDescent="0.25">
      <c r="A97" s="789" t="s">
        <v>114</v>
      </c>
      <c r="B97" s="787">
        <v>82.008650227489753</v>
      </c>
      <c r="C97" s="756">
        <v>920</v>
      </c>
      <c r="D97" s="757">
        <v>920</v>
      </c>
    </row>
    <row r="98" spans="1:4" ht="12.75" customHeight="1" x14ac:dyDescent="0.25">
      <c r="A98" s="789" t="s">
        <v>359</v>
      </c>
      <c r="B98" s="787">
        <v>15</v>
      </c>
      <c r="C98" s="756">
        <v>5.6</v>
      </c>
      <c r="D98" s="757">
        <v>5.6</v>
      </c>
    </row>
    <row r="99" spans="1:4" ht="12.75" customHeight="1" x14ac:dyDescent="0.25">
      <c r="A99" s="789" t="s">
        <v>360</v>
      </c>
      <c r="B99" s="787">
        <v>4.7E-2</v>
      </c>
      <c r="C99" s="756">
        <v>2.5000000000000001E-2</v>
      </c>
      <c r="D99" s="757">
        <v>2.5000000000000001E-2</v>
      </c>
    </row>
    <row r="100" spans="1:4" ht="12.75" customHeight="1" x14ac:dyDescent="0.25">
      <c r="A100" s="789" t="s">
        <v>361</v>
      </c>
      <c r="B100" s="787">
        <v>0.03</v>
      </c>
      <c r="C100" s="756">
        <v>0.03</v>
      </c>
      <c r="D100" s="757">
        <v>0.03</v>
      </c>
    </row>
    <row r="101" spans="1:4" ht="12.75" customHeight="1" x14ac:dyDescent="0.25">
      <c r="A101" s="789" t="s">
        <v>363</v>
      </c>
      <c r="B101" s="787">
        <v>5586.7346938775509</v>
      </c>
      <c r="C101" s="756">
        <v>8400</v>
      </c>
      <c r="D101" s="757">
        <v>8400</v>
      </c>
    </row>
    <row r="102" spans="1:4" ht="12.75" customHeight="1" x14ac:dyDescent="0.25">
      <c r="A102" s="789" t="s">
        <v>364</v>
      </c>
      <c r="B102" s="787">
        <v>170</v>
      </c>
      <c r="C102" s="756">
        <v>170</v>
      </c>
      <c r="D102" s="757">
        <v>170</v>
      </c>
    </row>
    <row r="103" spans="1:4" ht="12.75" customHeight="1" x14ac:dyDescent="0.25">
      <c r="A103" s="789" t="s">
        <v>365</v>
      </c>
      <c r="B103" s="787">
        <v>2.8E-3</v>
      </c>
      <c r="C103" s="756">
        <v>2.8E-3</v>
      </c>
      <c r="D103" s="757">
        <v>2.8E-3</v>
      </c>
    </row>
    <row r="104" spans="1:4" ht="12.75" customHeight="1" x14ac:dyDescent="0.25">
      <c r="A104" s="789" t="s">
        <v>366</v>
      </c>
      <c r="B104" s="787">
        <v>5</v>
      </c>
      <c r="C104" s="756">
        <v>180</v>
      </c>
      <c r="D104" s="757">
        <v>180</v>
      </c>
    </row>
    <row r="105" spans="1:4" ht="12.75" customHeight="1" x14ac:dyDescent="0.25">
      <c r="A105" s="789" t="s">
        <v>362</v>
      </c>
      <c r="B105" s="787">
        <v>5</v>
      </c>
      <c r="C105" s="756">
        <v>590</v>
      </c>
      <c r="D105" s="757">
        <v>590</v>
      </c>
    </row>
    <row r="106" spans="1:4" ht="12.75" customHeight="1" x14ac:dyDescent="0.25">
      <c r="A106" s="279" t="s">
        <v>631</v>
      </c>
      <c r="B106" s="787">
        <v>2.1</v>
      </c>
      <c r="C106" s="756">
        <v>2.1</v>
      </c>
      <c r="D106" s="757">
        <v>2.1</v>
      </c>
    </row>
    <row r="107" spans="1:4" ht="12.75" customHeight="1" x14ac:dyDescent="0.25">
      <c r="A107" s="279" t="s">
        <v>632</v>
      </c>
      <c r="B107" s="787">
        <v>4.7</v>
      </c>
      <c r="C107" s="756">
        <v>10</v>
      </c>
      <c r="D107" s="757">
        <v>4.7</v>
      </c>
    </row>
    <row r="108" spans="1:4" ht="12.75" customHeight="1" x14ac:dyDescent="0.25">
      <c r="A108" s="789" t="s">
        <v>506</v>
      </c>
      <c r="B108" s="787">
        <v>100.27472527472527</v>
      </c>
      <c r="C108" s="756">
        <v>370</v>
      </c>
      <c r="D108" s="757">
        <v>370</v>
      </c>
    </row>
    <row r="109" spans="1:4" ht="12.75" customHeight="1" x14ac:dyDescent="0.25">
      <c r="A109" s="789" t="s">
        <v>507</v>
      </c>
      <c r="B109" s="787">
        <v>17</v>
      </c>
      <c r="C109" s="756">
        <v>12</v>
      </c>
      <c r="D109" s="757">
        <v>12</v>
      </c>
    </row>
    <row r="110" spans="1:4" ht="12.75" customHeight="1" x14ac:dyDescent="0.25">
      <c r="A110" s="789" t="s">
        <v>866</v>
      </c>
      <c r="B110" s="787">
        <v>5</v>
      </c>
      <c r="C110" s="756">
        <v>8.3000000000000007</v>
      </c>
      <c r="D110" s="757">
        <v>5</v>
      </c>
    </row>
    <row r="111" spans="1:4" ht="12.75" customHeight="1" x14ac:dyDescent="0.25">
      <c r="A111" s="306" t="s">
        <v>115</v>
      </c>
      <c r="B111" s="787">
        <v>0.14038461538461536</v>
      </c>
      <c r="C111" s="756">
        <v>380</v>
      </c>
      <c r="D111" s="757">
        <v>380</v>
      </c>
    </row>
    <row r="112" spans="1:4" ht="12.75" customHeight="1" x14ac:dyDescent="0.25">
      <c r="A112" s="306" t="s">
        <v>116</v>
      </c>
      <c r="B112" s="787">
        <v>2.0054945054945055</v>
      </c>
      <c r="C112" s="756">
        <v>18</v>
      </c>
      <c r="D112" s="757">
        <v>18</v>
      </c>
    </row>
    <row r="113" spans="1:4" ht="12.75" customHeight="1" x14ac:dyDescent="0.25">
      <c r="A113" s="306" t="s">
        <v>117</v>
      </c>
      <c r="B113" s="787">
        <v>7.9249625464098819E-2</v>
      </c>
      <c r="C113" s="756">
        <v>71</v>
      </c>
      <c r="D113" s="757">
        <v>71</v>
      </c>
    </row>
    <row r="114" spans="1:4" ht="12.75" customHeight="1" x14ac:dyDescent="0.25">
      <c r="A114" s="306" t="s">
        <v>118</v>
      </c>
      <c r="B114" s="787">
        <v>2.0054945054945055</v>
      </c>
      <c r="C114" s="756">
        <v>42</v>
      </c>
      <c r="D114" s="757">
        <v>42</v>
      </c>
    </row>
    <row r="115" spans="1:4" ht="12.75" customHeight="1" x14ac:dyDescent="0.25">
      <c r="A115" s="306" t="s">
        <v>119</v>
      </c>
      <c r="B115" s="787">
        <v>4.8692636072572038</v>
      </c>
      <c r="C115" s="756">
        <v>46</v>
      </c>
      <c r="D115" s="757">
        <v>46</v>
      </c>
    </row>
    <row r="116" spans="1:4" ht="12.75" customHeight="1" x14ac:dyDescent="0.25">
      <c r="A116" s="789" t="s">
        <v>508</v>
      </c>
      <c r="B116" s="787">
        <v>1</v>
      </c>
      <c r="C116" s="756">
        <v>3</v>
      </c>
      <c r="D116" s="757">
        <v>3</v>
      </c>
    </row>
    <row r="117" spans="1:4" ht="12.75" customHeight="1" x14ac:dyDescent="0.25">
      <c r="A117" s="306" t="s">
        <v>120</v>
      </c>
      <c r="B117" s="787">
        <v>19.477054429028815</v>
      </c>
      <c r="C117" s="756">
        <v>21500</v>
      </c>
      <c r="D117" s="757">
        <v>21500</v>
      </c>
    </row>
    <row r="118" spans="1:4" ht="12.75" customHeight="1" x14ac:dyDescent="0.25">
      <c r="A118" s="789" t="s">
        <v>241</v>
      </c>
      <c r="B118" s="787">
        <v>15</v>
      </c>
      <c r="C118" s="756">
        <v>600</v>
      </c>
      <c r="D118" s="757">
        <v>600</v>
      </c>
    </row>
    <row r="119" spans="1:4" ht="12.75" customHeight="1" x14ac:dyDescent="0.25">
      <c r="A119" s="789" t="s">
        <v>509</v>
      </c>
      <c r="B119" s="787">
        <v>2.2999999999999998</v>
      </c>
      <c r="C119" s="756">
        <v>4.5999999999999996</v>
      </c>
      <c r="D119" s="757">
        <v>2.2999999999999998</v>
      </c>
    </row>
    <row r="120" spans="1:4" ht="12.75" customHeight="1" x14ac:dyDescent="0.25">
      <c r="A120" s="789" t="s">
        <v>510</v>
      </c>
      <c r="B120" s="787">
        <v>160</v>
      </c>
      <c r="C120" s="756">
        <v>58</v>
      </c>
      <c r="D120" s="757">
        <v>58</v>
      </c>
    </row>
    <row r="121" spans="1:4" ht="12.75" customHeight="1" x14ac:dyDescent="0.25">
      <c r="A121" s="789" t="s">
        <v>379</v>
      </c>
      <c r="B121" s="787">
        <v>7.8999999999999996E-5</v>
      </c>
      <c r="C121" s="756">
        <v>7.8999999999999996E-5</v>
      </c>
      <c r="D121" s="757">
        <v>7.8999999999999996E-5</v>
      </c>
    </row>
    <row r="122" spans="1:4" ht="12.75" customHeight="1" x14ac:dyDescent="0.25">
      <c r="A122" s="789" t="s">
        <v>121</v>
      </c>
      <c r="B122" s="787">
        <v>95</v>
      </c>
      <c r="C122" s="756">
        <v>95</v>
      </c>
      <c r="D122" s="757">
        <v>95</v>
      </c>
    </row>
    <row r="123" spans="1:4" ht="12.75" customHeight="1" x14ac:dyDescent="0.25">
      <c r="A123" s="789" t="s">
        <v>511</v>
      </c>
      <c r="B123" s="787">
        <v>4.5999999999999996</v>
      </c>
      <c r="C123" s="756">
        <v>10</v>
      </c>
      <c r="D123" s="757">
        <v>4.5999999999999996</v>
      </c>
    </row>
    <row r="124" spans="1:4" ht="12.75" customHeight="1" x14ac:dyDescent="0.25">
      <c r="A124" s="789" t="s">
        <v>512</v>
      </c>
      <c r="B124" s="787">
        <v>5</v>
      </c>
      <c r="C124" s="756">
        <v>71</v>
      </c>
      <c r="D124" s="757">
        <v>5</v>
      </c>
    </row>
    <row r="125" spans="1:4" ht="12.75" customHeight="1" x14ac:dyDescent="0.25">
      <c r="A125" s="789" t="s">
        <v>867</v>
      </c>
      <c r="B125" s="787">
        <v>1</v>
      </c>
      <c r="C125" s="756">
        <v>0.1</v>
      </c>
      <c r="D125" s="757">
        <v>0.1</v>
      </c>
    </row>
    <row r="126" spans="1:4" ht="12.75" customHeight="1" x14ac:dyDescent="0.25">
      <c r="A126" s="789" t="s">
        <v>122</v>
      </c>
      <c r="B126" s="787">
        <v>4</v>
      </c>
      <c r="C126" s="756">
        <v>9</v>
      </c>
      <c r="D126" s="757">
        <v>9</v>
      </c>
    </row>
    <row r="127" spans="1:4" ht="12.75" customHeight="1" x14ac:dyDescent="0.25">
      <c r="A127" s="789" t="s">
        <v>513</v>
      </c>
      <c r="B127" s="787">
        <v>10</v>
      </c>
      <c r="C127" s="756">
        <v>11</v>
      </c>
      <c r="D127" s="757">
        <v>11</v>
      </c>
    </row>
    <row r="128" spans="1:4" ht="12.75" customHeight="1" x14ac:dyDescent="0.25">
      <c r="A128" s="789" t="s">
        <v>123</v>
      </c>
      <c r="B128" s="787">
        <v>260.71428571428572</v>
      </c>
      <c r="C128" s="756">
        <v>260.71428571428572</v>
      </c>
      <c r="D128" s="757">
        <v>260.71428571428572</v>
      </c>
    </row>
    <row r="129" spans="1:4" ht="12.75" customHeight="1" x14ac:dyDescent="0.25">
      <c r="A129" s="789" t="s">
        <v>27</v>
      </c>
      <c r="B129" s="787">
        <v>5.8116392007005802</v>
      </c>
      <c r="C129" s="756">
        <v>18000</v>
      </c>
      <c r="D129" s="757">
        <v>18000</v>
      </c>
    </row>
    <row r="130" spans="1:4" ht="12.75" customHeight="1" x14ac:dyDescent="0.25">
      <c r="A130" s="789" t="s">
        <v>514</v>
      </c>
      <c r="B130" s="787">
        <v>0.6054975863041423</v>
      </c>
      <c r="C130" s="756">
        <v>10.8</v>
      </c>
      <c r="D130" s="757">
        <v>10.8</v>
      </c>
    </row>
    <row r="131" spans="1:4" ht="12.75" customHeight="1" x14ac:dyDescent="0.25">
      <c r="A131" s="789" t="s">
        <v>515</v>
      </c>
      <c r="B131" s="787">
        <v>7.7544083280220943E-2</v>
      </c>
      <c r="C131" s="756">
        <v>3.5</v>
      </c>
      <c r="D131" s="757">
        <v>3.5</v>
      </c>
    </row>
    <row r="132" spans="1:4" ht="12.75" customHeight="1" x14ac:dyDescent="0.25">
      <c r="A132" s="789" t="s">
        <v>516</v>
      </c>
      <c r="B132" s="787">
        <v>2.9</v>
      </c>
      <c r="C132" s="756">
        <v>2.9</v>
      </c>
      <c r="D132" s="757">
        <v>2.9</v>
      </c>
    </row>
    <row r="133" spans="1:4" ht="12.75" customHeight="1" x14ac:dyDescent="0.25">
      <c r="A133" s="789" t="s">
        <v>124</v>
      </c>
      <c r="B133" s="787">
        <v>1.2</v>
      </c>
      <c r="C133" s="756">
        <v>1.2</v>
      </c>
      <c r="D133" s="757">
        <v>1.2</v>
      </c>
    </row>
    <row r="134" spans="1:4" ht="12.75" customHeight="1" x14ac:dyDescent="0.25">
      <c r="A134" s="306" t="s">
        <v>125</v>
      </c>
      <c r="B134" s="787">
        <v>220</v>
      </c>
      <c r="C134" s="756">
        <v>330</v>
      </c>
      <c r="D134" s="757">
        <v>220</v>
      </c>
    </row>
    <row r="135" spans="1:4" ht="12.75" customHeight="1" x14ac:dyDescent="0.25">
      <c r="A135" s="789" t="s">
        <v>517</v>
      </c>
      <c r="B135" s="787">
        <v>2</v>
      </c>
      <c r="C135" s="756">
        <v>12</v>
      </c>
      <c r="D135" s="757">
        <v>6</v>
      </c>
    </row>
    <row r="136" spans="1:4" ht="12.75" customHeight="1" x14ac:dyDescent="0.25">
      <c r="A136" s="789" t="s">
        <v>380</v>
      </c>
      <c r="B136" s="787">
        <v>40</v>
      </c>
      <c r="C136" s="756">
        <v>9.8000000000000007</v>
      </c>
      <c r="D136" s="757">
        <v>9.8000000000000007</v>
      </c>
    </row>
    <row r="137" spans="1:4" ht="12.75" customHeight="1" x14ac:dyDescent="0.25">
      <c r="A137" s="789" t="s">
        <v>28</v>
      </c>
      <c r="B137" s="787">
        <v>2.0000000000000001E-4</v>
      </c>
      <c r="C137" s="756">
        <v>2.0000000000000001E-4</v>
      </c>
      <c r="D137" s="757">
        <v>2.0000000000000001E-4</v>
      </c>
    </row>
    <row r="138" spans="1:4" ht="12.75" customHeight="1" x14ac:dyDescent="0.25">
      <c r="A138" s="789" t="s">
        <v>66</v>
      </c>
      <c r="B138" s="787">
        <v>100</v>
      </c>
      <c r="C138" s="756">
        <v>3700</v>
      </c>
      <c r="D138" s="757">
        <v>500</v>
      </c>
    </row>
    <row r="139" spans="1:4" ht="12.75" customHeight="1" x14ac:dyDescent="0.25">
      <c r="A139" s="789" t="s">
        <v>65</v>
      </c>
      <c r="B139" s="787">
        <v>100</v>
      </c>
      <c r="C139" s="756">
        <v>640</v>
      </c>
      <c r="D139" s="757">
        <v>640</v>
      </c>
    </row>
    <row r="140" spans="1:4" ht="12.75" customHeight="1" x14ac:dyDescent="0.25">
      <c r="A140" s="789" t="s">
        <v>825</v>
      </c>
      <c r="B140" s="787">
        <v>100</v>
      </c>
      <c r="C140" s="756">
        <v>640</v>
      </c>
      <c r="D140" s="757">
        <v>640</v>
      </c>
    </row>
    <row r="141" spans="1:4" ht="12.75" customHeight="1" x14ac:dyDescent="0.25">
      <c r="A141" s="789" t="s">
        <v>868</v>
      </c>
      <c r="B141" s="787">
        <v>70</v>
      </c>
      <c r="C141" s="756">
        <v>110</v>
      </c>
      <c r="D141" s="757">
        <v>110</v>
      </c>
    </row>
    <row r="142" spans="1:4" ht="12.75" customHeight="1" x14ac:dyDescent="0.25">
      <c r="A142" s="789" t="s">
        <v>869</v>
      </c>
      <c r="B142" s="787">
        <v>76</v>
      </c>
      <c r="C142" s="756">
        <v>11</v>
      </c>
      <c r="D142" s="757">
        <v>11</v>
      </c>
    </row>
    <row r="143" spans="1:4" ht="12.75" customHeight="1" x14ac:dyDescent="0.25">
      <c r="A143" s="789" t="s">
        <v>518</v>
      </c>
      <c r="B143" s="787">
        <v>5</v>
      </c>
      <c r="C143" s="756">
        <v>14</v>
      </c>
      <c r="D143" s="757">
        <v>14</v>
      </c>
    </row>
    <row r="144" spans="1:4" ht="12.75" customHeight="1" x14ac:dyDescent="0.25">
      <c r="A144" s="789" t="s">
        <v>519</v>
      </c>
      <c r="B144" s="787">
        <v>5</v>
      </c>
      <c r="C144" s="756">
        <v>26</v>
      </c>
      <c r="D144" s="757">
        <v>26</v>
      </c>
    </row>
    <row r="145" spans="1:4" ht="12.75" customHeight="1" x14ac:dyDescent="0.25">
      <c r="A145" s="789" t="s">
        <v>520</v>
      </c>
      <c r="B145" s="787">
        <v>1.9</v>
      </c>
      <c r="C145" s="756">
        <v>12</v>
      </c>
      <c r="D145" s="757">
        <v>1.9</v>
      </c>
    </row>
    <row r="146" spans="1:4" ht="12.75" customHeight="1" x14ac:dyDescent="0.25">
      <c r="A146" s="789" t="s">
        <v>521</v>
      </c>
      <c r="B146" s="787">
        <v>1.2</v>
      </c>
      <c r="C146" s="756">
        <v>1.2</v>
      </c>
      <c r="D146" s="757">
        <v>1.2</v>
      </c>
    </row>
    <row r="147" spans="1:4" ht="12.75" customHeight="1" x14ac:dyDescent="0.25">
      <c r="A147" s="306" t="s">
        <v>126</v>
      </c>
      <c r="B147" s="787">
        <v>200.54945054945054</v>
      </c>
      <c r="C147" s="756">
        <v>686</v>
      </c>
      <c r="D147" s="757">
        <v>686</v>
      </c>
    </row>
    <row r="148" spans="1:4" ht="12.75" customHeight="1" x14ac:dyDescent="0.25">
      <c r="A148" s="789" t="s">
        <v>127</v>
      </c>
      <c r="B148" s="787">
        <v>30</v>
      </c>
      <c r="C148" s="756">
        <v>50</v>
      </c>
      <c r="D148" s="757">
        <v>30</v>
      </c>
    </row>
    <row r="149" spans="1:4" ht="12.75" customHeight="1" x14ac:dyDescent="0.25">
      <c r="A149" s="789" t="s">
        <v>128</v>
      </c>
      <c r="B149" s="787">
        <v>0.6</v>
      </c>
      <c r="C149" s="756">
        <v>14</v>
      </c>
      <c r="D149" s="757">
        <v>14</v>
      </c>
    </row>
    <row r="150" spans="1:4" ht="12.75" customHeight="1" x14ac:dyDescent="0.25">
      <c r="A150" s="789" t="s">
        <v>129</v>
      </c>
      <c r="B150" s="787">
        <v>0.61927383780115375</v>
      </c>
      <c r="C150" s="756">
        <v>0.61927383780115375</v>
      </c>
      <c r="D150" s="757">
        <v>0.61927383780115375</v>
      </c>
    </row>
    <row r="151" spans="1:4" ht="12.75" customHeight="1" x14ac:dyDescent="0.25">
      <c r="A151" s="789" t="s">
        <v>643</v>
      </c>
      <c r="B151" s="787">
        <v>1.1399999999999999</v>
      </c>
      <c r="C151" s="756">
        <v>1.1399999999999999</v>
      </c>
      <c r="D151" s="757">
        <v>1.1399999999999999</v>
      </c>
    </row>
    <row r="152" spans="1:4" ht="12.75" customHeight="1" x14ac:dyDescent="0.25">
      <c r="A152" s="306" t="s">
        <v>999</v>
      </c>
      <c r="B152" s="787">
        <v>11</v>
      </c>
      <c r="C152" s="756">
        <v>10</v>
      </c>
      <c r="D152" s="757">
        <v>10</v>
      </c>
    </row>
    <row r="153" spans="1:4" ht="12.75" customHeight="1" x14ac:dyDescent="0.25">
      <c r="A153" s="306" t="s">
        <v>644</v>
      </c>
      <c r="B153" s="787">
        <v>40.109890109890109</v>
      </c>
      <c r="C153" s="756">
        <v>40.109890109890109</v>
      </c>
      <c r="D153" s="757">
        <v>40.109890109890109</v>
      </c>
    </row>
    <row r="154" spans="1:4" ht="12.75" customHeight="1" x14ac:dyDescent="0.25">
      <c r="A154" s="306" t="s">
        <v>646</v>
      </c>
      <c r="B154" s="787">
        <v>2.5969405905371756</v>
      </c>
      <c r="C154" s="756">
        <v>20</v>
      </c>
      <c r="D154" s="757">
        <v>13</v>
      </c>
    </row>
    <row r="155" spans="1:4" ht="12.75" customHeight="1" x14ac:dyDescent="0.25">
      <c r="A155" s="789" t="s">
        <v>522</v>
      </c>
      <c r="B155" s="787">
        <v>27</v>
      </c>
      <c r="C155" s="756">
        <v>81</v>
      </c>
      <c r="D155" s="757">
        <v>27</v>
      </c>
    </row>
    <row r="156" spans="1:4" ht="12.75" customHeight="1" x14ac:dyDescent="0.25">
      <c r="A156" s="789" t="s">
        <v>523</v>
      </c>
      <c r="B156" s="787">
        <v>2</v>
      </c>
      <c r="C156" s="756">
        <v>170</v>
      </c>
      <c r="D156" s="757">
        <v>170</v>
      </c>
    </row>
    <row r="157" spans="1:4" ht="12.75" customHeight="1" x14ac:dyDescent="0.25">
      <c r="A157" s="789" t="s">
        <v>524</v>
      </c>
      <c r="B157" s="787">
        <v>20</v>
      </c>
      <c r="C157" s="756">
        <v>13</v>
      </c>
      <c r="D157" s="757">
        <v>13</v>
      </c>
    </row>
    <row r="158" spans="1:4" ht="12.75" customHeight="1" x14ac:dyDescent="0.25">
      <c r="A158" s="789" t="s">
        <v>525</v>
      </c>
      <c r="B158" s="787">
        <v>22</v>
      </c>
      <c r="C158" s="756">
        <v>86</v>
      </c>
      <c r="D158" s="757">
        <v>22</v>
      </c>
    </row>
    <row r="159" spans="1:4" ht="25.5" customHeight="1" x14ac:dyDescent="0.25">
      <c r="A159" s="759" t="s">
        <v>656</v>
      </c>
      <c r="B159" s="788" t="s">
        <v>850</v>
      </c>
      <c r="C159" s="756" t="s">
        <v>850</v>
      </c>
      <c r="D159" s="757" t="s">
        <v>850</v>
      </c>
    </row>
    <row r="160" spans="1:4" ht="12.75" customHeight="1" thickBot="1" x14ac:dyDescent="0.3">
      <c r="A160" s="281" t="s">
        <v>657</v>
      </c>
      <c r="B160" s="795" t="s">
        <v>850</v>
      </c>
      <c r="C160" s="761" t="s">
        <v>850</v>
      </c>
      <c r="D160" s="762" t="s">
        <v>850</v>
      </c>
    </row>
    <row r="161" spans="1:4" ht="13.8" thickTop="1" x14ac:dyDescent="0.25">
      <c r="A161" s="66" t="s">
        <v>529</v>
      </c>
      <c r="B161" s="768"/>
      <c r="C161" s="768"/>
      <c r="D161" s="796"/>
    </row>
    <row r="162" spans="1:4" ht="25.5" customHeight="1" x14ac:dyDescent="0.25">
      <c r="A162" s="1631" t="s">
        <v>160</v>
      </c>
      <c r="B162" s="1629"/>
      <c r="C162" s="1629"/>
      <c r="D162" s="1630"/>
    </row>
    <row r="163" spans="1:4" x14ac:dyDescent="0.25">
      <c r="A163" s="1631" t="s">
        <v>159</v>
      </c>
      <c r="B163" s="1629"/>
      <c r="C163" s="1629"/>
      <c r="D163" s="1630"/>
    </row>
    <row r="164" spans="1:4" x14ac:dyDescent="0.25">
      <c r="A164" s="1635"/>
      <c r="B164" s="1629"/>
      <c r="C164" s="1629"/>
      <c r="D164" s="1630"/>
    </row>
    <row r="165" spans="1:4" x14ac:dyDescent="0.25">
      <c r="A165" s="67" t="s">
        <v>768</v>
      </c>
      <c r="B165" s="768"/>
      <c r="C165" s="768"/>
      <c r="D165" s="796"/>
    </row>
    <row r="166" spans="1:4" x14ac:dyDescent="0.25">
      <c r="A166" s="67" t="s">
        <v>885</v>
      </c>
      <c r="B166" s="768"/>
      <c r="C166" s="768"/>
      <c r="D166" s="796"/>
    </row>
    <row r="167" spans="1:4" x14ac:dyDescent="0.25">
      <c r="A167" s="67"/>
      <c r="B167" s="768"/>
      <c r="C167" s="768"/>
      <c r="D167" s="796"/>
    </row>
    <row r="168" spans="1:4" ht="34.5" customHeight="1" x14ac:dyDescent="0.25">
      <c r="A168" s="1628" t="s">
        <v>1058</v>
      </c>
      <c r="B168" s="1629"/>
      <c r="C168" s="1629"/>
      <c r="D168" s="1630"/>
    </row>
    <row r="169" spans="1:4" x14ac:dyDescent="0.25">
      <c r="A169" s="67" t="s">
        <v>578</v>
      </c>
      <c r="B169" s="768"/>
      <c r="C169" s="768"/>
      <c r="D169" s="796"/>
    </row>
    <row r="170" spans="1:4" x14ac:dyDescent="0.25">
      <c r="A170" s="320" t="s">
        <v>579</v>
      </c>
      <c r="B170" s="768"/>
      <c r="C170" s="768"/>
      <c r="D170" s="796"/>
    </row>
    <row r="171" spans="1:4" ht="36.75" customHeight="1" thickBot="1" x14ac:dyDescent="0.3">
      <c r="A171" s="1636" t="s">
        <v>1059</v>
      </c>
      <c r="B171" s="1623"/>
      <c r="C171" s="1623"/>
      <c r="D171" s="1624"/>
    </row>
    <row r="172" spans="1:4" ht="13.8" thickTop="1" x14ac:dyDescent="0.25"/>
  </sheetData>
  <sheetProtection algorithmName="SHA-512" hashValue="VZh7xEHgF0wU2yW680nNQJECoukGN6qF7EuCz6sh0DW2s48QxsG/ROY0zvMkpwzMDgrRMCpdZgMotourhYWsVQ==" saltValue="iGlim6sdi0TCht2w4QCBgw==" spinCount="100000" sheet="1" objects="1" scenarios="1"/>
  <mergeCells count="4">
    <mergeCell ref="A162:D162"/>
    <mergeCell ref="A163:D164"/>
    <mergeCell ref="A168:D168"/>
    <mergeCell ref="A171:D171"/>
  </mergeCells>
  <phoneticPr fontId="0" type="noConversion"/>
  <printOptions horizontalCentered="1"/>
  <pageMargins left="0.92" right="0.41" top="0.53" bottom="1" header="0.5" footer="0.5"/>
  <pageSetup fitToHeight="4" orientation="portrait" r:id="rId1"/>
  <headerFooter alignWithMargins="0">
    <oddFooter>&amp;LHawai'i DOH
Summer 2016 (rev Nov 2016)&amp;C&amp;8Page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1"/>
  <sheetViews>
    <sheetView zoomScale="85" zoomScaleNormal="85" workbookViewId="0">
      <pane ySplit="3180" topLeftCell="A7" activePane="bottomLeft"/>
      <selection sqref="A1:XFD1048576"/>
      <selection pane="bottomLeft" activeCell="G16" sqref="G16"/>
    </sheetView>
  </sheetViews>
  <sheetFormatPr defaultColWidth="9.109375" defaultRowHeight="13.2" x14ac:dyDescent="0.25"/>
  <cols>
    <col min="1" max="1" width="40.5546875" style="294" customWidth="1"/>
    <col min="2" max="2" width="12.33203125" style="771" customWidth="1"/>
    <col min="3" max="3" width="19.6640625" style="771" customWidth="1"/>
    <col min="4" max="4" width="14.109375" style="771" customWidth="1"/>
    <col min="5" max="5" width="13.5546875" style="771" customWidth="1"/>
    <col min="6" max="6" width="11.5546875" style="857" customWidth="1"/>
    <col min="7" max="7" width="10.109375" style="858" customWidth="1"/>
    <col min="8" max="8" width="11.44140625" style="859" customWidth="1"/>
    <col min="9" max="9" width="12.5546875" style="859" customWidth="1"/>
    <col min="10" max="10" width="9.109375" style="805"/>
    <col min="11" max="16384" width="9.109375" style="294"/>
  </cols>
  <sheetData>
    <row r="1" spans="1:11" s="804" customFormat="1" ht="46.8" x14ac:dyDescent="0.3">
      <c r="A1" s="315" t="s">
        <v>161</v>
      </c>
      <c r="B1" s="801"/>
      <c r="C1" s="801"/>
      <c r="D1" s="801"/>
      <c r="E1" s="802"/>
      <c r="F1" s="803"/>
      <c r="G1" s="803"/>
      <c r="H1" s="801"/>
      <c r="I1" s="801"/>
      <c r="J1" s="801"/>
      <c r="K1" s="297"/>
    </row>
    <row r="2" spans="1:11" s="316" customFormat="1" ht="16.2" thickBot="1" x14ac:dyDescent="0.35">
      <c r="A2" s="315"/>
      <c r="B2" s="801"/>
      <c r="C2" s="801"/>
      <c r="D2" s="801"/>
      <c r="E2" s="802"/>
      <c r="F2" s="803"/>
      <c r="G2" s="803"/>
      <c r="H2" s="801"/>
      <c r="I2" s="801"/>
      <c r="J2" s="805"/>
    </row>
    <row r="3" spans="1:11" s="804" customFormat="1" ht="14.1" customHeight="1" thickTop="1" thickBot="1" x14ac:dyDescent="0.25">
      <c r="A3" s="806"/>
      <c r="B3" s="807" t="s">
        <v>895</v>
      </c>
      <c r="C3" s="808"/>
      <c r="D3" s="809"/>
      <c r="E3" s="809"/>
      <c r="F3" s="810"/>
      <c r="G3" s="809"/>
      <c r="H3" s="809"/>
      <c r="I3" s="811"/>
    </row>
    <row r="4" spans="1:11" s="804" customFormat="1" ht="35.25" customHeight="1" thickTop="1" thickBot="1" x14ac:dyDescent="0.25">
      <c r="A4" s="1639" t="s">
        <v>242</v>
      </c>
      <c r="B4" s="1644" t="s">
        <v>896</v>
      </c>
      <c r="C4" s="812"/>
      <c r="D4" s="1642" t="s">
        <v>968</v>
      </c>
      <c r="E4" s="1637" t="s">
        <v>1091</v>
      </c>
      <c r="F4" s="1637" t="s">
        <v>400</v>
      </c>
      <c r="G4" s="813" t="s">
        <v>966</v>
      </c>
      <c r="H4" s="814"/>
      <c r="I4" s="815" t="s">
        <v>410</v>
      </c>
    </row>
    <row r="5" spans="1:11" s="804" customFormat="1" ht="48.75" customHeight="1" x14ac:dyDescent="0.2">
      <c r="A5" s="1640"/>
      <c r="B5" s="1645"/>
      <c r="C5" s="816"/>
      <c r="D5" s="1643"/>
      <c r="E5" s="1638"/>
      <c r="F5" s="1638"/>
      <c r="G5" s="817" t="s">
        <v>647</v>
      </c>
      <c r="H5" s="818" t="s">
        <v>588</v>
      </c>
      <c r="I5" s="819" t="s">
        <v>648</v>
      </c>
    </row>
    <row r="6" spans="1:11" s="804" customFormat="1" ht="10.8" thickBot="1" x14ac:dyDescent="0.25">
      <c r="A6" s="1641"/>
      <c r="B6" s="1646"/>
      <c r="C6" s="820" t="s">
        <v>526</v>
      </c>
      <c r="D6" s="821" t="s">
        <v>891</v>
      </c>
      <c r="E6" s="822" t="s">
        <v>892</v>
      </c>
      <c r="F6" s="823" t="s">
        <v>890</v>
      </c>
      <c r="G6" s="824" t="s">
        <v>505</v>
      </c>
      <c r="H6" s="825" t="s">
        <v>893</v>
      </c>
      <c r="I6" s="826" t="s">
        <v>1053</v>
      </c>
    </row>
    <row r="7" spans="1:11" s="804" customFormat="1" ht="11.4" customHeight="1" x14ac:dyDescent="0.2">
      <c r="A7" s="309" t="s">
        <v>589</v>
      </c>
      <c r="B7" s="827">
        <v>118.02725999999998</v>
      </c>
      <c r="C7" s="828" t="s">
        <v>718</v>
      </c>
      <c r="D7" s="829">
        <v>1000</v>
      </c>
      <c r="E7" s="827" t="s">
        <v>1041</v>
      </c>
      <c r="F7" s="827" t="s">
        <v>1014</v>
      </c>
      <c r="G7" s="830">
        <v>655.66366759501079</v>
      </c>
      <c r="H7" s="831">
        <v>118.02725999999998</v>
      </c>
      <c r="I7" s="832">
        <v>118.02733726415093</v>
      </c>
    </row>
    <row r="8" spans="1:11" s="804" customFormat="1" ht="11.4" customHeight="1" x14ac:dyDescent="0.2">
      <c r="A8" s="279" t="s">
        <v>590</v>
      </c>
      <c r="B8" s="833">
        <v>99.925781920903958</v>
      </c>
      <c r="C8" s="834" t="s">
        <v>1438</v>
      </c>
      <c r="D8" s="835">
        <v>500</v>
      </c>
      <c r="E8" s="833" t="s">
        <v>1041</v>
      </c>
      <c r="F8" s="833" t="s">
        <v>1014</v>
      </c>
      <c r="G8" s="836">
        <v>339.48905290891071</v>
      </c>
      <c r="H8" s="655" t="s">
        <v>1439</v>
      </c>
      <c r="I8" s="837">
        <v>99.925781920903958</v>
      </c>
    </row>
    <row r="9" spans="1:11" s="804" customFormat="1" ht="11.4" customHeight="1" x14ac:dyDescent="0.2">
      <c r="A9" s="279" t="s">
        <v>591</v>
      </c>
      <c r="B9" s="833">
        <v>8.687017954136067</v>
      </c>
      <c r="C9" s="834" t="s">
        <v>1438</v>
      </c>
      <c r="D9" s="835">
        <v>500</v>
      </c>
      <c r="E9" s="833" t="s">
        <v>1041</v>
      </c>
      <c r="F9" s="833" t="s">
        <v>1014</v>
      </c>
      <c r="G9" s="836">
        <v>12266.656272829496</v>
      </c>
      <c r="H9" s="655">
        <v>13975.465867689663</v>
      </c>
      <c r="I9" s="837">
        <v>8.687017954136067</v>
      </c>
    </row>
    <row r="10" spans="1:11" s="804" customFormat="1" ht="11.4" customHeight="1" x14ac:dyDescent="0.2">
      <c r="A10" s="279" t="s">
        <v>592</v>
      </c>
      <c r="B10" s="833">
        <v>3.8715485119258415</v>
      </c>
      <c r="C10" s="834" t="s">
        <v>719</v>
      </c>
      <c r="D10" s="835">
        <v>1000</v>
      </c>
      <c r="E10" s="833" t="s">
        <v>1041</v>
      </c>
      <c r="F10" s="833" t="s">
        <v>1014</v>
      </c>
      <c r="G10" s="836">
        <v>3.8715485119258415</v>
      </c>
      <c r="H10" s="655" t="s">
        <v>1014</v>
      </c>
      <c r="I10" s="837">
        <v>8.3677457928301884</v>
      </c>
    </row>
    <row r="11" spans="1:11" s="804" customFormat="1" ht="11.4" customHeight="1" x14ac:dyDescent="0.2">
      <c r="A11" s="279" t="s">
        <v>171</v>
      </c>
      <c r="B11" s="833">
        <v>12.829768732746592</v>
      </c>
      <c r="C11" s="834" t="s">
        <v>1438</v>
      </c>
      <c r="D11" s="835">
        <v>500</v>
      </c>
      <c r="E11" s="833" t="s">
        <v>1041</v>
      </c>
      <c r="F11" s="833" t="s">
        <v>1014</v>
      </c>
      <c r="G11" s="836">
        <v>113.78462320028632</v>
      </c>
      <c r="H11" s="655" t="s">
        <v>1014</v>
      </c>
      <c r="I11" s="837">
        <v>12.829768732746592</v>
      </c>
    </row>
    <row r="12" spans="1:11" s="804" customFormat="1" ht="11.4" customHeight="1" x14ac:dyDescent="0.2">
      <c r="A12" s="305" t="s">
        <v>172</v>
      </c>
      <c r="B12" s="833">
        <v>1.8842824257981663</v>
      </c>
      <c r="C12" s="834" t="s">
        <v>1438</v>
      </c>
      <c r="D12" s="835">
        <v>500</v>
      </c>
      <c r="E12" s="833" t="s">
        <v>1041</v>
      </c>
      <c r="F12" s="833" t="s">
        <v>1014</v>
      </c>
      <c r="G12" s="836">
        <v>30.846521512420448</v>
      </c>
      <c r="H12" s="655" t="s">
        <v>1014</v>
      </c>
      <c r="I12" s="837">
        <v>1.8842824257981663</v>
      </c>
    </row>
    <row r="13" spans="1:11" s="804" customFormat="1" ht="11.4" customHeight="1" x14ac:dyDescent="0.2">
      <c r="A13" s="305" t="s">
        <v>103</v>
      </c>
      <c r="B13" s="833">
        <v>1.8842824257981663</v>
      </c>
      <c r="C13" s="834" t="s">
        <v>1438</v>
      </c>
      <c r="D13" s="835">
        <v>500</v>
      </c>
      <c r="E13" s="833" t="s">
        <v>1041</v>
      </c>
      <c r="F13" s="833" t="s">
        <v>1014</v>
      </c>
      <c r="G13" s="836">
        <v>30.631516977623185</v>
      </c>
      <c r="H13" s="655" t="s">
        <v>1014</v>
      </c>
      <c r="I13" s="837">
        <v>1.8842824257981663</v>
      </c>
    </row>
    <row r="14" spans="1:11" s="804" customFormat="1" ht="11.4" customHeight="1" x14ac:dyDescent="0.2">
      <c r="A14" s="279" t="s">
        <v>593</v>
      </c>
      <c r="B14" s="833">
        <v>4.2251984613333331</v>
      </c>
      <c r="C14" s="834" t="s">
        <v>718</v>
      </c>
      <c r="D14" s="835">
        <v>500</v>
      </c>
      <c r="E14" s="833" t="s">
        <v>1041</v>
      </c>
      <c r="F14" s="833" t="s">
        <v>1014</v>
      </c>
      <c r="G14" s="836">
        <v>3497.7347371954179</v>
      </c>
      <c r="H14" s="655">
        <v>4.2251984613333331</v>
      </c>
      <c r="I14" s="837">
        <v>4.2251987225786163</v>
      </c>
    </row>
    <row r="15" spans="1:11" s="804" customFormat="1" ht="11.4" customHeight="1" x14ac:dyDescent="0.2">
      <c r="A15" s="279" t="s">
        <v>594</v>
      </c>
      <c r="B15" s="833">
        <v>6.2571428571428571</v>
      </c>
      <c r="C15" s="834" t="s">
        <v>719</v>
      </c>
      <c r="D15" s="835">
        <v>1000</v>
      </c>
      <c r="E15" s="833" t="s">
        <v>1041</v>
      </c>
      <c r="F15" s="833">
        <v>2.4</v>
      </c>
      <c r="G15" s="836">
        <v>6.2571428571428571</v>
      </c>
      <c r="H15" s="655" t="s">
        <v>1014</v>
      </c>
      <c r="I15" s="837" t="s">
        <v>1440</v>
      </c>
      <c r="J15" s="291"/>
      <c r="K15" s="838"/>
    </row>
    <row r="16" spans="1:11" s="804" customFormat="1" ht="11.4" customHeight="1" x14ac:dyDescent="0.2">
      <c r="A16" s="279" t="s">
        <v>731</v>
      </c>
      <c r="B16" s="833">
        <v>24</v>
      </c>
      <c r="C16" s="834" t="s">
        <v>400</v>
      </c>
      <c r="D16" s="835">
        <v>1000</v>
      </c>
      <c r="E16" s="833" t="s">
        <v>1041</v>
      </c>
      <c r="F16" s="833">
        <v>24</v>
      </c>
      <c r="G16" s="836">
        <v>23</v>
      </c>
      <c r="H16" s="655" t="s">
        <v>1014</v>
      </c>
      <c r="I16" s="837" t="s">
        <v>1440</v>
      </c>
    </row>
    <row r="17" spans="1:9" s="804" customFormat="1" ht="11.4" customHeight="1" x14ac:dyDescent="0.2">
      <c r="A17" s="279" t="s">
        <v>104</v>
      </c>
      <c r="B17" s="833">
        <v>0.11180104469040002</v>
      </c>
      <c r="C17" s="834" t="s">
        <v>1438</v>
      </c>
      <c r="D17" s="835">
        <v>500</v>
      </c>
      <c r="E17" s="833" t="s">
        <v>1041</v>
      </c>
      <c r="F17" s="833" t="s">
        <v>1014</v>
      </c>
      <c r="G17" s="836">
        <v>2.3590850627904421</v>
      </c>
      <c r="H17" s="655" t="s">
        <v>1014</v>
      </c>
      <c r="I17" s="837">
        <v>0.11180104469040002</v>
      </c>
    </row>
    <row r="18" spans="1:9" s="804" customFormat="1" ht="11.4" customHeight="1" x14ac:dyDescent="0.2">
      <c r="A18" s="279" t="s">
        <v>732</v>
      </c>
      <c r="B18" s="833">
        <v>1000</v>
      </c>
      <c r="C18" s="834" t="s">
        <v>1441</v>
      </c>
      <c r="D18" s="835">
        <v>1000</v>
      </c>
      <c r="E18" s="833" t="s">
        <v>1041</v>
      </c>
      <c r="F18" s="833">
        <v>690</v>
      </c>
      <c r="G18" s="836">
        <v>3061.0483042137716</v>
      </c>
      <c r="H18" s="655" t="s">
        <v>1014</v>
      </c>
      <c r="I18" s="837" t="s">
        <v>1440</v>
      </c>
    </row>
    <row r="19" spans="1:9" s="804" customFormat="1" ht="11.4" customHeight="1" x14ac:dyDescent="0.2">
      <c r="A19" s="279" t="s">
        <v>1245</v>
      </c>
      <c r="B19" s="833">
        <v>0.15626576008568144</v>
      </c>
      <c r="C19" s="834" t="s">
        <v>1438</v>
      </c>
      <c r="D19" s="835">
        <v>1000</v>
      </c>
      <c r="E19" s="833" t="s">
        <v>1041</v>
      </c>
      <c r="F19" s="833" t="s">
        <v>1014</v>
      </c>
      <c r="G19" s="836">
        <v>632.13679555714634</v>
      </c>
      <c r="H19" s="655" t="s">
        <v>1014</v>
      </c>
      <c r="I19" s="837">
        <v>0.15626576008568144</v>
      </c>
    </row>
    <row r="20" spans="1:9" s="804" customFormat="1" ht="11.4" customHeight="1" x14ac:dyDescent="0.2">
      <c r="A20" s="279" t="s">
        <v>733</v>
      </c>
      <c r="B20" s="833">
        <v>0.29829600000000001</v>
      </c>
      <c r="C20" s="834" t="s">
        <v>1438</v>
      </c>
      <c r="D20" s="835">
        <v>500</v>
      </c>
      <c r="E20" s="833" t="s">
        <v>1041</v>
      </c>
      <c r="F20" s="833" t="s">
        <v>1014</v>
      </c>
      <c r="G20" s="836">
        <v>1.2499138897690478</v>
      </c>
      <c r="H20" s="655">
        <v>0.76939408284023669</v>
      </c>
      <c r="I20" s="837">
        <v>0.29829600000000001</v>
      </c>
    </row>
    <row r="21" spans="1:9" s="804" customFormat="1" ht="11.4" customHeight="1" x14ac:dyDescent="0.2">
      <c r="A21" s="279" t="s">
        <v>734</v>
      </c>
      <c r="B21" s="833">
        <v>9.9781008719534601</v>
      </c>
      <c r="C21" s="834" t="s">
        <v>1438</v>
      </c>
      <c r="D21" s="835">
        <v>500</v>
      </c>
      <c r="E21" s="833" t="s">
        <v>1041</v>
      </c>
      <c r="F21" s="833" t="s">
        <v>1014</v>
      </c>
      <c r="G21" s="836">
        <v>15.673976358589249</v>
      </c>
      <c r="H21" s="655" t="s">
        <v>1014</v>
      </c>
      <c r="I21" s="837">
        <v>9.9781008719534601</v>
      </c>
    </row>
    <row r="22" spans="1:9" s="804" customFormat="1" ht="11.4" customHeight="1" x14ac:dyDescent="0.2">
      <c r="A22" s="279" t="s">
        <v>735</v>
      </c>
      <c r="B22" s="833">
        <v>1.5729635400013695</v>
      </c>
      <c r="C22" s="834" t="s">
        <v>719</v>
      </c>
      <c r="D22" s="835">
        <v>500</v>
      </c>
      <c r="E22" s="833" t="s">
        <v>1041</v>
      </c>
      <c r="F22" s="833" t="s">
        <v>1014</v>
      </c>
      <c r="G22" s="836">
        <v>1.5729635400013695</v>
      </c>
      <c r="H22" s="655" t="s">
        <v>1014</v>
      </c>
      <c r="I22" s="837">
        <v>19.501680571044002</v>
      </c>
    </row>
    <row r="23" spans="1:9" s="804" customFormat="1" ht="11.4" customHeight="1" x14ac:dyDescent="0.2">
      <c r="A23" s="279" t="s">
        <v>736</v>
      </c>
      <c r="B23" s="833">
        <v>5.394750007666981</v>
      </c>
      <c r="C23" s="834" t="s">
        <v>1438</v>
      </c>
      <c r="D23" s="835">
        <v>500</v>
      </c>
      <c r="E23" s="833" t="s">
        <v>1041</v>
      </c>
      <c r="F23" s="833" t="s">
        <v>1014</v>
      </c>
      <c r="G23" s="836">
        <v>15.729635400013695</v>
      </c>
      <c r="H23" s="655" t="s">
        <v>1014</v>
      </c>
      <c r="I23" s="837">
        <v>5.394750007666981</v>
      </c>
    </row>
    <row r="24" spans="1:9" s="804" customFormat="1" ht="11.4" customHeight="1" x14ac:dyDescent="0.2">
      <c r="A24" s="279" t="s">
        <v>737</v>
      </c>
      <c r="B24" s="833">
        <v>34.528000116195038</v>
      </c>
      <c r="C24" s="834" t="s">
        <v>1438</v>
      </c>
      <c r="D24" s="835">
        <v>500</v>
      </c>
      <c r="E24" s="833" t="s">
        <v>1041</v>
      </c>
      <c r="F24" s="833" t="s">
        <v>1014</v>
      </c>
      <c r="G24" s="836">
        <v>478.19569558367709</v>
      </c>
      <c r="H24" s="655" t="s">
        <v>1014</v>
      </c>
      <c r="I24" s="837">
        <v>34.528000116195038</v>
      </c>
    </row>
    <row r="25" spans="1:9" s="804" customFormat="1" ht="11.4" customHeight="1" x14ac:dyDescent="0.2">
      <c r="A25" s="279" t="s">
        <v>738</v>
      </c>
      <c r="B25" s="833">
        <v>28.763540884973455</v>
      </c>
      <c r="C25" s="834" t="s">
        <v>1438</v>
      </c>
      <c r="D25" s="835">
        <v>500</v>
      </c>
      <c r="E25" s="833" t="s">
        <v>1041</v>
      </c>
      <c r="F25" s="833" t="s">
        <v>1014</v>
      </c>
      <c r="G25" s="836">
        <v>157.27859190503591</v>
      </c>
      <c r="H25" s="655" t="s">
        <v>1014</v>
      </c>
      <c r="I25" s="837">
        <v>28.763540884973455</v>
      </c>
    </row>
    <row r="26" spans="1:9" s="804" customFormat="1" ht="11.4" customHeight="1" x14ac:dyDescent="0.2">
      <c r="A26" s="279" t="s">
        <v>136</v>
      </c>
      <c r="B26" s="833">
        <v>31.114129015408725</v>
      </c>
      <c r="C26" s="834" t="s">
        <v>719</v>
      </c>
      <c r="D26" s="835">
        <v>1000</v>
      </c>
      <c r="E26" s="833" t="s">
        <v>1041</v>
      </c>
      <c r="F26" s="833">
        <v>3</v>
      </c>
      <c r="G26" s="836">
        <v>31.114129015408725</v>
      </c>
      <c r="H26" s="655" t="s">
        <v>1014</v>
      </c>
      <c r="I26" s="837" t="s">
        <v>1440</v>
      </c>
    </row>
    <row r="27" spans="1:9" s="804" customFormat="1" ht="11.4" customHeight="1" x14ac:dyDescent="0.2">
      <c r="A27" s="279" t="s">
        <v>243</v>
      </c>
      <c r="B27" s="833">
        <v>10.157103856679932</v>
      </c>
      <c r="C27" s="834" t="s">
        <v>719</v>
      </c>
      <c r="D27" s="835">
        <v>500</v>
      </c>
      <c r="E27" s="833" t="s">
        <v>1041</v>
      </c>
      <c r="F27" s="833" t="s">
        <v>1014</v>
      </c>
      <c r="G27" s="836">
        <v>10.157103856679932</v>
      </c>
      <c r="H27" s="655" t="s">
        <v>1439</v>
      </c>
      <c r="I27" s="837">
        <v>230.95592832704406</v>
      </c>
    </row>
    <row r="28" spans="1:9" s="804" customFormat="1" ht="11.4" customHeight="1" x14ac:dyDescent="0.2">
      <c r="A28" s="279" t="s">
        <v>137</v>
      </c>
      <c r="B28" s="833">
        <v>7.4806635781006253E-5</v>
      </c>
      <c r="C28" s="834" t="s">
        <v>1438</v>
      </c>
      <c r="D28" s="835">
        <v>500</v>
      </c>
      <c r="E28" s="833" t="s">
        <v>1041</v>
      </c>
      <c r="F28" s="833" t="s">
        <v>1014</v>
      </c>
      <c r="G28" s="836">
        <v>0.24152671625648919</v>
      </c>
      <c r="H28" s="655">
        <v>7.8962365734984701E-3</v>
      </c>
      <c r="I28" s="837">
        <v>7.4806635781006253E-5</v>
      </c>
    </row>
    <row r="29" spans="1:9" s="804" customFormat="1" ht="11.4" customHeight="1" x14ac:dyDescent="0.2">
      <c r="A29" s="789" t="s">
        <v>1177</v>
      </c>
      <c r="B29" s="833">
        <v>4.0411040595122452E-3</v>
      </c>
      <c r="C29" s="834" t="s">
        <v>1438</v>
      </c>
      <c r="D29" s="835">
        <v>500</v>
      </c>
      <c r="E29" s="833" t="s">
        <v>1041</v>
      </c>
      <c r="F29" s="833" t="s">
        <v>1014</v>
      </c>
      <c r="G29" s="836">
        <v>3.7727044253347715</v>
      </c>
      <c r="H29" s="655" t="s">
        <v>1439</v>
      </c>
      <c r="I29" s="837">
        <v>4.0411040595122452E-3</v>
      </c>
    </row>
    <row r="30" spans="1:9" s="804" customFormat="1" ht="11.4" customHeight="1" x14ac:dyDescent="0.2">
      <c r="A30" s="279" t="s">
        <v>138</v>
      </c>
      <c r="B30" s="833">
        <v>38.755453401329738</v>
      </c>
      <c r="C30" s="834" t="s">
        <v>719</v>
      </c>
      <c r="D30" s="835">
        <v>500</v>
      </c>
      <c r="E30" s="833" t="s">
        <v>1041</v>
      </c>
      <c r="F30" s="833" t="s">
        <v>1014</v>
      </c>
      <c r="G30" s="836">
        <v>38.755453401329738</v>
      </c>
      <c r="H30" s="655" t="s">
        <v>1014</v>
      </c>
      <c r="I30" s="837">
        <v>193.77900056224536</v>
      </c>
    </row>
    <row r="31" spans="1:9" s="804" customFormat="1" ht="11.4" customHeight="1" x14ac:dyDescent="0.2">
      <c r="A31" s="279" t="s">
        <v>139</v>
      </c>
      <c r="B31" s="833">
        <v>1000</v>
      </c>
      <c r="C31" s="834" t="s">
        <v>1441</v>
      </c>
      <c r="D31" s="835">
        <v>1000</v>
      </c>
      <c r="E31" s="833" t="s">
        <v>1041</v>
      </c>
      <c r="F31" s="833" t="s">
        <v>1014</v>
      </c>
      <c r="G31" s="836">
        <v>3126.8470643815126</v>
      </c>
      <c r="H31" s="655" t="s">
        <v>1014</v>
      </c>
      <c r="I31" s="837" t="s">
        <v>1440</v>
      </c>
    </row>
    <row r="32" spans="1:9" s="804" customFormat="1" ht="11.4" customHeight="1" x14ac:dyDescent="0.2">
      <c r="A32" s="279" t="s">
        <v>140</v>
      </c>
      <c r="B32" s="833">
        <v>2.4803241364214777E-3</v>
      </c>
      <c r="C32" s="834" t="s">
        <v>1438</v>
      </c>
      <c r="D32" s="835">
        <v>932.0059079245284</v>
      </c>
      <c r="E32" s="833" t="s">
        <v>1041</v>
      </c>
      <c r="F32" s="833" t="s">
        <v>1014</v>
      </c>
      <c r="G32" s="836">
        <v>0.31781847409756436</v>
      </c>
      <c r="H32" s="655">
        <v>1.6219659043659043E-2</v>
      </c>
      <c r="I32" s="837">
        <v>2.4803241364214777E-3</v>
      </c>
    </row>
    <row r="33" spans="1:9" s="804" customFormat="1" ht="11.4" customHeight="1" x14ac:dyDescent="0.2">
      <c r="A33" s="279" t="s">
        <v>141</v>
      </c>
      <c r="B33" s="833">
        <v>0.69071199999999999</v>
      </c>
      <c r="C33" s="834" t="s">
        <v>1438</v>
      </c>
      <c r="D33" s="835">
        <v>500</v>
      </c>
      <c r="E33" s="833" t="s">
        <v>1041</v>
      </c>
      <c r="F33" s="833" t="s">
        <v>1014</v>
      </c>
      <c r="G33" s="836">
        <v>20.496348071787974</v>
      </c>
      <c r="H33" s="655" t="s">
        <v>1014</v>
      </c>
      <c r="I33" s="837">
        <v>0.69071199999999999</v>
      </c>
    </row>
    <row r="34" spans="1:9" s="804" customFormat="1" ht="11.4" customHeight="1" x14ac:dyDescent="0.2">
      <c r="A34" s="279" t="s">
        <v>142</v>
      </c>
      <c r="B34" s="833">
        <v>0.22290445714285717</v>
      </c>
      <c r="C34" s="834" t="s">
        <v>718</v>
      </c>
      <c r="D34" s="835">
        <v>500</v>
      </c>
      <c r="E34" s="833" t="s">
        <v>1041</v>
      </c>
      <c r="F34" s="833" t="s">
        <v>1014</v>
      </c>
      <c r="G34" s="836">
        <v>1.4804696915468301</v>
      </c>
      <c r="H34" s="655">
        <v>0.22290445714285717</v>
      </c>
      <c r="I34" s="837">
        <v>0.36124065208333339</v>
      </c>
    </row>
    <row r="35" spans="1:9" s="804" customFormat="1" ht="11.4" customHeight="1" x14ac:dyDescent="0.2">
      <c r="A35" s="279" t="s">
        <v>143</v>
      </c>
      <c r="B35" s="833">
        <v>14.215161571366792</v>
      </c>
      <c r="C35" s="834" t="s">
        <v>719</v>
      </c>
      <c r="D35" s="835">
        <v>1000</v>
      </c>
      <c r="E35" s="833" t="s">
        <v>1041</v>
      </c>
      <c r="F35" s="833">
        <v>2.2999999999999998</v>
      </c>
      <c r="G35" s="836">
        <v>14.215161571366792</v>
      </c>
      <c r="H35" s="655" t="s">
        <v>1014</v>
      </c>
      <c r="I35" s="837" t="s">
        <v>1440</v>
      </c>
    </row>
    <row r="36" spans="1:9" s="804" customFormat="1" ht="11.4" customHeight="1" x14ac:dyDescent="0.2">
      <c r="A36" s="279" t="s">
        <v>144</v>
      </c>
      <c r="B36" s="833">
        <v>0.10002123076923075</v>
      </c>
      <c r="C36" s="834" t="s">
        <v>718</v>
      </c>
      <c r="D36" s="835">
        <v>453.26214201257858</v>
      </c>
      <c r="E36" s="833" t="s">
        <v>1041</v>
      </c>
      <c r="F36" s="833" t="s">
        <v>1014</v>
      </c>
      <c r="G36" s="836">
        <v>0.71184628235357972</v>
      </c>
      <c r="H36" s="655">
        <v>0.10002123076923075</v>
      </c>
      <c r="I36" s="837">
        <v>0.90540869999999996</v>
      </c>
    </row>
    <row r="37" spans="1:9" s="804" customFormat="1" ht="11.4" customHeight="1" x14ac:dyDescent="0.2">
      <c r="A37" s="279" t="s">
        <v>655</v>
      </c>
      <c r="B37" s="833">
        <v>17.200211477720551</v>
      </c>
      <c r="C37" s="834" t="s">
        <v>719</v>
      </c>
      <c r="D37" s="835">
        <v>1000</v>
      </c>
      <c r="E37" s="833" t="s">
        <v>1041</v>
      </c>
      <c r="F37" s="833" t="s">
        <v>1014</v>
      </c>
      <c r="G37" s="836">
        <v>17.200211477720551</v>
      </c>
      <c r="H37" s="655" t="s">
        <v>1014</v>
      </c>
      <c r="I37" s="837">
        <v>22.699061202515725</v>
      </c>
    </row>
    <row r="38" spans="1:9" s="804" customFormat="1" ht="11.4" customHeight="1" x14ac:dyDescent="0.2">
      <c r="A38" s="279" t="s">
        <v>145</v>
      </c>
      <c r="B38" s="833">
        <v>7.2905140512273224E-3</v>
      </c>
      <c r="C38" s="834" t="s">
        <v>1438</v>
      </c>
      <c r="D38" s="835">
        <v>1000</v>
      </c>
      <c r="E38" s="833" t="s">
        <v>1041</v>
      </c>
      <c r="F38" s="833" t="s">
        <v>1014</v>
      </c>
      <c r="G38" s="836">
        <v>2.7129478222090082</v>
      </c>
      <c r="H38" s="655" t="s">
        <v>1014</v>
      </c>
      <c r="I38" s="837">
        <v>7.2905140512273224E-3</v>
      </c>
    </row>
    <row r="39" spans="1:9" s="804" customFormat="1" ht="11.4" customHeight="1" x14ac:dyDescent="0.2">
      <c r="A39" s="279" t="s">
        <v>146</v>
      </c>
      <c r="B39" s="833">
        <v>2.229044571428572</v>
      </c>
      <c r="C39" s="834" t="s">
        <v>718</v>
      </c>
      <c r="D39" s="835">
        <v>500</v>
      </c>
      <c r="E39" s="833" t="s">
        <v>1041</v>
      </c>
      <c r="F39" s="833" t="s">
        <v>1014</v>
      </c>
      <c r="G39" s="836">
        <v>58.735856754033783</v>
      </c>
      <c r="H39" s="655">
        <v>2.229044571428572</v>
      </c>
      <c r="I39" s="837">
        <v>2.9034550000000006</v>
      </c>
    </row>
    <row r="40" spans="1:9" s="804" customFormat="1" ht="11.4" customHeight="1" x14ac:dyDescent="0.2">
      <c r="A40" s="279" t="s">
        <v>829</v>
      </c>
      <c r="B40" s="833">
        <v>1.1501468800000001</v>
      </c>
      <c r="C40" s="834" t="s">
        <v>1438</v>
      </c>
      <c r="D40" s="835">
        <v>500</v>
      </c>
      <c r="E40" s="833" t="s">
        <v>1041</v>
      </c>
      <c r="F40" s="833" t="s">
        <v>1014</v>
      </c>
      <c r="G40" s="836">
        <v>2117.4658377358492</v>
      </c>
      <c r="H40" s="655">
        <v>445.80891428571431</v>
      </c>
      <c r="I40" s="837">
        <v>1.1501468800000001</v>
      </c>
    </row>
    <row r="41" spans="1:9" s="280" customFormat="1" ht="11.4" customHeight="1" x14ac:dyDescent="0.2">
      <c r="A41" s="800" t="s">
        <v>147</v>
      </c>
      <c r="B41" s="833">
        <v>2.6092494983277589E-2</v>
      </c>
      <c r="C41" s="834" t="s">
        <v>718</v>
      </c>
      <c r="D41" s="835">
        <v>500</v>
      </c>
      <c r="E41" s="833" t="s">
        <v>1041</v>
      </c>
      <c r="F41" s="833" t="s">
        <v>1014</v>
      </c>
      <c r="G41" s="836">
        <v>0.34301157353891393</v>
      </c>
      <c r="H41" s="655">
        <v>2.6092494983277589E-2</v>
      </c>
      <c r="I41" s="837">
        <v>1.9773613999999999</v>
      </c>
    </row>
    <row r="42" spans="1:9" s="280" customFormat="1" ht="11.25" customHeight="1" x14ac:dyDescent="0.2">
      <c r="A42" s="789" t="s">
        <v>830</v>
      </c>
      <c r="B42" s="833">
        <v>4.012280228571429</v>
      </c>
      <c r="C42" s="834" t="s">
        <v>718</v>
      </c>
      <c r="D42" s="835">
        <v>100</v>
      </c>
      <c r="E42" s="833" t="s">
        <v>1041</v>
      </c>
      <c r="F42" s="833" t="s">
        <v>1014</v>
      </c>
      <c r="G42" s="836">
        <v>24.383473244162705</v>
      </c>
      <c r="H42" s="655">
        <v>4.012280228571429</v>
      </c>
      <c r="I42" s="837">
        <v>10.665197382857142</v>
      </c>
    </row>
    <row r="43" spans="1:9" s="280" customFormat="1" ht="11.25" customHeight="1" x14ac:dyDescent="0.2">
      <c r="A43" s="789" t="s">
        <v>148</v>
      </c>
      <c r="B43" s="833">
        <v>1.1605729859999999E-2</v>
      </c>
      <c r="C43" s="834" t="s">
        <v>1438</v>
      </c>
      <c r="D43" s="835">
        <v>100</v>
      </c>
      <c r="E43" s="833" t="s">
        <v>1041</v>
      </c>
      <c r="F43" s="833" t="s">
        <v>1014</v>
      </c>
      <c r="G43" s="836">
        <v>69.558962317676844</v>
      </c>
      <c r="H43" s="655">
        <v>41.778213070056985</v>
      </c>
      <c r="I43" s="837">
        <v>1.1605729859999999E-2</v>
      </c>
    </row>
    <row r="44" spans="1:9" s="280" customFormat="1" ht="11.25" customHeight="1" x14ac:dyDescent="0.2">
      <c r="A44" s="789" t="s">
        <v>653</v>
      </c>
      <c r="B44" s="833">
        <v>1145</v>
      </c>
      <c r="C44" s="834" t="s">
        <v>400</v>
      </c>
      <c r="D44" s="835" t="s">
        <v>381</v>
      </c>
      <c r="E44" s="833" t="s">
        <v>1041</v>
      </c>
      <c r="F44" s="833">
        <v>1145</v>
      </c>
      <c r="G44" s="836" t="s">
        <v>1014</v>
      </c>
      <c r="H44" s="655" t="s">
        <v>1014</v>
      </c>
      <c r="I44" s="837" t="s">
        <v>1440</v>
      </c>
    </row>
    <row r="45" spans="1:9" s="280" customFormat="1" ht="11.25" customHeight="1" x14ac:dyDescent="0.2">
      <c r="A45" s="789" t="s">
        <v>827</v>
      </c>
      <c r="B45" s="833">
        <v>1000</v>
      </c>
      <c r="C45" s="834" t="s">
        <v>1441</v>
      </c>
      <c r="D45" s="835">
        <v>1000</v>
      </c>
      <c r="E45" s="833" t="s">
        <v>1041</v>
      </c>
      <c r="F45" s="833" t="s">
        <v>1014</v>
      </c>
      <c r="G45" s="836">
        <v>23464.285714285717</v>
      </c>
      <c r="H45" s="655" t="s">
        <v>1014</v>
      </c>
      <c r="I45" s="837" t="s">
        <v>1440</v>
      </c>
    </row>
    <row r="46" spans="1:9" s="280" customFormat="1" ht="11.25" customHeight="1" x14ac:dyDescent="0.2">
      <c r="A46" s="789" t="s">
        <v>828</v>
      </c>
      <c r="B46" s="833">
        <v>30.068326091521424</v>
      </c>
      <c r="C46" s="834" t="s">
        <v>719</v>
      </c>
      <c r="D46" s="835">
        <v>1000</v>
      </c>
      <c r="E46" s="833" t="s">
        <v>1041</v>
      </c>
      <c r="F46" s="833" t="s">
        <v>1014</v>
      </c>
      <c r="G46" s="836">
        <v>30.068326091521424</v>
      </c>
      <c r="H46" s="655" t="s">
        <v>1014</v>
      </c>
      <c r="I46" s="837" t="s">
        <v>1440</v>
      </c>
    </row>
    <row r="47" spans="1:9" s="280" customFormat="1" ht="11.25" customHeight="1" x14ac:dyDescent="0.2">
      <c r="A47" s="789" t="s">
        <v>149</v>
      </c>
      <c r="B47" s="833">
        <v>29.963032276400003</v>
      </c>
      <c r="C47" s="834" t="s">
        <v>1438</v>
      </c>
      <c r="D47" s="835">
        <v>1000</v>
      </c>
      <c r="E47" s="833" t="s">
        <v>1041</v>
      </c>
      <c r="F47" s="833" t="s">
        <v>1014</v>
      </c>
      <c r="G47" s="836">
        <v>1572.7859190503586</v>
      </c>
      <c r="H47" s="655" t="s">
        <v>1014</v>
      </c>
      <c r="I47" s="837">
        <v>29.963032276400003</v>
      </c>
    </row>
    <row r="48" spans="1:9" s="280" customFormat="1" ht="11.25" customHeight="1" x14ac:dyDescent="0.2">
      <c r="A48" s="789" t="s">
        <v>150</v>
      </c>
      <c r="B48" s="833">
        <v>80</v>
      </c>
      <c r="C48" s="834" t="s">
        <v>400</v>
      </c>
      <c r="D48" s="835">
        <v>1000</v>
      </c>
      <c r="E48" s="833" t="s">
        <v>1041</v>
      </c>
      <c r="F48" s="833">
        <v>80</v>
      </c>
      <c r="G48" s="836">
        <v>4.6799528610711016</v>
      </c>
      <c r="H48" s="655" t="s">
        <v>1014</v>
      </c>
      <c r="I48" s="837" t="s">
        <v>1440</v>
      </c>
    </row>
    <row r="49" spans="1:9" s="280" customFormat="1" ht="11.25" customHeight="1" x14ac:dyDescent="0.2">
      <c r="A49" s="789" t="s">
        <v>151</v>
      </c>
      <c r="B49" s="833">
        <v>625.71428571428567</v>
      </c>
      <c r="C49" s="834" t="s">
        <v>719</v>
      </c>
      <c r="D49" s="835">
        <v>1000</v>
      </c>
      <c r="E49" s="833" t="s">
        <v>1041</v>
      </c>
      <c r="F49" s="833">
        <v>252</v>
      </c>
      <c r="G49" s="836">
        <v>625.71428571428567</v>
      </c>
      <c r="H49" s="655" t="s">
        <v>1014</v>
      </c>
      <c r="I49" s="837" t="s">
        <v>1440</v>
      </c>
    </row>
    <row r="50" spans="1:9" s="280" customFormat="1" ht="11.25" customHeight="1" x14ac:dyDescent="0.2">
      <c r="A50" s="789" t="s">
        <v>152</v>
      </c>
      <c r="B50" s="833">
        <v>4.7610264623901024</v>
      </c>
      <c r="C50" s="834" t="s">
        <v>719</v>
      </c>
      <c r="D50" s="835">
        <v>100</v>
      </c>
      <c r="E50" s="833" t="s">
        <v>1041</v>
      </c>
      <c r="F50" s="833" t="s">
        <v>1014</v>
      </c>
      <c r="G50" s="836">
        <v>4.7610264623901024</v>
      </c>
      <c r="H50" s="655" t="s">
        <v>1439</v>
      </c>
      <c r="I50" s="837" t="s">
        <v>1440</v>
      </c>
    </row>
    <row r="51" spans="1:9" s="280" customFormat="1" ht="11.25" customHeight="1" x14ac:dyDescent="0.2">
      <c r="A51" s="306" t="s">
        <v>105</v>
      </c>
      <c r="B51" s="833">
        <v>1.0472011924538857E-2</v>
      </c>
      <c r="C51" s="834" t="s">
        <v>1438</v>
      </c>
      <c r="D51" s="835">
        <v>500</v>
      </c>
      <c r="E51" s="833" t="s">
        <v>1041</v>
      </c>
      <c r="F51" s="833" t="s">
        <v>1014</v>
      </c>
      <c r="G51" s="836">
        <v>6.0644274806623679</v>
      </c>
      <c r="H51" s="655" t="s">
        <v>1014</v>
      </c>
      <c r="I51" s="837">
        <v>1.0472011924538857E-2</v>
      </c>
    </row>
    <row r="52" spans="1:9" s="280" customFormat="1" ht="11.25" customHeight="1" x14ac:dyDescent="0.2">
      <c r="A52" s="789" t="s">
        <v>106</v>
      </c>
      <c r="B52" s="833">
        <v>0.1063107598</v>
      </c>
      <c r="C52" s="834" t="s">
        <v>1438</v>
      </c>
      <c r="D52" s="835">
        <v>500</v>
      </c>
      <c r="E52" s="833" t="s">
        <v>1041</v>
      </c>
      <c r="F52" s="833" t="s">
        <v>1014</v>
      </c>
      <c r="G52" s="836">
        <v>379.28207733428781</v>
      </c>
      <c r="H52" s="655" t="s">
        <v>1014</v>
      </c>
      <c r="I52" s="837">
        <v>0.1063107598</v>
      </c>
    </row>
    <row r="53" spans="1:9" s="280" customFormat="1" ht="11.25" customHeight="1" x14ac:dyDescent="0.2">
      <c r="A53" s="789" t="s">
        <v>153</v>
      </c>
      <c r="B53" s="833">
        <v>1.5729617456497755</v>
      </c>
      <c r="C53" s="834" t="s">
        <v>719</v>
      </c>
      <c r="D53" s="835">
        <v>500</v>
      </c>
      <c r="E53" s="833" t="s">
        <v>1041</v>
      </c>
      <c r="F53" s="833" t="s">
        <v>1014</v>
      </c>
      <c r="G53" s="836">
        <v>1.5729617456497755</v>
      </c>
      <c r="H53" s="655" t="s">
        <v>1014</v>
      </c>
      <c r="I53" s="837">
        <v>28.680250002744973</v>
      </c>
    </row>
    <row r="54" spans="1:9" s="280" customFormat="1" ht="11.25" customHeight="1" x14ac:dyDescent="0.2">
      <c r="A54" s="789" t="s">
        <v>401</v>
      </c>
      <c r="B54" s="833">
        <v>8.061539999999999E-4</v>
      </c>
      <c r="C54" s="834" t="s">
        <v>1438</v>
      </c>
      <c r="D54" s="835">
        <v>500</v>
      </c>
      <c r="E54" s="833" t="s">
        <v>1041</v>
      </c>
      <c r="F54" s="833" t="s">
        <v>1014</v>
      </c>
      <c r="G54" s="836">
        <v>5.7128066513482826E-3</v>
      </c>
      <c r="H54" s="655" t="s">
        <v>1439</v>
      </c>
      <c r="I54" s="837">
        <v>8.061539999999999E-4</v>
      </c>
    </row>
    <row r="55" spans="1:9" s="280" customFormat="1" ht="11.25" customHeight="1" x14ac:dyDescent="0.2">
      <c r="A55" s="789" t="s">
        <v>154</v>
      </c>
      <c r="B55" s="833">
        <v>2.1012355135510141E-3</v>
      </c>
      <c r="C55" s="834" t="s">
        <v>1438</v>
      </c>
      <c r="D55" s="835">
        <v>100</v>
      </c>
      <c r="E55" s="833" t="s">
        <v>1041</v>
      </c>
      <c r="F55" s="833" t="s">
        <v>1014</v>
      </c>
      <c r="G55" s="836">
        <v>1.0086092410386076</v>
      </c>
      <c r="H55" s="655">
        <v>2.8577494505494499E-2</v>
      </c>
      <c r="I55" s="837">
        <v>2.1012355135510141E-3</v>
      </c>
    </row>
    <row r="56" spans="1:9" s="280" customFormat="1" ht="11.25" customHeight="1" x14ac:dyDescent="0.2">
      <c r="A56" s="789" t="s">
        <v>528</v>
      </c>
      <c r="B56" s="833">
        <v>4.2432600000000004E-4</v>
      </c>
      <c r="C56" s="834" t="s">
        <v>1438</v>
      </c>
      <c r="D56" s="835">
        <v>500</v>
      </c>
      <c r="E56" s="833" t="s">
        <v>1041</v>
      </c>
      <c r="F56" s="833" t="s">
        <v>1014</v>
      </c>
      <c r="G56" s="836">
        <v>3.8750522032083665E-2</v>
      </c>
      <c r="H56" s="655">
        <v>1.0002123076923077E-3</v>
      </c>
      <c r="I56" s="837">
        <v>4.2432600000000004E-4</v>
      </c>
    </row>
    <row r="57" spans="1:9" s="280" customFormat="1" ht="11.25" customHeight="1" x14ac:dyDescent="0.2">
      <c r="A57" s="789" t="s">
        <v>155</v>
      </c>
      <c r="B57" s="833">
        <v>0.75354699999999997</v>
      </c>
      <c r="C57" s="834" t="s">
        <v>1438</v>
      </c>
      <c r="D57" s="835">
        <v>376.29790188679249</v>
      </c>
      <c r="E57" s="833" t="s">
        <v>1041</v>
      </c>
      <c r="F57" s="833" t="s">
        <v>1014</v>
      </c>
      <c r="G57" s="836">
        <v>376.29790188679249</v>
      </c>
      <c r="H57" s="655">
        <v>8.9161782857142882</v>
      </c>
      <c r="I57" s="837">
        <v>0.75354699999999997</v>
      </c>
    </row>
    <row r="58" spans="1:9" s="280" customFormat="1" ht="11.25" customHeight="1" x14ac:dyDescent="0.2">
      <c r="A58" s="789" t="s">
        <v>235</v>
      </c>
      <c r="B58" s="833">
        <v>0.5710765000000001</v>
      </c>
      <c r="C58" s="834" t="s">
        <v>1438</v>
      </c>
      <c r="D58" s="835">
        <v>100</v>
      </c>
      <c r="E58" s="833" t="s">
        <v>1041</v>
      </c>
      <c r="F58" s="833" t="s">
        <v>1014</v>
      </c>
      <c r="G58" s="836">
        <v>204.33995287331547</v>
      </c>
      <c r="H58" s="655" t="s">
        <v>1439</v>
      </c>
      <c r="I58" s="837">
        <v>0.5710765000000001</v>
      </c>
    </row>
    <row r="59" spans="1:9" s="280" customFormat="1" ht="11.25" customHeight="1" x14ac:dyDescent="0.2">
      <c r="A59" s="789" t="s">
        <v>236</v>
      </c>
      <c r="B59" s="833">
        <v>5.4557034965034959E-2</v>
      </c>
      <c r="C59" s="834" t="s">
        <v>718</v>
      </c>
      <c r="D59" s="835">
        <v>500</v>
      </c>
      <c r="E59" s="833" t="s">
        <v>1041</v>
      </c>
      <c r="F59" s="833" t="s">
        <v>1014</v>
      </c>
      <c r="G59" s="836">
        <v>2.8267158890356581</v>
      </c>
      <c r="H59" s="655">
        <v>5.4557034965034959E-2</v>
      </c>
      <c r="I59" s="837">
        <v>0.38598300000000002</v>
      </c>
    </row>
    <row r="60" spans="1:9" s="280" customFormat="1" ht="11.25" customHeight="1" x14ac:dyDescent="0.2">
      <c r="A60" s="789" t="s">
        <v>237</v>
      </c>
      <c r="B60" s="833">
        <v>9.1678928050959618E-2</v>
      </c>
      <c r="C60" s="834" t="s">
        <v>1438</v>
      </c>
      <c r="D60" s="835">
        <v>500</v>
      </c>
      <c r="E60" s="833" t="s">
        <v>1041</v>
      </c>
      <c r="F60" s="833" t="s">
        <v>1014</v>
      </c>
      <c r="G60" s="836">
        <v>1.2056251496709305</v>
      </c>
      <c r="H60" s="655" t="s">
        <v>1014</v>
      </c>
      <c r="I60" s="837">
        <v>9.1678928050959618E-2</v>
      </c>
    </row>
    <row r="61" spans="1:9" s="280" customFormat="1" ht="11.25" customHeight="1" x14ac:dyDescent="0.2">
      <c r="A61" s="789" t="s">
        <v>375</v>
      </c>
      <c r="B61" s="833">
        <v>2.2606974962228725</v>
      </c>
      <c r="C61" s="834" t="s">
        <v>719</v>
      </c>
      <c r="D61" s="835">
        <v>500</v>
      </c>
      <c r="E61" s="833" t="s">
        <v>1041</v>
      </c>
      <c r="F61" s="833" t="s">
        <v>1014</v>
      </c>
      <c r="G61" s="836">
        <v>2.2606974962228725</v>
      </c>
      <c r="H61" s="655" t="s">
        <v>1014</v>
      </c>
      <c r="I61" s="837">
        <v>63.459004600188678</v>
      </c>
    </row>
    <row r="62" spans="1:9" s="280" customFormat="1" ht="11.25" customHeight="1" x14ac:dyDescent="0.2">
      <c r="A62" s="789" t="s">
        <v>376</v>
      </c>
      <c r="B62" s="833">
        <v>1.9833771576946191</v>
      </c>
      <c r="C62" s="834" t="s">
        <v>719</v>
      </c>
      <c r="D62" s="835">
        <v>500</v>
      </c>
      <c r="E62" s="833" t="s">
        <v>1041</v>
      </c>
      <c r="F62" s="833" t="s">
        <v>1014</v>
      </c>
      <c r="G62" s="836">
        <v>1.9833771576946191</v>
      </c>
      <c r="H62" s="655" t="s">
        <v>1014</v>
      </c>
      <c r="I62" s="837">
        <v>28.204012872955982</v>
      </c>
    </row>
    <row r="63" spans="1:9" s="280" customFormat="1" ht="11.25" customHeight="1" x14ac:dyDescent="0.2">
      <c r="A63" s="789" t="s">
        <v>377</v>
      </c>
      <c r="B63" s="833">
        <v>1.8855772613117678</v>
      </c>
      <c r="C63" s="834" t="s">
        <v>719</v>
      </c>
      <c r="D63" s="835">
        <v>1000</v>
      </c>
      <c r="E63" s="833" t="s">
        <v>1041</v>
      </c>
      <c r="F63" s="833" t="s">
        <v>1014</v>
      </c>
      <c r="G63" s="836">
        <v>1.8855772613117678</v>
      </c>
      <c r="H63" s="655" t="s">
        <v>1014</v>
      </c>
      <c r="I63" s="837">
        <v>5.5643503540062893</v>
      </c>
    </row>
    <row r="64" spans="1:9" s="280" customFormat="1" ht="11.25" customHeight="1" x14ac:dyDescent="0.2">
      <c r="A64" s="789" t="s">
        <v>244</v>
      </c>
      <c r="B64" s="833">
        <v>0.11181774001660233</v>
      </c>
      <c r="C64" s="834" t="s">
        <v>1438</v>
      </c>
      <c r="D64" s="835">
        <v>500</v>
      </c>
      <c r="E64" s="833" t="s">
        <v>1041</v>
      </c>
      <c r="F64" s="833" t="s">
        <v>1014</v>
      </c>
      <c r="G64" s="836">
        <v>3.8378265639760114</v>
      </c>
      <c r="H64" s="655">
        <v>0.37507961538461537</v>
      </c>
      <c r="I64" s="837">
        <v>0.11181774001660233</v>
      </c>
    </row>
    <row r="65" spans="1:9" s="280" customFormat="1" ht="11.25" customHeight="1" x14ac:dyDescent="0.2">
      <c r="A65" s="789" t="s">
        <v>245</v>
      </c>
      <c r="B65" s="833">
        <v>2.3081822485207102E-2</v>
      </c>
      <c r="C65" s="834" t="s">
        <v>718</v>
      </c>
      <c r="D65" s="835">
        <v>500</v>
      </c>
      <c r="E65" s="833" t="s">
        <v>1041</v>
      </c>
      <c r="F65" s="833" t="s">
        <v>1014</v>
      </c>
      <c r="G65" s="836">
        <v>0.50175235787451977</v>
      </c>
      <c r="H65" s="655">
        <v>2.3081822485207102E-2</v>
      </c>
      <c r="I65" s="837">
        <v>7.0110000000000006E-2</v>
      </c>
    </row>
    <row r="66" spans="1:9" s="280" customFormat="1" ht="11.25" customHeight="1" x14ac:dyDescent="0.2">
      <c r="A66" s="789" t="s">
        <v>307</v>
      </c>
      <c r="B66" s="833">
        <v>1.1666488400000001</v>
      </c>
      <c r="C66" s="834" t="s">
        <v>1438</v>
      </c>
      <c r="D66" s="835">
        <v>500</v>
      </c>
      <c r="E66" s="833" t="s">
        <v>1041</v>
      </c>
      <c r="F66" s="833" t="s">
        <v>1014</v>
      </c>
      <c r="G66" s="836">
        <v>48.76242864214462</v>
      </c>
      <c r="H66" s="655">
        <v>8.9161782857142882</v>
      </c>
      <c r="I66" s="837">
        <v>1.1666488400000001</v>
      </c>
    </row>
    <row r="67" spans="1:9" s="280" customFormat="1" ht="11.25" customHeight="1" x14ac:dyDescent="0.2">
      <c r="A67" s="789" t="s">
        <v>308</v>
      </c>
      <c r="B67" s="833">
        <v>0.35664713142857146</v>
      </c>
      <c r="C67" s="834" t="s">
        <v>718</v>
      </c>
      <c r="D67" s="835">
        <v>100</v>
      </c>
      <c r="E67" s="833" t="s">
        <v>1041</v>
      </c>
      <c r="F67" s="833" t="s">
        <v>1014</v>
      </c>
      <c r="G67" s="836">
        <v>3.9357676365013421</v>
      </c>
      <c r="H67" s="655">
        <v>0.35664713142857146</v>
      </c>
      <c r="I67" s="837">
        <v>2.2415610000000004</v>
      </c>
    </row>
    <row r="68" spans="1:9" s="280" customFormat="1" ht="11.25" customHeight="1" x14ac:dyDescent="0.2">
      <c r="A68" s="789" t="s">
        <v>238</v>
      </c>
      <c r="B68" s="833">
        <v>3.5664713142857147</v>
      </c>
      <c r="C68" s="834" t="s">
        <v>718</v>
      </c>
      <c r="D68" s="835">
        <v>500</v>
      </c>
      <c r="E68" s="833" t="s">
        <v>1041</v>
      </c>
      <c r="F68" s="833" t="s">
        <v>1014</v>
      </c>
      <c r="G68" s="836">
        <v>28.77611403354863</v>
      </c>
      <c r="H68" s="655">
        <v>3.5664713142857147</v>
      </c>
      <c r="I68" s="837">
        <v>6.4919400000000014</v>
      </c>
    </row>
    <row r="69" spans="1:9" s="280" customFormat="1" ht="11.25" customHeight="1" x14ac:dyDescent="0.2">
      <c r="A69" s="789" t="s">
        <v>1002</v>
      </c>
      <c r="B69" s="833">
        <v>7.3286070299999999E-3</v>
      </c>
      <c r="C69" s="834" t="s">
        <v>1438</v>
      </c>
      <c r="D69" s="835">
        <v>500</v>
      </c>
      <c r="E69" s="833" t="s">
        <v>1041</v>
      </c>
      <c r="F69" s="833" t="s">
        <v>1014</v>
      </c>
      <c r="G69" s="836">
        <v>37.928207733428785</v>
      </c>
      <c r="H69" s="655" t="s">
        <v>1014</v>
      </c>
      <c r="I69" s="837">
        <v>7.3286070299999999E-3</v>
      </c>
    </row>
    <row r="70" spans="1:9" s="280" customFormat="1" ht="11.25" customHeight="1" x14ac:dyDescent="0.2">
      <c r="A70" s="789" t="s">
        <v>107</v>
      </c>
      <c r="B70" s="833">
        <v>0.34431580715000004</v>
      </c>
      <c r="C70" s="834" t="s">
        <v>1438</v>
      </c>
      <c r="D70" s="835">
        <v>500</v>
      </c>
      <c r="E70" s="833" t="s">
        <v>1041</v>
      </c>
      <c r="F70" s="833" t="s">
        <v>1014</v>
      </c>
      <c r="G70" s="836">
        <v>139.83692077823397</v>
      </c>
      <c r="H70" s="655" t="s">
        <v>1014</v>
      </c>
      <c r="I70" s="837">
        <v>0.34431580715000004</v>
      </c>
    </row>
    <row r="71" spans="1:9" s="280" customFormat="1" ht="11.25" customHeight="1" x14ac:dyDescent="0.2">
      <c r="A71" s="789" t="s">
        <v>1003</v>
      </c>
      <c r="B71" s="833">
        <v>6.0012738461538456E-2</v>
      </c>
      <c r="C71" s="834" t="s">
        <v>718</v>
      </c>
      <c r="D71" s="835">
        <v>100</v>
      </c>
      <c r="E71" s="833" t="s">
        <v>1041</v>
      </c>
      <c r="F71" s="833" t="s">
        <v>1014</v>
      </c>
      <c r="G71" s="836">
        <v>1.0728974760555827</v>
      </c>
      <c r="H71" s="655">
        <v>6.0012738461538456E-2</v>
      </c>
      <c r="I71" s="837">
        <v>0.13727900000000004</v>
      </c>
    </row>
    <row r="72" spans="1:9" s="280" customFormat="1" ht="11.25" customHeight="1" x14ac:dyDescent="0.2">
      <c r="A72" s="789" t="s">
        <v>309</v>
      </c>
      <c r="B72" s="833">
        <v>1.7198048455730953E-2</v>
      </c>
      <c r="C72" s="834" t="s">
        <v>1438</v>
      </c>
      <c r="D72" s="835">
        <v>500</v>
      </c>
      <c r="E72" s="833" t="s">
        <v>1041</v>
      </c>
      <c r="F72" s="833" t="s">
        <v>1014</v>
      </c>
      <c r="G72" s="836">
        <v>1.9308388231424054</v>
      </c>
      <c r="H72" s="655">
        <v>0.15003184615384613</v>
      </c>
      <c r="I72" s="837">
        <v>1.7198048455730953E-2</v>
      </c>
    </row>
    <row r="73" spans="1:9" s="280" customFormat="1" ht="11.25" customHeight="1" x14ac:dyDescent="0.2">
      <c r="A73" s="789" t="s">
        <v>1004</v>
      </c>
      <c r="B73" s="833">
        <v>2.528519007900115</v>
      </c>
      <c r="C73" s="834" t="s">
        <v>719</v>
      </c>
      <c r="D73" s="835">
        <v>1000</v>
      </c>
      <c r="E73" s="833" t="s">
        <v>1041</v>
      </c>
      <c r="F73" s="833" t="s">
        <v>1014</v>
      </c>
      <c r="G73" s="836">
        <v>2.528519007900115</v>
      </c>
      <c r="H73" s="655" t="s">
        <v>1014</v>
      </c>
      <c r="I73" s="837">
        <v>23.524815135188682</v>
      </c>
    </row>
    <row r="74" spans="1:9" s="280" customFormat="1" ht="11.25" customHeight="1" x14ac:dyDescent="0.2">
      <c r="A74" s="789" t="s">
        <v>1005</v>
      </c>
      <c r="B74" s="833">
        <v>17.068842544600002</v>
      </c>
      <c r="C74" s="834" t="s">
        <v>1438</v>
      </c>
      <c r="D74" s="835">
        <v>500</v>
      </c>
      <c r="E74" s="833" t="s">
        <v>1041</v>
      </c>
      <c r="F74" s="833" t="s">
        <v>1014</v>
      </c>
      <c r="G74" s="836">
        <v>10114.188728914341</v>
      </c>
      <c r="H74" s="655" t="s">
        <v>1014</v>
      </c>
      <c r="I74" s="837">
        <v>17.068842544600002</v>
      </c>
    </row>
    <row r="75" spans="1:9" s="280" customFormat="1" ht="11.25" customHeight="1" x14ac:dyDescent="0.2">
      <c r="A75" s="789" t="s">
        <v>1007</v>
      </c>
      <c r="B75" s="833">
        <v>32.657878660000002</v>
      </c>
      <c r="C75" s="834" t="s">
        <v>1438</v>
      </c>
      <c r="D75" s="835">
        <v>100</v>
      </c>
      <c r="E75" s="833" t="s">
        <v>1041</v>
      </c>
      <c r="F75" s="833" t="s">
        <v>1014</v>
      </c>
      <c r="G75" s="836">
        <v>252.85190079001148</v>
      </c>
      <c r="H75" s="655" t="s">
        <v>1014</v>
      </c>
      <c r="I75" s="837">
        <v>32.657878660000002</v>
      </c>
    </row>
    <row r="76" spans="1:9" s="280" customFormat="1" ht="11.25" customHeight="1" x14ac:dyDescent="0.2">
      <c r="A76" s="789" t="s">
        <v>1006</v>
      </c>
      <c r="B76" s="833">
        <v>74.37008555200002</v>
      </c>
      <c r="C76" s="834" t="s">
        <v>1438</v>
      </c>
      <c r="D76" s="835">
        <v>500</v>
      </c>
      <c r="E76" s="833" t="s">
        <v>1041</v>
      </c>
      <c r="F76" s="833" t="s">
        <v>1014</v>
      </c>
      <c r="G76" s="836">
        <v>126427.35911142928</v>
      </c>
      <c r="H76" s="655" t="s">
        <v>1014</v>
      </c>
      <c r="I76" s="837">
        <v>74.37008555200002</v>
      </c>
    </row>
    <row r="77" spans="1:9" s="280" customFormat="1" ht="11.25" customHeight="1" x14ac:dyDescent="0.2">
      <c r="A77" s="306" t="s">
        <v>108</v>
      </c>
      <c r="B77" s="833">
        <v>0.11705250006700552</v>
      </c>
      <c r="C77" s="834" t="s">
        <v>1438</v>
      </c>
      <c r="D77" s="835">
        <v>500</v>
      </c>
      <c r="E77" s="833" t="s">
        <v>1041</v>
      </c>
      <c r="F77" s="833" t="s">
        <v>1014</v>
      </c>
      <c r="G77" s="836">
        <v>1.2642735911142928</v>
      </c>
      <c r="H77" s="655" t="s">
        <v>1014</v>
      </c>
      <c r="I77" s="837">
        <v>0.11705250006700552</v>
      </c>
    </row>
    <row r="78" spans="1:9" s="280" customFormat="1" ht="11.25" customHeight="1" x14ac:dyDescent="0.2">
      <c r="A78" s="789" t="s">
        <v>310</v>
      </c>
      <c r="B78" s="833">
        <v>3.0681392129373632</v>
      </c>
      <c r="C78" s="834" t="s">
        <v>1438</v>
      </c>
      <c r="D78" s="835">
        <v>500</v>
      </c>
      <c r="E78" s="833" t="s">
        <v>1041</v>
      </c>
      <c r="F78" s="833" t="s">
        <v>1014</v>
      </c>
      <c r="G78" s="836">
        <v>25.285471822285853</v>
      </c>
      <c r="H78" s="655" t="s">
        <v>1014</v>
      </c>
      <c r="I78" s="837">
        <v>3.0681392129373632</v>
      </c>
    </row>
    <row r="79" spans="1:9" s="280" customFormat="1" ht="11.25" customHeight="1" x14ac:dyDescent="0.2">
      <c r="A79" s="306" t="s">
        <v>109</v>
      </c>
      <c r="B79" s="833">
        <v>2.4013306943897826E-2</v>
      </c>
      <c r="C79" s="834" t="s">
        <v>1438</v>
      </c>
      <c r="D79" s="835">
        <v>500</v>
      </c>
      <c r="E79" s="833" t="s">
        <v>1041</v>
      </c>
      <c r="F79" s="833" t="s">
        <v>1014</v>
      </c>
      <c r="G79" s="836">
        <v>1.7425657710563365</v>
      </c>
      <c r="H79" s="655" t="s">
        <v>1014</v>
      </c>
      <c r="I79" s="837">
        <v>2.4013306943897826E-2</v>
      </c>
    </row>
    <row r="80" spans="1:9" s="280" customFormat="1" ht="11.25" customHeight="1" x14ac:dyDescent="0.2">
      <c r="A80" s="306" t="s">
        <v>110</v>
      </c>
      <c r="B80" s="833">
        <v>5.064712225720385E-3</v>
      </c>
      <c r="C80" s="834" t="s">
        <v>1438</v>
      </c>
      <c r="D80" s="835">
        <v>500</v>
      </c>
      <c r="E80" s="833" t="s">
        <v>1041</v>
      </c>
      <c r="F80" s="833" t="s">
        <v>1014</v>
      </c>
      <c r="G80" s="836">
        <v>0.36252234106002523</v>
      </c>
      <c r="H80" s="655" t="s">
        <v>1014</v>
      </c>
      <c r="I80" s="837">
        <v>5.064712225720385E-3</v>
      </c>
    </row>
    <row r="81" spans="1:9" s="280" customFormat="1" ht="11.25" customHeight="1" x14ac:dyDescent="0.2">
      <c r="A81" s="789" t="s">
        <v>402</v>
      </c>
      <c r="B81" s="833">
        <v>2.1223524133585382E-4</v>
      </c>
      <c r="C81" s="834" t="s">
        <v>1438</v>
      </c>
      <c r="D81" s="835">
        <v>500</v>
      </c>
      <c r="E81" s="833" t="s">
        <v>1041</v>
      </c>
      <c r="F81" s="833" t="s">
        <v>1014</v>
      </c>
      <c r="G81" s="836">
        <v>5.3886681212138923</v>
      </c>
      <c r="H81" s="655" t="s">
        <v>1439</v>
      </c>
      <c r="I81" s="837">
        <v>2.1223524133585382E-4</v>
      </c>
    </row>
    <row r="82" spans="1:9" s="280" customFormat="1" ht="11.25" customHeight="1" x14ac:dyDescent="0.2">
      <c r="A82" s="279" t="s">
        <v>635</v>
      </c>
      <c r="B82" s="833">
        <v>2.4000000000000001E-4</v>
      </c>
      <c r="C82" s="834" t="s">
        <v>719</v>
      </c>
      <c r="D82" s="835">
        <v>1000</v>
      </c>
      <c r="E82" s="833" t="s">
        <v>1041</v>
      </c>
      <c r="F82" s="833">
        <v>2.0000000000000002E-5</v>
      </c>
      <c r="G82" s="836">
        <v>2.4000000000000001E-4</v>
      </c>
      <c r="H82" s="655" t="s">
        <v>1014</v>
      </c>
      <c r="I82" s="837">
        <v>0.29894007572327047</v>
      </c>
    </row>
    <row r="83" spans="1:9" s="280" customFormat="1" ht="11.25" customHeight="1" x14ac:dyDescent="0.2">
      <c r="A83" s="789" t="s">
        <v>111</v>
      </c>
      <c r="B83" s="833">
        <v>0.72641430030521992</v>
      </c>
      <c r="C83" s="834" t="s">
        <v>1438</v>
      </c>
      <c r="D83" s="835">
        <v>500</v>
      </c>
      <c r="E83" s="833" t="s">
        <v>1041</v>
      </c>
      <c r="F83" s="833" t="s">
        <v>1014</v>
      </c>
      <c r="G83" s="836">
        <v>25.285471822285853</v>
      </c>
      <c r="H83" s="655" t="s">
        <v>1014</v>
      </c>
      <c r="I83" s="837">
        <v>0.72641430030521992</v>
      </c>
    </row>
    <row r="84" spans="1:9" s="280" customFormat="1" ht="11.25" customHeight="1" x14ac:dyDescent="0.2">
      <c r="A84" s="789" t="s">
        <v>384</v>
      </c>
      <c r="B84" s="833">
        <v>13.216616117924531</v>
      </c>
      <c r="C84" s="834" t="s">
        <v>1438</v>
      </c>
      <c r="D84" s="835">
        <v>500</v>
      </c>
      <c r="E84" s="833" t="s">
        <v>1041</v>
      </c>
      <c r="F84" s="833" t="s">
        <v>1014</v>
      </c>
      <c r="G84" s="836">
        <v>93.857142857142861</v>
      </c>
      <c r="H84" s="655" t="s">
        <v>1014</v>
      </c>
      <c r="I84" s="837">
        <v>13.216616117924531</v>
      </c>
    </row>
    <row r="85" spans="1:9" s="280" customFormat="1" ht="11.25" customHeight="1" x14ac:dyDescent="0.2">
      <c r="A85" s="789" t="s">
        <v>350</v>
      </c>
      <c r="B85" s="833">
        <v>3.7928207733428785</v>
      </c>
      <c r="C85" s="834" t="s">
        <v>719</v>
      </c>
      <c r="D85" s="835">
        <v>500</v>
      </c>
      <c r="E85" s="833" t="s">
        <v>1041</v>
      </c>
      <c r="F85" s="833" t="s">
        <v>1014</v>
      </c>
      <c r="G85" s="836">
        <v>3.7928207733428785</v>
      </c>
      <c r="H85" s="655" t="s">
        <v>1014</v>
      </c>
      <c r="I85" s="837">
        <v>30.160012305031447</v>
      </c>
    </row>
    <row r="86" spans="1:9" s="280" customFormat="1" ht="11.25" customHeight="1" x14ac:dyDescent="0.2">
      <c r="A86" s="789" t="s">
        <v>36</v>
      </c>
      <c r="B86" s="833">
        <v>4.5168014999999997</v>
      </c>
      <c r="C86" s="834" t="s">
        <v>1438</v>
      </c>
      <c r="D86" s="835">
        <v>500</v>
      </c>
      <c r="E86" s="833" t="s">
        <v>1041</v>
      </c>
      <c r="F86" s="833" t="s">
        <v>1014</v>
      </c>
      <c r="G86" s="836" t="s">
        <v>1014</v>
      </c>
      <c r="H86" s="655" t="s">
        <v>1439</v>
      </c>
      <c r="I86" s="837">
        <v>4.5168014999999997</v>
      </c>
    </row>
    <row r="87" spans="1:9" s="280" customFormat="1" ht="11.25" customHeight="1" x14ac:dyDescent="0.2">
      <c r="A87" s="789" t="s">
        <v>351</v>
      </c>
      <c r="B87" s="833">
        <v>3.6926370000000008</v>
      </c>
      <c r="C87" s="834" t="s">
        <v>1438</v>
      </c>
      <c r="D87" s="835">
        <v>479.48318616352208</v>
      </c>
      <c r="E87" s="833" t="s">
        <v>1041</v>
      </c>
      <c r="F87" s="833" t="s">
        <v>1014</v>
      </c>
      <c r="G87" s="836">
        <v>62.69444779956256</v>
      </c>
      <c r="H87" s="655">
        <v>24.005095384615387</v>
      </c>
      <c r="I87" s="837">
        <v>3.6926370000000008</v>
      </c>
    </row>
    <row r="88" spans="1:9" s="280" customFormat="1" ht="11.25" customHeight="1" x14ac:dyDescent="0.2">
      <c r="A88" s="789" t="s">
        <v>352</v>
      </c>
      <c r="B88" s="833">
        <v>119.66181814990003</v>
      </c>
      <c r="C88" s="834" t="s">
        <v>1438</v>
      </c>
      <c r="D88" s="835">
        <v>500</v>
      </c>
      <c r="E88" s="833" t="s">
        <v>1041</v>
      </c>
      <c r="F88" s="833" t="s">
        <v>1014</v>
      </c>
      <c r="G88" s="836">
        <v>478.19569558367709</v>
      </c>
      <c r="H88" s="655" t="s">
        <v>1014</v>
      </c>
      <c r="I88" s="837">
        <v>119.66181814990003</v>
      </c>
    </row>
    <row r="89" spans="1:9" s="280" customFormat="1" ht="11.25" customHeight="1" x14ac:dyDescent="0.2">
      <c r="A89" s="789" t="s">
        <v>353</v>
      </c>
      <c r="B89" s="833">
        <v>93.052630320000006</v>
      </c>
      <c r="C89" s="834" t="s">
        <v>718</v>
      </c>
      <c r="D89" s="835">
        <v>500</v>
      </c>
      <c r="E89" s="833" t="s">
        <v>1041</v>
      </c>
      <c r="F89" s="833" t="s">
        <v>1014</v>
      </c>
      <c r="G89" s="836">
        <v>456.83916040402846</v>
      </c>
      <c r="H89" s="655">
        <v>93.052630320000006</v>
      </c>
      <c r="I89" s="837">
        <v>358.49678339305899</v>
      </c>
    </row>
    <row r="90" spans="1:9" s="280" customFormat="1" ht="11.25" customHeight="1" x14ac:dyDescent="0.2">
      <c r="A90" s="789" t="s">
        <v>112</v>
      </c>
      <c r="B90" s="833">
        <v>244.02000000912432</v>
      </c>
      <c r="C90" s="834" t="s">
        <v>1438</v>
      </c>
      <c r="D90" s="835">
        <v>500</v>
      </c>
      <c r="E90" s="833" t="s">
        <v>1041</v>
      </c>
      <c r="F90" s="833" t="s">
        <v>1014</v>
      </c>
      <c r="G90" s="836">
        <v>1264.2735911142927</v>
      </c>
      <c r="H90" s="655" t="s">
        <v>1014</v>
      </c>
      <c r="I90" s="837">
        <v>244.02000000912432</v>
      </c>
    </row>
    <row r="91" spans="1:9" s="280" customFormat="1" ht="11.25" customHeight="1" x14ac:dyDescent="0.2">
      <c r="A91" s="789" t="s">
        <v>354</v>
      </c>
      <c r="B91" s="833">
        <v>0.13596416711906673</v>
      </c>
      <c r="C91" s="834" t="s">
        <v>719</v>
      </c>
      <c r="D91" s="835">
        <v>1000</v>
      </c>
      <c r="E91" s="833" t="s">
        <v>1041</v>
      </c>
      <c r="F91" s="833" t="s">
        <v>1014</v>
      </c>
      <c r="G91" s="836">
        <v>0.13596416711906673</v>
      </c>
      <c r="H91" s="655" t="s">
        <v>1014</v>
      </c>
      <c r="I91" s="837">
        <v>44.579208905660373</v>
      </c>
    </row>
    <row r="92" spans="1:9" s="280" customFormat="1" ht="11.25" customHeight="1" x14ac:dyDescent="0.2">
      <c r="A92" s="789" t="s">
        <v>355</v>
      </c>
      <c r="B92" s="833">
        <v>7.0912878398128654E-2</v>
      </c>
      <c r="C92" s="834" t="s">
        <v>719</v>
      </c>
      <c r="D92" s="835">
        <v>1000</v>
      </c>
      <c r="E92" s="833" t="s">
        <v>1041</v>
      </c>
      <c r="F92" s="833" t="s">
        <v>1014</v>
      </c>
      <c r="G92" s="836">
        <v>7.0912878398128654E-2</v>
      </c>
      <c r="H92" s="655" t="s">
        <v>1014</v>
      </c>
      <c r="I92" s="837">
        <v>12.15203256100629</v>
      </c>
    </row>
    <row r="93" spans="1:9" s="280" customFormat="1" ht="11.25" customHeight="1" x14ac:dyDescent="0.2">
      <c r="A93" s="789" t="s">
        <v>385</v>
      </c>
      <c r="B93" s="833">
        <v>0.22077618001510063</v>
      </c>
      <c r="C93" s="834" t="s">
        <v>719</v>
      </c>
      <c r="D93" s="835">
        <v>500</v>
      </c>
      <c r="E93" s="833" t="s">
        <v>1041</v>
      </c>
      <c r="F93" s="833" t="s">
        <v>1014</v>
      </c>
      <c r="G93" s="836">
        <v>0.22077618001510063</v>
      </c>
      <c r="H93" s="655" t="s">
        <v>1014</v>
      </c>
      <c r="I93" s="837">
        <v>0.23115615974842768</v>
      </c>
    </row>
    <row r="94" spans="1:9" s="280" customFormat="1" ht="11.25" customHeight="1" x14ac:dyDescent="0.2">
      <c r="A94" s="789" t="s">
        <v>356</v>
      </c>
      <c r="B94" s="833">
        <v>4.1141240816963069E-2</v>
      </c>
      <c r="C94" s="834" t="s">
        <v>1438</v>
      </c>
      <c r="D94" s="835">
        <v>500</v>
      </c>
      <c r="E94" s="833" t="s">
        <v>1041</v>
      </c>
      <c r="F94" s="833" t="s">
        <v>1014</v>
      </c>
      <c r="G94" s="836">
        <v>1.2768741456848269</v>
      </c>
      <c r="H94" s="655" t="s">
        <v>1014</v>
      </c>
      <c r="I94" s="837">
        <v>4.1141240816963069E-2</v>
      </c>
    </row>
    <row r="95" spans="1:9" s="280" customFormat="1" ht="11.25" customHeight="1" x14ac:dyDescent="0.2">
      <c r="A95" s="789" t="s">
        <v>378</v>
      </c>
      <c r="B95" s="833">
        <v>7.4558984912000012E-2</v>
      </c>
      <c r="C95" s="834" t="s">
        <v>1438</v>
      </c>
      <c r="D95" s="835">
        <v>500</v>
      </c>
      <c r="E95" s="833" t="s">
        <v>1041</v>
      </c>
      <c r="F95" s="833" t="s">
        <v>1014</v>
      </c>
      <c r="G95" s="836">
        <v>0.56807779525574476</v>
      </c>
      <c r="H95" s="655" t="s">
        <v>1014</v>
      </c>
      <c r="I95" s="837">
        <v>7.4558984912000012E-2</v>
      </c>
    </row>
    <row r="96" spans="1:9" s="280" customFormat="1" ht="11.25" customHeight="1" x14ac:dyDescent="0.2">
      <c r="A96" s="789" t="s">
        <v>357</v>
      </c>
      <c r="B96" s="833">
        <v>2.3005071476063833E-2</v>
      </c>
      <c r="C96" s="834" t="s">
        <v>1438</v>
      </c>
      <c r="D96" s="835">
        <v>500</v>
      </c>
      <c r="E96" s="833" t="s">
        <v>1041</v>
      </c>
      <c r="F96" s="833" t="s">
        <v>1014</v>
      </c>
      <c r="G96" s="836">
        <v>1.9658480563117722</v>
      </c>
      <c r="H96" s="655" t="s">
        <v>1014</v>
      </c>
      <c r="I96" s="837">
        <v>2.3005071476063833E-2</v>
      </c>
    </row>
    <row r="97" spans="1:9" s="280" customFormat="1" ht="11.25" customHeight="1" x14ac:dyDescent="0.2">
      <c r="A97" s="789" t="s">
        <v>113</v>
      </c>
      <c r="B97" s="833">
        <v>14.216011987470095</v>
      </c>
      <c r="C97" s="834" t="s">
        <v>1438</v>
      </c>
      <c r="D97" s="835">
        <v>500</v>
      </c>
      <c r="E97" s="833" t="s">
        <v>1041</v>
      </c>
      <c r="F97" s="833" t="s">
        <v>1014</v>
      </c>
      <c r="G97" s="836">
        <v>417.2102850677166</v>
      </c>
      <c r="H97" s="655" t="s">
        <v>1014</v>
      </c>
      <c r="I97" s="837">
        <v>14.216011987470095</v>
      </c>
    </row>
    <row r="98" spans="1:9" s="280" customFormat="1" ht="11.25" customHeight="1" x14ac:dyDescent="0.2">
      <c r="A98" s="789" t="s">
        <v>358</v>
      </c>
      <c r="B98" s="833">
        <v>9.5535693856179957</v>
      </c>
      <c r="C98" s="834" t="s">
        <v>1438</v>
      </c>
      <c r="D98" s="835">
        <v>500</v>
      </c>
      <c r="E98" s="833" t="s">
        <v>1041</v>
      </c>
      <c r="F98" s="833" t="s">
        <v>1014</v>
      </c>
      <c r="G98" s="836">
        <v>15.729635400013695</v>
      </c>
      <c r="H98" s="655" t="s">
        <v>1014</v>
      </c>
      <c r="I98" s="837">
        <v>9.5535693856179957</v>
      </c>
    </row>
    <row r="99" spans="1:9" s="280" customFormat="1" ht="11.25" customHeight="1" x14ac:dyDescent="0.2">
      <c r="A99" s="789" t="s">
        <v>114</v>
      </c>
      <c r="B99" s="833">
        <v>0.88823291872156396</v>
      </c>
      <c r="C99" s="834" t="s">
        <v>1438</v>
      </c>
      <c r="D99" s="835">
        <v>500</v>
      </c>
      <c r="E99" s="833" t="s">
        <v>1041</v>
      </c>
      <c r="F99" s="833" t="s">
        <v>1014</v>
      </c>
      <c r="G99" s="836">
        <v>571.14690993873864</v>
      </c>
      <c r="H99" s="655" t="s">
        <v>1014</v>
      </c>
      <c r="I99" s="837">
        <v>0.88823291872156396</v>
      </c>
    </row>
    <row r="100" spans="1:9" s="280" customFormat="1" ht="11.25" customHeight="1" x14ac:dyDescent="0.2">
      <c r="A100" s="789" t="s">
        <v>359</v>
      </c>
      <c r="B100" s="833">
        <v>200</v>
      </c>
      <c r="C100" s="834" t="s">
        <v>719</v>
      </c>
      <c r="D100" s="835">
        <v>1000</v>
      </c>
      <c r="E100" s="833" t="s">
        <v>1041</v>
      </c>
      <c r="F100" s="833">
        <v>73</v>
      </c>
      <c r="G100" s="836">
        <v>200</v>
      </c>
      <c r="H100" s="655" t="s">
        <v>1014</v>
      </c>
      <c r="I100" s="837" t="s">
        <v>1440</v>
      </c>
    </row>
    <row r="101" spans="1:9" s="280" customFormat="1" ht="11.25" customHeight="1" x14ac:dyDescent="0.2">
      <c r="A101" s="789" t="s">
        <v>360</v>
      </c>
      <c r="B101" s="833">
        <v>4.6925983598593568</v>
      </c>
      <c r="C101" s="834" t="s">
        <v>719</v>
      </c>
      <c r="D101" s="835">
        <v>500</v>
      </c>
      <c r="E101" s="833" t="s">
        <v>1041</v>
      </c>
      <c r="F101" s="833">
        <v>0.72</v>
      </c>
      <c r="G101" s="836">
        <v>4.6925983598593568</v>
      </c>
      <c r="H101" s="655" t="s">
        <v>1014</v>
      </c>
      <c r="I101" s="837" t="s">
        <v>1440</v>
      </c>
    </row>
    <row r="102" spans="1:9" s="280" customFormat="1" ht="11.25" customHeight="1" x14ac:dyDescent="0.2">
      <c r="A102" s="789" t="s">
        <v>361</v>
      </c>
      <c r="B102" s="833">
        <v>16.144000157125785</v>
      </c>
      <c r="C102" s="834" t="s">
        <v>1438</v>
      </c>
      <c r="D102" s="835">
        <v>500</v>
      </c>
      <c r="E102" s="833" t="s">
        <v>1041</v>
      </c>
      <c r="F102" s="833" t="s">
        <v>1014</v>
      </c>
      <c r="G102" s="836">
        <v>63.213679555714634</v>
      </c>
      <c r="H102" s="655" t="s">
        <v>1014</v>
      </c>
      <c r="I102" s="837">
        <v>16.144000157125785</v>
      </c>
    </row>
    <row r="103" spans="1:9" s="280" customFormat="1" ht="11.25" customHeight="1" x14ac:dyDescent="0.2">
      <c r="A103" s="789" t="s">
        <v>363</v>
      </c>
      <c r="B103" s="833">
        <v>6.1591459438775509</v>
      </c>
      <c r="C103" s="834" t="s">
        <v>1438</v>
      </c>
      <c r="D103" s="835">
        <v>500</v>
      </c>
      <c r="E103" s="833" t="s">
        <v>1041</v>
      </c>
      <c r="F103" s="833" t="s">
        <v>1014</v>
      </c>
      <c r="G103" s="836">
        <v>5607.4340205591161</v>
      </c>
      <c r="H103" s="655">
        <v>2229.044571428572</v>
      </c>
      <c r="I103" s="837">
        <v>6.1591459438775509</v>
      </c>
    </row>
    <row r="104" spans="1:9" s="280" customFormat="1" ht="11.25" customHeight="1" x14ac:dyDescent="0.2">
      <c r="A104" s="789" t="s">
        <v>364</v>
      </c>
      <c r="B104" s="833">
        <v>3.8487540000000005</v>
      </c>
      <c r="C104" s="834" t="s">
        <v>1438</v>
      </c>
      <c r="D104" s="835">
        <v>100</v>
      </c>
      <c r="E104" s="833" t="s">
        <v>1041</v>
      </c>
      <c r="F104" s="833" t="s">
        <v>1014</v>
      </c>
      <c r="G104" s="836">
        <v>3356.5423899371067</v>
      </c>
      <c r="H104" s="655">
        <v>1337.4267428571429</v>
      </c>
      <c r="I104" s="837">
        <v>3.8487540000000005</v>
      </c>
    </row>
    <row r="105" spans="1:9" s="280" customFormat="1" ht="11.25" customHeight="1" x14ac:dyDescent="0.2">
      <c r="A105" s="789" t="s">
        <v>365</v>
      </c>
      <c r="B105" s="833">
        <v>1.5642857142857143</v>
      </c>
      <c r="C105" s="834" t="s">
        <v>719</v>
      </c>
      <c r="D105" s="835">
        <v>100</v>
      </c>
      <c r="E105" s="833" t="s">
        <v>1041</v>
      </c>
      <c r="F105" s="833" t="s">
        <v>1014</v>
      </c>
      <c r="G105" s="836">
        <v>1.5642857142857143</v>
      </c>
      <c r="H105" s="655" t="s">
        <v>1014</v>
      </c>
      <c r="I105" s="837" t="s">
        <v>1440</v>
      </c>
    </row>
    <row r="106" spans="1:9" s="280" customFormat="1" ht="11.25" customHeight="1" x14ac:dyDescent="0.2">
      <c r="A106" s="789" t="s">
        <v>366</v>
      </c>
      <c r="B106" s="833">
        <v>2.7905450000000002E-2</v>
      </c>
      <c r="C106" s="834" t="s">
        <v>1438</v>
      </c>
      <c r="D106" s="835">
        <v>100</v>
      </c>
      <c r="E106" s="833" t="s">
        <v>1041</v>
      </c>
      <c r="F106" s="833" t="s">
        <v>1014</v>
      </c>
      <c r="G106" s="836">
        <v>50.118200095893336</v>
      </c>
      <c r="H106" s="655">
        <v>2.3081822485207097</v>
      </c>
      <c r="I106" s="837">
        <v>2.7905450000000002E-2</v>
      </c>
    </row>
    <row r="107" spans="1:9" s="280" customFormat="1" ht="11.25" customHeight="1" x14ac:dyDescent="0.2">
      <c r="A107" s="789" t="s">
        <v>362</v>
      </c>
      <c r="B107" s="833">
        <v>0.12045140000000001</v>
      </c>
      <c r="C107" s="834" t="s">
        <v>1438</v>
      </c>
      <c r="D107" s="835">
        <v>500</v>
      </c>
      <c r="E107" s="833" t="s">
        <v>1041</v>
      </c>
      <c r="F107" s="833" t="s">
        <v>1014</v>
      </c>
      <c r="G107" s="836">
        <v>58.265182026823332</v>
      </c>
      <c r="H107" s="655">
        <v>21.671266666666664</v>
      </c>
      <c r="I107" s="837">
        <v>0.12045140000000001</v>
      </c>
    </row>
    <row r="108" spans="1:9" s="280" customFormat="1" ht="11.25" customHeight="1" x14ac:dyDescent="0.2">
      <c r="A108" s="279" t="s">
        <v>631</v>
      </c>
      <c r="B108" s="833">
        <v>2.5419723289656821</v>
      </c>
      <c r="C108" s="834" t="s">
        <v>1438</v>
      </c>
      <c r="D108" s="835">
        <v>500</v>
      </c>
      <c r="E108" s="833" t="s">
        <v>1041</v>
      </c>
      <c r="F108" s="833" t="s">
        <v>1014</v>
      </c>
      <c r="G108" s="836">
        <v>102.45566501194979</v>
      </c>
      <c r="H108" s="655">
        <v>59.227897091987558</v>
      </c>
      <c r="I108" s="837">
        <v>2.5419723289656821</v>
      </c>
    </row>
    <row r="109" spans="1:9" s="280" customFormat="1" ht="11.25" customHeight="1" x14ac:dyDescent="0.2">
      <c r="A109" s="279" t="s">
        <v>632</v>
      </c>
      <c r="B109" s="833">
        <v>4.1457564000000007</v>
      </c>
      <c r="C109" s="834" t="s">
        <v>1438</v>
      </c>
      <c r="D109" s="835">
        <v>500</v>
      </c>
      <c r="E109" s="833" t="s">
        <v>1041</v>
      </c>
      <c r="F109" s="833" t="s">
        <v>1014</v>
      </c>
      <c r="G109" s="836">
        <v>39.017574725251635</v>
      </c>
      <c r="H109" s="655">
        <v>50.23569920090128</v>
      </c>
      <c r="I109" s="837">
        <v>4.1457564000000007</v>
      </c>
    </row>
    <row r="110" spans="1:9" s="280" customFormat="1" ht="11.25" customHeight="1" x14ac:dyDescent="0.2">
      <c r="A110" s="789" t="s">
        <v>506</v>
      </c>
      <c r="B110" s="833">
        <v>78.214285714285708</v>
      </c>
      <c r="C110" s="834" t="s">
        <v>719</v>
      </c>
      <c r="D110" s="835">
        <v>1000</v>
      </c>
      <c r="E110" s="833" t="s">
        <v>1041</v>
      </c>
      <c r="F110" s="833">
        <v>4</v>
      </c>
      <c r="G110" s="836">
        <v>78.214285714285708</v>
      </c>
      <c r="H110" s="655" t="s">
        <v>1014</v>
      </c>
      <c r="I110" s="837" t="s">
        <v>1440</v>
      </c>
    </row>
    <row r="111" spans="1:9" s="280" customFormat="1" ht="11.25" customHeight="1" x14ac:dyDescent="0.2">
      <c r="A111" s="789" t="s">
        <v>507</v>
      </c>
      <c r="B111" s="833">
        <v>4.4035963600000008</v>
      </c>
      <c r="C111" s="834" t="s">
        <v>1438</v>
      </c>
      <c r="D111" s="835">
        <v>500</v>
      </c>
      <c r="E111" s="833" t="s">
        <v>1041</v>
      </c>
      <c r="F111" s="833" t="s">
        <v>1014</v>
      </c>
      <c r="G111" s="836">
        <v>27.92004024229982</v>
      </c>
      <c r="H111" s="655">
        <v>6.9968054941286626</v>
      </c>
      <c r="I111" s="837">
        <v>4.4035963600000008</v>
      </c>
    </row>
    <row r="112" spans="1:9" s="280" customFormat="1" ht="11.25" customHeight="1" x14ac:dyDescent="0.2">
      <c r="A112" s="789" t="s">
        <v>866</v>
      </c>
      <c r="B112" s="833">
        <v>410</v>
      </c>
      <c r="C112" s="834" t="s">
        <v>400</v>
      </c>
      <c r="D112" s="835">
        <v>1000</v>
      </c>
      <c r="E112" s="833" t="s">
        <v>1041</v>
      </c>
      <c r="F112" s="833">
        <v>410</v>
      </c>
      <c r="G112" s="836">
        <v>309.06952611553095</v>
      </c>
      <c r="H112" s="655" t="s">
        <v>1014</v>
      </c>
      <c r="I112" s="837" t="s">
        <v>1440</v>
      </c>
    </row>
    <row r="113" spans="1:9" s="280" customFormat="1" ht="11.25" customHeight="1" x14ac:dyDescent="0.2">
      <c r="A113" s="306" t="s">
        <v>115</v>
      </c>
      <c r="B113" s="833">
        <v>5.2969035846153843E-3</v>
      </c>
      <c r="C113" s="834" t="s">
        <v>1438</v>
      </c>
      <c r="D113" s="835">
        <v>500</v>
      </c>
      <c r="E113" s="833" t="s">
        <v>1041</v>
      </c>
      <c r="F113" s="833" t="s">
        <v>1014</v>
      </c>
      <c r="G113" s="836">
        <v>5.5889478096309899</v>
      </c>
      <c r="H113" s="655" t="s">
        <v>1439</v>
      </c>
      <c r="I113" s="837">
        <v>5.2969035846153843E-3</v>
      </c>
    </row>
    <row r="114" spans="1:9" s="280" customFormat="1" ht="11.25" customHeight="1" x14ac:dyDescent="0.2">
      <c r="A114" s="306" t="s">
        <v>116</v>
      </c>
      <c r="B114" s="833">
        <v>3.85523027653022E-2</v>
      </c>
      <c r="C114" s="834" t="s">
        <v>1438</v>
      </c>
      <c r="D114" s="835">
        <v>500</v>
      </c>
      <c r="E114" s="833" t="s">
        <v>1041</v>
      </c>
      <c r="F114" s="833" t="s">
        <v>1014</v>
      </c>
      <c r="G114" s="836">
        <v>1.2642735911142928</v>
      </c>
      <c r="H114" s="655" t="s">
        <v>1014</v>
      </c>
      <c r="I114" s="837">
        <v>3.85523027653022E-2</v>
      </c>
    </row>
    <row r="115" spans="1:9" s="280" customFormat="1" ht="11.25" customHeight="1" x14ac:dyDescent="0.2">
      <c r="A115" s="306" t="s">
        <v>117</v>
      </c>
      <c r="B115" s="833">
        <v>4.8817999902294974E-3</v>
      </c>
      <c r="C115" s="834" t="s">
        <v>1438</v>
      </c>
      <c r="D115" s="835">
        <v>500</v>
      </c>
      <c r="E115" s="833" t="s">
        <v>1041</v>
      </c>
      <c r="F115" s="833" t="s">
        <v>1014</v>
      </c>
      <c r="G115" s="836">
        <v>2.229392363677166</v>
      </c>
      <c r="H115" s="655" t="s">
        <v>1439</v>
      </c>
      <c r="I115" s="837">
        <v>4.8817999902294974E-3</v>
      </c>
    </row>
    <row r="116" spans="1:9" s="280" customFormat="1" ht="11.25" customHeight="1" x14ac:dyDescent="0.2">
      <c r="A116" s="306" t="s">
        <v>118</v>
      </c>
      <c r="B116" s="833">
        <v>0.12102943770054946</v>
      </c>
      <c r="C116" s="834" t="s">
        <v>1438</v>
      </c>
      <c r="D116" s="835">
        <v>500</v>
      </c>
      <c r="E116" s="833" t="s">
        <v>1041</v>
      </c>
      <c r="F116" s="833" t="s">
        <v>1014</v>
      </c>
      <c r="G116" s="836">
        <v>1.2642595039500575</v>
      </c>
      <c r="H116" s="655" t="s">
        <v>1014</v>
      </c>
      <c r="I116" s="837">
        <v>0.12102943770054946</v>
      </c>
    </row>
    <row r="117" spans="1:9" s="280" customFormat="1" ht="11.25" customHeight="1" x14ac:dyDescent="0.2">
      <c r="A117" s="306" t="s">
        <v>119</v>
      </c>
      <c r="B117" s="833">
        <v>0.29374299770544293</v>
      </c>
      <c r="C117" s="834" t="s">
        <v>1438</v>
      </c>
      <c r="D117" s="835">
        <v>500</v>
      </c>
      <c r="E117" s="833" t="s">
        <v>1041</v>
      </c>
      <c r="F117" s="833" t="s">
        <v>1014</v>
      </c>
      <c r="G117" s="836">
        <v>33.911847777612607</v>
      </c>
      <c r="H117" s="655" t="s">
        <v>1014</v>
      </c>
      <c r="I117" s="837">
        <v>0.29374299770544293</v>
      </c>
    </row>
    <row r="118" spans="1:9" s="280" customFormat="1" ht="11.25" customHeight="1" x14ac:dyDescent="0.2">
      <c r="A118" s="789" t="s">
        <v>508</v>
      </c>
      <c r="B118" s="833">
        <v>9.8272155175000014E-2</v>
      </c>
      <c r="C118" s="834" t="s">
        <v>1438</v>
      </c>
      <c r="D118" s="835">
        <v>500</v>
      </c>
      <c r="E118" s="833" t="s">
        <v>1041</v>
      </c>
      <c r="F118" s="833" t="s">
        <v>1014</v>
      </c>
      <c r="G118" s="836">
        <v>1.0204067725795314</v>
      </c>
      <c r="H118" s="655" t="s">
        <v>1014</v>
      </c>
      <c r="I118" s="837">
        <v>9.8272155175000014E-2</v>
      </c>
    </row>
    <row r="119" spans="1:9" s="280" customFormat="1" ht="11.25" customHeight="1" x14ac:dyDescent="0.2">
      <c r="A119" s="306" t="s">
        <v>120</v>
      </c>
      <c r="B119" s="833">
        <v>2.0947846288805501</v>
      </c>
      <c r="C119" s="834" t="s">
        <v>1438</v>
      </c>
      <c r="D119" s="835">
        <v>500</v>
      </c>
      <c r="E119" s="833" t="s">
        <v>1041</v>
      </c>
      <c r="F119" s="833" t="s">
        <v>1014</v>
      </c>
      <c r="G119" s="836">
        <v>25.285471822285853</v>
      </c>
      <c r="H119" s="655" t="s">
        <v>1014</v>
      </c>
      <c r="I119" s="837">
        <v>2.0947846288805501</v>
      </c>
    </row>
    <row r="120" spans="1:9" s="280" customFormat="1" ht="11.25" customHeight="1" x14ac:dyDescent="0.2">
      <c r="A120" s="789" t="s">
        <v>241</v>
      </c>
      <c r="B120" s="833">
        <v>7.0000000000000001E-3</v>
      </c>
      <c r="C120" s="834" t="s">
        <v>1438</v>
      </c>
      <c r="D120" s="835">
        <v>1000</v>
      </c>
      <c r="E120" s="833" t="s">
        <v>1041</v>
      </c>
      <c r="F120" s="833" t="s">
        <v>1014</v>
      </c>
      <c r="G120" s="836">
        <v>10.95</v>
      </c>
      <c r="H120" s="655" t="s">
        <v>1014</v>
      </c>
      <c r="I120" s="837">
        <v>7.0000000000000001E-3</v>
      </c>
    </row>
    <row r="121" spans="1:9" s="280" customFormat="1" ht="11.25" customHeight="1" x14ac:dyDescent="0.2">
      <c r="A121" s="789" t="s">
        <v>509</v>
      </c>
      <c r="B121" s="833">
        <v>464.88537148395483</v>
      </c>
      <c r="C121" s="834" t="s">
        <v>719</v>
      </c>
      <c r="D121" s="835">
        <v>500</v>
      </c>
      <c r="E121" s="833" t="s">
        <v>1041</v>
      </c>
      <c r="F121" s="833" t="s">
        <v>1014</v>
      </c>
      <c r="G121" s="836">
        <v>464.88537148395483</v>
      </c>
      <c r="H121" s="655" t="s">
        <v>1439</v>
      </c>
      <c r="I121" s="837">
        <v>547.7637038330912</v>
      </c>
    </row>
    <row r="122" spans="1:9" s="280" customFormat="1" ht="11.25" customHeight="1" x14ac:dyDescent="0.2">
      <c r="A122" s="789" t="s">
        <v>510</v>
      </c>
      <c r="B122" s="833">
        <v>9.323174492999998</v>
      </c>
      <c r="C122" s="834" t="s">
        <v>1438</v>
      </c>
      <c r="D122" s="835">
        <v>500</v>
      </c>
      <c r="E122" s="833" t="s">
        <v>1041</v>
      </c>
      <c r="F122" s="833" t="s">
        <v>1014</v>
      </c>
      <c r="G122" s="836">
        <v>3792.5672185128146</v>
      </c>
      <c r="H122" s="655" t="s">
        <v>1014</v>
      </c>
      <c r="I122" s="837">
        <v>9.323174492999998</v>
      </c>
    </row>
    <row r="123" spans="1:9" s="280" customFormat="1" ht="11.25" customHeight="1" x14ac:dyDescent="0.2">
      <c r="A123" s="789" t="s">
        <v>379</v>
      </c>
      <c r="B123" s="833">
        <v>1.1741947383207836</v>
      </c>
      <c r="C123" s="834" t="s">
        <v>719</v>
      </c>
      <c r="D123" s="835">
        <v>500</v>
      </c>
      <c r="E123" s="833" t="s">
        <v>1041</v>
      </c>
      <c r="F123" s="833" t="s">
        <v>1014</v>
      </c>
      <c r="G123" s="836">
        <v>1.1741947383207836</v>
      </c>
      <c r="H123" s="655" t="s">
        <v>1014</v>
      </c>
      <c r="I123" s="837">
        <v>33.673394181896661</v>
      </c>
    </row>
    <row r="124" spans="1:9" s="280" customFormat="1" ht="11.25" customHeight="1" x14ac:dyDescent="0.2">
      <c r="A124" s="789" t="s">
        <v>121</v>
      </c>
      <c r="B124" s="833">
        <v>67.341459893888214</v>
      </c>
      <c r="C124" s="834" t="s">
        <v>1438</v>
      </c>
      <c r="D124" s="835">
        <v>500</v>
      </c>
      <c r="E124" s="833" t="s">
        <v>1041</v>
      </c>
      <c r="F124" s="833" t="s">
        <v>1014</v>
      </c>
      <c r="G124" s="836">
        <v>164.35556684485806</v>
      </c>
      <c r="H124" s="655" t="s">
        <v>1014</v>
      </c>
      <c r="I124" s="837">
        <v>67.341459893888214</v>
      </c>
    </row>
    <row r="125" spans="1:9" s="280" customFormat="1" ht="11.25" customHeight="1" x14ac:dyDescent="0.2">
      <c r="A125" s="789" t="s">
        <v>511</v>
      </c>
      <c r="B125" s="833">
        <v>44.028912348000006</v>
      </c>
      <c r="C125" s="834" t="s">
        <v>718</v>
      </c>
      <c r="D125" s="835">
        <v>500</v>
      </c>
      <c r="E125" s="833" t="s">
        <v>1041</v>
      </c>
      <c r="F125" s="833" t="s">
        <v>1014</v>
      </c>
      <c r="G125" s="836">
        <v>356.65218343259949</v>
      </c>
      <c r="H125" s="655">
        <v>44.028912348000006</v>
      </c>
      <c r="I125" s="837">
        <v>608.88472767000007</v>
      </c>
    </row>
    <row r="126" spans="1:9" s="280" customFormat="1" ht="11.25" customHeight="1" x14ac:dyDescent="0.2">
      <c r="A126" s="789" t="s">
        <v>512</v>
      </c>
      <c r="B126" s="833">
        <v>78.213207407198283</v>
      </c>
      <c r="C126" s="834" t="s">
        <v>719</v>
      </c>
      <c r="D126" s="835">
        <v>1000</v>
      </c>
      <c r="E126" s="833" t="s">
        <v>1041</v>
      </c>
      <c r="F126" s="833">
        <v>7.1</v>
      </c>
      <c r="G126" s="836">
        <v>78.213207407198283</v>
      </c>
      <c r="H126" s="655" t="s">
        <v>1014</v>
      </c>
      <c r="I126" s="837" t="s">
        <v>1440</v>
      </c>
    </row>
    <row r="127" spans="1:9" s="280" customFormat="1" ht="11.25" customHeight="1" x14ac:dyDescent="0.2">
      <c r="A127" s="789" t="s">
        <v>867</v>
      </c>
      <c r="B127" s="833">
        <v>78.214285714285708</v>
      </c>
      <c r="C127" s="834" t="s">
        <v>719</v>
      </c>
      <c r="D127" s="835">
        <v>1000</v>
      </c>
      <c r="E127" s="833" t="s">
        <v>1041</v>
      </c>
      <c r="F127" s="833">
        <v>1.5</v>
      </c>
      <c r="G127" s="836">
        <v>78.214285714285708</v>
      </c>
      <c r="H127" s="655" t="s">
        <v>1014</v>
      </c>
      <c r="I127" s="837" t="s">
        <v>1440</v>
      </c>
    </row>
    <row r="128" spans="1:9" s="280" customFormat="1" ht="11.25" customHeight="1" x14ac:dyDescent="0.2">
      <c r="A128" s="789" t="s">
        <v>122</v>
      </c>
      <c r="B128" s="833">
        <v>9.7276023338320014E-2</v>
      </c>
      <c r="C128" s="834" t="s">
        <v>1438</v>
      </c>
      <c r="D128" s="835">
        <v>500</v>
      </c>
      <c r="E128" s="833" t="s">
        <v>1041</v>
      </c>
      <c r="F128" s="833" t="s">
        <v>1014</v>
      </c>
      <c r="G128" s="836">
        <v>4.5215797036816801</v>
      </c>
      <c r="H128" s="655" t="s">
        <v>1014</v>
      </c>
      <c r="I128" s="837">
        <v>9.7276023338320014E-2</v>
      </c>
    </row>
    <row r="129" spans="1:9" s="280" customFormat="1" ht="11.25" customHeight="1" x14ac:dyDescent="0.2">
      <c r="A129" s="789" t="s">
        <v>513</v>
      </c>
      <c r="B129" s="833">
        <v>0.91432200000000019</v>
      </c>
      <c r="C129" s="834" t="s">
        <v>1438</v>
      </c>
      <c r="D129" s="835">
        <v>500</v>
      </c>
      <c r="E129" s="833" t="s">
        <v>1041</v>
      </c>
      <c r="F129" s="833" t="s">
        <v>1014</v>
      </c>
      <c r="G129" s="836">
        <v>867.20140880503141</v>
      </c>
      <c r="H129" s="655">
        <v>445.80891428571431</v>
      </c>
      <c r="I129" s="837">
        <v>0.91432200000000019</v>
      </c>
    </row>
    <row r="130" spans="1:9" s="280" customFormat="1" ht="11.25" customHeight="1" x14ac:dyDescent="0.2">
      <c r="A130" s="789" t="s">
        <v>123</v>
      </c>
      <c r="B130" s="833">
        <v>2.1682566227618572</v>
      </c>
      <c r="C130" s="834" t="s">
        <v>1438</v>
      </c>
      <c r="D130" s="835">
        <v>500</v>
      </c>
      <c r="E130" s="833" t="s">
        <v>1041</v>
      </c>
      <c r="F130" s="833" t="s">
        <v>1014</v>
      </c>
      <c r="G130" s="836">
        <v>164.35556684485806</v>
      </c>
      <c r="H130" s="655" t="s">
        <v>1014</v>
      </c>
      <c r="I130" s="837">
        <v>2.1682566227618572</v>
      </c>
    </row>
    <row r="131" spans="1:9" s="280" customFormat="1" ht="11.25" customHeight="1" x14ac:dyDescent="0.2">
      <c r="A131" s="789" t="s">
        <v>27</v>
      </c>
      <c r="B131" s="833">
        <v>3.6117140251572324E-2</v>
      </c>
      <c r="C131" s="834" t="s">
        <v>1438</v>
      </c>
      <c r="D131" s="835">
        <v>100</v>
      </c>
      <c r="E131" s="833" t="s">
        <v>1041</v>
      </c>
      <c r="F131" s="833" t="s">
        <v>1014</v>
      </c>
      <c r="G131" s="836">
        <v>99.143490443712437</v>
      </c>
      <c r="H131" s="655" t="s">
        <v>1439</v>
      </c>
      <c r="I131" s="837">
        <v>3.6117140251572324E-2</v>
      </c>
    </row>
    <row r="132" spans="1:9" s="280" customFormat="1" ht="11.25" customHeight="1" x14ac:dyDescent="0.2">
      <c r="A132" s="789" t="s">
        <v>514</v>
      </c>
      <c r="B132" s="833">
        <v>1.8042907715532259E-2</v>
      </c>
      <c r="C132" s="834" t="s">
        <v>1438</v>
      </c>
      <c r="D132" s="835">
        <v>100</v>
      </c>
      <c r="E132" s="833" t="s">
        <v>1041</v>
      </c>
      <c r="F132" s="833" t="s">
        <v>1014</v>
      </c>
      <c r="G132" s="836">
        <v>2.1757072258579102</v>
      </c>
      <c r="H132" s="655" t="s">
        <v>1439</v>
      </c>
      <c r="I132" s="837">
        <v>1.8042907715532259E-2</v>
      </c>
    </row>
    <row r="133" spans="1:9" s="280" customFormat="1" ht="11.25" customHeight="1" x14ac:dyDescent="0.2">
      <c r="A133" s="789" t="s">
        <v>515</v>
      </c>
      <c r="B133" s="833">
        <v>1.4001848204801357E-3</v>
      </c>
      <c r="C133" s="834" t="s">
        <v>1438</v>
      </c>
      <c r="D133" s="835">
        <v>500</v>
      </c>
      <c r="E133" s="833" t="s">
        <v>1041</v>
      </c>
      <c r="F133" s="833" t="s">
        <v>1014</v>
      </c>
      <c r="G133" s="836">
        <v>0.64642570832831414</v>
      </c>
      <c r="H133" s="655">
        <v>1.0347023872679044E-2</v>
      </c>
      <c r="I133" s="837">
        <v>1.4001848204801357E-3</v>
      </c>
    </row>
    <row r="134" spans="1:9" s="280" customFormat="1" ht="11.25" customHeight="1" x14ac:dyDescent="0.2">
      <c r="A134" s="789" t="s">
        <v>516</v>
      </c>
      <c r="B134" s="833">
        <v>9.8381538461538437E-2</v>
      </c>
      <c r="C134" s="834" t="s">
        <v>718</v>
      </c>
      <c r="D134" s="835">
        <v>166.02402867924528</v>
      </c>
      <c r="E134" s="833" t="s">
        <v>1041</v>
      </c>
      <c r="F134" s="833" t="s">
        <v>1014</v>
      </c>
      <c r="G134" s="836">
        <v>1.1412082177482932</v>
      </c>
      <c r="H134" s="655">
        <v>9.8381538461538437E-2</v>
      </c>
      <c r="I134" s="837">
        <v>0.63743019999999995</v>
      </c>
    </row>
    <row r="135" spans="1:9" s="280" customFormat="1" ht="11.25" customHeight="1" x14ac:dyDescent="0.2">
      <c r="A135" s="789" t="s">
        <v>124</v>
      </c>
      <c r="B135" s="833">
        <v>0.51188083760000003</v>
      </c>
      <c r="C135" s="834" t="s">
        <v>1438</v>
      </c>
      <c r="D135" s="835">
        <v>500</v>
      </c>
      <c r="E135" s="833" t="s">
        <v>1041</v>
      </c>
      <c r="F135" s="833" t="s">
        <v>1014</v>
      </c>
      <c r="G135" s="836">
        <v>379.28207733428781</v>
      </c>
      <c r="H135" s="655" t="s">
        <v>1014</v>
      </c>
      <c r="I135" s="837">
        <v>0.51188083760000003</v>
      </c>
    </row>
    <row r="136" spans="1:9" s="280" customFormat="1" ht="11.25" customHeight="1" x14ac:dyDescent="0.2">
      <c r="A136" s="306" t="s">
        <v>125</v>
      </c>
      <c r="B136" s="833">
        <v>88.48803838195839</v>
      </c>
      <c r="C136" s="834" t="s">
        <v>1438</v>
      </c>
      <c r="D136" s="835">
        <v>500</v>
      </c>
      <c r="E136" s="833" t="s">
        <v>1041</v>
      </c>
      <c r="F136" s="833" t="s">
        <v>1014</v>
      </c>
      <c r="G136" s="836">
        <v>771.16303781051113</v>
      </c>
      <c r="H136" s="655" t="s">
        <v>1014</v>
      </c>
      <c r="I136" s="837">
        <v>88.48803838195839</v>
      </c>
    </row>
    <row r="137" spans="1:9" s="280" customFormat="1" ht="11.25" customHeight="1" x14ac:dyDescent="0.2">
      <c r="A137" s="789" t="s">
        <v>517</v>
      </c>
      <c r="B137" s="833">
        <v>0.78214285714285714</v>
      </c>
      <c r="C137" s="834" t="s">
        <v>719</v>
      </c>
      <c r="D137" s="835">
        <v>1000</v>
      </c>
      <c r="E137" s="833" t="s">
        <v>1041</v>
      </c>
      <c r="F137" s="833">
        <v>0.25</v>
      </c>
      <c r="G137" s="836">
        <v>0.78214285714285714</v>
      </c>
      <c r="H137" s="655" t="s">
        <v>1014</v>
      </c>
      <c r="I137" s="837" t="s">
        <v>1440</v>
      </c>
    </row>
    <row r="138" spans="1:9" s="280" customFormat="1" ht="11.25" customHeight="1" x14ac:dyDescent="0.2">
      <c r="A138" s="789" t="s">
        <v>380</v>
      </c>
      <c r="B138" s="833">
        <v>3.1917439999999999</v>
      </c>
      <c r="C138" s="834" t="s">
        <v>1438</v>
      </c>
      <c r="D138" s="835">
        <v>500</v>
      </c>
      <c r="E138" s="833" t="s">
        <v>1041</v>
      </c>
      <c r="F138" s="833" t="s">
        <v>1014</v>
      </c>
      <c r="G138" s="836">
        <v>817.67394716981141</v>
      </c>
      <c r="H138" s="655">
        <v>817.29880000000014</v>
      </c>
      <c r="I138" s="837">
        <v>3.1917439999999999</v>
      </c>
    </row>
    <row r="139" spans="1:9" s="280" customFormat="1" ht="11.25" customHeight="1" x14ac:dyDescent="0.2">
      <c r="A139" s="789" t="s">
        <v>28</v>
      </c>
      <c r="B139" s="833">
        <v>0.49324285115830596</v>
      </c>
      <c r="C139" s="834" t="s">
        <v>719</v>
      </c>
      <c r="D139" s="835">
        <v>500</v>
      </c>
      <c r="E139" s="833" t="s">
        <v>1041</v>
      </c>
      <c r="F139" s="833" t="s">
        <v>1014</v>
      </c>
      <c r="G139" s="836">
        <v>0.49324285115830596</v>
      </c>
      <c r="H139" s="655" t="s">
        <v>1014</v>
      </c>
      <c r="I139" s="837">
        <v>254.81502602987422</v>
      </c>
    </row>
    <row r="140" spans="1:9" s="280" customFormat="1" ht="11.25" customHeight="1" x14ac:dyDescent="0.2">
      <c r="A140" s="789" t="s">
        <v>66</v>
      </c>
      <c r="B140" s="833">
        <v>100</v>
      </c>
      <c r="C140" s="834" t="s">
        <v>1441</v>
      </c>
      <c r="D140" s="835">
        <v>100</v>
      </c>
      <c r="E140" s="833" t="s">
        <v>1041</v>
      </c>
      <c r="F140" s="833" t="s">
        <v>1014</v>
      </c>
      <c r="G140" s="836">
        <v>476.82844714786853</v>
      </c>
      <c r="H140" s="655" t="s">
        <v>1439</v>
      </c>
      <c r="I140" s="837">
        <v>100</v>
      </c>
    </row>
    <row r="141" spans="1:9" s="280" customFormat="1" ht="11.25" customHeight="1" x14ac:dyDescent="0.2">
      <c r="A141" s="789" t="s">
        <v>65</v>
      </c>
      <c r="B141" s="833">
        <v>100</v>
      </c>
      <c r="C141" s="834" t="s">
        <v>1438</v>
      </c>
      <c r="D141" s="835">
        <v>500</v>
      </c>
      <c r="E141" s="833" t="s">
        <v>1041</v>
      </c>
      <c r="F141" s="833" t="s">
        <v>1014</v>
      </c>
      <c r="G141" s="836">
        <v>260.97470160330187</v>
      </c>
      <c r="H141" s="655" t="s">
        <v>1439</v>
      </c>
      <c r="I141" s="837">
        <v>100</v>
      </c>
    </row>
    <row r="142" spans="1:9" s="280" customFormat="1" ht="11.25" customHeight="1" x14ac:dyDescent="0.2">
      <c r="A142" s="789" t="s">
        <v>825</v>
      </c>
      <c r="B142" s="833">
        <v>500</v>
      </c>
      <c r="C142" s="834" t="s">
        <v>1441</v>
      </c>
      <c r="D142" s="835">
        <v>500</v>
      </c>
      <c r="E142" s="833" t="s">
        <v>1041</v>
      </c>
      <c r="F142" s="833" t="s">
        <v>1014</v>
      </c>
      <c r="G142" s="836">
        <v>9385.7142857142862</v>
      </c>
      <c r="H142" s="655" t="s">
        <v>1014</v>
      </c>
      <c r="I142" s="837">
        <v>1000</v>
      </c>
    </row>
    <row r="143" spans="1:9" s="280" customFormat="1" ht="11.25" customHeight="1" x14ac:dyDescent="0.2">
      <c r="A143" s="789" t="s">
        <v>868</v>
      </c>
      <c r="B143" s="833">
        <v>0.16388029025223844</v>
      </c>
      <c r="C143" s="834" t="s">
        <v>718</v>
      </c>
      <c r="D143" s="835">
        <v>500</v>
      </c>
      <c r="E143" s="833" t="s">
        <v>1041</v>
      </c>
      <c r="F143" s="833" t="s">
        <v>1014</v>
      </c>
      <c r="G143" s="836">
        <v>8.228381778572091</v>
      </c>
      <c r="H143" s="655">
        <v>0.16388029025223844</v>
      </c>
      <c r="I143" s="837">
        <v>16.365006000000001</v>
      </c>
    </row>
    <row r="144" spans="1:9" s="280" customFormat="1" ht="11.25" customHeight="1" x14ac:dyDescent="0.2">
      <c r="A144" s="789" t="s">
        <v>869</v>
      </c>
      <c r="B144" s="833">
        <v>22.560948</v>
      </c>
      <c r="C144" s="834" t="s">
        <v>1438</v>
      </c>
      <c r="D144" s="835">
        <v>500</v>
      </c>
      <c r="E144" s="833" t="s">
        <v>1041</v>
      </c>
      <c r="F144" s="833" t="s">
        <v>1014</v>
      </c>
      <c r="G144" s="836">
        <v>639.65388301886787</v>
      </c>
      <c r="H144" s="655">
        <v>222.90445714285715</v>
      </c>
      <c r="I144" s="837">
        <v>22.560948</v>
      </c>
    </row>
    <row r="145" spans="1:9" s="280" customFormat="1" ht="11.25" customHeight="1" x14ac:dyDescent="0.2">
      <c r="A145" s="789" t="s">
        <v>518</v>
      </c>
      <c r="B145" s="833">
        <v>8.9161782857142876E-3</v>
      </c>
      <c r="C145" s="834" t="s">
        <v>718</v>
      </c>
      <c r="D145" s="835">
        <v>100</v>
      </c>
      <c r="E145" s="833" t="s">
        <v>1041</v>
      </c>
      <c r="F145" s="833" t="s">
        <v>1014</v>
      </c>
      <c r="G145" s="836">
        <v>0.32364531998538026</v>
      </c>
      <c r="H145" s="655">
        <v>8.9161782857142876E-3</v>
      </c>
      <c r="I145" s="837">
        <v>7.5829700000000014E-2</v>
      </c>
    </row>
    <row r="146" spans="1:9" s="280" customFormat="1" ht="11.25" customHeight="1" x14ac:dyDescent="0.2">
      <c r="A146" s="789" t="s">
        <v>519</v>
      </c>
      <c r="B146" s="833">
        <v>8.9161782857142866E-2</v>
      </c>
      <c r="C146" s="834" t="s">
        <v>718</v>
      </c>
      <c r="D146" s="835">
        <v>500</v>
      </c>
      <c r="E146" s="833" t="s">
        <v>1041</v>
      </c>
      <c r="F146" s="833" t="s">
        <v>1014</v>
      </c>
      <c r="G146" s="836">
        <v>0.88767733974939533</v>
      </c>
      <c r="H146" s="655">
        <v>8.9161782857142866E-2</v>
      </c>
      <c r="I146" s="837">
        <v>0.35762750000000004</v>
      </c>
    </row>
    <row r="147" spans="1:9" s="280" customFormat="1" ht="11.25" customHeight="1" x14ac:dyDescent="0.2">
      <c r="A147" s="789" t="s">
        <v>520</v>
      </c>
      <c r="B147" s="833">
        <v>4.5069028304000005</v>
      </c>
      <c r="C147" s="834" t="s">
        <v>1438</v>
      </c>
      <c r="D147" s="835">
        <v>100</v>
      </c>
      <c r="E147" s="833" t="s">
        <v>1041</v>
      </c>
      <c r="F147" s="833" t="s">
        <v>1014</v>
      </c>
      <c r="G147" s="836">
        <v>1264.2595039500575</v>
      </c>
      <c r="H147" s="655" t="s">
        <v>1014</v>
      </c>
      <c r="I147" s="837">
        <v>4.5069028304000005</v>
      </c>
    </row>
    <row r="148" spans="1:9" s="280" customFormat="1" ht="11.25" customHeight="1" x14ac:dyDescent="0.2">
      <c r="A148" s="789" t="s">
        <v>521</v>
      </c>
      <c r="B148" s="833">
        <v>0.44805822146114299</v>
      </c>
      <c r="C148" s="834" t="s">
        <v>1438</v>
      </c>
      <c r="D148" s="835">
        <v>500</v>
      </c>
      <c r="E148" s="833" t="s">
        <v>1041</v>
      </c>
      <c r="F148" s="833" t="s">
        <v>1014</v>
      </c>
      <c r="G148" s="836">
        <v>12.642735911142926</v>
      </c>
      <c r="H148" s="655" t="s">
        <v>1014</v>
      </c>
      <c r="I148" s="837">
        <v>0.44805822146114299</v>
      </c>
    </row>
    <row r="149" spans="1:9" s="280" customFormat="1" ht="11.25" customHeight="1" x14ac:dyDescent="0.2">
      <c r="A149" s="306" t="s">
        <v>126</v>
      </c>
      <c r="B149" s="833">
        <v>3.5621701705101652</v>
      </c>
      <c r="C149" s="834" t="s">
        <v>1438</v>
      </c>
      <c r="D149" s="835">
        <v>1000</v>
      </c>
      <c r="E149" s="833" t="s">
        <v>1041</v>
      </c>
      <c r="F149" s="833" t="s">
        <v>1014</v>
      </c>
      <c r="G149" s="836">
        <v>126.42735911142927</v>
      </c>
      <c r="H149" s="655" t="s">
        <v>1014</v>
      </c>
      <c r="I149" s="837">
        <v>3.5621701705101652</v>
      </c>
    </row>
    <row r="150" spans="1:9" s="280" customFormat="1" ht="11.25" customHeight="1" x14ac:dyDescent="0.2">
      <c r="A150" s="789" t="s">
        <v>127</v>
      </c>
      <c r="B150" s="833">
        <v>1.4549928241850001</v>
      </c>
      <c r="C150" s="834" t="s">
        <v>1438</v>
      </c>
      <c r="D150" s="835">
        <v>500</v>
      </c>
      <c r="E150" s="833" t="s">
        <v>1041</v>
      </c>
      <c r="F150" s="833" t="s">
        <v>1014</v>
      </c>
      <c r="G150" s="836">
        <v>101.14188728914341</v>
      </c>
      <c r="H150" s="655" t="s">
        <v>1014</v>
      </c>
      <c r="I150" s="837">
        <v>1.4549928241850001</v>
      </c>
    </row>
    <row r="151" spans="1:9" s="280" customFormat="1" ht="11.25" customHeight="1" x14ac:dyDescent="0.2">
      <c r="A151" s="789" t="s">
        <v>128</v>
      </c>
      <c r="B151" s="833">
        <v>1.5940137128402977E-3</v>
      </c>
      <c r="C151" s="834" t="s">
        <v>719</v>
      </c>
      <c r="D151" s="835">
        <v>100</v>
      </c>
      <c r="E151" s="833" t="s">
        <v>1041</v>
      </c>
      <c r="F151" s="833" t="s">
        <v>1014</v>
      </c>
      <c r="G151" s="836">
        <v>1.5940137128402977E-3</v>
      </c>
      <c r="H151" s="655" t="s">
        <v>1439</v>
      </c>
      <c r="I151" s="837">
        <v>1.2799907999999999E-2</v>
      </c>
    </row>
    <row r="152" spans="1:9" s="280" customFormat="1" ht="11.25" customHeight="1" x14ac:dyDescent="0.2">
      <c r="A152" s="789" t="s">
        <v>129</v>
      </c>
      <c r="B152" s="833">
        <v>8.1093165931455699E-2</v>
      </c>
      <c r="C152" s="834" t="s">
        <v>1438</v>
      </c>
      <c r="D152" s="835">
        <v>100</v>
      </c>
      <c r="E152" s="833" t="s">
        <v>1041</v>
      </c>
      <c r="F152" s="833" t="s">
        <v>1014</v>
      </c>
      <c r="G152" s="836">
        <v>0.15845058605710996</v>
      </c>
      <c r="H152" s="655" t="s">
        <v>1439</v>
      </c>
      <c r="I152" s="837">
        <v>8.1093165931455699E-2</v>
      </c>
    </row>
    <row r="153" spans="1:9" s="280" customFormat="1" ht="11.25" customHeight="1" x14ac:dyDescent="0.2">
      <c r="A153" s="789" t="s">
        <v>643</v>
      </c>
      <c r="B153" s="833">
        <v>27.534592454503873</v>
      </c>
      <c r="C153" s="834" t="s">
        <v>1438</v>
      </c>
      <c r="D153" s="835">
        <v>100</v>
      </c>
      <c r="E153" s="833" t="s">
        <v>1041</v>
      </c>
      <c r="F153" s="833" t="s">
        <v>1014</v>
      </c>
      <c r="G153" s="836">
        <v>90.290661719233142</v>
      </c>
      <c r="H153" s="655" t="s">
        <v>1014</v>
      </c>
      <c r="I153" s="837">
        <v>27.534592454503873</v>
      </c>
    </row>
    <row r="154" spans="1:9" s="280" customFormat="1" ht="11.25" customHeight="1" x14ac:dyDescent="0.2">
      <c r="A154" s="306" t="s">
        <v>999</v>
      </c>
      <c r="B154" s="833">
        <v>7.5432070893285008</v>
      </c>
      <c r="C154" s="834" t="s">
        <v>1438</v>
      </c>
      <c r="D154" s="835">
        <v>500</v>
      </c>
      <c r="E154" s="833" t="s">
        <v>1041</v>
      </c>
      <c r="F154" s="833" t="s">
        <v>1014</v>
      </c>
      <c r="G154" s="836">
        <v>449.03985437165932</v>
      </c>
      <c r="H154" s="655" t="s">
        <v>1014</v>
      </c>
      <c r="I154" s="837">
        <v>7.5432070893285008</v>
      </c>
    </row>
    <row r="155" spans="1:9" s="280" customFormat="1" ht="11.25" customHeight="1" x14ac:dyDescent="0.2">
      <c r="A155" s="306" t="s">
        <v>644</v>
      </c>
      <c r="B155" s="833">
        <v>30.661203968900935</v>
      </c>
      <c r="C155" s="834" t="s">
        <v>1438</v>
      </c>
      <c r="D155" s="835">
        <v>500</v>
      </c>
      <c r="E155" s="833" t="s">
        <v>1041</v>
      </c>
      <c r="F155" s="833" t="s">
        <v>1014</v>
      </c>
      <c r="G155" s="836">
        <v>31.237531954550995</v>
      </c>
      <c r="H155" s="655" t="s">
        <v>1014</v>
      </c>
      <c r="I155" s="837">
        <v>30.661203968900935</v>
      </c>
    </row>
    <row r="156" spans="1:9" s="280" customFormat="1" ht="11.25" customHeight="1" x14ac:dyDescent="0.2">
      <c r="A156" s="306" t="s">
        <v>646</v>
      </c>
      <c r="B156" s="833">
        <v>1.2122314306414443</v>
      </c>
      <c r="C156" s="834" t="s">
        <v>1438</v>
      </c>
      <c r="D156" s="835">
        <v>500</v>
      </c>
      <c r="E156" s="833" t="s">
        <v>1041</v>
      </c>
      <c r="F156" s="833" t="s">
        <v>1014</v>
      </c>
      <c r="G156" s="836">
        <v>7.2694180429212993</v>
      </c>
      <c r="H156" s="655" t="s">
        <v>1014</v>
      </c>
      <c r="I156" s="837">
        <v>1.2122314306414443</v>
      </c>
    </row>
    <row r="157" spans="1:9" s="280" customFormat="1" ht="11.25" customHeight="1" x14ac:dyDescent="0.2">
      <c r="A157" s="789" t="s">
        <v>522</v>
      </c>
      <c r="B157" s="833">
        <v>770</v>
      </c>
      <c r="C157" s="834" t="s">
        <v>400</v>
      </c>
      <c r="D157" s="835">
        <v>1000</v>
      </c>
      <c r="E157" s="833" t="s">
        <v>1041</v>
      </c>
      <c r="F157" s="833">
        <v>770</v>
      </c>
      <c r="G157" s="836">
        <v>77.999214351185017</v>
      </c>
      <c r="H157" s="655" t="s">
        <v>1014</v>
      </c>
      <c r="I157" s="837" t="s">
        <v>1440</v>
      </c>
    </row>
    <row r="158" spans="1:9" s="280" customFormat="1" ht="11.25" customHeight="1" x14ac:dyDescent="0.2">
      <c r="A158" s="789" t="s">
        <v>523</v>
      </c>
      <c r="B158" s="833">
        <v>3.6336480000000004E-2</v>
      </c>
      <c r="C158" s="834" t="s">
        <v>718</v>
      </c>
      <c r="D158" s="835">
        <v>500</v>
      </c>
      <c r="E158" s="833" t="s">
        <v>1041</v>
      </c>
      <c r="F158" s="833" t="s">
        <v>1014</v>
      </c>
      <c r="G158" s="836">
        <v>5.8999999999999997E-2</v>
      </c>
      <c r="H158" s="655">
        <v>3.6336480000000004E-2</v>
      </c>
      <c r="I158" s="837">
        <v>0.35480635999999999</v>
      </c>
    </row>
    <row r="159" spans="1:9" s="280" customFormat="1" ht="11.25" customHeight="1" x14ac:dyDescent="0.2">
      <c r="A159" s="789" t="s">
        <v>524</v>
      </c>
      <c r="B159" s="833">
        <v>2.0905520000000002</v>
      </c>
      <c r="C159" s="834" t="s">
        <v>1438</v>
      </c>
      <c r="D159" s="835">
        <v>259.54240000000004</v>
      </c>
      <c r="E159" s="833" t="s">
        <v>1041</v>
      </c>
      <c r="F159" s="833" t="s">
        <v>1014</v>
      </c>
      <c r="G159" s="836">
        <v>124.60118770799056</v>
      </c>
      <c r="H159" s="655">
        <v>44.580891428571441</v>
      </c>
      <c r="I159" s="837">
        <v>2.0905520000000002</v>
      </c>
    </row>
    <row r="160" spans="1:9" s="280" customFormat="1" ht="11.25" customHeight="1" x14ac:dyDescent="0.2">
      <c r="A160" s="789" t="s">
        <v>525</v>
      </c>
      <c r="B160" s="833">
        <v>1000</v>
      </c>
      <c r="C160" s="834" t="s">
        <v>1441</v>
      </c>
      <c r="D160" s="835">
        <v>1000</v>
      </c>
      <c r="E160" s="833" t="s">
        <v>1041</v>
      </c>
      <c r="F160" s="833">
        <v>349</v>
      </c>
      <c r="G160" s="836">
        <v>4692.8571428571431</v>
      </c>
      <c r="H160" s="655" t="s">
        <v>1014</v>
      </c>
      <c r="I160" s="837" t="s">
        <v>1440</v>
      </c>
    </row>
    <row r="161" spans="1:10" s="280" customFormat="1" ht="22.5" customHeight="1" x14ac:dyDescent="0.2">
      <c r="A161" s="759" t="s">
        <v>656</v>
      </c>
      <c r="B161" s="839" t="s">
        <v>527</v>
      </c>
      <c r="C161" s="840" t="s">
        <v>381</v>
      </c>
      <c r="D161" s="833" t="s">
        <v>381</v>
      </c>
      <c r="E161" s="833" t="s">
        <v>381</v>
      </c>
      <c r="F161" s="841"/>
      <c r="G161" s="836" t="s">
        <v>381</v>
      </c>
      <c r="H161" s="655" t="s">
        <v>381</v>
      </c>
      <c r="I161" s="842" t="s">
        <v>381</v>
      </c>
    </row>
    <row r="162" spans="1:10" s="280" customFormat="1" ht="11.25" customHeight="1" thickBot="1" x14ac:dyDescent="0.25">
      <c r="A162" s="319" t="s">
        <v>657</v>
      </c>
      <c r="B162" s="843" t="s">
        <v>382</v>
      </c>
      <c r="C162" s="844" t="s">
        <v>381</v>
      </c>
      <c r="D162" s="843" t="s">
        <v>381</v>
      </c>
      <c r="E162" s="843" t="s">
        <v>381</v>
      </c>
      <c r="F162" s="845"/>
      <c r="G162" s="846" t="s">
        <v>381</v>
      </c>
      <c r="H162" s="847" t="s">
        <v>381</v>
      </c>
      <c r="I162" s="848" t="s">
        <v>381</v>
      </c>
    </row>
    <row r="163" spans="1:10" s="280" customFormat="1" ht="11.25" customHeight="1" thickTop="1" x14ac:dyDescent="0.2">
      <c r="A163" s="66" t="s">
        <v>529</v>
      </c>
      <c r="B163" s="277"/>
      <c r="C163" s="277"/>
      <c r="D163" s="277"/>
      <c r="E163" s="277"/>
      <c r="F163" s="849"/>
      <c r="G163" s="277"/>
      <c r="H163" s="277"/>
      <c r="I163" s="850"/>
    </row>
    <row r="164" spans="1:10" s="280" customFormat="1" ht="11.25" customHeight="1" x14ac:dyDescent="0.25">
      <c r="A164" s="603" t="s">
        <v>532</v>
      </c>
      <c r="B164" s="851"/>
      <c r="C164" s="851"/>
      <c r="D164" s="851"/>
      <c r="E164" s="852"/>
      <c r="F164" s="849"/>
      <c r="G164" s="277"/>
      <c r="H164" s="277"/>
      <c r="I164" s="850"/>
    </row>
    <row r="165" spans="1:10" s="280" customFormat="1" ht="11.25" customHeight="1" x14ac:dyDescent="0.2">
      <c r="A165" s="67"/>
      <c r="B165" s="277"/>
      <c r="C165" s="277"/>
      <c r="D165" s="277"/>
      <c r="E165" s="277"/>
      <c r="F165" s="849"/>
      <c r="G165" s="277"/>
      <c r="H165" s="277"/>
      <c r="I165" s="766"/>
    </row>
    <row r="166" spans="1:10" s="280" customFormat="1" ht="11.25" customHeight="1" x14ac:dyDescent="0.2">
      <c r="A166" s="67" t="s">
        <v>411</v>
      </c>
      <c r="B166" s="277"/>
      <c r="C166" s="277"/>
      <c r="D166" s="277"/>
      <c r="E166" s="277"/>
      <c r="F166" s="849"/>
      <c r="G166" s="277"/>
      <c r="H166" s="277"/>
      <c r="I166" s="766"/>
    </row>
    <row r="167" spans="1:10" s="280" customFormat="1" ht="11.25" customHeight="1" x14ac:dyDescent="0.2">
      <c r="A167" s="67" t="s">
        <v>658</v>
      </c>
      <c r="B167" s="277"/>
      <c r="C167" s="277"/>
      <c r="D167" s="277"/>
      <c r="E167" s="277"/>
      <c r="F167" s="849"/>
      <c r="G167" s="277"/>
      <c r="H167" s="277"/>
      <c r="I167" s="766"/>
    </row>
    <row r="168" spans="1:10" s="280" customFormat="1" ht="11.25" customHeight="1" x14ac:dyDescent="0.2">
      <c r="A168" s="332" t="s">
        <v>1147</v>
      </c>
      <c r="B168" s="277"/>
      <c r="C168" s="277"/>
      <c r="D168" s="277"/>
      <c r="E168" s="277"/>
      <c r="F168" s="849"/>
      <c r="G168" s="277"/>
      <c r="H168" s="277"/>
      <c r="I168" s="766"/>
    </row>
    <row r="169" spans="1:10" s="280" customFormat="1" ht="11.25" customHeight="1" x14ac:dyDescent="0.2">
      <c r="A169" s="67" t="s">
        <v>826</v>
      </c>
      <c r="B169" s="277"/>
      <c r="C169" s="277"/>
      <c r="D169" s="277"/>
      <c r="E169" s="277"/>
      <c r="F169" s="849"/>
      <c r="G169" s="277"/>
      <c r="H169" s="277"/>
      <c r="I169" s="766"/>
    </row>
    <row r="170" spans="1:10" ht="11.25" customHeight="1" thickBot="1" x14ac:dyDescent="0.25">
      <c r="A170" s="853"/>
      <c r="B170" s="854"/>
      <c r="C170" s="854"/>
      <c r="D170" s="854"/>
      <c r="E170" s="854"/>
      <c r="F170" s="855"/>
      <c r="G170" s="854"/>
      <c r="H170" s="854"/>
      <c r="I170" s="856"/>
      <c r="J170" s="294"/>
    </row>
    <row r="171" spans="1:10" ht="13.8" thickTop="1" x14ac:dyDescent="0.25">
      <c r="A171" s="301"/>
    </row>
  </sheetData>
  <sheetProtection algorithmName="SHA-512" hashValue="eWLk7WMQiImcgXqkx1Y8CvmYMatVwZMBjbselcNdj9KvYd3sCsm7+9/P3Wnn/BKOZ5lbFXuvIsjiXKxQFtHwwg==" saltValue="1sqB/nFNAGMAiX62c8oPdQ==" spinCount="100000" sheet="1" objects="1" scenarios="1"/>
  <mergeCells count="5">
    <mergeCell ref="F4:F5"/>
    <mergeCell ref="A4:A6"/>
    <mergeCell ref="D4:D5"/>
    <mergeCell ref="B4:B6"/>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Y171"/>
  <sheetViews>
    <sheetView zoomScale="85" zoomScaleNormal="85" workbookViewId="0">
      <pane ySplit="3132" topLeftCell="A7" activePane="bottomLeft"/>
      <selection sqref="A1:XFD1048576"/>
      <selection pane="bottomLeft" activeCell="G16" sqref="G16"/>
    </sheetView>
  </sheetViews>
  <sheetFormatPr defaultColWidth="9.109375" defaultRowHeight="10.199999999999999" x14ac:dyDescent="0.2"/>
  <cols>
    <col min="1" max="1" width="40.5546875" style="294" customWidth="1"/>
    <col min="2" max="2" width="12.109375" style="771" customWidth="1"/>
    <col min="3" max="3" width="19.6640625" style="771" customWidth="1"/>
    <col min="4" max="4" width="13.88671875" style="771" customWidth="1"/>
    <col min="5" max="5" width="13.5546875" style="771" customWidth="1"/>
    <col min="6" max="6" width="11.6640625" style="838" customWidth="1"/>
    <col min="7" max="7" width="10.109375" style="859" customWidth="1"/>
    <col min="8" max="8" width="11.5546875" style="859" customWidth="1"/>
    <col min="9" max="9" width="12.6640625" style="859" customWidth="1"/>
    <col min="10" max="16384" width="9.109375" style="294"/>
  </cols>
  <sheetData>
    <row r="1" spans="1:11" s="804" customFormat="1" ht="46.8" x14ac:dyDescent="0.3">
      <c r="A1" s="315" t="s">
        <v>535</v>
      </c>
      <c r="B1" s="801"/>
      <c r="C1" s="801"/>
      <c r="D1" s="801"/>
      <c r="E1" s="802"/>
      <c r="F1" s="803"/>
      <c r="G1" s="803"/>
      <c r="H1" s="801"/>
      <c r="I1" s="801"/>
      <c r="J1" s="801"/>
      <c r="K1" s="297"/>
    </row>
    <row r="2" spans="1:11" s="301" customFormat="1" ht="16.2" thickBot="1" x14ac:dyDescent="0.35">
      <c r="A2" s="315"/>
      <c r="B2" s="801"/>
      <c r="C2" s="801"/>
      <c r="D2" s="801"/>
      <c r="E2" s="802"/>
      <c r="F2" s="801"/>
      <c r="G2" s="801"/>
      <c r="H2" s="801"/>
      <c r="I2" s="801"/>
    </row>
    <row r="3" spans="1:11" s="864" customFormat="1" ht="14.1" customHeight="1" thickTop="1" thickBot="1" x14ac:dyDescent="0.25">
      <c r="A3" s="860"/>
      <c r="B3" s="807" t="s">
        <v>895</v>
      </c>
      <c r="C3" s="861"/>
      <c r="D3" s="862"/>
      <c r="E3" s="862"/>
      <c r="F3" s="863"/>
      <c r="G3" s="862"/>
      <c r="H3" s="862"/>
      <c r="I3" s="745"/>
    </row>
    <row r="4" spans="1:11" s="864" customFormat="1" ht="35.25" customHeight="1" thickTop="1" thickBot="1" x14ac:dyDescent="0.25">
      <c r="A4" s="1639" t="s">
        <v>242</v>
      </c>
      <c r="B4" s="1644" t="s">
        <v>896</v>
      </c>
      <c r="C4" s="812"/>
      <c r="D4" s="1642" t="s">
        <v>968</v>
      </c>
      <c r="E4" s="1637" t="s">
        <v>1091</v>
      </c>
      <c r="F4" s="1637" t="s">
        <v>400</v>
      </c>
      <c r="G4" s="813" t="s">
        <v>966</v>
      </c>
      <c r="H4" s="814"/>
      <c r="I4" s="815" t="s">
        <v>410</v>
      </c>
    </row>
    <row r="5" spans="1:11" s="864" customFormat="1" ht="45.75" customHeight="1" x14ac:dyDescent="0.2">
      <c r="A5" s="1639"/>
      <c r="B5" s="1645"/>
      <c r="C5" s="816"/>
      <c r="D5" s="1643"/>
      <c r="E5" s="1638"/>
      <c r="F5" s="1638"/>
      <c r="G5" s="817" t="s">
        <v>647</v>
      </c>
      <c r="H5" s="818" t="s">
        <v>588</v>
      </c>
      <c r="I5" s="819" t="s">
        <v>648</v>
      </c>
    </row>
    <row r="6" spans="1:11" s="864" customFormat="1" ht="10.8" thickBot="1" x14ac:dyDescent="0.25">
      <c r="A6" s="1647"/>
      <c r="B6" s="1646"/>
      <c r="C6" s="820" t="s">
        <v>526</v>
      </c>
      <c r="D6" s="821" t="s">
        <v>891</v>
      </c>
      <c r="E6" s="822" t="s">
        <v>892</v>
      </c>
      <c r="F6" s="823" t="s">
        <v>890</v>
      </c>
      <c r="G6" s="824" t="s">
        <v>505</v>
      </c>
      <c r="H6" s="825" t="s">
        <v>893</v>
      </c>
      <c r="I6" s="826" t="s">
        <v>1053</v>
      </c>
    </row>
    <row r="7" spans="1:11" s="804" customFormat="1" ht="11.25" customHeight="1" x14ac:dyDescent="0.2">
      <c r="A7" s="309" t="s">
        <v>589</v>
      </c>
      <c r="B7" s="827">
        <v>118.02725999999998</v>
      </c>
      <c r="C7" s="828" t="s">
        <v>718</v>
      </c>
      <c r="D7" s="784">
        <v>1000</v>
      </c>
      <c r="E7" s="827" t="s">
        <v>1041</v>
      </c>
      <c r="F7" s="827" t="s">
        <v>1014</v>
      </c>
      <c r="G7" s="865">
        <v>655.66366759501079</v>
      </c>
      <c r="H7" s="831">
        <v>118.02725999999998</v>
      </c>
      <c r="I7" s="866">
        <v>118.02733726415093</v>
      </c>
    </row>
    <row r="8" spans="1:11" s="804" customFormat="1" ht="11.25" customHeight="1" x14ac:dyDescent="0.2">
      <c r="A8" s="279" t="s">
        <v>590</v>
      </c>
      <c r="B8" s="833">
        <v>5.5120019500000001</v>
      </c>
      <c r="C8" s="834" t="s">
        <v>1438</v>
      </c>
      <c r="D8" s="788">
        <v>500</v>
      </c>
      <c r="E8" s="833" t="s">
        <v>1041</v>
      </c>
      <c r="F8" s="833" t="s">
        <v>1014</v>
      </c>
      <c r="G8" s="867">
        <v>339.48905290891071</v>
      </c>
      <c r="H8" s="655" t="s">
        <v>1439</v>
      </c>
      <c r="I8" s="868">
        <v>5.5120019500000001</v>
      </c>
    </row>
    <row r="9" spans="1:11" s="804" customFormat="1" ht="11.25" customHeight="1" x14ac:dyDescent="0.2">
      <c r="A9" s="279" t="s">
        <v>591</v>
      </c>
      <c r="B9" s="833">
        <v>0.9234675</v>
      </c>
      <c r="C9" s="834" t="s">
        <v>1438</v>
      </c>
      <c r="D9" s="788">
        <v>500</v>
      </c>
      <c r="E9" s="833" t="s">
        <v>1041</v>
      </c>
      <c r="F9" s="833" t="s">
        <v>1014</v>
      </c>
      <c r="G9" s="867">
        <v>12266.656272829496</v>
      </c>
      <c r="H9" s="655">
        <v>13975.465867689663</v>
      </c>
      <c r="I9" s="868">
        <v>0.9234675</v>
      </c>
    </row>
    <row r="10" spans="1:11" s="804" customFormat="1" ht="11.25" customHeight="1" x14ac:dyDescent="0.2">
      <c r="A10" s="279" t="s">
        <v>592</v>
      </c>
      <c r="B10" s="833">
        <v>3.8715485119258415</v>
      </c>
      <c r="C10" s="834" t="s">
        <v>719</v>
      </c>
      <c r="D10" s="788">
        <v>1000</v>
      </c>
      <c r="E10" s="833" t="s">
        <v>1041</v>
      </c>
      <c r="F10" s="833" t="s">
        <v>1014</v>
      </c>
      <c r="G10" s="867">
        <v>3.8715485119258415</v>
      </c>
      <c r="H10" s="655" t="s">
        <v>1014</v>
      </c>
      <c r="I10" s="868">
        <v>8.3677457928301884</v>
      </c>
    </row>
    <row r="11" spans="1:11" s="804" customFormat="1" ht="11.25" customHeight="1" x14ac:dyDescent="0.2">
      <c r="A11" s="279" t="s">
        <v>171</v>
      </c>
      <c r="B11" s="833">
        <v>12.829768732746592</v>
      </c>
      <c r="C11" s="834" t="s">
        <v>1438</v>
      </c>
      <c r="D11" s="788">
        <v>500</v>
      </c>
      <c r="E11" s="833" t="s">
        <v>1041</v>
      </c>
      <c r="F11" s="833" t="s">
        <v>1014</v>
      </c>
      <c r="G11" s="867">
        <v>113.78462320028632</v>
      </c>
      <c r="H11" s="655" t="s">
        <v>1014</v>
      </c>
      <c r="I11" s="868">
        <v>12.829768732746592</v>
      </c>
    </row>
    <row r="12" spans="1:11" s="804" customFormat="1" ht="11.25" customHeight="1" x14ac:dyDescent="0.2">
      <c r="A12" s="305" t="s">
        <v>172</v>
      </c>
      <c r="B12" s="833">
        <v>0.84560400368695798</v>
      </c>
      <c r="C12" s="834" t="s">
        <v>1438</v>
      </c>
      <c r="D12" s="788">
        <v>500</v>
      </c>
      <c r="E12" s="833" t="s">
        <v>1041</v>
      </c>
      <c r="F12" s="833" t="s">
        <v>1014</v>
      </c>
      <c r="G12" s="867">
        <v>30.846521512420448</v>
      </c>
      <c r="H12" s="655" t="s">
        <v>1014</v>
      </c>
      <c r="I12" s="868">
        <v>0.84560400368695798</v>
      </c>
    </row>
    <row r="13" spans="1:11" s="804" customFormat="1" ht="11.25" customHeight="1" x14ac:dyDescent="0.2">
      <c r="A13" s="305" t="s">
        <v>103</v>
      </c>
      <c r="B13" s="833">
        <v>0.51675800225314095</v>
      </c>
      <c r="C13" s="834" t="s">
        <v>1438</v>
      </c>
      <c r="D13" s="788">
        <v>500</v>
      </c>
      <c r="E13" s="833" t="s">
        <v>1041</v>
      </c>
      <c r="F13" s="833" t="s">
        <v>1014</v>
      </c>
      <c r="G13" s="867">
        <v>30.631516977623185</v>
      </c>
      <c r="H13" s="655" t="s">
        <v>1014</v>
      </c>
      <c r="I13" s="868">
        <v>0.51675800225314095</v>
      </c>
    </row>
    <row r="14" spans="1:11" s="804" customFormat="1" ht="11.25" customHeight="1" x14ac:dyDescent="0.2">
      <c r="A14" s="279" t="s">
        <v>593</v>
      </c>
      <c r="B14" s="833">
        <v>4.2251984613333331</v>
      </c>
      <c r="C14" s="834" t="s">
        <v>718</v>
      </c>
      <c r="D14" s="788">
        <v>500</v>
      </c>
      <c r="E14" s="833" t="s">
        <v>1041</v>
      </c>
      <c r="F14" s="833" t="s">
        <v>1014</v>
      </c>
      <c r="G14" s="867">
        <v>3497.7347371954179</v>
      </c>
      <c r="H14" s="655">
        <v>4.2251984613333331</v>
      </c>
      <c r="I14" s="868">
        <v>4.2251987225786163</v>
      </c>
    </row>
    <row r="15" spans="1:11" s="804" customFormat="1" ht="11.25" customHeight="1" x14ac:dyDescent="0.2">
      <c r="A15" s="279" t="s">
        <v>594</v>
      </c>
      <c r="B15" s="833">
        <v>6.2571428571428571</v>
      </c>
      <c r="C15" s="834" t="s">
        <v>719</v>
      </c>
      <c r="D15" s="788">
        <v>1000</v>
      </c>
      <c r="E15" s="833" t="s">
        <v>1041</v>
      </c>
      <c r="F15" s="833">
        <v>2.4</v>
      </c>
      <c r="G15" s="867">
        <v>6.2571428571428571</v>
      </c>
      <c r="H15" s="655" t="s">
        <v>1014</v>
      </c>
      <c r="I15" s="868" t="s">
        <v>1440</v>
      </c>
    </row>
    <row r="16" spans="1:11" s="804" customFormat="1" ht="11.25" customHeight="1" x14ac:dyDescent="0.2">
      <c r="A16" s="279" t="s">
        <v>731</v>
      </c>
      <c r="B16" s="833">
        <v>24</v>
      </c>
      <c r="C16" s="834" t="s">
        <v>400</v>
      </c>
      <c r="D16" s="788">
        <v>1000</v>
      </c>
      <c r="E16" s="833" t="s">
        <v>1041</v>
      </c>
      <c r="F16" s="833">
        <v>24</v>
      </c>
      <c r="G16" s="867">
        <v>23</v>
      </c>
      <c r="H16" s="655" t="s">
        <v>1014</v>
      </c>
      <c r="I16" s="868" t="s">
        <v>1440</v>
      </c>
    </row>
    <row r="17" spans="1:9" s="804" customFormat="1" ht="11.25" customHeight="1" x14ac:dyDescent="0.2">
      <c r="A17" s="279" t="s">
        <v>104</v>
      </c>
      <c r="B17" s="833">
        <v>0.11180104469040002</v>
      </c>
      <c r="C17" s="834" t="s">
        <v>1438</v>
      </c>
      <c r="D17" s="788">
        <v>500</v>
      </c>
      <c r="E17" s="833" t="s">
        <v>1041</v>
      </c>
      <c r="F17" s="833" t="s">
        <v>1014</v>
      </c>
      <c r="G17" s="867">
        <v>2.3590850627904421</v>
      </c>
      <c r="H17" s="655" t="s">
        <v>1014</v>
      </c>
      <c r="I17" s="868">
        <v>0.11180104469040002</v>
      </c>
    </row>
    <row r="18" spans="1:9" s="804" customFormat="1" ht="11.25" customHeight="1" x14ac:dyDescent="0.2">
      <c r="A18" s="279" t="s">
        <v>732</v>
      </c>
      <c r="B18" s="833">
        <v>1000</v>
      </c>
      <c r="C18" s="834" t="s">
        <v>1441</v>
      </c>
      <c r="D18" s="788">
        <v>1000</v>
      </c>
      <c r="E18" s="833" t="s">
        <v>1041</v>
      </c>
      <c r="F18" s="833">
        <v>690</v>
      </c>
      <c r="G18" s="867">
        <v>3061.0483042137716</v>
      </c>
      <c r="H18" s="655" t="s">
        <v>1014</v>
      </c>
      <c r="I18" s="868" t="s">
        <v>1440</v>
      </c>
    </row>
    <row r="19" spans="1:9" s="804" customFormat="1" ht="11.25" customHeight="1" x14ac:dyDescent="0.2">
      <c r="A19" s="279" t="s">
        <v>1245</v>
      </c>
      <c r="B19" s="833">
        <v>7.8132880042840729E-3</v>
      </c>
      <c r="C19" s="834" t="s">
        <v>1438</v>
      </c>
      <c r="D19" s="788">
        <v>1000</v>
      </c>
      <c r="E19" s="833" t="s">
        <v>1041</v>
      </c>
      <c r="F19" s="833" t="s">
        <v>1014</v>
      </c>
      <c r="G19" s="867">
        <v>632.13679555714634</v>
      </c>
      <c r="H19" s="655" t="s">
        <v>1014</v>
      </c>
      <c r="I19" s="868">
        <v>7.8132880042840729E-3</v>
      </c>
    </row>
    <row r="20" spans="1:9" s="804" customFormat="1" ht="11.25" customHeight="1" x14ac:dyDescent="0.2">
      <c r="A20" s="279" t="s">
        <v>733</v>
      </c>
      <c r="B20" s="833">
        <v>0.29829600000000001</v>
      </c>
      <c r="C20" s="834" t="s">
        <v>1438</v>
      </c>
      <c r="D20" s="788">
        <v>500</v>
      </c>
      <c r="E20" s="833" t="s">
        <v>1041</v>
      </c>
      <c r="F20" s="833" t="s">
        <v>1014</v>
      </c>
      <c r="G20" s="867">
        <v>1.2499138897690478</v>
      </c>
      <c r="H20" s="655">
        <v>0.76939408284023669</v>
      </c>
      <c r="I20" s="868">
        <v>0.29829600000000001</v>
      </c>
    </row>
    <row r="21" spans="1:9" s="804" customFormat="1" ht="11.25" customHeight="1" x14ac:dyDescent="0.2">
      <c r="A21" s="279" t="s">
        <v>734</v>
      </c>
      <c r="B21" s="833">
        <v>9.9781008719534601</v>
      </c>
      <c r="C21" s="834" t="s">
        <v>1438</v>
      </c>
      <c r="D21" s="788">
        <v>500</v>
      </c>
      <c r="E21" s="833" t="s">
        <v>1041</v>
      </c>
      <c r="F21" s="833" t="s">
        <v>1014</v>
      </c>
      <c r="G21" s="867">
        <v>15.673976358589249</v>
      </c>
      <c r="H21" s="655" t="s">
        <v>1014</v>
      </c>
      <c r="I21" s="868">
        <v>9.9781008719534601</v>
      </c>
    </row>
    <row r="22" spans="1:9" s="804" customFormat="1" ht="11.25" customHeight="1" x14ac:dyDescent="0.2">
      <c r="A22" s="279" t="s">
        <v>735</v>
      </c>
      <c r="B22" s="833">
        <v>1.5729635400013695</v>
      </c>
      <c r="C22" s="834" t="s">
        <v>719</v>
      </c>
      <c r="D22" s="788">
        <v>500</v>
      </c>
      <c r="E22" s="833" t="s">
        <v>1041</v>
      </c>
      <c r="F22" s="833" t="s">
        <v>1014</v>
      </c>
      <c r="G22" s="867">
        <v>1.5729635400013695</v>
      </c>
      <c r="H22" s="655" t="s">
        <v>1014</v>
      </c>
      <c r="I22" s="868">
        <v>5.8505041713132</v>
      </c>
    </row>
    <row r="23" spans="1:9" s="804" customFormat="1" ht="11.25" customHeight="1" x14ac:dyDescent="0.2">
      <c r="A23" s="279" t="s">
        <v>736</v>
      </c>
      <c r="B23" s="833">
        <v>5.394750007666981</v>
      </c>
      <c r="C23" s="834" t="s">
        <v>1438</v>
      </c>
      <c r="D23" s="788">
        <v>500</v>
      </c>
      <c r="E23" s="833" t="s">
        <v>1041</v>
      </c>
      <c r="F23" s="833" t="s">
        <v>1014</v>
      </c>
      <c r="G23" s="867">
        <v>15.729635400013695</v>
      </c>
      <c r="H23" s="655" t="s">
        <v>1014</v>
      </c>
      <c r="I23" s="868">
        <v>5.394750007666981</v>
      </c>
    </row>
    <row r="24" spans="1:9" s="804" customFormat="1" ht="11.25" customHeight="1" x14ac:dyDescent="0.2">
      <c r="A24" s="279" t="s">
        <v>737</v>
      </c>
      <c r="B24" s="833">
        <v>34.528000116195038</v>
      </c>
      <c r="C24" s="834" t="s">
        <v>1438</v>
      </c>
      <c r="D24" s="788">
        <v>500</v>
      </c>
      <c r="E24" s="833" t="s">
        <v>1041</v>
      </c>
      <c r="F24" s="833" t="s">
        <v>1014</v>
      </c>
      <c r="G24" s="867">
        <v>478.19569558367709</v>
      </c>
      <c r="H24" s="655" t="s">
        <v>1014</v>
      </c>
      <c r="I24" s="868">
        <v>34.528000116195038</v>
      </c>
    </row>
    <row r="25" spans="1:9" s="804" customFormat="1" ht="11.25" customHeight="1" x14ac:dyDescent="0.2">
      <c r="A25" s="279" t="s">
        <v>738</v>
      </c>
      <c r="B25" s="833">
        <v>28.763540884973455</v>
      </c>
      <c r="C25" s="834" t="s">
        <v>1438</v>
      </c>
      <c r="D25" s="788">
        <v>500</v>
      </c>
      <c r="E25" s="833" t="s">
        <v>1041</v>
      </c>
      <c r="F25" s="833" t="s">
        <v>1014</v>
      </c>
      <c r="G25" s="867">
        <v>157.27859190503591</v>
      </c>
      <c r="H25" s="655" t="s">
        <v>1014</v>
      </c>
      <c r="I25" s="868">
        <v>28.763540884973455</v>
      </c>
    </row>
    <row r="26" spans="1:9" s="804" customFormat="1" ht="11.25" customHeight="1" x14ac:dyDescent="0.2">
      <c r="A26" s="279" t="s">
        <v>136</v>
      </c>
      <c r="B26" s="833">
        <v>31.114129015408725</v>
      </c>
      <c r="C26" s="834" t="s">
        <v>719</v>
      </c>
      <c r="D26" s="788">
        <v>1000</v>
      </c>
      <c r="E26" s="833" t="s">
        <v>1041</v>
      </c>
      <c r="F26" s="833">
        <v>3</v>
      </c>
      <c r="G26" s="867">
        <v>31.114129015408725</v>
      </c>
      <c r="H26" s="655" t="s">
        <v>1014</v>
      </c>
      <c r="I26" s="868" t="s">
        <v>1440</v>
      </c>
    </row>
    <row r="27" spans="1:9" s="804" customFormat="1" ht="11.25" customHeight="1" x14ac:dyDescent="0.2">
      <c r="A27" s="279" t="s">
        <v>243</v>
      </c>
      <c r="B27" s="833">
        <v>10.157103856679932</v>
      </c>
      <c r="C27" s="834" t="s">
        <v>719</v>
      </c>
      <c r="D27" s="788">
        <v>500</v>
      </c>
      <c r="E27" s="833" t="s">
        <v>1041</v>
      </c>
      <c r="F27" s="833" t="s">
        <v>1014</v>
      </c>
      <c r="G27" s="867">
        <v>10.157103856679932</v>
      </c>
      <c r="H27" s="655" t="s">
        <v>1439</v>
      </c>
      <c r="I27" s="868">
        <v>230.95592832704406</v>
      </c>
    </row>
    <row r="28" spans="1:9" s="804" customFormat="1" ht="11.25" customHeight="1" x14ac:dyDescent="0.2">
      <c r="A28" s="279" t="s">
        <v>137</v>
      </c>
      <c r="B28" s="833">
        <v>7.4806635781006253E-5</v>
      </c>
      <c r="C28" s="834" t="s">
        <v>1438</v>
      </c>
      <c r="D28" s="788">
        <v>500</v>
      </c>
      <c r="E28" s="833" t="s">
        <v>1041</v>
      </c>
      <c r="F28" s="833" t="s">
        <v>1014</v>
      </c>
      <c r="G28" s="867">
        <v>0.24152671625648919</v>
      </c>
      <c r="H28" s="655">
        <v>7.8962365734984701E-3</v>
      </c>
      <c r="I28" s="868">
        <v>7.4806635781006253E-5</v>
      </c>
    </row>
    <row r="29" spans="1:9" s="804" customFormat="1" ht="11.25" customHeight="1" x14ac:dyDescent="0.2">
      <c r="A29" s="789" t="s">
        <v>1177</v>
      </c>
      <c r="B29" s="833">
        <v>4.0411040595122452E-3</v>
      </c>
      <c r="C29" s="834" t="s">
        <v>1438</v>
      </c>
      <c r="D29" s="788">
        <v>500</v>
      </c>
      <c r="E29" s="833" t="s">
        <v>1041</v>
      </c>
      <c r="F29" s="833" t="s">
        <v>1014</v>
      </c>
      <c r="G29" s="867">
        <v>3.7727044253347715</v>
      </c>
      <c r="H29" s="655" t="s">
        <v>1439</v>
      </c>
      <c r="I29" s="868">
        <v>4.0411040595122452E-3</v>
      </c>
    </row>
    <row r="30" spans="1:9" s="804" customFormat="1" ht="11.25" customHeight="1" x14ac:dyDescent="0.2">
      <c r="A30" s="279" t="s">
        <v>138</v>
      </c>
      <c r="B30" s="833">
        <v>38.755453401329738</v>
      </c>
      <c r="C30" s="834" t="s">
        <v>719</v>
      </c>
      <c r="D30" s="788">
        <v>500</v>
      </c>
      <c r="E30" s="833" t="s">
        <v>1041</v>
      </c>
      <c r="F30" s="833" t="s">
        <v>1014</v>
      </c>
      <c r="G30" s="867">
        <v>38.755453401329738</v>
      </c>
      <c r="H30" s="655" t="s">
        <v>1014</v>
      </c>
      <c r="I30" s="868">
        <v>193.77900056224536</v>
      </c>
    </row>
    <row r="31" spans="1:9" s="804" customFormat="1" ht="11.25" customHeight="1" x14ac:dyDescent="0.2">
      <c r="A31" s="279" t="s">
        <v>139</v>
      </c>
      <c r="B31" s="833">
        <v>1000</v>
      </c>
      <c r="C31" s="834" t="s">
        <v>1441</v>
      </c>
      <c r="D31" s="788">
        <v>1000</v>
      </c>
      <c r="E31" s="833" t="s">
        <v>1041</v>
      </c>
      <c r="F31" s="833" t="s">
        <v>1014</v>
      </c>
      <c r="G31" s="867">
        <v>3126.8470643815126</v>
      </c>
      <c r="H31" s="655" t="s">
        <v>1014</v>
      </c>
      <c r="I31" s="868" t="s">
        <v>1440</v>
      </c>
    </row>
    <row r="32" spans="1:9" s="804" customFormat="1" ht="11.25" customHeight="1" x14ac:dyDescent="0.2">
      <c r="A32" s="279" t="s">
        <v>140</v>
      </c>
      <c r="B32" s="833">
        <v>2.4803241364214777E-3</v>
      </c>
      <c r="C32" s="834" t="s">
        <v>1438</v>
      </c>
      <c r="D32" s="788">
        <v>932.0059079245284</v>
      </c>
      <c r="E32" s="833" t="s">
        <v>1041</v>
      </c>
      <c r="F32" s="833" t="s">
        <v>1014</v>
      </c>
      <c r="G32" s="867">
        <v>0.31781847409756436</v>
      </c>
      <c r="H32" s="655">
        <v>1.6219659043659043E-2</v>
      </c>
      <c r="I32" s="868">
        <v>2.4803241364214777E-3</v>
      </c>
    </row>
    <row r="33" spans="1:9" s="804" customFormat="1" ht="11.25" customHeight="1" x14ac:dyDescent="0.2">
      <c r="A33" s="279" t="s">
        <v>141</v>
      </c>
      <c r="B33" s="833">
        <v>0.69071199999999999</v>
      </c>
      <c r="C33" s="834" t="s">
        <v>1438</v>
      </c>
      <c r="D33" s="788">
        <v>500</v>
      </c>
      <c r="E33" s="833" t="s">
        <v>1041</v>
      </c>
      <c r="F33" s="833" t="s">
        <v>1014</v>
      </c>
      <c r="G33" s="867">
        <v>20.496348071787974</v>
      </c>
      <c r="H33" s="655" t="s">
        <v>1014</v>
      </c>
      <c r="I33" s="868">
        <v>0.69071199999999999</v>
      </c>
    </row>
    <row r="34" spans="1:9" s="804" customFormat="1" ht="11.25" customHeight="1" x14ac:dyDescent="0.2">
      <c r="A34" s="279" t="s">
        <v>142</v>
      </c>
      <c r="B34" s="833">
        <v>0.22290445714285717</v>
      </c>
      <c r="C34" s="834" t="s">
        <v>718</v>
      </c>
      <c r="D34" s="788">
        <v>500</v>
      </c>
      <c r="E34" s="833" t="s">
        <v>1041</v>
      </c>
      <c r="F34" s="833" t="s">
        <v>1014</v>
      </c>
      <c r="G34" s="867">
        <v>1.4804696915468301</v>
      </c>
      <c r="H34" s="655">
        <v>0.22290445714285717</v>
      </c>
      <c r="I34" s="868">
        <v>0.36124065208333339</v>
      </c>
    </row>
    <row r="35" spans="1:9" s="804" customFormat="1" ht="11.25" customHeight="1" x14ac:dyDescent="0.2">
      <c r="A35" s="279" t="s">
        <v>143</v>
      </c>
      <c r="B35" s="833">
        <v>14.215161571366792</v>
      </c>
      <c r="C35" s="834" t="s">
        <v>719</v>
      </c>
      <c r="D35" s="788">
        <v>1000</v>
      </c>
      <c r="E35" s="833" t="s">
        <v>1041</v>
      </c>
      <c r="F35" s="833">
        <v>2.2999999999999998</v>
      </c>
      <c r="G35" s="867">
        <v>14.215161571366792</v>
      </c>
      <c r="H35" s="655" t="s">
        <v>1014</v>
      </c>
      <c r="I35" s="868" t="s">
        <v>1440</v>
      </c>
    </row>
    <row r="36" spans="1:9" s="804" customFormat="1" ht="11.25" customHeight="1" x14ac:dyDescent="0.2">
      <c r="A36" s="279" t="s">
        <v>144</v>
      </c>
      <c r="B36" s="833">
        <v>0.10002123076923075</v>
      </c>
      <c r="C36" s="834" t="s">
        <v>718</v>
      </c>
      <c r="D36" s="788">
        <v>453.26214201257858</v>
      </c>
      <c r="E36" s="833" t="s">
        <v>1041</v>
      </c>
      <c r="F36" s="833" t="s">
        <v>1014</v>
      </c>
      <c r="G36" s="867">
        <v>0.71184628235357972</v>
      </c>
      <c r="H36" s="655">
        <v>0.10002123076923075</v>
      </c>
      <c r="I36" s="868">
        <v>0.90540869999999996</v>
      </c>
    </row>
    <row r="37" spans="1:9" s="804" customFormat="1" ht="11.25" customHeight="1" x14ac:dyDescent="0.2">
      <c r="A37" s="279" t="s">
        <v>655</v>
      </c>
      <c r="B37" s="833">
        <v>17.200211477720551</v>
      </c>
      <c r="C37" s="834" t="s">
        <v>719</v>
      </c>
      <c r="D37" s="788">
        <v>1000</v>
      </c>
      <c r="E37" s="833" t="s">
        <v>1041</v>
      </c>
      <c r="F37" s="833" t="s">
        <v>1014</v>
      </c>
      <c r="G37" s="867">
        <v>17.200211477720551</v>
      </c>
      <c r="H37" s="655" t="s">
        <v>1014</v>
      </c>
      <c r="I37" s="868">
        <v>22.699061202515725</v>
      </c>
    </row>
    <row r="38" spans="1:9" s="804" customFormat="1" ht="11.25" customHeight="1" x14ac:dyDescent="0.2">
      <c r="A38" s="279" t="s">
        <v>145</v>
      </c>
      <c r="B38" s="833">
        <v>7.2905140512273224E-3</v>
      </c>
      <c r="C38" s="834" t="s">
        <v>1438</v>
      </c>
      <c r="D38" s="788">
        <v>1000</v>
      </c>
      <c r="E38" s="833" t="s">
        <v>1041</v>
      </c>
      <c r="F38" s="833" t="s">
        <v>1014</v>
      </c>
      <c r="G38" s="867">
        <v>2.7129478222090082</v>
      </c>
      <c r="H38" s="655" t="s">
        <v>1014</v>
      </c>
      <c r="I38" s="868">
        <v>7.2905140512273224E-3</v>
      </c>
    </row>
    <row r="39" spans="1:9" s="804" customFormat="1" ht="11.25" customHeight="1" x14ac:dyDescent="0.2">
      <c r="A39" s="279" t="s">
        <v>146</v>
      </c>
      <c r="B39" s="833">
        <v>1.4517275000000003</v>
      </c>
      <c r="C39" s="834" t="s">
        <v>1438</v>
      </c>
      <c r="D39" s="788">
        <v>500</v>
      </c>
      <c r="E39" s="833" t="s">
        <v>1041</v>
      </c>
      <c r="F39" s="833" t="s">
        <v>1014</v>
      </c>
      <c r="G39" s="867">
        <v>58.735856754033783</v>
      </c>
      <c r="H39" s="655">
        <v>2.229044571428572</v>
      </c>
      <c r="I39" s="868">
        <v>1.4517275000000003</v>
      </c>
    </row>
    <row r="40" spans="1:9" s="804" customFormat="1" ht="11.25" customHeight="1" x14ac:dyDescent="0.2">
      <c r="A40" s="279" t="s">
        <v>829</v>
      </c>
      <c r="B40" s="833">
        <v>1.1501468800000001</v>
      </c>
      <c r="C40" s="834" t="s">
        <v>1438</v>
      </c>
      <c r="D40" s="788">
        <v>500</v>
      </c>
      <c r="E40" s="833" t="s">
        <v>1041</v>
      </c>
      <c r="F40" s="833" t="s">
        <v>1014</v>
      </c>
      <c r="G40" s="867">
        <v>2117.4658377358492</v>
      </c>
      <c r="H40" s="655">
        <v>445.80891428571431</v>
      </c>
      <c r="I40" s="868">
        <v>1.1501468800000001</v>
      </c>
    </row>
    <row r="41" spans="1:9" ht="11.25" customHeight="1" x14ac:dyDescent="0.2">
      <c r="A41" s="800" t="s">
        <v>147</v>
      </c>
      <c r="B41" s="833">
        <v>2.6092494983277589E-2</v>
      </c>
      <c r="C41" s="834" t="s">
        <v>718</v>
      </c>
      <c r="D41" s="788">
        <v>500</v>
      </c>
      <c r="E41" s="833" t="s">
        <v>1041</v>
      </c>
      <c r="F41" s="833" t="s">
        <v>1014</v>
      </c>
      <c r="G41" s="867">
        <v>0.34301157353891393</v>
      </c>
      <c r="H41" s="655">
        <v>2.6092494983277589E-2</v>
      </c>
      <c r="I41" s="868">
        <v>0.79094456000000002</v>
      </c>
    </row>
    <row r="42" spans="1:9" ht="11.25" customHeight="1" x14ac:dyDescent="0.2">
      <c r="A42" s="789" t="s">
        <v>830</v>
      </c>
      <c r="B42" s="833">
        <v>4.012280228571429</v>
      </c>
      <c r="C42" s="834" t="s">
        <v>718</v>
      </c>
      <c r="D42" s="788">
        <v>100</v>
      </c>
      <c r="E42" s="833" t="s">
        <v>1041</v>
      </c>
      <c r="F42" s="833" t="s">
        <v>1014</v>
      </c>
      <c r="G42" s="867">
        <v>24.383473244162705</v>
      </c>
      <c r="H42" s="655">
        <v>4.012280228571429</v>
      </c>
      <c r="I42" s="868">
        <v>10.665197382857142</v>
      </c>
    </row>
    <row r="43" spans="1:9" ht="11.25" customHeight="1" x14ac:dyDescent="0.2">
      <c r="A43" s="789" t="s">
        <v>148</v>
      </c>
      <c r="B43" s="833">
        <v>1.1605729859999999E-2</v>
      </c>
      <c r="C43" s="834" t="s">
        <v>1438</v>
      </c>
      <c r="D43" s="788">
        <v>100</v>
      </c>
      <c r="E43" s="833" t="s">
        <v>1041</v>
      </c>
      <c r="F43" s="833" t="s">
        <v>1014</v>
      </c>
      <c r="G43" s="867">
        <v>69.558962317676844</v>
      </c>
      <c r="H43" s="655">
        <v>41.778213070056985</v>
      </c>
      <c r="I43" s="868">
        <v>1.1605729859999999E-2</v>
      </c>
    </row>
    <row r="44" spans="1:9" ht="11.25" customHeight="1" x14ac:dyDescent="0.2">
      <c r="A44" s="789" t="s">
        <v>653</v>
      </c>
      <c r="B44" s="833">
        <v>1145</v>
      </c>
      <c r="C44" s="834" t="s">
        <v>400</v>
      </c>
      <c r="D44" s="788" t="s">
        <v>381</v>
      </c>
      <c r="E44" s="833" t="s">
        <v>1041</v>
      </c>
      <c r="F44" s="833">
        <v>1145</v>
      </c>
      <c r="G44" s="867" t="s">
        <v>1014</v>
      </c>
      <c r="H44" s="655" t="s">
        <v>1014</v>
      </c>
      <c r="I44" s="868" t="s">
        <v>1440</v>
      </c>
    </row>
    <row r="45" spans="1:9" ht="11.25" customHeight="1" x14ac:dyDescent="0.2">
      <c r="A45" s="789" t="s">
        <v>827</v>
      </c>
      <c r="B45" s="833">
        <v>1000</v>
      </c>
      <c r="C45" s="834" t="s">
        <v>1441</v>
      </c>
      <c r="D45" s="788">
        <v>1000</v>
      </c>
      <c r="E45" s="833" t="s">
        <v>1041</v>
      </c>
      <c r="F45" s="833" t="s">
        <v>1014</v>
      </c>
      <c r="G45" s="867">
        <v>23464.285714285717</v>
      </c>
      <c r="H45" s="655" t="s">
        <v>1014</v>
      </c>
      <c r="I45" s="868" t="s">
        <v>1440</v>
      </c>
    </row>
    <row r="46" spans="1:9" ht="11.25" customHeight="1" x14ac:dyDescent="0.2">
      <c r="A46" s="789" t="s">
        <v>828</v>
      </c>
      <c r="B46" s="833">
        <v>30.068326091521424</v>
      </c>
      <c r="C46" s="834" t="s">
        <v>719</v>
      </c>
      <c r="D46" s="788">
        <v>1000</v>
      </c>
      <c r="E46" s="833" t="s">
        <v>1041</v>
      </c>
      <c r="F46" s="833" t="s">
        <v>1014</v>
      </c>
      <c r="G46" s="867">
        <v>30.068326091521424</v>
      </c>
      <c r="H46" s="655" t="s">
        <v>1014</v>
      </c>
      <c r="I46" s="868" t="s">
        <v>1440</v>
      </c>
    </row>
    <row r="47" spans="1:9" ht="11.25" customHeight="1" x14ac:dyDescent="0.2">
      <c r="A47" s="789" t="s">
        <v>149</v>
      </c>
      <c r="B47" s="833">
        <v>29.963032276400003</v>
      </c>
      <c r="C47" s="834" t="s">
        <v>1438</v>
      </c>
      <c r="D47" s="788">
        <v>1000</v>
      </c>
      <c r="E47" s="833" t="s">
        <v>1041</v>
      </c>
      <c r="F47" s="833" t="s">
        <v>1014</v>
      </c>
      <c r="G47" s="867">
        <v>1572.7859190503586</v>
      </c>
      <c r="H47" s="655" t="s">
        <v>1014</v>
      </c>
      <c r="I47" s="868">
        <v>29.963032276400003</v>
      </c>
    </row>
    <row r="48" spans="1:9" ht="11.25" customHeight="1" x14ac:dyDescent="0.2">
      <c r="A48" s="789" t="s">
        <v>150</v>
      </c>
      <c r="B48" s="833">
        <v>80</v>
      </c>
      <c r="C48" s="834" t="s">
        <v>400</v>
      </c>
      <c r="D48" s="788">
        <v>1000</v>
      </c>
      <c r="E48" s="833" t="s">
        <v>1041</v>
      </c>
      <c r="F48" s="833">
        <v>80</v>
      </c>
      <c r="G48" s="867">
        <v>4.6799528610711016</v>
      </c>
      <c r="H48" s="655" t="s">
        <v>1014</v>
      </c>
      <c r="I48" s="868" t="s">
        <v>1440</v>
      </c>
    </row>
    <row r="49" spans="1:9" ht="11.25" customHeight="1" x14ac:dyDescent="0.2">
      <c r="A49" s="789" t="s">
        <v>151</v>
      </c>
      <c r="B49" s="833">
        <v>625.71428571428567</v>
      </c>
      <c r="C49" s="834" t="s">
        <v>719</v>
      </c>
      <c r="D49" s="788">
        <v>1000</v>
      </c>
      <c r="E49" s="833" t="s">
        <v>1041</v>
      </c>
      <c r="F49" s="833">
        <v>252</v>
      </c>
      <c r="G49" s="867">
        <v>625.71428571428567</v>
      </c>
      <c r="H49" s="655" t="s">
        <v>1014</v>
      </c>
      <c r="I49" s="868" t="s">
        <v>1440</v>
      </c>
    </row>
    <row r="50" spans="1:9" ht="11.25" customHeight="1" x14ac:dyDescent="0.2">
      <c r="A50" s="789" t="s">
        <v>152</v>
      </c>
      <c r="B50" s="833">
        <v>4.7610264623901024</v>
      </c>
      <c r="C50" s="834" t="s">
        <v>719</v>
      </c>
      <c r="D50" s="788">
        <v>100</v>
      </c>
      <c r="E50" s="833" t="s">
        <v>1041</v>
      </c>
      <c r="F50" s="833" t="s">
        <v>1014</v>
      </c>
      <c r="G50" s="867">
        <v>4.7610264623901024</v>
      </c>
      <c r="H50" s="655" t="s">
        <v>1439</v>
      </c>
      <c r="I50" s="868" t="s">
        <v>1440</v>
      </c>
    </row>
    <row r="51" spans="1:9" ht="11.25" customHeight="1" x14ac:dyDescent="0.2">
      <c r="A51" s="306" t="s">
        <v>105</v>
      </c>
      <c r="B51" s="833">
        <v>1.0472011924538857E-2</v>
      </c>
      <c r="C51" s="834" t="s">
        <v>1438</v>
      </c>
      <c r="D51" s="788">
        <v>500</v>
      </c>
      <c r="E51" s="833" t="s">
        <v>1041</v>
      </c>
      <c r="F51" s="833" t="s">
        <v>1014</v>
      </c>
      <c r="G51" s="867">
        <v>6.0644274806623679</v>
      </c>
      <c r="H51" s="655" t="s">
        <v>1014</v>
      </c>
      <c r="I51" s="868">
        <v>1.0472011924538857E-2</v>
      </c>
    </row>
    <row r="52" spans="1:9" ht="11.25" customHeight="1" x14ac:dyDescent="0.2">
      <c r="A52" s="789" t="s">
        <v>106</v>
      </c>
      <c r="B52" s="833">
        <v>0.1063107598</v>
      </c>
      <c r="C52" s="834" t="s">
        <v>1438</v>
      </c>
      <c r="D52" s="788">
        <v>500</v>
      </c>
      <c r="E52" s="833" t="s">
        <v>1041</v>
      </c>
      <c r="F52" s="833" t="s">
        <v>1014</v>
      </c>
      <c r="G52" s="867">
        <v>379.28207733428781</v>
      </c>
      <c r="H52" s="655" t="s">
        <v>1014</v>
      </c>
      <c r="I52" s="868">
        <v>0.1063107598</v>
      </c>
    </row>
    <row r="53" spans="1:9" ht="11.25" customHeight="1" x14ac:dyDescent="0.2">
      <c r="A53" s="789" t="s">
        <v>153</v>
      </c>
      <c r="B53" s="833">
        <v>1.5729617456497755</v>
      </c>
      <c r="C53" s="834" t="s">
        <v>719</v>
      </c>
      <c r="D53" s="788">
        <v>500</v>
      </c>
      <c r="E53" s="833" t="s">
        <v>1041</v>
      </c>
      <c r="F53" s="833" t="s">
        <v>1014</v>
      </c>
      <c r="G53" s="867">
        <v>1.5729617456497755</v>
      </c>
      <c r="H53" s="655" t="s">
        <v>1014</v>
      </c>
      <c r="I53" s="868">
        <v>28.680250002744973</v>
      </c>
    </row>
    <row r="54" spans="1:9" ht="11.25" customHeight="1" x14ac:dyDescent="0.2">
      <c r="A54" s="789" t="s">
        <v>401</v>
      </c>
      <c r="B54" s="833">
        <v>8.061539999999999E-4</v>
      </c>
      <c r="C54" s="834" t="s">
        <v>1438</v>
      </c>
      <c r="D54" s="788">
        <v>500</v>
      </c>
      <c r="E54" s="833" t="s">
        <v>1041</v>
      </c>
      <c r="F54" s="833" t="s">
        <v>1014</v>
      </c>
      <c r="G54" s="867">
        <v>5.7128066513482826E-3</v>
      </c>
      <c r="H54" s="655" t="s">
        <v>1439</v>
      </c>
      <c r="I54" s="868">
        <v>8.061539999999999E-4</v>
      </c>
    </row>
    <row r="55" spans="1:9" ht="11.25" customHeight="1" x14ac:dyDescent="0.2">
      <c r="A55" s="789" t="s">
        <v>154</v>
      </c>
      <c r="B55" s="833">
        <v>2.1012355135510141E-3</v>
      </c>
      <c r="C55" s="834" t="s">
        <v>1438</v>
      </c>
      <c r="D55" s="788">
        <v>100</v>
      </c>
      <c r="E55" s="833" t="s">
        <v>1041</v>
      </c>
      <c r="F55" s="833" t="s">
        <v>1014</v>
      </c>
      <c r="G55" s="867">
        <v>1.0086092410386076</v>
      </c>
      <c r="H55" s="655">
        <v>2.8577494505494499E-2</v>
      </c>
      <c r="I55" s="868">
        <v>2.1012355135510141E-3</v>
      </c>
    </row>
    <row r="56" spans="1:9" ht="11.25" customHeight="1" x14ac:dyDescent="0.2">
      <c r="A56" s="789" t="s">
        <v>528</v>
      </c>
      <c r="B56" s="833">
        <v>4.2432600000000004E-4</v>
      </c>
      <c r="C56" s="834" t="s">
        <v>1438</v>
      </c>
      <c r="D56" s="788">
        <v>500</v>
      </c>
      <c r="E56" s="833" t="s">
        <v>1041</v>
      </c>
      <c r="F56" s="833" t="s">
        <v>1014</v>
      </c>
      <c r="G56" s="867">
        <v>3.8750522032083665E-2</v>
      </c>
      <c r="H56" s="655">
        <v>1.0002123076923077E-3</v>
      </c>
      <c r="I56" s="868">
        <v>4.2432600000000004E-4</v>
      </c>
    </row>
    <row r="57" spans="1:9" ht="11.25" customHeight="1" x14ac:dyDescent="0.2">
      <c r="A57" s="789" t="s">
        <v>155</v>
      </c>
      <c r="B57" s="833">
        <v>0.75354699999999997</v>
      </c>
      <c r="C57" s="834" t="s">
        <v>1438</v>
      </c>
      <c r="D57" s="788">
        <v>376.29790188679249</v>
      </c>
      <c r="E57" s="833" t="s">
        <v>1041</v>
      </c>
      <c r="F57" s="833" t="s">
        <v>1014</v>
      </c>
      <c r="G57" s="867">
        <v>376.29790188679249</v>
      </c>
      <c r="H57" s="655">
        <v>8.9161782857142882</v>
      </c>
      <c r="I57" s="868">
        <v>0.75354699999999997</v>
      </c>
    </row>
    <row r="58" spans="1:9" ht="11.25" customHeight="1" x14ac:dyDescent="0.2">
      <c r="A58" s="789" t="s">
        <v>235</v>
      </c>
      <c r="B58" s="833">
        <v>0.5710765000000001</v>
      </c>
      <c r="C58" s="834" t="s">
        <v>1438</v>
      </c>
      <c r="D58" s="788">
        <v>100</v>
      </c>
      <c r="E58" s="833" t="s">
        <v>1041</v>
      </c>
      <c r="F58" s="833" t="s">
        <v>1014</v>
      </c>
      <c r="G58" s="867">
        <v>204.33995287331547</v>
      </c>
      <c r="H58" s="655" t="s">
        <v>1439</v>
      </c>
      <c r="I58" s="868">
        <v>0.5710765000000001</v>
      </c>
    </row>
    <row r="59" spans="1:9" ht="11.25" customHeight="1" x14ac:dyDescent="0.2">
      <c r="A59" s="789" t="s">
        <v>236</v>
      </c>
      <c r="B59" s="833">
        <v>5.4557034965034959E-2</v>
      </c>
      <c r="C59" s="834" t="s">
        <v>718</v>
      </c>
      <c r="D59" s="788">
        <v>500</v>
      </c>
      <c r="E59" s="833" t="s">
        <v>1041</v>
      </c>
      <c r="F59" s="833" t="s">
        <v>1014</v>
      </c>
      <c r="G59" s="867">
        <v>2.8267158890356581</v>
      </c>
      <c r="H59" s="655">
        <v>5.4557034965034959E-2</v>
      </c>
      <c r="I59" s="868">
        <v>0.38598300000000002</v>
      </c>
    </row>
    <row r="60" spans="1:9" ht="11.25" customHeight="1" x14ac:dyDescent="0.2">
      <c r="A60" s="789" t="s">
        <v>237</v>
      </c>
      <c r="B60" s="833">
        <v>9.1678928050959618E-2</v>
      </c>
      <c r="C60" s="834" t="s">
        <v>1438</v>
      </c>
      <c r="D60" s="788">
        <v>500</v>
      </c>
      <c r="E60" s="833" t="s">
        <v>1041</v>
      </c>
      <c r="F60" s="833" t="s">
        <v>1014</v>
      </c>
      <c r="G60" s="867">
        <v>1.2056251496709305</v>
      </c>
      <c r="H60" s="655" t="s">
        <v>1014</v>
      </c>
      <c r="I60" s="868">
        <v>9.1678928050959618E-2</v>
      </c>
    </row>
    <row r="61" spans="1:9" ht="11.25" customHeight="1" x14ac:dyDescent="0.2">
      <c r="A61" s="789" t="s">
        <v>375</v>
      </c>
      <c r="B61" s="833">
        <v>2.2606974962228725</v>
      </c>
      <c r="C61" s="834" t="s">
        <v>719</v>
      </c>
      <c r="D61" s="788">
        <v>500</v>
      </c>
      <c r="E61" s="833" t="s">
        <v>1041</v>
      </c>
      <c r="F61" s="833" t="s">
        <v>1014</v>
      </c>
      <c r="G61" s="867">
        <v>2.2606974962228725</v>
      </c>
      <c r="H61" s="655" t="s">
        <v>1014</v>
      </c>
      <c r="I61" s="868">
        <v>63.459004600188678</v>
      </c>
    </row>
    <row r="62" spans="1:9" ht="11.25" customHeight="1" x14ac:dyDescent="0.2">
      <c r="A62" s="789" t="s">
        <v>376</v>
      </c>
      <c r="B62" s="833">
        <v>1.9833771576946191</v>
      </c>
      <c r="C62" s="834" t="s">
        <v>719</v>
      </c>
      <c r="D62" s="788">
        <v>500</v>
      </c>
      <c r="E62" s="833" t="s">
        <v>1041</v>
      </c>
      <c r="F62" s="833" t="s">
        <v>1014</v>
      </c>
      <c r="G62" s="867">
        <v>1.9833771576946191</v>
      </c>
      <c r="H62" s="655" t="s">
        <v>1014</v>
      </c>
      <c r="I62" s="868">
        <v>28.204012872955982</v>
      </c>
    </row>
    <row r="63" spans="1:9" ht="11.25" customHeight="1" x14ac:dyDescent="0.2">
      <c r="A63" s="789" t="s">
        <v>377</v>
      </c>
      <c r="B63" s="833">
        <v>1.8855772613117678</v>
      </c>
      <c r="C63" s="834" t="s">
        <v>719</v>
      </c>
      <c r="D63" s="788">
        <v>1000</v>
      </c>
      <c r="E63" s="833" t="s">
        <v>1041</v>
      </c>
      <c r="F63" s="833" t="s">
        <v>1014</v>
      </c>
      <c r="G63" s="867">
        <v>1.8855772613117678</v>
      </c>
      <c r="H63" s="655" t="s">
        <v>1014</v>
      </c>
      <c r="I63" s="868">
        <v>5.5643503540062893</v>
      </c>
    </row>
    <row r="64" spans="1:9" ht="11.25" customHeight="1" x14ac:dyDescent="0.2">
      <c r="A64" s="789" t="s">
        <v>244</v>
      </c>
      <c r="B64" s="833">
        <v>0.11181774001660233</v>
      </c>
      <c r="C64" s="834" t="s">
        <v>1438</v>
      </c>
      <c r="D64" s="788">
        <v>500</v>
      </c>
      <c r="E64" s="833" t="s">
        <v>1041</v>
      </c>
      <c r="F64" s="833" t="s">
        <v>1014</v>
      </c>
      <c r="G64" s="867">
        <v>3.8378265639760114</v>
      </c>
      <c r="H64" s="655">
        <v>0.37507961538461537</v>
      </c>
      <c r="I64" s="868">
        <v>0.11181774001660233</v>
      </c>
    </row>
    <row r="65" spans="1:9" ht="11.25" customHeight="1" x14ac:dyDescent="0.2">
      <c r="A65" s="789" t="s">
        <v>245</v>
      </c>
      <c r="B65" s="833">
        <v>2.3081822485207102E-2</v>
      </c>
      <c r="C65" s="834" t="s">
        <v>718</v>
      </c>
      <c r="D65" s="788">
        <v>500</v>
      </c>
      <c r="E65" s="833" t="s">
        <v>1041</v>
      </c>
      <c r="F65" s="833" t="s">
        <v>1014</v>
      </c>
      <c r="G65" s="867">
        <v>0.50175235787451977</v>
      </c>
      <c r="H65" s="655">
        <v>2.3081822485207102E-2</v>
      </c>
      <c r="I65" s="868">
        <v>7.0110000000000006E-2</v>
      </c>
    </row>
    <row r="66" spans="1:9" ht="11.25" customHeight="1" x14ac:dyDescent="0.2">
      <c r="A66" s="789" t="s">
        <v>307</v>
      </c>
      <c r="B66" s="833">
        <v>1.1666488400000001</v>
      </c>
      <c r="C66" s="834" t="s">
        <v>1438</v>
      </c>
      <c r="D66" s="788">
        <v>500</v>
      </c>
      <c r="E66" s="833" t="s">
        <v>1041</v>
      </c>
      <c r="F66" s="833" t="s">
        <v>1014</v>
      </c>
      <c r="G66" s="867">
        <v>48.76242864214462</v>
      </c>
      <c r="H66" s="655">
        <v>8.9161782857142882</v>
      </c>
      <c r="I66" s="868">
        <v>1.1666488400000001</v>
      </c>
    </row>
    <row r="67" spans="1:9" ht="11.25" customHeight="1" x14ac:dyDescent="0.2">
      <c r="A67" s="789" t="s">
        <v>308</v>
      </c>
      <c r="B67" s="833">
        <v>0.35664713142857146</v>
      </c>
      <c r="C67" s="834" t="s">
        <v>718</v>
      </c>
      <c r="D67" s="788">
        <v>100</v>
      </c>
      <c r="E67" s="833" t="s">
        <v>1041</v>
      </c>
      <c r="F67" s="833" t="s">
        <v>1014</v>
      </c>
      <c r="G67" s="867">
        <v>3.9357676365013421</v>
      </c>
      <c r="H67" s="655">
        <v>0.35664713142857146</v>
      </c>
      <c r="I67" s="868">
        <v>2.2415610000000004</v>
      </c>
    </row>
    <row r="68" spans="1:9" ht="11.25" customHeight="1" x14ac:dyDescent="0.2">
      <c r="A68" s="789" t="s">
        <v>238</v>
      </c>
      <c r="B68" s="833">
        <v>3.5664713142857147</v>
      </c>
      <c r="C68" s="834" t="s">
        <v>718</v>
      </c>
      <c r="D68" s="788">
        <v>500</v>
      </c>
      <c r="E68" s="833" t="s">
        <v>1041</v>
      </c>
      <c r="F68" s="833" t="s">
        <v>1014</v>
      </c>
      <c r="G68" s="867">
        <v>28.77611403354863</v>
      </c>
      <c r="H68" s="655">
        <v>3.5664713142857147</v>
      </c>
      <c r="I68" s="868">
        <v>6.4919400000000014</v>
      </c>
    </row>
    <row r="69" spans="1:9" ht="11.25" customHeight="1" x14ac:dyDescent="0.2">
      <c r="A69" s="789" t="s">
        <v>1002</v>
      </c>
      <c r="B69" s="833">
        <v>7.3286070299999999E-3</v>
      </c>
      <c r="C69" s="834" t="s">
        <v>1438</v>
      </c>
      <c r="D69" s="788">
        <v>500</v>
      </c>
      <c r="E69" s="833" t="s">
        <v>1041</v>
      </c>
      <c r="F69" s="833" t="s">
        <v>1014</v>
      </c>
      <c r="G69" s="867">
        <v>37.928207733428785</v>
      </c>
      <c r="H69" s="655" t="s">
        <v>1014</v>
      </c>
      <c r="I69" s="868">
        <v>7.3286070299999999E-3</v>
      </c>
    </row>
    <row r="70" spans="1:9" ht="11.25" customHeight="1" x14ac:dyDescent="0.2">
      <c r="A70" s="789" t="s">
        <v>107</v>
      </c>
      <c r="B70" s="833">
        <v>0.34431580715000004</v>
      </c>
      <c r="C70" s="834" t="s">
        <v>1438</v>
      </c>
      <c r="D70" s="788">
        <v>500</v>
      </c>
      <c r="E70" s="833" t="s">
        <v>1041</v>
      </c>
      <c r="F70" s="833" t="s">
        <v>1014</v>
      </c>
      <c r="G70" s="867">
        <v>139.83692077823397</v>
      </c>
      <c r="H70" s="655" t="s">
        <v>1014</v>
      </c>
      <c r="I70" s="868">
        <v>0.34431580715000004</v>
      </c>
    </row>
    <row r="71" spans="1:9" ht="11.25" customHeight="1" x14ac:dyDescent="0.2">
      <c r="A71" s="789" t="s">
        <v>1003</v>
      </c>
      <c r="B71" s="833">
        <v>6.0012738461538456E-2</v>
      </c>
      <c r="C71" s="834" t="s">
        <v>718</v>
      </c>
      <c r="D71" s="788">
        <v>100</v>
      </c>
      <c r="E71" s="833" t="s">
        <v>1041</v>
      </c>
      <c r="F71" s="833" t="s">
        <v>1014</v>
      </c>
      <c r="G71" s="867">
        <v>1.0728974760555827</v>
      </c>
      <c r="H71" s="655">
        <v>6.0012738461538456E-2</v>
      </c>
      <c r="I71" s="868">
        <v>0.13727900000000004</v>
      </c>
    </row>
    <row r="72" spans="1:9" ht="11.25" customHeight="1" x14ac:dyDescent="0.2">
      <c r="A72" s="789" t="s">
        <v>309</v>
      </c>
      <c r="B72" s="833">
        <v>2.0595252000000001E-3</v>
      </c>
      <c r="C72" s="834" t="s">
        <v>1438</v>
      </c>
      <c r="D72" s="788">
        <v>500</v>
      </c>
      <c r="E72" s="833" t="s">
        <v>1041</v>
      </c>
      <c r="F72" s="833" t="s">
        <v>1014</v>
      </c>
      <c r="G72" s="867">
        <v>1.9308388231424054</v>
      </c>
      <c r="H72" s="655">
        <v>0.15003184615384613</v>
      </c>
      <c r="I72" s="868">
        <v>2.0595252000000001E-3</v>
      </c>
    </row>
    <row r="73" spans="1:9" ht="11.25" customHeight="1" x14ac:dyDescent="0.2">
      <c r="A73" s="789" t="s">
        <v>1004</v>
      </c>
      <c r="B73" s="833">
        <v>2.528519007900115</v>
      </c>
      <c r="C73" s="834" t="s">
        <v>719</v>
      </c>
      <c r="D73" s="788">
        <v>1000</v>
      </c>
      <c r="E73" s="833" t="s">
        <v>1041</v>
      </c>
      <c r="F73" s="833" t="s">
        <v>1014</v>
      </c>
      <c r="G73" s="867">
        <v>2.528519007900115</v>
      </c>
      <c r="H73" s="655" t="s">
        <v>1014</v>
      </c>
      <c r="I73" s="868">
        <v>23.524815135188682</v>
      </c>
    </row>
    <row r="74" spans="1:9" ht="11.25" customHeight="1" x14ac:dyDescent="0.2">
      <c r="A74" s="789" t="s">
        <v>1005</v>
      </c>
      <c r="B74" s="833">
        <v>3.6576091167000007</v>
      </c>
      <c r="C74" s="834" t="s">
        <v>1438</v>
      </c>
      <c r="D74" s="788">
        <v>500</v>
      </c>
      <c r="E74" s="833" t="s">
        <v>1041</v>
      </c>
      <c r="F74" s="833" t="s">
        <v>1014</v>
      </c>
      <c r="G74" s="867">
        <v>10114.188728914341</v>
      </c>
      <c r="H74" s="655" t="s">
        <v>1014</v>
      </c>
      <c r="I74" s="868">
        <v>3.6576091167000007</v>
      </c>
    </row>
    <row r="75" spans="1:9" ht="11.25" customHeight="1" x14ac:dyDescent="0.2">
      <c r="A75" s="789" t="s">
        <v>1007</v>
      </c>
      <c r="B75" s="833">
        <v>9.7973635980000005</v>
      </c>
      <c r="C75" s="834" t="s">
        <v>1438</v>
      </c>
      <c r="D75" s="788">
        <v>100</v>
      </c>
      <c r="E75" s="833" t="s">
        <v>1041</v>
      </c>
      <c r="F75" s="833" t="s">
        <v>1014</v>
      </c>
      <c r="G75" s="867">
        <v>252.85190079001148</v>
      </c>
      <c r="H75" s="655" t="s">
        <v>1014</v>
      </c>
      <c r="I75" s="868">
        <v>9.7973635980000005</v>
      </c>
    </row>
    <row r="76" spans="1:9" ht="11.25" customHeight="1" x14ac:dyDescent="0.2">
      <c r="A76" s="789" t="s">
        <v>1006</v>
      </c>
      <c r="B76" s="833">
        <v>25.564716908500003</v>
      </c>
      <c r="C76" s="834" t="s">
        <v>1438</v>
      </c>
      <c r="D76" s="788">
        <v>500</v>
      </c>
      <c r="E76" s="833" t="s">
        <v>1041</v>
      </c>
      <c r="F76" s="833" t="s">
        <v>1014</v>
      </c>
      <c r="G76" s="867">
        <v>126427.35911142928</v>
      </c>
      <c r="H76" s="655" t="s">
        <v>1014</v>
      </c>
      <c r="I76" s="868">
        <v>25.564716908500003</v>
      </c>
    </row>
    <row r="77" spans="1:9" ht="11.25" customHeight="1" x14ac:dyDescent="0.2">
      <c r="A77" s="306" t="s">
        <v>108</v>
      </c>
      <c r="B77" s="833">
        <v>0.11705250006700552</v>
      </c>
      <c r="C77" s="834" t="s">
        <v>1438</v>
      </c>
      <c r="D77" s="788">
        <v>500</v>
      </c>
      <c r="E77" s="833" t="s">
        <v>1041</v>
      </c>
      <c r="F77" s="833" t="s">
        <v>1014</v>
      </c>
      <c r="G77" s="867">
        <v>1.2642735911142928</v>
      </c>
      <c r="H77" s="655" t="s">
        <v>1014</v>
      </c>
      <c r="I77" s="868">
        <v>0.11705250006700552</v>
      </c>
    </row>
    <row r="78" spans="1:9" ht="11.25" customHeight="1" x14ac:dyDescent="0.2">
      <c r="A78" s="789" t="s">
        <v>310</v>
      </c>
      <c r="B78" s="833">
        <v>1.0938546733686003</v>
      </c>
      <c r="C78" s="834" t="s">
        <v>1438</v>
      </c>
      <c r="D78" s="788">
        <v>500</v>
      </c>
      <c r="E78" s="833" t="s">
        <v>1041</v>
      </c>
      <c r="F78" s="833" t="s">
        <v>1014</v>
      </c>
      <c r="G78" s="867">
        <v>25.285471822285853</v>
      </c>
      <c r="H78" s="655" t="s">
        <v>1014</v>
      </c>
      <c r="I78" s="868">
        <v>1.0938546733686003</v>
      </c>
    </row>
    <row r="79" spans="1:9" ht="11.25" customHeight="1" x14ac:dyDescent="0.2">
      <c r="A79" s="306" t="s">
        <v>109</v>
      </c>
      <c r="B79" s="833">
        <v>2.4013306943897826E-2</v>
      </c>
      <c r="C79" s="834" t="s">
        <v>1438</v>
      </c>
      <c r="D79" s="788">
        <v>500</v>
      </c>
      <c r="E79" s="833" t="s">
        <v>1041</v>
      </c>
      <c r="F79" s="833" t="s">
        <v>1014</v>
      </c>
      <c r="G79" s="867">
        <v>1.7425657710563365</v>
      </c>
      <c r="H79" s="655" t="s">
        <v>1014</v>
      </c>
      <c r="I79" s="868">
        <v>2.4013306943897826E-2</v>
      </c>
    </row>
    <row r="80" spans="1:9" ht="11.25" customHeight="1" x14ac:dyDescent="0.2">
      <c r="A80" s="306" t="s">
        <v>110</v>
      </c>
      <c r="B80" s="833">
        <v>5.064712225720385E-3</v>
      </c>
      <c r="C80" s="834" t="s">
        <v>1438</v>
      </c>
      <c r="D80" s="788">
        <v>500</v>
      </c>
      <c r="E80" s="833" t="s">
        <v>1041</v>
      </c>
      <c r="F80" s="833" t="s">
        <v>1014</v>
      </c>
      <c r="G80" s="867">
        <v>0.36252234106002523</v>
      </c>
      <c r="H80" s="655" t="s">
        <v>1014</v>
      </c>
      <c r="I80" s="868">
        <v>5.064712225720385E-3</v>
      </c>
    </row>
    <row r="81" spans="1:9" ht="11.25" customHeight="1" x14ac:dyDescent="0.2">
      <c r="A81" s="789" t="s">
        <v>402</v>
      </c>
      <c r="B81" s="833">
        <v>2.1223524133585382E-4</v>
      </c>
      <c r="C81" s="834" t="s">
        <v>1438</v>
      </c>
      <c r="D81" s="788">
        <v>500</v>
      </c>
      <c r="E81" s="833" t="s">
        <v>1041</v>
      </c>
      <c r="F81" s="833" t="s">
        <v>1014</v>
      </c>
      <c r="G81" s="867">
        <v>5.3886681212138923</v>
      </c>
      <c r="H81" s="655" t="s">
        <v>1439</v>
      </c>
      <c r="I81" s="868">
        <v>2.1223524133585382E-4</v>
      </c>
    </row>
    <row r="82" spans="1:9" ht="11.25" customHeight="1" x14ac:dyDescent="0.2">
      <c r="A82" s="279" t="s">
        <v>635</v>
      </c>
      <c r="B82" s="833">
        <v>2.4000000000000001E-4</v>
      </c>
      <c r="C82" s="834" t="s">
        <v>719</v>
      </c>
      <c r="D82" s="788">
        <v>1000</v>
      </c>
      <c r="E82" s="833" t="s">
        <v>1041</v>
      </c>
      <c r="F82" s="833">
        <v>2.0000000000000002E-5</v>
      </c>
      <c r="G82" s="867">
        <v>2.4000000000000001E-4</v>
      </c>
      <c r="H82" s="655" t="s">
        <v>1014</v>
      </c>
      <c r="I82" s="868">
        <v>0.29894007572327047</v>
      </c>
    </row>
    <row r="83" spans="1:9" ht="11.25" customHeight="1" x14ac:dyDescent="0.2">
      <c r="A83" s="789" t="s">
        <v>111</v>
      </c>
      <c r="B83" s="833">
        <v>0.72641430030521992</v>
      </c>
      <c r="C83" s="834" t="s">
        <v>1438</v>
      </c>
      <c r="D83" s="788">
        <v>500</v>
      </c>
      <c r="E83" s="833" t="s">
        <v>1041</v>
      </c>
      <c r="F83" s="833" t="s">
        <v>1014</v>
      </c>
      <c r="G83" s="867">
        <v>25.285471822285853</v>
      </c>
      <c r="H83" s="655" t="s">
        <v>1014</v>
      </c>
      <c r="I83" s="868">
        <v>0.72641430030521992</v>
      </c>
    </row>
    <row r="84" spans="1:9" ht="11.25" customHeight="1" x14ac:dyDescent="0.2">
      <c r="A84" s="789" t="s">
        <v>384</v>
      </c>
      <c r="B84" s="833">
        <v>13.216616117924531</v>
      </c>
      <c r="C84" s="834" t="s">
        <v>1438</v>
      </c>
      <c r="D84" s="788">
        <v>500</v>
      </c>
      <c r="E84" s="833" t="s">
        <v>1041</v>
      </c>
      <c r="F84" s="833" t="s">
        <v>1014</v>
      </c>
      <c r="G84" s="867">
        <v>93.857142857142861</v>
      </c>
      <c r="H84" s="655" t="s">
        <v>1014</v>
      </c>
      <c r="I84" s="868">
        <v>13.216616117924531</v>
      </c>
    </row>
    <row r="85" spans="1:9" ht="11.25" customHeight="1" x14ac:dyDescent="0.2">
      <c r="A85" s="789" t="s">
        <v>350</v>
      </c>
      <c r="B85" s="833">
        <v>3.7928207733428785</v>
      </c>
      <c r="C85" s="834" t="s">
        <v>719</v>
      </c>
      <c r="D85" s="788">
        <v>500</v>
      </c>
      <c r="E85" s="833" t="s">
        <v>1041</v>
      </c>
      <c r="F85" s="833" t="s">
        <v>1014</v>
      </c>
      <c r="G85" s="867">
        <v>3.7928207733428785</v>
      </c>
      <c r="H85" s="655" t="s">
        <v>1014</v>
      </c>
      <c r="I85" s="868">
        <v>30.160012305031447</v>
      </c>
    </row>
    <row r="86" spans="1:9" ht="11.25" customHeight="1" x14ac:dyDescent="0.2">
      <c r="A86" s="789" t="s">
        <v>36</v>
      </c>
      <c r="B86" s="833">
        <v>4.5168014999999997</v>
      </c>
      <c r="C86" s="834" t="s">
        <v>1438</v>
      </c>
      <c r="D86" s="788">
        <v>500</v>
      </c>
      <c r="E86" s="833" t="s">
        <v>1041</v>
      </c>
      <c r="F86" s="833" t="s">
        <v>1014</v>
      </c>
      <c r="G86" s="867" t="s">
        <v>1014</v>
      </c>
      <c r="H86" s="655" t="s">
        <v>1439</v>
      </c>
      <c r="I86" s="868">
        <v>4.5168014999999997</v>
      </c>
    </row>
    <row r="87" spans="1:9" ht="11.25" customHeight="1" x14ac:dyDescent="0.2">
      <c r="A87" s="789" t="s">
        <v>351</v>
      </c>
      <c r="B87" s="833">
        <v>0.89854167000000007</v>
      </c>
      <c r="C87" s="834" t="s">
        <v>1438</v>
      </c>
      <c r="D87" s="788">
        <v>479.48318616352208</v>
      </c>
      <c r="E87" s="833" t="s">
        <v>1041</v>
      </c>
      <c r="F87" s="833" t="s">
        <v>1014</v>
      </c>
      <c r="G87" s="867">
        <v>62.69444779956256</v>
      </c>
      <c r="H87" s="655">
        <v>24.005095384615387</v>
      </c>
      <c r="I87" s="868">
        <v>0.89854167000000007</v>
      </c>
    </row>
    <row r="88" spans="1:9" ht="11.25" customHeight="1" x14ac:dyDescent="0.2">
      <c r="A88" s="789" t="s">
        <v>352</v>
      </c>
      <c r="B88" s="833">
        <v>86.52801771924527</v>
      </c>
      <c r="C88" s="834" t="s">
        <v>1438</v>
      </c>
      <c r="D88" s="788">
        <v>500</v>
      </c>
      <c r="E88" s="833" t="s">
        <v>1041</v>
      </c>
      <c r="F88" s="833" t="s">
        <v>1014</v>
      </c>
      <c r="G88" s="867">
        <v>478.19569558367709</v>
      </c>
      <c r="H88" s="655" t="s">
        <v>1014</v>
      </c>
      <c r="I88" s="868">
        <v>86.52801771924527</v>
      </c>
    </row>
    <row r="89" spans="1:9" ht="11.25" customHeight="1" x14ac:dyDescent="0.2">
      <c r="A89" s="789" t="s">
        <v>353</v>
      </c>
      <c r="B89" s="833">
        <v>93.052630320000006</v>
      </c>
      <c r="C89" s="834" t="s">
        <v>718</v>
      </c>
      <c r="D89" s="788">
        <v>500</v>
      </c>
      <c r="E89" s="833" t="s">
        <v>1041</v>
      </c>
      <c r="F89" s="833" t="s">
        <v>1014</v>
      </c>
      <c r="G89" s="867">
        <v>456.83916040402846</v>
      </c>
      <c r="H89" s="655">
        <v>93.052630320000006</v>
      </c>
      <c r="I89" s="868">
        <v>93.052647730188681</v>
      </c>
    </row>
    <row r="90" spans="1:9" ht="11.25" customHeight="1" x14ac:dyDescent="0.2">
      <c r="A90" s="789" t="s">
        <v>112</v>
      </c>
      <c r="B90" s="833">
        <v>244.02000000912432</v>
      </c>
      <c r="C90" s="834" t="s">
        <v>1438</v>
      </c>
      <c r="D90" s="788">
        <v>500</v>
      </c>
      <c r="E90" s="833" t="s">
        <v>1041</v>
      </c>
      <c r="F90" s="833" t="s">
        <v>1014</v>
      </c>
      <c r="G90" s="867">
        <v>1264.2735911142927</v>
      </c>
      <c r="H90" s="655" t="s">
        <v>1014</v>
      </c>
      <c r="I90" s="868">
        <v>244.02000000912432</v>
      </c>
    </row>
    <row r="91" spans="1:9" ht="11.25" customHeight="1" x14ac:dyDescent="0.2">
      <c r="A91" s="789" t="s">
        <v>354</v>
      </c>
      <c r="B91" s="833">
        <v>0.13596416711906673</v>
      </c>
      <c r="C91" s="834" t="s">
        <v>719</v>
      </c>
      <c r="D91" s="788">
        <v>1000</v>
      </c>
      <c r="E91" s="833" t="s">
        <v>1041</v>
      </c>
      <c r="F91" s="833" t="s">
        <v>1014</v>
      </c>
      <c r="G91" s="867">
        <v>0.13596416711906673</v>
      </c>
      <c r="H91" s="655" t="s">
        <v>1014</v>
      </c>
      <c r="I91" s="868">
        <v>44.579208905660373</v>
      </c>
    </row>
    <row r="92" spans="1:9" ht="11.25" customHeight="1" x14ac:dyDescent="0.2">
      <c r="A92" s="789" t="s">
        <v>355</v>
      </c>
      <c r="B92" s="833">
        <v>7.0912878398128654E-2</v>
      </c>
      <c r="C92" s="834" t="s">
        <v>719</v>
      </c>
      <c r="D92" s="788">
        <v>1000</v>
      </c>
      <c r="E92" s="833" t="s">
        <v>1041</v>
      </c>
      <c r="F92" s="833" t="s">
        <v>1014</v>
      </c>
      <c r="G92" s="867">
        <v>7.0912878398128654E-2</v>
      </c>
      <c r="H92" s="655" t="s">
        <v>1014</v>
      </c>
      <c r="I92" s="868">
        <v>12.15203256100629</v>
      </c>
    </row>
    <row r="93" spans="1:9" ht="11.25" customHeight="1" x14ac:dyDescent="0.2">
      <c r="A93" s="789" t="s">
        <v>385</v>
      </c>
      <c r="B93" s="833">
        <v>0.22077618001510063</v>
      </c>
      <c r="C93" s="834" t="s">
        <v>719</v>
      </c>
      <c r="D93" s="788">
        <v>500</v>
      </c>
      <c r="E93" s="833" t="s">
        <v>1041</v>
      </c>
      <c r="F93" s="833" t="s">
        <v>1014</v>
      </c>
      <c r="G93" s="867">
        <v>0.22077618001510063</v>
      </c>
      <c r="H93" s="655" t="s">
        <v>1014</v>
      </c>
      <c r="I93" s="868">
        <v>0.23115615974842768</v>
      </c>
    </row>
    <row r="94" spans="1:9" ht="11.25" customHeight="1" x14ac:dyDescent="0.2">
      <c r="A94" s="789" t="s">
        <v>356</v>
      </c>
      <c r="B94" s="833">
        <v>4.1141240816963069E-2</v>
      </c>
      <c r="C94" s="834" t="s">
        <v>1438</v>
      </c>
      <c r="D94" s="788">
        <v>500</v>
      </c>
      <c r="E94" s="833" t="s">
        <v>1041</v>
      </c>
      <c r="F94" s="833" t="s">
        <v>1014</v>
      </c>
      <c r="G94" s="867">
        <v>1.2768741456848269</v>
      </c>
      <c r="H94" s="655" t="s">
        <v>1014</v>
      </c>
      <c r="I94" s="868">
        <v>4.1141240816963069E-2</v>
      </c>
    </row>
    <row r="95" spans="1:9" ht="11.25" customHeight="1" x14ac:dyDescent="0.2">
      <c r="A95" s="789" t="s">
        <v>378</v>
      </c>
      <c r="B95" s="833">
        <v>2.9357600309100004E-2</v>
      </c>
      <c r="C95" s="834" t="s">
        <v>1438</v>
      </c>
      <c r="D95" s="788">
        <v>500</v>
      </c>
      <c r="E95" s="833" t="s">
        <v>1041</v>
      </c>
      <c r="F95" s="833" t="s">
        <v>1014</v>
      </c>
      <c r="G95" s="867">
        <v>0.56807779525574476</v>
      </c>
      <c r="H95" s="655" t="s">
        <v>1014</v>
      </c>
      <c r="I95" s="868">
        <v>2.9357600309100004E-2</v>
      </c>
    </row>
    <row r="96" spans="1:9" ht="11.25" customHeight="1" x14ac:dyDescent="0.2">
      <c r="A96" s="789" t="s">
        <v>357</v>
      </c>
      <c r="B96" s="833">
        <v>2.3005071476063833E-2</v>
      </c>
      <c r="C96" s="834" t="s">
        <v>1438</v>
      </c>
      <c r="D96" s="788">
        <v>500</v>
      </c>
      <c r="E96" s="833" t="s">
        <v>1041</v>
      </c>
      <c r="F96" s="833" t="s">
        <v>1014</v>
      </c>
      <c r="G96" s="867">
        <v>1.9658480563117722</v>
      </c>
      <c r="H96" s="655" t="s">
        <v>1014</v>
      </c>
      <c r="I96" s="868">
        <v>2.3005071476063833E-2</v>
      </c>
    </row>
    <row r="97" spans="1:9" ht="11.25" customHeight="1" x14ac:dyDescent="0.2">
      <c r="A97" s="789" t="s">
        <v>113</v>
      </c>
      <c r="B97" s="833">
        <v>14.216011987470095</v>
      </c>
      <c r="C97" s="834" t="s">
        <v>1438</v>
      </c>
      <c r="D97" s="788">
        <v>500</v>
      </c>
      <c r="E97" s="833" t="s">
        <v>1041</v>
      </c>
      <c r="F97" s="833" t="s">
        <v>1014</v>
      </c>
      <c r="G97" s="867">
        <v>417.2102850677166</v>
      </c>
      <c r="H97" s="655" t="s">
        <v>1014</v>
      </c>
      <c r="I97" s="868">
        <v>14.216011987470095</v>
      </c>
    </row>
    <row r="98" spans="1:9" ht="11.25" customHeight="1" x14ac:dyDescent="0.2">
      <c r="A98" s="789" t="s">
        <v>358</v>
      </c>
      <c r="B98" s="833">
        <v>9.5535693856179957</v>
      </c>
      <c r="C98" s="834" t="s">
        <v>1438</v>
      </c>
      <c r="D98" s="788">
        <v>500</v>
      </c>
      <c r="E98" s="833" t="s">
        <v>1041</v>
      </c>
      <c r="F98" s="833" t="s">
        <v>1014</v>
      </c>
      <c r="G98" s="867">
        <v>15.729635400013695</v>
      </c>
      <c r="H98" s="655" t="s">
        <v>1014</v>
      </c>
      <c r="I98" s="868">
        <v>9.5535693856179957</v>
      </c>
    </row>
    <row r="99" spans="1:9" ht="11.25" customHeight="1" x14ac:dyDescent="0.2">
      <c r="A99" s="789" t="s">
        <v>114</v>
      </c>
      <c r="B99" s="833">
        <v>0.88823291872156396</v>
      </c>
      <c r="C99" s="834" t="s">
        <v>1438</v>
      </c>
      <c r="D99" s="788">
        <v>500</v>
      </c>
      <c r="E99" s="833" t="s">
        <v>1041</v>
      </c>
      <c r="F99" s="833" t="s">
        <v>1014</v>
      </c>
      <c r="G99" s="867">
        <v>571.14690993873864</v>
      </c>
      <c r="H99" s="655" t="s">
        <v>1014</v>
      </c>
      <c r="I99" s="868">
        <v>0.88823291872156396</v>
      </c>
    </row>
    <row r="100" spans="1:9" ht="11.25" customHeight="1" x14ac:dyDescent="0.2">
      <c r="A100" s="789" t="s">
        <v>359</v>
      </c>
      <c r="B100" s="833">
        <v>200</v>
      </c>
      <c r="C100" s="834" t="s">
        <v>719</v>
      </c>
      <c r="D100" s="788">
        <v>1000</v>
      </c>
      <c r="E100" s="833" t="s">
        <v>1041</v>
      </c>
      <c r="F100" s="833">
        <v>73</v>
      </c>
      <c r="G100" s="867">
        <v>200</v>
      </c>
      <c r="H100" s="655" t="s">
        <v>1014</v>
      </c>
      <c r="I100" s="868" t="s">
        <v>1440</v>
      </c>
    </row>
    <row r="101" spans="1:9" ht="11.25" customHeight="1" x14ac:dyDescent="0.2">
      <c r="A101" s="789" t="s">
        <v>360</v>
      </c>
      <c r="B101" s="833">
        <v>4.6925983598593568</v>
      </c>
      <c r="C101" s="834" t="s">
        <v>719</v>
      </c>
      <c r="D101" s="788">
        <v>500</v>
      </c>
      <c r="E101" s="833" t="s">
        <v>1041</v>
      </c>
      <c r="F101" s="833">
        <v>0.72</v>
      </c>
      <c r="G101" s="867">
        <v>4.6925983598593568</v>
      </c>
      <c r="H101" s="655" t="s">
        <v>1014</v>
      </c>
      <c r="I101" s="868" t="s">
        <v>1440</v>
      </c>
    </row>
    <row r="102" spans="1:9" ht="11.25" customHeight="1" x14ac:dyDescent="0.2">
      <c r="A102" s="789" t="s">
        <v>361</v>
      </c>
      <c r="B102" s="833">
        <v>16.144000157125785</v>
      </c>
      <c r="C102" s="834" t="s">
        <v>1438</v>
      </c>
      <c r="D102" s="788">
        <v>500</v>
      </c>
      <c r="E102" s="833" t="s">
        <v>1041</v>
      </c>
      <c r="F102" s="833" t="s">
        <v>1014</v>
      </c>
      <c r="G102" s="867">
        <v>63.213679555714634</v>
      </c>
      <c r="H102" s="655" t="s">
        <v>1014</v>
      </c>
      <c r="I102" s="868">
        <v>16.144000157125785</v>
      </c>
    </row>
    <row r="103" spans="1:9" ht="11.25" customHeight="1" x14ac:dyDescent="0.2">
      <c r="A103" s="789" t="s">
        <v>363</v>
      </c>
      <c r="B103" s="833">
        <v>6.1591459438775509</v>
      </c>
      <c r="C103" s="834" t="s">
        <v>1438</v>
      </c>
      <c r="D103" s="788">
        <v>500</v>
      </c>
      <c r="E103" s="833" t="s">
        <v>1041</v>
      </c>
      <c r="F103" s="833" t="s">
        <v>1014</v>
      </c>
      <c r="G103" s="867">
        <v>5607.4340205591161</v>
      </c>
      <c r="H103" s="655">
        <v>2229.044571428572</v>
      </c>
      <c r="I103" s="868">
        <v>6.1591459438775509</v>
      </c>
    </row>
    <row r="104" spans="1:9" ht="11.25" customHeight="1" x14ac:dyDescent="0.2">
      <c r="A104" s="789" t="s">
        <v>364</v>
      </c>
      <c r="B104" s="833">
        <v>0.50329860000000004</v>
      </c>
      <c r="C104" s="834" t="s">
        <v>1438</v>
      </c>
      <c r="D104" s="788">
        <v>100</v>
      </c>
      <c r="E104" s="833" t="s">
        <v>1041</v>
      </c>
      <c r="F104" s="833" t="s">
        <v>1014</v>
      </c>
      <c r="G104" s="867">
        <v>3356.5423899371067</v>
      </c>
      <c r="H104" s="655">
        <v>1337.4267428571429</v>
      </c>
      <c r="I104" s="868">
        <v>0.50329860000000004</v>
      </c>
    </row>
    <row r="105" spans="1:9" ht="11.25" customHeight="1" x14ac:dyDescent="0.2">
      <c r="A105" s="789" t="s">
        <v>365</v>
      </c>
      <c r="B105" s="833">
        <v>1.5642857142857143</v>
      </c>
      <c r="C105" s="834" t="s">
        <v>719</v>
      </c>
      <c r="D105" s="788">
        <v>100</v>
      </c>
      <c r="E105" s="833" t="s">
        <v>1041</v>
      </c>
      <c r="F105" s="833" t="s">
        <v>1014</v>
      </c>
      <c r="G105" s="867">
        <v>1.5642857142857143</v>
      </c>
      <c r="H105" s="655" t="s">
        <v>1014</v>
      </c>
      <c r="I105" s="868" t="s">
        <v>1440</v>
      </c>
    </row>
    <row r="106" spans="1:9" ht="11.25" customHeight="1" x14ac:dyDescent="0.2">
      <c r="A106" s="789" t="s">
        <v>366</v>
      </c>
      <c r="B106" s="833">
        <v>2.7905450000000002E-2</v>
      </c>
      <c r="C106" s="834" t="s">
        <v>1438</v>
      </c>
      <c r="D106" s="788">
        <v>100</v>
      </c>
      <c r="E106" s="833" t="s">
        <v>1041</v>
      </c>
      <c r="F106" s="833" t="s">
        <v>1014</v>
      </c>
      <c r="G106" s="867">
        <v>50.118200095893336</v>
      </c>
      <c r="H106" s="655">
        <v>2.3081822485207097</v>
      </c>
      <c r="I106" s="868">
        <v>2.7905450000000002E-2</v>
      </c>
    </row>
    <row r="107" spans="1:9" ht="11.25" customHeight="1" x14ac:dyDescent="0.2">
      <c r="A107" s="789" t="s">
        <v>362</v>
      </c>
      <c r="B107" s="833">
        <v>0.12045140000000001</v>
      </c>
      <c r="C107" s="834" t="s">
        <v>1438</v>
      </c>
      <c r="D107" s="788">
        <v>500</v>
      </c>
      <c r="E107" s="833" t="s">
        <v>1041</v>
      </c>
      <c r="F107" s="833" t="s">
        <v>1014</v>
      </c>
      <c r="G107" s="867">
        <v>58.265182026823332</v>
      </c>
      <c r="H107" s="655">
        <v>21.671266666666664</v>
      </c>
      <c r="I107" s="868">
        <v>0.12045140000000001</v>
      </c>
    </row>
    <row r="108" spans="1:9" ht="11.25" customHeight="1" x14ac:dyDescent="0.2">
      <c r="A108" s="279" t="s">
        <v>631</v>
      </c>
      <c r="B108" s="833">
        <v>0.88790849700000019</v>
      </c>
      <c r="C108" s="834" t="s">
        <v>1438</v>
      </c>
      <c r="D108" s="788">
        <v>500</v>
      </c>
      <c r="E108" s="833" t="s">
        <v>1041</v>
      </c>
      <c r="F108" s="833" t="s">
        <v>1014</v>
      </c>
      <c r="G108" s="867">
        <v>102.45566501194979</v>
      </c>
      <c r="H108" s="655">
        <v>59.227897091987558</v>
      </c>
      <c r="I108" s="868">
        <v>0.88790849700000019</v>
      </c>
    </row>
    <row r="109" spans="1:9" ht="11.25" customHeight="1" x14ac:dyDescent="0.2">
      <c r="A109" s="279" t="s">
        <v>632</v>
      </c>
      <c r="B109" s="833">
        <v>1.9485055080000002</v>
      </c>
      <c r="C109" s="834" t="s">
        <v>1438</v>
      </c>
      <c r="D109" s="788">
        <v>500</v>
      </c>
      <c r="E109" s="833" t="s">
        <v>1041</v>
      </c>
      <c r="F109" s="833" t="s">
        <v>1014</v>
      </c>
      <c r="G109" s="867">
        <v>39.017574725251635</v>
      </c>
      <c r="H109" s="655">
        <v>50.23569920090128</v>
      </c>
      <c r="I109" s="868">
        <v>1.9485055080000002</v>
      </c>
    </row>
    <row r="110" spans="1:9" ht="11.25" customHeight="1" x14ac:dyDescent="0.2">
      <c r="A110" s="789" t="s">
        <v>506</v>
      </c>
      <c r="B110" s="833">
        <v>78.214285714285708</v>
      </c>
      <c r="C110" s="834" t="s">
        <v>719</v>
      </c>
      <c r="D110" s="788">
        <v>1000</v>
      </c>
      <c r="E110" s="833" t="s">
        <v>1041</v>
      </c>
      <c r="F110" s="833">
        <v>4</v>
      </c>
      <c r="G110" s="867">
        <v>78.214285714285708</v>
      </c>
      <c r="H110" s="655" t="s">
        <v>1014</v>
      </c>
      <c r="I110" s="868" t="s">
        <v>1440</v>
      </c>
    </row>
    <row r="111" spans="1:9" ht="11.25" customHeight="1" x14ac:dyDescent="0.2">
      <c r="A111" s="789" t="s">
        <v>507</v>
      </c>
      <c r="B111" s="833">
        <v>3.1084209600000006</v>
      </c>
      <c r="C111" s="834" t="s">
        <v>1438</v>
      </c>
      <c r="D111" s="788">
        <v>500</v>
      </c>
      <c r="E111" s="833" t="s">
        <v>1041</v>
      </c>
      <c r="F111" s="833" t="s">
        <v>1014</v>
      </c>
      <c r="G111" s="867">
        <v>27.92004024229982</v>
      </c>
      <c r="H111" s="655">
        <v>6.9968054941286626</v>
      </c>
      <c r="I111" s="868">
        <v>3.1084209600000006</v>
      </c>
    </row>
    <row r="112" spans="1:9" ht="11.25" customHeight="1" x14ac:dyDescent="0.2">
      <c r="A112" s="789" t="s">
        <v>866</v>
      </c>
      <c r="B112" s="833">
        <v>410</v>
      </c>
      <c r="C112" s="834" t="s">
        <v>400</v>
      </c>
      <c r="D112" s="788">
        <v>1000</v>
      </c>
      <c r="E112" s="833" t="s">
        <v>1041</v>
      </c>
      <c r="F112" s="833">
        <v>410</v>
      </c>
      <c r="G112" s="867">
        <v>309.06952611553095</v>
      </c>
      <c r="H112" s="655" t="s">
        <v>1014</v>
      </c>
      <c r="I112" s="868" t="s">
        <v>1440</v>
      </c>
    </row>
    <row r="113" spans="1:9" ht="11.25" customHeight="1" x14ac:dyDescent="0.2">
      <c r="A113" s="306" t="s">
        <v>115</v>
      </c>
      <c r="B113" s="833">
        <v>5.2969035846153843E-3</v>
      </c>
      <c r="C113" s="834" t="s">
        <v>1438</v>
      </c>
      <c r="D113" s="788">
        <v>500</v>
      </c>
      <c r="E113" s="833" t="s">
        <v>1041</v>
      </c>
      <c r="F113" s="833" t="s">
        <v>1014</v>
      </c>
      <c r="G113" s="867">
        <v>5.5889478096309899</v>
      </c>
      <c r="H113" s="655" t="s">
        <v>1439</v>
      </c>
      <c r="I113" s="868">
        <v>5.2969035846153843E-3</v>
      </c>
    </row>
    <row r="114" spans="1:9" ht="11.25" customHeight="1" x14ac:dyDescent="0.2">
      <c r="A114" s="306" t="s">
        <v>116</v>
      </c>
      <c r="B114" s="833">
        <v>3.85523027653022E-2</v>
      </c>
      <c r="C114" s="834" t="s">
        <v>1438</v>
      </c>
      <c r="D114" s="788">
        <v>500</v>
      </c>
      <c r="E114" s="833" t="s">
        <v>1041</v>
      </c>
      <c r="F114" s="833" t="s">
        <v>1014</v>
      </c>
      <c r="G114" s="867">
        <v>1.2642735911142928</v>
      </c>
      <c r="H114" s="655" t="s">
        <v>1014</v>
      </c>
      <c r="I114" s="868">
        <v>3.85523027653022E-2</v>
      </c>
    </row>
    <row r="115" spans="1:9" ht="11.25" customHeight="1" x14ac:dyDescent="0.2">
      <c r="A115" s="306" t="s">
        <v>117</v>
      </c>
      <c r="B115" s="833">
        <v>4.8817999902294974E-3</v>
      </c>
      <c r="C115" s="834" t="s">
        <v>1438</v>
      </c>
      <c r="D115" s="788">
        <v>500</v>
      </c>
      <c r="E115" s="833" t="s">
        <v>1041</v>
      </c>
      <c r="F115" s="833" t="s">
        <v>1014</v>
      </c>
      <c r="G115" s="867">
        <v>2.229392363677166</v>
      </c>
      <c r="H115" s="655" t="s">
        <v>1439</v>
      </c>
      <c r="I115" s="868">
        <v>4.8817999902294974E-3</v>
      </c>
    </row>
    <row r="116" spans="1:9" ht="11.25" customHeight="1" x14ac:dyDescent="0.2">
      <c r="A116" s="306" t="s">
        <v>118</v>
      </c>
      <c r="B116" s="833">
        <v>0.12102943770054946</v>
      </c>
      <c r="C116" s="834" t="s">
        <v>1438</v>
      </c>
      <c r="D116" s="788">
        <v>500</v>
      </c>
      <c r="E116" s="833" t="s">
        <v>1041</v>
      </c>
      <c r="F116" s="833" t="s">
        <v>1014</v>
      </c>
      <c r="G116" s="867">
        <v>1.2642595039500575</v>
      </c>
      <c r="H116" s="655" t="s">
        <v>1014</v>
      </c>
      <c r="I116" s="868">
        <v>0.12102943770054946</v>
      </c>
    </row>
    <row r="117" spans="1:9" ht="11.25" customHeight="1" x14ac:dyDescent="0.2">
      <c r="A117" s="306" t="s">
        <v>119</v>
      </c>
      <c r="B117" s="833">
        <v>0.29374299770544293</v>
      </c>
      <c r="C117" s="834" t="s">
        <v>1438</v>
      </c>
      <c r="D117" s="788">
        <v>500</v>
      </c>
      <c r="E117" s="833" t="s">
        <v>1041</v>
      </c>
      <c r="F117" s="833" t="s">
        <v>1014</v>
      </c>
      <c r="G117" s="867">
        <v>33.911847777612607</v>
      </c>
      <c r="H117" s="655" t="s">
        <v>1014</v>
      </c>
      <c r="I117" s="868">
        <v>0.29374299770544293</v>
      </c>
    </row>
    <row r="118" spans="1:9" ht="11.25" customHeight="1" x14ac:dyDescent="0.2">
      <c r="A118" s="789" t="s">
        <v>508</v>
      </c>
      <c r="B118" s="833">
        <v>9.8272155175000014E-2</v>
      </c>
      <c r="C118" s="834" t="s">
        <v>1438</v>
      </c>
      <c r="D118" s="788">
        <v>500</v>
      </c>
      <c r="E118" s="833" t="s">
        <v>1041</v>
      </c>
      <c r="F118" s="833" t="s">
        <v>1014</v>
      </c>
      <c r="G118" s="867">
        <v>1.0204067725795314</v>
      </c>
      <c r="H118" s="655" t="s">
        <v>1014</v>
      </c>
      <c r="I118" s="868">
        <v>9.8272155175000014E-2</v>
      </c>
    </row>
    <row r="119" spans="1:9" ht="11.25" customHeight="1" x14ac:dyDescent="0.2">
      <c r="A119" s="306" t="s">
        <v>120</v>
      </c>
      <c r="B119" s="833">
        <v>2.0947846288805501</v>
      </c>
      <c r="C119" s="834" t="s">
        <v>1438</v>
      </c>
      <c r="D119" s="788">
        <v>500</v>
      </c>
      <c r="E119" s="833" t="s">
        <v>1041</v>
      </c>
      <c r="F119" s="833" t="s">
        <v>1014</v>
      </c>
      <c r="G119" s="867">
        <v>25.285471822285853</v>
      </c>
      <c r="H119" s="655" t="s">
        <v>1014</v>
      </c>
      <c r="I119" s="868">
        <v>2.0947846288805501</v>
      </c>
    </row>
    <row r="120" spans="1:9" ht="11.25" customHeight="1" x14ac:dyDescent="0.2">
      <c r="A120" s="789" t="s">
        <v>241</v>
      </c>
      <c r="B120" s="833">
        <v>7.0000000000000001E-3</v>
      </c>
      <c r="C120" s="834" t="s">
        <v>1438</v>
      </c>
      <c r="D120" s="788">
        <v>1000</v>
      </c>
      <c r="E120" s="833" t="s">
        <v>1041</v>
      </c>
      <c r="F120" s="833" t="s">
        <v>1014</v>
      </c>
      <c r="G120" s="867">
        <v>10.95</v>
      </c>
      <c r="H120" s="655" t="s">
        <v>1014</v>
      </c>
      <c r="I120" s="868">
        <v>7.0000000000000001E-3</v>
      </c>
    </row>
    <row r="121" spans="1:9" ht="11.25" customHeight="1" x14ac:dyDescent="0.2">
      <c r="A121" s="789" t="s">
        <v>509</v>
      </c>
      <c r="B121" s="833">
        <v>68.625848705509426</v>
      </c>
      <c r="C121" s="834" t="s">
        <v>1438</v>
      </c>
      <c r="D121" s="788">
        <v>500</v>
      </c>
      <c r="E121" s="833" t="s">
        <v>1041</v>
      </c>
      <c r="F121" s="833" t="s">
        <v>1014</v>
      </c>
      <c r="G121" s="867">
        <v>464.88537148395483</v>
      </c>
      <c r="H121" s="655" t="s">
        <v>1439</v>
      </c>
      <c r="I121" s="868">
        <v>68.625848705509426</v>
      </c>
    </row>
    <row r="122" spans="1:9" ht="11.25" customHeight="1" x14ac:dyDescent="0.2">
      <c r="A122" s="789" t="s">
        <v>510</v>
      </c>
      <c r="B122" s="833">
        <v>1.80248040198</v>
      </c>
      <c r="C122" s="834" t="s">
        <v>1438</v>
      </c>
      <c r="D122" s="788">
        <v>500</v>
      </c>
      <c r="E122" s="833" t="s">
        <v>1041</v>
      </c>
      <c r="F122" s="833" t="s">
        <v>1014</v>
      </c>
      <c r="G122" s="867">
        <v>3792.5672185128146</v>
      </c>
      <c r="H122" s="655" t="s">
        <v>1014</v>
      </c>
      <c r="I122" s="868">
        <v>1.80248040198</v>
      </c>
    </row>
    <row r="123" spans="1:9" ht="11.25" customHeight="1" x14ac:dyDescent="0.2">
      <c r="A123" s="789" t="s">
        <v>379</v>
      </c>
      <c r="B123" s="833">
        <v>1.1741947383207836</v>
      </c>
      <c r="C123" s="834" t="s">
        <v>719</v>
      </c>
      <c r="D123" s="788">
        <v>500</v>
      </c>
      <c r="E123" s="833" t="s">
        <v>1041</v>
      </c>
      <c r="F123" s="833" t="s">
        <v>1014</v>
      </c>
      <c r="G123" s="867">
        <v>1.1741947383207836</v>
      </c>
      <c r="H123" s="655" t="s">
        <v>1014</v>
      </c>
      <c r="I123" s="868">
        <v>33.673394181896661</v>
      </c>
    </row>
    <row r="124" spans="1:9" ht="11.25" customHeight="1" x14ac:dyDescent="0.2">
      <c r="A124" s="789" t="s">
        <v>121</v>
      </c>
      <c r="B124" s="833">
        <v>24.538121002430501</v>
      </c>
      <c r="C124" s="834" t="s">
        <v>1438</v>
      </c>
      <c r="D124" s="788">
        <v>500</v>
      </c>
      <c r="E124" s="833" t="s">
        <v>1041</v>
      </c>
      <c r="F124" s="833" t="s">
        <v>1014</v>
      </c>
      <c r="G124" s="867">
        <v>164.35556684485806</v>
      </c>
      <c r="H124" s="655" t="s">
        <v>1014</v>
      </c>
      <c r="I124" s="868">
        <v>24.538121002430501</v>
      </c>
    </row>
    <row r="125" spans="1:9" ht="11.25" customHeight="1" x14ac:dyDescent="0.2">
      <c r="A125" s="789" t="s">
        <v>511</v>
      </c>
      <c r="B125" s="833">
        <v>44.028912348000006</v>
      </c>
      <c r="C125" s="834" t="s">
        <v>718</v>
      </c>
      <c r="D125" s="788">
        <v>500</v>
      </c>
      <c r="E125" s="833" t="s">
        <v>1041</v>
      </c>
      <c r="F125" s="833" t="s">
        <v>1014</v>
      </c>
      <c r="G125" s="867">
        <v>356.65218343259949</v>
      </c>
      <c r="H125" s="655">
        <v>44.028912348000006</v>
      </c>
      <c r="I125" s="868">
        <v>44.028912522735858</v>
      </c>
    </row>
    <row r="126" spans="1:9" ht="11.25" customHeight="1" x14ac:dyDescent="0.2">
      <c r="A126" s="789" t="s">
        <v>512</v>
      </c>
      <c r="B126" s="833">
        <v>78.213207407198283</v>
      </c>
      <c r="C126" s="834" t="s">
        <v>719</v>
      </c>
      <c r="D126" s="788">
        <v>1000</v>
      </c>
      <c r="E126" s="833" t="s">
        <v>1041</v>
      </c>
      <c r="F126" s="833">
        <v>7.1</v>
      </c>
      <c r="G126" s="867">
        <v>78.213207407198283</v>
      </c>
      <c r="H126" s="655" t="s">
        <v>1014</v>
      </c>
      <c r="I126" s="868" t="s">
        <v>1440</v>
      </c>
    </row>
    <row r="127" spans="1:9" ht="11.25" customHeight="1" x14ac:dyDescent="0.2">
      <c r="A127" s="789" t="s">
        <v>867</v>
      </c>
      <c r="B127" s="833">
        <v>78.214285714285708</v>
      </c>
      <c r="C127" s="834" t="s">
        <v>719</v>
      </c>
      <c r="D127" s="788">
        <v>1000</v>
      </c>
      <c r="E127" s="833" t="s">
        <v>1041</v>
      </c>
      <c r="F127" s="833">
        <v>1.5</v>
      </c>
      <c r="G127" s="867">
        <v>78.214285714285708</v>
      </c>
      <c r="H127" s="655" t="s">
        <v>1014</v>
      </c>
      <c r="I127" s="868" t="s">
        <v>1440</v>
      </c>
    </row>
    <row r="128" spans="1:9" ht="11.25" customHeight="1" x14ac:dyDescent="0.2">
      <c r="A128" s="789" t="s">
        <v>122</v>
      </c>
      <c r="B128" s="833">
        <v>9.7276023338320014E-2</v>
      </c>
      <c r="C128" s="834" t="s">
        <v>1438</v>
      </c>
      <c r="D128" s="788">
        <v>500</v>
      </c>
      <c r="E128" s="833" t="s">
        <v>1041</v>
      </c>
      <c r="F128" s="833" t="s">
        <v>1014</v>
      </c>
      <c r="G128" s="867">
        <v>4.5215797036816801</v>
      </c>
      <c r="H128" s="655" t="s">
        <v>1014</v>
      </c>
      <c r="I128" s="868">
        <v>9.7276023338320014E-2</v>
      </c>
    </row>
    <row r="129" spans="1:181" ht="11.25" customHeight="1" x14ac:dyDescent="0.2">
      <c r="A129" s="789" t="s">
        <v>513</v>
      </c>
      <c r="B129" s="833">
        <v>0.91432200000000019</v>
      </c>
      <c r="C129" s="834" t="s">
        <v>1438</v>
      </c>
      <c r="D129" s="788">
        <v>500</v>
      </c>
      <c r="E129" s="833" t="s">
        <v>1041</v>
      </c>
      <c r="F129" s="833" t="s">
        <v>1014</v>
      </c>
      <c r="G129" s="867">
        <v>867.20140880503141</v>
      </c>
      <c r="H129" s="655">
        <v>445.80891428571431</v>
      </c>
      <c r="I129" s="868">
        <v>0.91432200000000019</v>
      </c>
    </row>
    <row r="130" spans="1:181" ht="11.25" customHeight="1" x14ac:dyDescent="0.2">
      <c r="A130" s="789" t="s">
        <v>123</v>
      </c>
      <c r="B130" s="833">
        <v>2.1682566227618572</v>
      </c>
      <c r="C130" s="834" t="s">
        <v>1438</v>
      </c>
      <c r="D130" s="788">
        <v>500</v>
      </c>
      <c r="E130" s="833" t="s">
        <v>1041</v>
      </c>
      <c r="F130" s="833" t="s">
        <v>1014</v>
      </c>
      <c r="G130" s="867">
        <v>164.35556684485806</v>
      </c>
      <c r="H130" s="655" t="s">
        <v>1014</v>
      </c>
      <c r="I130" s="868">
        <v>2.1682566227618572</v>
      </c>
    </row>
    <row r="131" spans="1:181" ht="11.25" customHeight="1" x14ac:dyDescent="0.2">
      <c r="A131" s="789" t="s">
        <v>27</v>
      </c>
      <c r="B131" s="833">
        <v>3.6117140251572324E-2</v>
      </c>
      <c r="C131" s="834" t="s">
        <v>1438</v>
      </c>
      <c r="D131" s="788">
        <v>100</v>
      </c>
      <c r="E131" s="833" t="s">
        <v>1041</v>
      </c>
      <c r="F131" s="833" t="s">
        <v>1014</v>
      </c>
      <c r="G131" s="867">
        <v>99.143490443712437</v>
      </c>
      <c r="H131" s="655" t="s">
        <v>1439</v>
      </c>
      <c r="I131" s="868">
        <v>3.6117140251572324E-2</v>
      </c>
    </row>
    <row r="132" spans="1:181" ht="11.25" customHeight="1" x14ac:dyDescent="0.2">
      <c r="A132" s="789" t="s">
        <v>514</v>
      </c>
      <c r="B132" s="833">
        <v>1.8042907715532259E-2</v>
      </c>
      <c r="C132" s="834" t="s">
        <v>1438</v>
      </c>
      <c r="D132" s="788">
        <v>100</v>
      </c>
      <c r="E132" s="833" t="s">
        <v>1041</v>
      </c>
      <c r="F132" s="833" t="s">
        <v>1014</v>
      </c>
      <c r="G132" s="867">
        <v>2.1757072258579102</v>
      </c>
      <c r="H132" s="655" t="s">
        <v>1439</v>
      </c>
      <c r="I132" s="868">
        <v>1.8042907715532259E-2</v>
      </c>
    </row>
    <row r="133" spans="1:181" s="301" customFormat="1" ht="11.25" customHeight="1" x14ac:dyDescent="0.2">
      <c r="A133" s="789" t="s">
        <v>515</v>
      </c>
      <c r="B133" s="833">
        <v>1.4001848204801357E-3</v>
      </c>
      <c r="C133" s="834" t="s">
        <v>1438</v>
      </c>
      <c r="D133" s="788">
        <v>500</v>
      </c>
      <c r="E133" s="833" t="s">
        <v>1041</v>
      </c>
      <c r="F133" s="833" t="s">
        <v>1014</v>
      </c>
      <c r="G133" s="867">
        <v>0.64642570832831414</v>
      </c>
      <c r="H133" s="655">
        <v>1.0347023872679044E-2</v>
      </c>
      <c r="I133" s="8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r="134" spans="1:181" ht="11.25" customHeight="1" x14ac:dyDescent="0.2">
      <c r="A134" s="789" t="s">
        <v>516</v>
      </c>
      <c r="B134" s="833">
        <v>9.8381538461538437E-2</v>
      </c>
      <c r="C134" s="834" t="s">
        <v>718</v>
      </c>
      <c r="D134" s="788">
        <v>166.02402867924528</v>
      </c>
      <c r="E134" s="833" t="s">
        <v>1041</v>
      </c>
      <c r="F134" s="833" t="s">
        <v>1014</v>
      </c>
      <c r="G134" s="867">
        <v>1.1412082177482932</v>
      </c>
      <c r="H134" s="655">
        <v>9.8381538461538437E-2</v>
      </c>
      <c r="I134" s="868">
        <v>0.63743019999999995</v>
      </c>
    </row>
    <row r="135" spans="1:181" ht="11.25" customHeight="1" x14ac:dyDescent="0.2">
      <c r="A135" s="789" t="s">
        <v>124</v>
      </c>
      <c r="B135" s="833">
        <v>5.5841545920000006E-2</v>
      </c>
      <c r="C135" s="834" t="s">
        <v>1438</v>
      </c>
      <c r="D135" s="788">
        <v>500</v>
      </c>
      <c r="E135" s="833" t="s">
        <v>1041</v>
      </c>
      <c r="F135" s="833" t="s">
        <v>1014</v>
      </c>
      <c r="G135" s="867">
        <v>379.28207733428781</v>
      </c>
      <c r="H135" s="655" t="s">
        <v>1014</v>
      </c>
      <c r="I135" s="868">
        <v>5.5841545920000006E-2</v>
      </c>
    </row>
    <row r="136" spans="1:181" ht="11.25" customHeight="1" x14ac:dyDescent="0.2">
      <c r="A136" s="306" t="s">
        <v>125</v>
      </c>
      <c r="B136" s="833">
        <v>19.414033188019804</v>
      </c>
      <c r="C136" s="834" t="s">
        <v>1438</v>
      </c>
      <c r="D136" s="788">
        <v>500</v>
      </c>
      <c r="E136" s="833" t="s">
        <v>1041</v>
      </c>
      <c r="F136" s="833" t="s">
        <v>1014</v>
      </c>
      <c r="G136" s="867">
        <v>771.16303781051113</v>
      </c>
      <c r="H136" s="655" t="s">
        <v>1014</v>
      </c>
      <c r="I136" s="868">
        <v>19.414033188019804</v>
      </c>
    </row>
    <row r="137" spans="1:181" ht="11.25" customHeight="1" x14ac:dyDescent="0.2">
      <c r="A137" s="789" t="s">
        <v>517</v>
      </c>
      <c r="B137" s="833">
        <v>0.78214285714285714</v>
      </c>
      <c r="C137" s="834" t="s">
        <v>719</v>
      </c>
      <c r="D137" s="788">
        <v>1000</v>
      </c>
      <c r="E137" s="833" t="s">
        <v>1041</v>
      </c>
      <c r="F137" s="833">
        <v>0.25</v>
      </c>
      <c r="G137" s="867">
        <v>0.78214285714285714</v>
      </c>
      <c r="H137" s="655" t="s">
        <v>1014</v>
      </c>
      <c r="I137" s="868" t="s">
        <v>1440</v>
      </c>
    </row>
    <row r="138" spans="1:181" ht="11.25" customHeight="1" x14ac:dyDescent="0.2">
      <c r="A138" s="789" t="s">
        <v>380</v>
      </c>
      <c r="B138" s="833">
        <v>0.78197728000000011</v>
      </c>
      <c r="C138" s="834" t="s">
        <v>1438</v>
      </c>
      <c r="D138" s="788">
        <v>500</v>
      </c>
      <c r="E138" s="833" t="s">
        <v>1041</v>
      </c>
      <c r="F138" s="833" t="s">
        <v>1014</v>
      </c>
      <c r="G138" s="867">
        <v>817.67394716981141</v>
      </c>
      <c r="H138" s="655">
        <v>817.29880000000014</v>
      </c>
      <c r="I138" s="868">
        <v>0.78197728000000011</v>
      </c>
    </row>
    <row r="139" spans="1:181" ht="11.25" customHeight="1" x14ac:dyDescent="0.2">
      <c r="A139" s="789" t="s">
        <v>28</v>
      </c>
      <c r="B139" s="833">
        <v>0.49324285115830596</v>
      </c>
      <c r="C139" s="834" t="s">
        <v>719</v>
      </c>
      <c r="D139" s="788">
        <v>500</v>
      </c>
      <c r="E139" s="833" t="s">
        <v>1041</v>
      </c>
      <c r="F139" s="833" t="s">
        <v>1014</v>
      </c>
      <c r="G139" s="867">
        <v>0.49324285115830596</v>
      </c>
      <c r="H139" s="655" t="s">
        <v>1014</v>
      </c>
      <c r="I139" s="868">
        <v>254.81502602987422</v>
      </c>
    </row>
    <row r="140" spans="1:181" ht="11.25" customHeight="1" x14ac:dyDescent="0.2">
      <c r="A140" s="789" t="s">
        <v>66</v>
      </c>
      <c r="B140" s="833">
        <v>100</v>
      </c>
      <c r="C140" s="834" t="s">
        <v>1441</v>
      </c>
      <c r="D140" s="788">
        <v>100</v>
      </c>
      <c r="E140" s="833" t="s">
        <v>1041</v>
      </c>
      <c r="F140" s="833" t="s">
        <v>1014</v>
      </c>
      <c r="G140" s="867">
        <v>476.82844714786853</v>
      </c>
      <c r="H140" s="655" t="s">
        <v>1439</v>
      </c>
      <c r="I140" s="868">
        <v>100</v>
      </c>
    </row>
    <row r="141" spans="1:181" ht="11.25" customHeight="1" x14ac:dyDescent="0.2">
      <c r="A141" s="789" t="s">
        <v>65</v>
      </c>
      <c r="B141" s="833">
        <v>100</v>
      </c>
      <c r="C141" s="834" t="s">
        <v>1438</v>
      </c>
      <c r="D141" s="788">
        <v>500</v>
      </c>
      <c r="E141" s="833" t="s">
        <v>1041</v>
      </c>
      <c r="F141" s="833" t="s">
        <v>1014</v>
      </c>
      <c r="G141" s="867">
        <v>260.97470160330187</v>
      </c>
      <c r="H141" s="655" t="s">
        <v>1439</v>
      </c>
      <c r="I141" s="868">
        <v>100</v>
      </c>
    </row>
    <row r="142" spans="1:181" ht="11.25" customHeight="1" x14ac:dyDescent="0.2">
      <c r="A142" s="789" t="s">
        <v>825</v>
      </c>
      <c r="B142" s="833">
        <v>500</v>
      </c>
      <c r="C142" s="834" t="s">
        <v>1441</v>
      </c>
      <c r="D142" s="788">
        <v>500</v>
      </c>
      <c r="E142" s="833" t="s">
        <v>1041</v>
      </c>
      <c r="F142" s="833" t="s">
        <v>1014</v>
      </c>
      <c r="G142" s="867">
        <v>9385.7142857142862</v>
      </c>
      <c r="H142" s="655" t="s">
        <v>1014</v>
      </c>
      <c r="I142" s="868">
        <v>1000</v>
      </c>
    </row>
    <row r="143" spans="1:181" ht="11.25" customHeight="1" x14ac:dyDescent="0.2">
      <c r="A143" s="789" t="s">
        <v>868</v>
      </c>
      <c r="B143" s="833">
        <v>0.16388029025223844</v>
      </c>
      <c r="C143" s="834" t="s">
        <v>718</v>
      </c>
      <c r="D143" s="788">
        <v>500</v>
      </c>
      <c r="E143" s="833" t="s">
        <v>1041</v>
      </c>
      <c r="F143" s="833" t="s">
        <v>1014</v>
      </c>
      <c r="G143" s="867">
        <v>8.228381778572091</v>
      </c>
      <c r="H143" s="655">
        <v>0.16388029025223844</v>
      </c>
      <c r="I143" s="868">
        <v>16.365006000000001</v>
      </c>
    </row>
    <row r="144" spans="1:181" ht="11.25" customHeight="1" x14ac:dyDescent="0.2">
      <c r="A144" s="789" t="s">
        <v>869</v>
      </c>
      <c r="B144" s="833">
        <v>1.2408521400000003</v>
      </c>
      <c r="C144" s="834" t="s">
        <v>1438</v>
      </c>
      <c r="D144" s="788">
        <v>500</v>
      </c>
      <c r="E144" s="833" t="s">
        <v>1041</v>
      </c>
      <c r="F144" s="833" t="s">
        <v>1014</v>
      </c>
      <c r="G144" s="867">
        <v>639.65388301886787</v>
      </c>
      <c r="H144" s="655">
        <v>222.90445714285715</v>
      </c>
      <c r="I144" s="868">
        <v>1.2408521400000003</v>
      </c>
    </row>
    <row r="145" spans="1:9" ht="11.25" customHeight="1" x14ac:dyDescent="0.2">
      <c r="A145" s="789" t="s">
        <v>518</v>
      </c>
      <c r="B145" s="833">
        <v>8.9161782857142876E-3</v>
      </c>
      <c r="C145" s="834" t="s">
        <v>718</v>
      </c>
      <c r="D145" s="788">
        <v>100</v>
      </c>
      <c r="E145" s="833" t="s">
        <v>1041</v>
      </c>
      <c r="F145" s="833" t="s">
        <v>1014</v>
      </c>
      <c r="G145" s="867">
        <v>0.32364531998538026</v>
      </c>
      <c r="H145" s="655">
        <v>8.9161782857142876E-3</v>
      </c>
      <c r="I145" s="868">
        <v>7.5829700000000014E-2</v>
      </c>
    </row>
    <row r="146" spans="1:9" ht="11.25" customHeight="1" x14ac:dyDescent="0.2">
      <c r="A146" s="789" t="s">
        <v>519</v>
      </c>
      <c r="B146" s="833">
        <v>8.9161782857142866E-2</v>
      </c>
      <c r="C146" s="834" t="s">
        <v>718</v>
      </c>
      <c r="D146" s="788">
        <v>500</v>
      </c>
      <c r="E146" s="833" t="s">
        <v>1041</v>
      </c>
      <c r="F146" s="833" t="s">
        <v>1014</v>
      </c>
      <c r="G146" s="867">
        <v>0.88767733974939533</v>
      </c>
      <c r="H146" s="655">
        <v>8.9161782857142866E-2</v>
      </c>
      <c r="I146" s="868">
        <v>0.35762750000000004</v>
      </c>
    </row>
    <row r="147" spans="1:9" ht="11.25" customHeight="1" x14ac:dyDescent="0.2">
      <c r="A147" s="789" t="s">
        <v>520</v>
      </c>
      <c r="B147" s="833">
        <v>0.50371266928000002</v>
      </c>
      <c r="C147" s="834" t="s">
        <v>1438</v>
      </c>
      <c r="D147" s="788">
        <v>100</v>
      </c>
      <c r="E147" s="833" t="s">
        <v>1041</v>
      </c>
      <c r="F147" s="833" t="s">
        <v>1014</v>
      </c>
      <c r="G147" s="867">
        <v>1264.2595039500575</v>
      </c>
      <c r="H147" s="655" t="s">
        <v>1014</v>
      </c>
      <c r="I147" s="868">
        <v>0.50371266928000002</v>
      </c>
    </row>
    <row r="148" spans="1:9" ht="11.25" customHeight="1" x14ac:dyDescent="0.2">
      <c r="A148" s="789" t="s">
        <v>521</v>
      </c>
      <c r="B148" s="833">
        <v>0.30998447718000005</v>
      </c>
      <c r="C148" s="834" t="s">
        <v>1438</v>
      </c>
      <c r="D148" s="788">
        <v>500</v>
      </c>
      <c r="E148" s="833" t="s">
        <v>1041</v>
      </c>
      <c r="F148" s="833" t="s">
        <v>1014</v>
      </c>
      <c r="G148" s="867">
        <v>12.642735911142926</v>
      </c>
      <c r="H148" s="655" t="s">
        <v>1014</v>
      </c>
      <c r="I148" s="868">
        <v>0.30998447718000005</v>
      </c>
    </row>
    <row r="149" spans="1:9" ht="11.25" customHeight="1" x14ac:dyDescent="0.2">
      <c r="A149" s="306" t="s">
        <v>126</v>
      </c>
      <c r="B149" s="833">
        <v>3.5621701705101652</v>
      </c>
      <c r="C149" s="834" t="s">
        <v>1438</v>
      </c>
      <c r="D149" s="788">
        <v>1000</v>
      </c>
      <c r="E149" s="833" t="s">
        <v>1041</v>
      </c>
      <c r="F149" s="833" t="s">
        <v>1014</v>
      </c>
      <c r="G149" s="867">
        <v>126.42735911142927</v>
      </c>
      <c r="H149" s="655" t="s">
        <v>1014</v>
      </c>
      <c r="I149" s="868">
        <v>3.5621701705101652</v>
      </c>
    </row>
    <row r="150" spans="1:9" ht="11.25" customHeight="1" x14ac:dyDescent="0.2">
      <c r="A150" s="789" t="s">
        <v>127</v>
      </c>
      <c r="B150" s="833">
        <v>0.87299569451100001</v>
      </c>
      <c r="C150" s="834" t="s">
        <v>1438</v>
      </c>
      <c r="D150" s="788">
        <v>500</v>
      </c>
      <c r="E150" s="833" t="s">
        <v>1041</v>
      </c>
      <c r="F150" s="833" t="s">
        <v>1014</v>
      </c>
      <c r="G150" s="867">
        <v>101.14188728914341</v>
      </c>
      <c r="H150" s="655" t="s">
        <v>1014</v>
      </c>
      <c r="I150" s="868">
        <v>0.87299569451100001</v>
      </c>
    </row>
    <row r="151" spans="1:9" ht="11.25" customHeight="1" x14ac:dyDescent="0.2">
      <c r="A151" s="789" t="s">
        <v>128</v>
      </c>
      <c r="B151" s="833">
        <v>1.5940137128402977E-3</v>
      </c>
      <c r="C151" s="834" t="s">
        <v>719</v>
      </c>
      <c r="D151" s="788">
        <v>100</v>
      </c>
      <c r="E151" s="833" t="s">
        <v>1041</v>
      </c>
      <c r="F151" s="833" t="s">
        <v>1014</v>
      </c>
      <c r="G151" s="867">
        <v>1.5940137128402977E-3</v>
      </c>
      <c r="H151" s="655" t="s">
        <v>1439</v>
      </c>
      <c r="I151" s="868">
        <v>1.2799907999999999E-2</v>
      </c>
    </row>
    <row r="152" spans="1:9" ht="11.25" customHeight="1" x14ac:dyDescent="0.2">
      <c r="A152" s="789" t="s">
        <v>129</v>
      </c>
      <c r="B152" s="833">
        <v>8.1093165931455699E-2</v>
      </c>
      <c r="C152" s="834" t="s">
        <v>1438</v>
      </c>
      <c r="D152" s="788">
        <v>100</v>
      </c>
      <c r="E152" s="833" t="s">
        <v>1041</v>
      </c>
      <c r="F152" s="833" t="s">
        <v>1014</v>
      </c>
      <c r="G152" s="867">
        <v>0.15845058605710996</v>
      </c>
      <c r="H152" s="655" t="s">
        <v>1439</v>
      </c>
      <c r="I152" s="868">
        <v>8.1093165931455699E-2</v>
      </c>
    </row>
    <row r="153" spans="1:9" ht="11.25" customHeight="1" x14ac:dyDescent="0.2">
      <c r="A153" s="789" t="s">
        <v>643</v>
      </c>
      <c r="B153" s="833">
        <v>17.719343116981133</v>
      </c>
      <c r="C153" s="834" t="s">
        <v>1438</v>
      </c>
      <c r="D153" s="788">
        <v>100</v>
      </c>
      <c r="E153" s="833" t="s">
        <v>1041</v>
      </c>
      <c r="F153" s="833" t="s">
        <v>1014</v>
      </c>
      <c r="G153" s="867">
        <v>90.290661719233142</v>
      </c>
      <c r="H153" s="655" t="s">
        <v>1014</v>
      </c>
      <c r="I153" s="868">
        <v>17.719343116981133</v>
      </c>
    </row>
    <row r="154" spans="1:9" ht="11.25" customHeight="1" x14ac:dyDescent="0.2">
      <c r="A154" s="306" t="s">
        <v>999</v>
      </c>
      <c r="B154" s="833">
        <v>2.7937804034550004</v>
      </c>
      <c r="C154" s="834" t="s">
        <v>1438</v>
      </c>
      <c r="D154" s="788">
        <v>500</v>
      </c>
      <c r="E154" s="833" t="s">
        <v>1041</v>
      </c>
      <c r="F154" s="833" t="s">
        <v>1014</v>
      </c>
      <c r="G154" s="867">
        <v>449.03985437165932</v>
      </c>
      <c r="H154" s="655" t="s">
        <v>1014</v>
      </c>
      <c r="I154" s="868">
        <v>2.7937804034550004</v>
      </c>
    </row>
    <row r="155" spans="1:9" ht="11.25" customHeight="1" x14ac:dyDescent="0.2">
      <c r="A155" s="306" t="s">
        <v>644</v>
      </c>
      <c r="B155" s="833">
        <v>30.661203968900935</v>
      </c>
      <c r="C155" s="834" t="s">
        <v>1438</v>
      </c>
      <c r="D155" s="788">
        <v>500</v>
      </c>
      <c r="E155" s="833" t="s">
        <v>1041</v>
      </c>
      <c r="F155" s="833" t="s">
        <v>1014</v>
      </c>
      <c r="G155" s="867">
        <v>31.237531954550995</v>
      </c>
      <c r="H155" s="655" t="s">
        <v>1014</v>
      </c>
      <c r="I155" s="868">
        <v>30.661203968900935</v>
      </c>
    </row>
    <row r="156" spans="1:9" ht="11.25" customHeight="1" x14ac:dyDescent="0.2">
      <c r="A156" s="306" t="s">
        <v>646</v>
      </c>
      <c r="B156" s="833">
        <v>1.2122314306414443</v>
      </c>
      <c r="C156" s="834" t="s">
        <v>1438</v>
      </c>
      <c r="D156" s="788">
        <v>500</v>
      </c>
      <c r="E156" s="833" t="s">
        <v>1041</v>
      </c>
      <c r="F156" s="833" t="s">
        <v>1014</v>
      </c>
      <c r="G156" s="867">
        <v>7.2694180429212993</v>
      </c>
      <c r="H156" s="655" t="s">
        <v>1014</v>
      </c>
      <c r="I156" s="868">
        <v>1.2122314306414443</v>
      </c>
    </row>
    <row r="157" spans="1:9" ht="11.25" customHeight="1" x14ac:dyDescent="0.2">
      <c r="A157" s="789" t="s">
        <v>522</v>
      </c>
      <c r="B157" s="833">
        <v>770</v>
      </c>
      <c r="C157" s="834" t="s">
        <v>400</v>
      </c>
      <c r="D157" s="788">
        <v>1000</v>
      </c>
      <c r="E157" s="833" t="s">
        <v>1041</v>
      </c>
      <c r="F157" s="833">
        <v>770</v>
      </c>
      <c r="G157" s="867">
        <v>77.999214351185017</v>
      </c>
      <c r="H157" s="655" t="s">
        <v>1014</v>
      </c>
      <c r="I157" s="868" t="s">
        <v>1440</v>
      </c>
    </row>
    <row r="158" spans="1:9" ht="11.25" customHeight="1" x14ac:dyDescent="0.2">
      <c r="A158" s="789" t="s">
        <v>523</v>
      </c>
      <c r="B158" s="833">
        <v>3.6336480000000004E-2</v>
      </c>
      <c r="C158" s="834" t="s">
        <v>718</v>
      </c>
      <c r="D158" s="788">
        <v>500</v>
      </c>
      <c r="E158" s="833" t="s">
        <v>1041</v>
      </c>
      <c r="F158" s="833" t="s">
        <v>1014</v>
      </c>
      <c r="G158" s="867">
        <v>5.8999999999999997E-2</v>
      </c>
      <c r="H158" s="655">
        <v>3.6336480000000004E-2</v>
      </c>
      <c r="I158" s="868">
        <v>0.35480635999999999</v>
      </c>
    </row>
    <row r="159" spans="1:9" ht="11.25" customHeight="1" x14ac:dyDescent="0.2">
      <c r="A159" s="789" t="s">
        <v>524</v>
      </c>
      <c r="B159" s="833">
        <v>1.3588587999999999</v>
      </c>
      <c r="C159" s="834" t="s">
        <v>1438</v>
      </c>
      <c r="D159" s="788">
        <v>259.54240000000004</v>
      </c>
      <c r="E159" s="833" t="s">
        <v>1041</v>
      </c>
      <c r="F159" s="833" t="s">
        <v>1014</v>
      </c>
      <c r="G159" s="867">
        <v>124.60118770799056</v>
      </c>
      <c r="H159" s="655">
        <v>44.580891428571441</v>
      </c>
      <c r="I159" s="868">
        <v>1.3588587999999999</v>
      </c>
    </row>
    <row r="160" spans="1:9" s="280" customFormat="1" ht="11.25" customHeight="1" x14ac:dyDescent="0.2">
      <c r="A160" s="789" t="s">
        <v>525</v>
      </c>
      <c r="B160" s="833">
        <v>1000</v>
      </c>
      <c r="C160" s="834" t="s">
        <v>1441</v>
      </c>
      <c r="D160" s="788">
        <v>1000</v>
      </c>
      <c r="E160" s="833" t="s">
        <v>1041</v>
      </c>
      <c r="F160" s="833">
        <v>349</v>
      </c>
      <c r="G160" s="867">
        <v>4692.8571428571431</v>
      </c>
      <c r="H160" s="655" t="s">
        <v>1014</v>
      </c>
      <c r="I160" s="868" t="s">
        <v>1440</v>
      </c>
    </row>
    <row r="161" spans="1:9" s="280" customFormat="1" ht="22.5" customHeight="1" x14ac:dyDescent="0.2">
      <c r="A161" s="759" t="s">
        <v>656</v>
      </c>
      <c r="B161" s="839" t="s">
        <v>527</v>
      </c>
      <c r="C161" s="840" t="s">
        <v>381</v>
      </c>
      <c r="D161" s="833" t="s">
        <v>381</v>
      </c>
      <c r="E161" s="833" t="s">
        <v>381</v>
      </c>
      <c r="F161" s="833" t="s">
        <v>381</v>
      </c>
      <c r="G161" s="836" t="s">
        <v>381</v>
      </c>
      <c r="H161" s="655" t="s">
        <v>381</v>
      </c>
      <c r="I161" s="869" t="s">
        <v>381</v>
      </c>
    </row>
    <row r="162" spans="1:9" s="280" customFormat="1" ht="11.25" customHeight="1" thickBot="1" x14ac:dyDescent="0.25">
      <c r="A162" s="319" t="s">
        <v>657</v>
      </c>
      <c r="B162" s="843" t="s">
        <v>382</v>
      </c>
      <c r="C162" s="844" t="s">
        <v>381</v>
      </c>
      <c r="D162" s="843" t="s">
        <v>381</v>
      </c>
      <c r="E162" s="843" t="s">
        <v>381</v>
      </c>
      <c r="F162" s="843" t="s">
        <v>381</v>
      </c>
      <c r="G162" s="846" t="s">
        <v>381</v>
      </c>
      <c r="H162" s="847" t="s">
        <v>381</v>
      </c>
      <c r="I162" s="870" t="s">
        <v>381</v>
      </c>
    </row>
    <row r="163" spans="1:9" s="280" customFormat="1" ht="11.25" customHeight="1" thickTop="1" x14ac:dyDescent="0.2">
      <c r="A163" s="66" t="s">
        <v>529</v>
      </c>
      <c r="B163" s="277"/>
      <c r="C163" s="277"/>
      <c r="D163" s="277"/>
      <c r="E163" s="277"/>
      <c r="F163" s="277"/>
      <c r="G163" s="277"/>
      <c r="H163" s="277"/>
      <c r="I163" s="850"/>
    </row>
    <row r="164" spans="1:9" s="280" customFormat="1" ht="11.25" customHeight="1" x14ac:dyDescent="0.2">
      <c r="A164" s="603" t="s">
        <v>532</v>
      </c>
      <c r="B164" s="277"/>
      <c r="C164" s="277"/>
      <c r="D164" s="277"/>
      <c r="E164" s="277"/>
      <c r="F164" s="849"/>
      <c r="G164" s="277"/>
      <c r="H164" s="277"/>
      <c r="I164" s="850"/>
    </row>
    <row r="165" spans="1:9" s="280" customFormat="1" ht="11.25" customHeight="1" x14ac:dyDescent="0.2">
      <c r="A165" s="66"/>
      <c r="B165" s="277"/>
      <c r="C165" s="277"/>
      <c r="D165" s="277"/>
      <c r="E165" s="277"/>
      <c r="F165" s="277"/>
      <c r="G165" s="277"/>
      <c r="H165" s="277"/>
      <c r="I165" s="850"/>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ht="11.25" customHeight="1" x14ac:dyDescent="0.2">
      <c r="A169" s="67" t="s">
        <v>826</v>
      </c>
      <c r="B169" s="277"/>
      <c r="C169" s="277"/>
      <c r="D169" s="277"/>
      <c r="E169" s="277"/>
      <c r="F169" s="849"/>
      <c r="G169" s="277"/>
      <c r="H169" s="277"/>
      <c r="I169" s="766"/>
    </row>
    <row r="170" spans="1:9" ht="11.25" customHeight="1" thickBot="1" x14ac:dyDescent="0.25">
      <c r="A170" s="853"/>
      <c r="B170" s="854"/>
      <c r="C170" s="854"/>
      <c r="D170" s="854"/>
      <c r="E170" s="854"/>
      <c r="F170" s="855"/>
      <c r="G170" s="854"/>
      <c r="H170" s="854"/>
      <c r="I170" s="856"/>
    </row>
    <row r="171" spans="1:9" ht="11.25" customHeight="1" thickTop="1" x14ac:dyDescent="0.2">
      <c r="B171" s="768"/>
      <c r="C171" s="768"/>
      <c r="D171" s="768"/>
      <c r="E171" s="768"/>
      <c r="F171" s="769"/>
      <c r="G171" s="871"/>
      <c r="H171" s="871"/>
      <c r="I171" s="871"/>
    </row>
  </sheetData>
  <sheetProtection algorithmName="SHA-512" hashValue="eGYc+bdEWN4GwO7dzGp/Uj5KXOERodinPjkZWxLnpyx4J02ZFzin691g0zYugHVWY6f4W5EjWr7/CNr4i0a+fg==" saltValue="rv7FoXQQfrQIQgrh2kotkw=="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J171"/>
  <sheetViews>
    <sheetView zoomScale="85" zoomScaleNormal="85" workbookViewId="0">
      <pane ySplit="3168" topLeftCell="A7" activePane="bottomLeft"/>
      <selection sqref="A1:XFD1048576"/>
      <selection pane="bottomLeft" activeCell="G16" sqref="G16"/>
    </sheetView>
  </sheetViews>
  <sheetFormatPr defaultColWidth="8.6640625" defaultRowHeight="10.199999999999999" x14ac:dyDescent="0.2"/>
  <cols>
    <col min="1" max="1" width="40.5546875" style="294" customWidth="1"/>
    <col min="2" max="2" width="11.6640625" style="771" customWidth="1"/>
    <col min="3" max="3" width="19.5546875" style="771" customWidth="1"/>
    <col min="4" max="5" width="13.5546875" style="771" customWidth="1"/>
    <col min="6" max="6" width="12.33203125" style="771" customWidth="1"/>
    <col min="7" max="7" width="13.5546875" style="771" customWidth="1"/>
    <col min="8" max="8" width="11.44140625" style="771" customWidth="1"/>
    <col min="9" max="9" width="12.5546875" style="771" customWidth="1"/>
    <col min="10" max="16384" width="8.6640625" style="294"/>
  </cols>
  <sheetData>
    <row r="1" spans="1:10" ht="46.8" x14ac:dyDescent="0.3">
      <c r="A1" s="315" t="s">
        <v>536</v>
      </c>
      <c r="B1" s="801"/>
      <c r="C1" s="801"/>
      <c r="D1" s="801"/>
      <c r="E1" s="801"/>
      <c r="F1" s="801"/>
      <c r="G1" s="801"/>
      <c r="H1" s="801"/>
      <c r="I1" s="801"/>
      <c r="J1" s="801"/>
    </row>
    <row r="2" spans="1:10" s="301" customFormat="1" ht="16.2" thickBot="1" x14ac:dyDescent="0.35">
      <c r="A2" s="315"/>
      <c r="B2" s="801"/>
      <c r="C2" s="801"/>
      <c r="D2" s="801"/>
      <c r="E2" s="801"/>
      <c r="F2" s="801"/>
      <c r="G2" s="801"/>
      <c r="H2" s="801"/>
      <c r="I2" s="801"/>
    </row>
    <row r="3" spans="1:10" s="864" customFormat="1" ht="14.1" customHeight="1" thickTop="1" thickBot="1" x14ac:dyDescent="0.25">
      <c r="A3" s="860"/>
      <c r="B3" s="807" t="s">
        <v>895</v>
      </c>
      <c r="C3" s="861"/>
      <c r="D3" s="862"/>
      <c r="E3" s="862"/>
      <c r="F3" s="863"/>
      <c r="G3" s="862"/>
      <c r="H3" s="862"/>
      <c r="I3" s="745"/>
    </row>
    <row r="4" spans="1:10" s="864" customFormat="1" ht="35.25" customHeight="1" thickTop="1" thickBot="1" x14ac:dyDescent="0.25">
      <c r="A4" s="1639" t="s">
        <v>242</v>
      </c>
      <c r="B4" s="1644" t="s">
        <v>896</v>
      </c>
      <c r="C4" s="812"/>
      <c r="D4" s="1642" t="s">
        <v>968</v>
      </c>
      <c r="E4" s="1637" t="s">
        <v>1091</v>
      </c>
      <c r="F4" s="1637" t="s">
        <v>400</v>
      </c>
      <c r="G4" s="813" t="s">
        <v>966</v>
      </c>
      <c r="H4" s="814"/>
      <c r="I4" s="815" t="s">
        <v>410</v>
      </c>
    </row>
    <row r="5" spans="1:10" s="864" customFormat="1" ht="48" customHeight="1" x14ac:dyDescent="0.2">
      <c r="A5" s="1639"/>
      <c r="B5" s="1645"/>
      <c r="C5" s="816"/>
      <c r="D5" s="1643"/>
      <c r="E5" s="1638"/>
      <c r="F5" s="1638"/>
      <c r="G5" s="817" t="s">
        <v>647</v>
      </c>
      <c r="H5" s="818" t="s">
        <v>588</v>
      </c>
      <c r="I5" s="819" t="s">
        <v>81</v>
      </c>
    </row>
    <row r="6" spans="1:10" s="864" customFormat="1" ht="10.8" thickBot="1" x14ac:dyDescent="0.25">
      <c r="A6" s="1647"/>
      <c r="B6" s="1646"/>
      <c r="C6" s="820" t="s">
        <v>526</v>
      </c>
      <c r="D6" s="821" t="s">
        <v>891</v>
      </c>
      <c r="E6" s="822" t="s">
        <v>892</v>
      </c>
      <c r="F6" s="823" t="s">
        <v>890</v>
      </c>
      <c r="G6" s="824" t="s">
        <v>505</v>
      </c>
      <c r="H6" s="825" t="s">
        <v>893</v>
      </c>
      <c r="I6" s="826" t="s">
        <v>1053</v>
      </c>
    </row>
    <row r="7" spans="1:10" s="804" customFormat="1" ht="11.25" customHeight="1" x14ac:dyDescent="0.2">
      <c r="A7" s="309" t="s">
        <v>589</v>
      </c>
      <c r="B7" s="827">
        <v>118.02725999999998</v>
      </c>
      <c r="C7" s="828" t="s">
        <v>718</v>
      </c>
      <c r="D7" s="865">
        <v>1000</v>
      </c>
      <c r="E7" s="827" t="s">
        <v>1041</v>
      </c>
      <c r="F7" s="827" t="s">
        <v>1014</v>
      </c>
      <c r="G7" s="865">
        <v>655.66366759501079</v>
      </c>
      <c r="H7" s="831">
        <v>118.02725999999998</v>
      </c>
      <c r="I7" s="832">
        <v>167.11985200000001</v>
      </c>
    </row>
    <row r="8" spans="1:10" s="804" customFormat="1" ht="11.25" customHeight="1" x14ac:dyDescent="0.2">
      <c r="A8" s="279" t="s">
        <v>590</v>
      </c>
      <c r="B8" s="833">
        <v>127.20004500000002</v>
      </c>
      <c r="C8" s="834" t="s">
        <v>1438</v>
      </c>
      <c r="D8" s="867">
        <v>500</v>
      </c>
      <c r="E8" s="833" t="s">
        <v>1041</v>
      </c>
      <c r="F8" s="833" t="s">
        <v>1014</v>
      </c>
      <c r="G8" s="867">
        <v>339.48905290891071</v>
      </c>
      <c r="H8" s="655" t="s">
        <v>1439</v>
      </c>
      <c r="I8" s="837">
        <v>127.20004500000002</v>
      </c>
    </row>
    <row r="9" spans="1:10" s="804" customFormat="1" ht="11.25" customHeight="1" x14ac:dyDescent="0.2">
      <c r="A9" s="279" t="s">
        <v>591</v>
      </c>
      <c r="B9" s="833">
        <v>9.2346749999999993</v>
      </c>
      <c r="C9" s="834" t="s">
        <v>1438</v>
      </c>
      <c r="D9" s="867">
        <v>500</v>
      </c>
      <c r="E9" s="833" t="s">
        <v>1041</v>
      </c>
      <c r="F9" s="833" t="s">
        <v>1014</v>
      </c>
      <c r="G9" s="867">
        <v>12266.656272829496</v>
      </c>
      <c r="H9" s="655">
        <v>13975.465867689663</v>
      </c>
      <c r="I9" s="837">
        <v>9.2346749999999993</v>
      </c>
    </row>
    <row r="10" spans="1:10" s="804" customFormat="1" ht="11.25" customHeight="1" x14ac:dyDescent="0.2">
      <c r="A10" s="279" t="s">
        <v>592</v>
      </c>
      <c r="B10" s="833">
        <v>3.8715485119258415</v>
      </c>
      <c r="C10" s="834" t="s">
        <v>719</v>
      </c>
      <c r="D10" s="867">
        <v>1000</v>
      </c>
      <c r="E10" s="833" t="s">
        <v>1041</v>
      </c>
      <c r="F10" s="833" t="s">
        <v>1014</v>
      </c>
      <c r="G10" s="867">
        <v>3.8715485119258415</v>
      </c>
      <c r="H10" s="655" t="s">
        <v>1014</v>
      </c>
      <c r="I10" s="837">
        <v>17.700271040400004</v>
      </c>
    </row>
    <row r="11" spans="1:10" s="804" customFormat="1" ht="11.25" customHeight="1" x14ac:dyDescent="0.2">
      <c r="A11" s="279" t="s">
        <v>171</v>
      </c>
      <c r="B11" s="833">
        <v>113.78462320028632</v>
      </c>
      <c r="C11" s="834" t="s">
        <v>719</v>
      </c>
      <c r="D11" s="867">
        <v>500</v>
      </c>
      <c r="E11" s="833" t="s">
        <v>1041</v>
      </c>
      <c r="F11" s="833" t="s">
        <v>1014</v>
      </c>
      <c r="G11" s="867">
        <v>113.78462320028632</v>
      </c>
      <c r="H11" s="655" t="s">
        <v>1014</v>
      </c>
      <c r="I11" s="837">
        <v>127.94618681423999</v>
      </c>
    </row>
    <row r="12" spans="1:10" s="804" customFormat="1" ht="11.25" customHeight="1" x14ac:dyDescent="0.2">
      <c r="A12" s="305" t="s">
        <v>172</v>
      </c>
      <c r="B12" s="833">
        <v>7.51648003277296</v>
      </c>
      <c r="C12" s="834" t="s">
        <v>1438</v>
      </c>
      <c r="D12" s="867">
        <v>500</v>
      </c>
      <c r="E12" s="833" t="s">
        <v>1041</v>
      </c>
      <c r="F12" s="833" t="s">
        <v>1014</v>
      </c>
      <c r="G12" s="867">
        <v>30.846521512420448</v>
      </c>
      <c r="H12" s="655" t="s">
        <v>1014</v>
      </c>
      <c r="I12" s="837">
        <v>7.51648003277296</v>
      </c>
    </row>
    <row r="13" spans="1:10" s="804" customFormat="1" ht="11.25" customHeight="1" x14ac:dyDescent="0.2">
      <c r="A13" s="305" t="s">
        <v>103</v>
      </c>
      <c r="B13" s="833">
        <v>4.6038440200734376</v>
      </c>
      <c r="C13" s="834" t="s">
        <v>1438</v>
      </c>
      <c r="D13" s="867">
        <v>500</v>
      </c>
      <c r="E13" s="833" t="s">
        <v>1041</v>
      </c>
      <c r="F13" s="833" t="s">
        <v>1014</v>
      </c>
      <c r="G13" s="867">
        <v>30.631516977623185</v>
      </c>
      <c r="H13" s="655" t="s">
        <v>1014</v>
      </c>
      <c r="I13" s="837">
        <v>4.6038440200734376</v>
      </c>
    </row>
    <row r="14" spans="1:10" s="804" customFormat="1" ht="11.25" customHeight="1" x14ac:dyDescent="0.2">
      <c r="A14" s="279" t="s">
        <v>593</v>
      </c>
      <c r="B14" s="833">
        <v>4.2251984613333331</v>
      </c>
      <c r="C14" s="834" t="s">
        <v>718</v>
      </c>
      <c r="D14" s="867">
        <v>500</v>
      </c>
      <c r="E14" s="833" t="s">
        <v>1041</v>
      </c>
      <c r="F14" s="833" t="s">
        <v>1014</v>
      </c>
      <c r="G14" s="867">
        <v>3497.7347371954179</v>
      </c>
      <c r="H14" s="655">
        <v>4.2251984613333331</v>
      </c>
      <c r="I14" s="837">
        <v>4.2251987225786163</v>
      </c>
    </row>
    <row r="15" spans="1:10" s="804" customFormat="1" ht="11.25" customHeight="1" x14ac:dyDescent="0.2">
      <c r="A15" s="279" t="s">
        <v>594</v>
      </c>
      <c r="B15" s="833">
        <v>6.2571428571428571</v>
      </c>
      <c r="C15" s="834" t="s">
        <v>719</v>
      </c>
      <c r="D15" s="867">
        <v>1000</v>
      </c>
      <c r="E15" s="833" t="s">
        <v>1041</v>
      </c>
      <c r="F15" s="833">
        <v>2.4</v>
      </c>
      <c r="G15" s="867">
        <v>6.2571428571428571</v>
      </c>
      <c r="H15" s="655" t="s">
        <v>1014</v>
      </c>
      <c r="I15" s="837" t="s">
        <v>1440</v>
      </c>
    </row>
    <row r="16" spans="1:10" s="804" customFormat="1" ht="11.25" customHeight="1" x14ac:dyDescent="0.2">
      <c r="A16" s="279" t="s">
        <v>731</v>
      </c>
      <c r="B16" s="833">
        <v>24</v>
      </c>
      <c r="C16" s="834" t="s">
        <v>400</v>
      </c>
      <c r="D16" s="867">
        <v>1000</v>
      </c>
      <c r="E16" s="833" t="s">
        <v>1041</v>
      </c>
      <c r="F16" s="833">
        <v>24</v>
      </c>
      <c r="G16" s="867">
        <v>23</v>
      </c>
      <c r="H16" s="655" t="s">
        <v>1014</v>
      </c>
      <c r="I16" s="837" t="s">
        <v>1440</v>
      </c>
    </row>
    <row r="17" spans="1:9" s="804" customFormat="1" ht="11.25" customHeight="1" x14ac:dyDescent="0.2">
      <c r="A17" s="279" t="s">
        <v>104</v>
      </c>
      <c r="B17" s="833">
        <v>2.3590850627904421</v>
      </c>
      <c r="C17" s="834" t="s">
        <v>719</v>
      </c>
      <c r="D17" s="867">
        <v>500</v>
      </c>
      <c r="E17" s="833" t="s">
        <v>1041</v>
      </c>
      <c r="F17" s="833" t="s">
        <v>1014</v>
      </c>
      <c r="G17" s="867">
        <v>2.3590850627904421</v>
      </c>
      <c r="H17" s="655" t="s">
        <v>1014</v>
      </c>
      <c r="I17" s="837">
        <v>12.298114915944003</v>
      </c>
    </row>
    <row r="18" spans="1:9" s="804" customFormat="1" ht="11.25" customHeight="1" x14ac:dyDescent="0.2">
      <c r="A18" s="279" t="s">
        <v>732</v>
      </c>
      <c r="B18" s="833">
        <v>1000</v>
      </c>
      <c r="C18" s="834" t="s">
        <v>1441</v>
      </c>
      <c r="D18" s="867">
        <v>1000</v>
      </c>
      <c r="E18" s="833" t="s">
        <v>1041</v>
      </c>
      <c r="F18" s="833">
        <v>690</v>
      </c>
      <c r="G18" s="867">
        <v>3061.0483042137716</v>
      </c>
      <c r="H18" s="655" t="s">
        <v>1014</v>
      </c>
      <c r="I18" s="837" t="s">
        <v>1440</v>
      </c>
    </row>
    <row r="19" spans="1:9" s="804" customFormat="1" ht="11.25" customHeight="1" x14ac:dyDescent="0.2">
      <c r="A19" s="279" t="s">
        <v>1245</v>
      </c>
      <c r="B19" s="833">
        <v>0.15626576008568144</v>
      </c>
      <c r="C19" s="834" t="s">
        <v>1438</v>
      </c>
      <c r="D19" s="867">
        <v>1000</v>
      </c>
      <c r="E19" s="833" t="s">
        <v>1041</v>
      </c>
      <c r="F19" s="833" t="s">
        <v>1014</v>
      </c>
      <c r="G19" s="867">
        <v>632.13679555714634</v>
      </c>
      <c r="H19" s="655" t="s">
        <v>1014</v>
      </c>
      <c r="I19" s="837">
        <v>0.15626576008568144</v>
      </c>
    </row>
    <row r="20" spans="1:9" s="804" customFormat="1" ht="11.25" customHeight="1" x14ac:dyDescent="0.2">
      <c r="A20" s="279" t="s">
        <v>733</v>
      </c>
      <c r="B20" s="833">
        <v>0.76939408284023669</v>
      </c>
      <c r="C20" s="834" t="s">
        <v>718</v>
      </c>
      <c r="D20" s="867">
        <v>500</v>
      </c>
      <c r="E20" s="833" t="s">
        <v>1041</v>
      </c>
      <c r="F20" s="833" t="s">
        <v>1014</v>
      </c>
      <c r="G20" s="867">
        <v>1.2499138897690478</v>
      </c>
      <c r="H20" s="655">
        <v>0.76939408284023669</v>
      </c>
      <c r="I20" s="837">
        <v>101.42064000000001</v>
      </c>
    </row>
    <row r="21" spans="1:9" s="804" customFormat="1" ht="11.25" customHeight="1" x14ac:dyDescent="0.2">
      <c r="A21" s="279" t="s">
        <v>734</v>
      </c>
      <c r="B21" s="833">
        <v>15.673976358589249</v>
      </c>
      <c r="C21" s="834" t="s">
        <v>719</v>
      </c>
      <c r="D21" s="867">
        <v>500</v>
      </c>
      <c r="E21" s="833" t="s">
        <v>1041</v>
      </c>
      <c r="F21" s="833" t="s">
        <v>1014</v>
      </c>
      <c r="G21" s="867">
        <v>15.673976358589249</v>
      </c>
      <c r="H21" s="655" t="s">
        <v>1014</v>
      </c>
      <c r="I21" s="837">
        <v>138.01773007480003</v>
      </c>
    </row>
    <row r="22" spans="1:9" s="804" customFormat="1" ht="11.25" customHeight="1" x14ac:dyDescent="0.2">
      <c r="A22" s="279" t="s">
        <v>735</v>
      </c>
      <c r="B22" s="833">
        <v>1.5729635400013695</v>
      </c>
      <c r="C22" s="834" t="s">
        <v>719</v>
      </c>
      <c r="D22" s="867">
        <v>500</v>
      </c>
      <c r="E22" s="833" t="s">
        <v>1041</v>
      </c>
      <c r="F22" s="833" t="s">
        <v>1014</v>
      </c>
      <c r="G22" s="867">
        <v>1.5729635400013695</v>
      </c>
      <c r="H22" s="655" t="s">
        <v>1014</v>
      </c>
      <c r="I22" s="837">
        <v>78.006722284176007</v>
      </c>
    </row>
    <row r="23" spans="1:9" s="804" customFormat="1" ht="11.25" customHeight="1" x14ac:dyDescent="0.2">
      <c r="A23" s="279" t="s">
        <v>736</v>
      </c>
      <c r="B23" s="833">
        <v>15.729635400013695</v>
      </c>
      <c r="C23" s="834" t="s">
        <v>719</v>
      </c>
      <c r="D23" s="867">
        <v>500</v>
      </c>
      <c r="E23" s="833" t="s">
        <v>1041</v>
      </c>
      <c r="F23" s="833" t="s">
        <v>1014</v>
      </c>
      <c r="G23" s="867">
        <v>15.729635400013695</v>
      </c>
      <c r="H23" s="655" t="s">
        <v>1014</v>
      </c>
      <c r="I23" s="837">
        <v>74.625303072465002</v>
      </c>
    </row>
    <row r="24" spans="1:9" s="804" customFormat="1" ht="11.25" customHeight="1" x14ac:dyDescent="0.2">
      <c r="A24" s="279" t="s">
        <v>737</v>
      </c>
      <c r="B24" s="833">
        <v>34.528000116195038</v>
      </c>
      <c r="C24" s="834" t="s">
        <v>1438</v>
      </c>
      <c r="D24" s="867">
        <v>500</v>
      </c>
      <c r="E24" s="833" t="s">
        <v>1041</v>
      </c>
      <c r="F24" s="833" t="s">
        <v>1014</v>
      </c>
      <c r="G24" s="867">
        <v>478.19569558367709</v>
      </c>
      <c r="H24" s="655" t="s">
        <v>1014</v>
      </c>
      <c r="I24" s="837">
        <v>34.528000116195038</v>
      </c>
    </row>
    <row r="25" spans="1:9" s="804" customFormat="1" ht="11.25" customHeight="1" x14ac:dyDescent="0.2">
      <c r="A25" s="279" t="s">
        <v>738</v>
      </c>
      <c r="B25" s="833">
        <v>39.003361440024008</v>
      </c>
      <c r="C25" s="834" t="s">
        <v>1438</v>
      </c>
      <c r="D25" s="867">
        <v>500</v>
      </c>
      <c r="E25" s="833" t="s">
        <v>1041</v>
      </c>
      <c r="F25" s="833" t="s">
        <v>1014</v>
      </c>
      <c r="G25" s="867">
        <v>157.27859190503591</v>
      </c>
      <c r="H25" s="655" t="s">
        <v>1014</v>
      </c>
      <c r="I25" s="837">
        <v>39.003361440024008</v>
      </c>
    </row>
    <row r="26" spans="1:9" s="804" customFormat="1" ht="11.25" customHeight="1" x14ac:dyDescent="0.2">
      <c r="A26" s="279" t="s">
        <v>136</v>
      </c>
      <c r="B26" s="833">
        <v>31.114129015408725</v>
      </c>
      <c r="C26" s="834" t="s">
        <v>719</v>
      </c>
      <c r="D26" s="867">
        <v>1000</v>
      </c>
      <c r="E26" s="833" t="s">
        <v>1041</v>
      </c>
      <c r="F26" s="833">
        <v>3</v>
      </c>
      <c r="G26" s="867">
        <v>31.114129015408725</v>
      </c>
      <c r="H26" s="655" t="s">
        <v>1014</v>
      </c>
      <c r="I26" s="837" t="s">
        <v>1440</v>
      </c>
    </row>
    <row r="27" spans="1:9" s="804" customFormat="1" ht="11.25" customHeight="1" x14ac:dyDescent="0.2">
      <c r="A27" s="279" t="s">
        <v>243</v>
      </c>
      <c r="B27" s="833">
        <v>10.157103856679932</v>
      </c>
      <c r="C27" s="834" t="s">
        <v>719</v>
      </c>
      <c r="D27" s="867">
        <v>500</v>
      </c>
      <c r="E27" s="833" t="s">
        <v>1041</v>
      </c>
      <c r="F27" s="833" t="s">
        <v>1014</v>
      </c>
      <c r="G27" s="867">
        <v>10.157103856679932</v>
      </c>
      <c r="H27" s="655" t="s">
        <v>1439</v>
      </c>
      <c r="I27" s="837">
        <v>230.95592832704406</v>
      </c>
    </row>
    <row r="28" spans="1:9" s="804" customFormat="1" ht="11.25" customHeight="1" x14ac:dyDescent="0.2">
      <c r="A28" s="279" t="s">
        <v>137</v>
      </c>
      <c r="B28" s="833">
        <v>7.8962365734984701E-3</v>
      </c>
      <c r="C28" s="834" t="s">
        <v>718</v>
      </c>
      <c r="D28" s="867">
        <v>500</v>
      </c>
      <c r="E28" s="833" t="s">
        <v>1041</v>
      </c>
      <c r="F28" s="833" t="s">
        <v>1014</v>
      </c>
      <c r="G28" s="867">
        <v>0.24152671625648919</v>
      </c>
      <c r="H28" s="655">
        <v>7.8962365734984701E-3</v>
      </c>
      <c r="I28" s="837">
        <v>0.95774348880303517</v>
      </c>
    </row>
    <row r="29" spans="1:9" s="804" customFormat="1" ht="11.25" customHeight="1" x14ac:dyDescent="0.2">
      <c r="A29" s="789" t="s">
        <v>1177</v>
      </c>
      <c r="B29" s="833">
        <v>4.0411040595122452E-3</v>
      </c>
      <c r="C29" s="834" t="s">
        <v>1438</v>
      </c>
      <c r="D29" s="867">
        <v>500</v>
      </c>
      <c r="E29" s="833" t="s">
        <v>1041</v>
      </c>
      <c r="F29" s="833" t="s">
        <v>1014</v>
      </c>
      <c r="G29" s="867">
        <v>3.7727044253347715</v>
      </c>
      <c r="H29" s="655" t="s">
        <v>1439</v>
      </c>
      <c r="I29" s="837">
        <v>4.0411040595122452E-3</v>
      </c>
    </row>
    <row r="30" spans="1:9" s="804" customFormat="1" ht="11.25" customHeight="1" x14ac:dyDescent="0.2">
      <c r="A30" s="279" t="s">
        <v>138</v>
      </c>
      <c r="B30" s="833">
        <v>38.755453401329738</v>
      </c>
      <c r="C30" s="834" t="s">
        <v>719</v>
      </c>
      <c r="D30" s="867">
        <v>500</v>
      </c>
      <c r="E30" s="833" t="s">
        <v>1041</v>
      </c>
      <c r="F30" s="833" t="s">
        <v>1014</v>
      </c>
      <c r="G30" s="867">
        <v>38.755453401329738</v>
      </c>
      <c r="H30" s="655" t="s">
        <v>1014</v>
      </c>
      <c r="I30" s="837">
        <v>536.04724524903008</v>
      </c>
    </row>
    <row r="31" spans="1:9" s="804" customFormat="1" ht="11.25" customHeight="1" x14ac:dyDescent="0.2">
      <c r="A31" s="279" t="s">
        <v>139</v>
      </c>
      <c r="B31" s="833">
        <v>1000</v>
      </c>
      <c r="C31" s="834" t="s">
        <v>1441</v>
      </c>
      <c r="D31" s="867">
        <v>1000</v>
      </c>
      <c r="E31" s="833" t="s">
        <v>1041</v>
      </c>
      <c r="F31" s="833" t="s">
        <v>1014</v>
      </c>
      <c r="G31" s="867">
        <v>3126.8470643815126</v>
      </c>
      <c r="H31" s="655" t="s">
        <v>1014</v>
      </c>
      <c r="I31" s="837" t="s">
        <v>1440</v>
      </c>
    </row>
    <row r="32" spans="1:9" s="804" customFormat="1" ht="11.25" customHeight="1" x14ac:dyDescent="0.2">
      <c r="A32" s="279" t="s">
        <v>140</v>
      </c>
      <c r="B32" s="833">
        <v>1.6219659043659043E-2</v>
      </c>
      <c r="C32" s="834" t="s">
        <v>718</v>
      </c>
      <c r="D32" s="867">
        <v>932.0059079245284</v>
      </c>
      <c r="E32" s="833" t="s">
        <v>1041</v>
      </c>
      <c r="F32" s="833" t="s">
        <v>1014</v>
      </c>
      <c r="G32" s="867">
        <v>0.31781847409756436</v>
      </c>
      <c r="H32" s="655">
        <v>1.6219659043659043E-2</v>
      </c>
      <c r="I32" s="837">
        <v>2.1063063003537699</v>
      </c>
    </row>
    <row r="33" spans="1:9" s="804" customFormat="1" ht="11.25" customHeight="1" x14ac:dyDescent="0.2">
      <c r="A33" s="279" t="s">
        <v>141</v>
      </c>
      <c r="B33" s="833">
        <v>9.4972900000000013</v>
      </c>
      <c r="C33" s="834" t="s">
        <v>1438</v>
      </c>
      <c r="D33" s="867">
        <v>500</v>
      </c>
      <c r="E33" s="833" t="s">
        <v>1041</v>
      </c>
      <c r="F33" s="833" t="s">
        <v>1014</v>
      </c>
      <c r="G33" s="867">
        <v>20.496348071787974</v>
      </c>
      <c r="H33" s="655" t="s">
        <v>1014</v>
      </c>
      <c r="I33" s="837">
        <v>9.4972900000000013</v>
      </c>
    </row>
    <row r="34" spans="1:9" s="804" customFormat="1" ht="11.25" customHeight="1" x14ac:dyDescent="0.2">
      <c r="A34" s="279" t="s">
        <v>142</v>
      </c>
      <c r="B34" s="833">
        <v>0.22290445714285717</v>
      </c>
      <c r="C34" s="834" t="s">
        <v>718</v>
      </c>
      <c r="D34" s="867">
        <v>500</v>
      </c>
      <c r="E34" s="833" t="s">
        <v>1041</v>
      </c>
      <c r="F34" s="833" t="s">
        <v>1014</v>
      </c>
      <c r="G34" s="867">
        <v>1.4804696915468301</v>
      </c>
      <c r="H34" s="655">
        <v>0.22290445714285717</v>
      </c>
      <c r="I34" s="837">
        <v>1.8052135599999999</v>
      </c>
    </row>
    <row r="35" spans="1:9" s="804" customFormat="1" ht="11.25" customHeight="1" x14ac:dyDescent="0.2">
      <c r="A35" s="279" t="s">
        <v>143</v>
      </c>
      <c r="B35" s="833">
        <v>14.215161571366792</v>
      </c>
      <c r="C35" s="834" t="s">
        <v>719</v>
      </c>
      <c r="D35" s="867">
        <v>1000</v>
      </c>
      <c r="E35" s="833" t="s">
        <v>1041</v>
      </c>
      <c r="F35" s="833">
        <v>2.2999999999999998</v>
      </c>
      <c r="G35" s="867">
        <v>14.215161571366792</v>
      </c>
      <c r="H35" s="655" t="s">
        <v>1014</v>
      </c>
      <c r="I35" s="837" t="s">
        <v>1440</v>
      </c>
    </row>
    <row r="36" spans="1:9" s="804" customFormat="1" ht="11.25" customHeight="1" x14ac:dyDescent="0.2">
      <c r="A36" s="279" t="s">
        <v>144</v>
      </c>
      <c r="B36" s="833">
        <v>0.10002123076923075</v>
      </c>
      <c r="C36" s="834" t="s">
        <v>718</v>
      </c>
      <c r="D36" s="867">
        <v>453.26214201257858</v>
      </c>
      <c r="E36" s="833" t="s">
        <v>1041</v>
      </c>
      <c r="F36" s="833" t="s">
        <v>1014</v>
      </c>
      <c r="G36" s="867">
        <v>0.71184628235357972</v>
      </c>
      <c r="H36" s="655">
        <v>0.10002123076923075</v>
      </c>
      <c r="I36" s="837">
        <v>19.879806548616237</v>
      </c>
    </row>
    <row r="37" spans="1:9" s="804" customFormat="1" ht="11.25" customHeight="1" x14ac:dyDescent="0.2">
      <c r="A37" s="279" t="s">
        <v>655</v>
      </c>
      <c r="B37" s="833">
        <v>17.200211477720551</v>
      </c>
      <c r="C37" s="834" t="s">
        <v>719</v>
      </c>
      <c r="D37" s="867">
        <v>1000</v>
      </c>
      <c r="E37" s="833" t="s">
        <v>1041</v>
      </c>
      <c r="F37" s="833" t="s">
        <v>1014</v>
      </c>
      <c r="G37" s="867">
        <v>17.200211477720551</v>
      </c>
      <c r="H37" s="655" t="s">
        <v>1014</v>
      </c>
      <c r="I37" s="837">
        <v>22.699061202515725</v>
      </c>
    </row>
    <row r="38" spans="1:9" s="804" customFormat="1" ht="11.25" customHeight="1" x14ac:dyDescent="0.2">
      <c r="A38" s="279" t="s">
        <v>145</v>
      </c>
      <c r="B38" s="833">
        <v>2.7129478222090082</v>
      </c>
      <c r="C38" s="834" t="s">
        <v>719</v>
      </c>
      <c r="D38" s="867">
        <v>1000</v>
      </c>
      <c r="E38" s="833" t="s">
        <v>1041</v>
      </c>
      <c r="F38" s="833" t="s">
        <v>1014</v>
      </c>
      <c r="G38" s="867">
        <v>2.7129478222090082</v>
      </c>
      <c r="H38" s="655" t="s">
        <v>1014</v>
      </c>
      <c r="I38" s="837">
        <v>8.5904826156000027</v>
      </c>
    </row>
    <row r="39" spans="1:9" s="804" customFormat="1" ht="11.25" customHeight="1" x14ac:dyDescent="0.2">
      <c r="A39" s="279" t="s">
        <v>146</v>
      </c>
      <c r="B39" s="833">
        <v>2.229044571428572</v>
      </c>
      <c r="C39" s="834" t="s">
        <v>718</v>
      </c>
      <c r="D39" s="867">
        <v>500</v>
      </c>
      <c r="E39" s="833" t="s">
        <v>1041</v>
      </c>
      <c r="F39" s="833" t="s">
        <v>1014</v>
      </c>
      <c r="G39" s="867">
        <v>58.735856754033783</v>
      </c>
      <c r="H39" s="655">
        <v>2.229044571428572</v>
      </c>
      <c r="I39" s="837">
        <v>12.775202000000002</v>
      </c>
    </row>
    <row r="40" spans="1:9" s="804" customFormat="1" ht="11.25" customHeight="1" x14ac:dyDescent="0.2">
      <c r="A40" s="279" t="s">
        <v>829</v>
      </c>
      <c r="B40" s="833">
        <v>11.501468800000001</v>
      </c>
      <c r="C40" s="834" t="s">
        <v>1438</v>
      </c>
      <c r="D40" s="867">
        <v>500</v>
      </c>
      <c r="E40" s="833" t="s">
        <v>1041</v>
      </c>
      <c r="F40" s="833" t="s">
        <v>1014</v>
      </c>
      <c r="G40" s="867">
        <v>2117.4658377358492</v>
      </c>
      <c r="H40" s="655">
        <v>445.80891428571431</v>
      </c>
      <c r="I40" s="837">
        <v>11.501468800000001</v>
      </c>
    </row>
    <row r="41" spans="1:9" ht="11.25" customHeight="1" x14ac:dyDescent="0.2">
      <c r="A41" s="800" t="s">
        <v>147</v>
      </c>
      <c r="B41" s="833">
        <v>2.6092494983277589E-2</v>
      </c>
      <c r="C41" s="834" t="s">
        <v>718</v>
      </c>
      <c r="D41" s="867">
        <v>500</v>
      </c>
      <c r="E41" s="833" t="s">
        <v>1041</v>
      </c>
      <c r="F41" s="833" t="s">
        <v>1014</v>
      </c>
      <c r="G41" s="867">
        <v>0.34301157353891393</v>
      </c>
      <c r="H41" s="655">
        <v>2.6092494983277589E-2</v>
      </c>
      <c r="I41" s="837">
        <v>3.0595261596575343</v>
      </c>
    </row>
    <row r="42" spans="1:9" ht="11.25" customHeight="1" x14ac:dyDescent="0.2">
      <c r="A42" s="789" t="s">
        <v>830</v>
      </c>
      <c r="B42" s="833">
        <v>4.012280228571429</v>
      </c>
      <c r="C42" s="834" t="s">
        <v>718</v>
      </c>
      <c r="D42" s="867">
        <v>100</v>
      </c>
      <c r="E42" s="833" t="s">
        <v>1041</v>
      </c>
      <c r="F42" s="833" t="s">
        <v>1014</v>
      </c>
      <c r="G42" s="867">
        <v>24.383473244162705</v>
      </c>
      <c r="H42" s="655">
        <v>4.012280228571429</v>
      </c>
      <c r="I42" s="837">
        <v>10.665197382857142</v>
      </c>
    </row>
    <row r="43" spans="1:9" ht="11.25" customHeight="1" x14ac:dyDescent="0.2">
      <c r="A43" s="789" t="s">
        <v>148</v>
      </c>
      <c r="B43" s="833">
        <v>0.1160572986</v>
      </c>
      <c r="C43" s="834" t="s">
        <v>1438</v>
      </c>
      <c r="D43" s="867">
        <v>100</v>
      </c>
      <c r="E43" s="833" t="s">
        <v>1041</v>
      </c>
      <c r="F43" s="833" t="s">
        <v>1014</v>
      </c>
      <c r="G43" s="867">
        <v>69.558962317676844</v>
      </c>
      <c r="H43" s="655">
        <v>41.778213070056985</v>
      </c>
      <c r="I43" s="837">
        <v>0.1160572986</v>
      </c>
    </row>
    <row r="44" spans="1:9" ht="11.25" customHeight="1" x14ac:dyDescent="0.2">
      <c r="A44" s="789" t="s">
        <v>653</v>
      </c>
      <c r="B44" s="833">
        <v>1145</v>
      </c>
      <c r="C44" s="834" t="s">
        <v>400</v>
      </c>
      <c r="D44" s="867" t="s">
        <v>381</v>
      </c>
      <c r="E44" s="833" t="s">
        <v>1041</v>
      </c>
      <c r="F44" s="833">
        <v>1145</v>
      </c>
      <c r="G44" s="867" t="s">
        <v>1014</v>
      </c>
      <c r="H44" s="655" t="s">
        <v>1014</v>
      </c>
      <c r="I44" s="837" t="s">
        <v>1440</v>
      </c>
    </row>
    <row r="45" spans="1:9" ht="11.25" customHeight="1" x14ac:dyDescent="0.2">
      <c r="A45" s="789" t="s">
        <v>827</v>
      </c>
      <c r="B45" s="833">
        <v>1000</v>
      </c>
      <c r="C45" s="834" t="s">
        <v>1441</v>
      </c>
      <c r="D45" s="867">
        <v>1000</v>
      </c>
      <c r="E45" s="833" t="s">
        <v>1041</v>
      </c>
      <c r="F45" s="833" t="s">
        <v>1014</v>
      </c>
      <c r="G45" s="867">
        <v>23464.285714285717</v>
      </c>
      <c r="H45" s="655" t="s">
        <v>1014</v>
      </c>
      <c r="I45" s="837" t="s">
        <v>1440</v>
      </c>
    </row>
    <row r="46" spans="1:9" ht="11.25" customHeight="1" x14ac:dyDescent="0.2">
      <c r="A46" s="789" t="s">
        <v>828</v>
      </c>
      <c r="B46" s="833">
        <v>30.068326091521424</v>
      </c>
      <c r="C46" s="834" t="s">
        <v>719</v>
      </c>
      <c r="D46" s="867">
        <v>1000</v>
      </c>
      <c r="E46" s="833" t="s">
        <v>1041</v>
      </c>
      <c r="F46" s="833" t="s">
        <v>1014</v>
      </c>
      <c r="G46" s="867">
        <v>30.068326091521424</v>
      </c>
      <c r="H46" s="655" t="s">
        <v>1014</v>
      </c>
      <c r="I46" s="837" t="s">
        <v>1440</v>
      </c>
    </row>
    <row r="47" spans="1:9" ht="11.25" customHeight="1" x14ac:dyDescent="0.2">
      <c r="A47" s="789" t="s">
        <v>149</v>
      </c>
      <c r="B47" s="833">
        <v>29.963032276400003</v>
      </c>
      <c r="C47" s="834" t="s">
        <v>1438</v>
      </c>
      <c r="D47" s="867">
        <v>1000</v>
      </c>
      <c r="E47" s="833" t="s">
        <v>1041</v>
      </c>
      <c r="F47" s="833" t="s">
        <v>1014</v>
      </c>
      <c r="G47" s="867">
        <v>1572.7859190503586</v>
      </c>
      <c r="H47" s="655" t="s">
        <v>1014</v>
      </c>
      <c r="I47" s="837">
        <v>29.963032276400003</v>
      </c>
    </row>
    <row r="48" spans="1:9" ht="11.25" customHeight="1" x14ac:dyDescent="0.2">
      <c r="A48" s="789" t="s">
        <v>150</v>
      </c>
      <c r="B48" s="833">
        <v>80</v>
      </c>
      <c r="C48" s="834" t="s">
        <v>400</v>
      </c>
      <c r="D48" s="867">
        <v>1000</v>
      </c>
      <c r="E48" s="833" t="s">
        <v>1041</v>
      </c>
      <c r="F48" s="833">
        <v>80</v>
      </c>
      <c r="G48" s="867">
        <v>4.6799528610711016</v>
      </c>
      <c r="H48" s="655" t="s">
        <v>1014</v>
      </c>
      <c r="I48" s="837" t="s">
        <v>1440</v>
      </c>
    </row>
    <row r="49" spans="1:9" ht="11.25" customHeight="1" x14ac:dyDescent="0.2">
      <c r="A49" s="789" t="s">
        <v>151</v>
      </c>
      <c r="B49" s="833">
        <v>625.71428571428567</v>
      </c>
      <c r="C49" s="834" t="s">
        <v>719</v>
      </c>
      <c r="D49" s="867">
        <v>1000</v>
      </c>
      <c r="E49" s="833" t="s">
        <v>1041</v>
      </c>
      <c r="F49" s="833">
        <v>252</v>
      </c>
      <c r="G49" s="867">
        <v>625.71428571428567</v>
      </c>
      <c r="H49" s="655" t="s">
        <v>1014</v>
      </c>
      <c r="I49" s="837" t="s">
        <v>1440</v>
      </c>
    </row>
    <row r="50" spans="1:9" ht="11.25" customHeight="1" x14ac:dyDescent="0.2">
      <c r="A50" s="789" t="s">
        <v>152</v>
      </c>
      <c r="B50" s="833">
        <v>4.7610264623901024</v>
      </c>
      <c r="C50" s="834" t="s">
        <v>719</v>
      </c>
      <c r="D50" s="867">
        <v>100</v>
      </c>
      <c r="E50" s="833" t="s">
        <v>1041</v>
      </c>
      <c r="F50" s="833" t="s">
        <v>1014</v>
      </c>
      <c r="G50" s="867">
        <v>4.7610264623901024</v>
      </c>
      <c r="H50" s="655" t="s">
        <v>1439</v>
      </c>
      <c r="I50" s="837" t="s">
        <v>1440</v>
      </c>
    </row>
    <row r="51" spans="1:9" ht="11.25" customHeight="1" x14ac:dyDescent="0.2">
      <c r="A51" s="306" t="s">
        <v>105</v>
      </c>
      <c r="B51" s="833">
        <v>6.0644274806623679</v>
      </c>
      <c r="C51" s="834" t="s">
        <v>719</v>
      </c>
      <c r="D51" s="867">
        <v>500</v>
      </c>
      <c r="E51" s="833" t="s">
        <v>1041</v>
      </c>
      <c r="F51" s="833" t="s">
        <v>1014</v>
      </c>
      <c r="G51" s="867">
        <v>6.0644274806623679</v>
      </c>
      <c r="H51" s="655" t="s">
        <v>1014</v>
      </c>
      <c r="I51" s="837">
        <v>7.6885224645527996</v>
      </c>
    </row>
    <row r="52" spans="1:9" ht="11.25" customHeight="1" x14ac:dyDescent="0.2">
      <c r="A52" s="789" t="s">
        <v>106</v>
      </c>
      <c r="B52" s="833">
        <v>1.5946613970000001</v>
      </c>
      <c r="C52" s="834" t="s">
        <v>1438</v>
      </c>
      <c r="D52" s="867">
        <v>500</v>
      </c>
      <c r="E52" s="833" t="s">
        <v>1041</v>
      </c>
      <c r="F52" s="833" t="s">
        <v>1014</v>
      </c>
      <c r="G52" s="867">
        <v>379.28207733428781</v>
      </c>
      <c r="H52" s="655" t="s">
        <v>1014</v>
      </c>
      <c r="I52" s="837">
        <v>1.5946613970000001</v>
      </c>
    </row>
    <row r="53" spans="1:9" ht="11.25" customHeight="1" x14ac:dyDescent="0.2">
      <c r="A53" s="789" t="s">
        <v>153</v>
      </c>
      <c r="B53" s="833">
        <v>1.5729617456497755</v>
      </c>
      <c r="C53" s="834" t="s">
        <v>719</v>
      </c>
      <c r="D53" s="867">
        <v>500</v>
      </c>
      <c r="E53" s="833" t="s">
        <v>1041</v>
      </c>
      <c r="F53" s="833" t="s">
        <v>1014</v>
      </c>
      <c r="G53" s="867">
        <v>1.5729617456497755</v>
      </c>
      <c r="H53" s="655" t="s">
        <v>1014</v>
      </c>
      <c r="I53" s="837">
        <v>396.74000108622505</v>
      </c>
    </row>
    <row r="54" spans="1:9" ht="11.25" customHeight="1" x14ac:dyDescent="0.2">
      <c r="A54" s="789" t="s">
        <v>401</v>
      </c>
      <c r="B54" s="833">
        <v>8.061539999999999E-4</v>
      </c>
      <c r="C54" s="834" t="s">
        <v>1438</v>
      </c>
      <c r="D54" s="867">
        <v>500</v>
      </c>
      <c r="E54" s="833" t="s">
        <v>1041</v>
      </c>
      <c r="F54" s="833" t="s">
        <v>1014</v>
      </c>
      <c r="G54" s="867">
        <v>5.7128066513482826E-3</v>
      </c>
      <c r="H54" s="655" t="s">
        <v>1439</v>
      </c>
      <c r="I54" s="837">
        <v>8.061539999999999E-4</v>
      </c>
    </row>
    <row r="55" spans="1:9" ht="11.25" customHeight="1" x14ac:dyDescent="0.2">
      <c r="A55" s="789" t="s">
        <v>154</v>
      </c>
      <c r="B55" s="833">
        <v>2.8577494505494499E-2</v>
      </c>
      <c r="C55" s="834" t="s">
        <v>718</v>
      </c>
      <c r="D55" s="867">
        <v>100</v>
      </c>
      <c r="E55" s="833" t="s">
        <v>1041</v>
      </c>
      <c r="F55" s="833" t="s">
        <v>1014</v>
      </c>
      <c r="G55" s="867">
        <v>1.0086092410386076</v>
      </c>
      <c r="H55" s="655">
        <v>2.8577494505494499E-2</v>
      </c>
      <c r="I55" s="837">
        <v>4.5763190242879288</v>
      </c>
    </row>
    <row r="56" spans="1:9" ht="11.25" customHeight="1" x14ac:dyDescent="0.2">
      <c r="A56" s="789" t="s">
        <v>528</v>
      </c>
      <c r="B56" s="833">
        <v>1.0002123076923077E-3</v>
      </c>
      <c r="C56" s="834" t="s">
        <v>718</v>
      </c>
      <c r="D56" s="867">
        <v>500</v>
      </c>
      <c r="E56" s="833" t="s">
        <v>1041</v>
      </c>
      <c r="F56" s="833" t="s">
        <v>1014</v>
      </c>
      <c r="G56" s="867">
        <v>3.8750522032083665E-2</v>
      </c>
      <c r="H56" s="655">
        <v>1.0002123076923077E-3</v>
      </c>
      <c r="I56" s="837">
        <v>0.19749944842761794</v>
      </c>
    </row>
    <row r="57" spans="1:9" ht="11.25" customHeight="1" x14ac:dyDescent="0.2">
      <c r="A57" s="789" t="s">
        <v>155</v>
      </c>
      <c r="B57" s="833">
        <v>7.5354699999999992</v>
      </c>
      <c r="C57" s="834" t="s">
        <v>1438</v>
      </c>
      <c r="D57" s="867">
        <v>376.29790188679249</v>
      </c>
      <c r="E57" s="833" t="s">
        <v>1041</v>
      </c>
      <c r="F57" s="833" t="s">
        <v>1014</v>
      </c>
      <c r="G57" s="867">
        <v>376.29790188679249</v>
      </c>
      <c r="H57" s="655">
        <v>8.9161782857142882</v>
      </c>
      <c r="I57" s="837">
        <v>7.5354699999999992</v>
      </c>
    </row>
    <row r="58" spans="1:9" ht="11.25" customHeight="1" x14ac:dyDescent="0.2">
      <c r="A58" s="789" t="s">
        <v>235</v>
      </c>
      <c r="B58" s="833">
        <v>42.259661000000008</v>
      </c>
      <c r="C58" s="834" t="s">
        <v>1438</v>
      </c>
      <c r="D58" s="867">
        <v>100</v>
      </c>
      <c r="E58" s="833" t="s">
        <v>1041</v>
      </c>
      <c r="F58" s="833" t="s">
        <v>1014</v>
      </c>
      <c r="G58" s="867">
        <v>204.33995287331547</v>
      </c>
      <c r="H58" s="655" t="s">
        <v>1439</v>
      </c>
      <c r="I58" s="837">
        <v>42.259661000000008</v>
      </c>
    </row>
    <row r="59" spans="1:9" ht="11.25" customHeight="1" x14ac:dyDescent="0.2">
      <c r="A59" s="789" t="s">
        <v>236</v>
      </c>
      <c r="B59" s="833">
        <v>5.4557034965034959E-2</v>
      </c>
      <c r="C59" s="834" t="s">
        <v>718</v>
      </c>
      <c r="D59" s="867">
        <v>500</v>
      </c>
      <c r="E59" s="833" t="s">
        <v>1041</v>
      </c>
      <c r="F59" s="833" t="s">
        <v>1014</v>
      </c>
      <c r="G59" s="867">
        <v>2.8267158890356581</v>
      </c>
      <c r="H59" s="655">
        <v>5.4557034965034959E-2</v>
      </c>
      <c r="I59" s="837">
        <v>8.4916260000000001</v>
      </c>
    </row>
    <row r="60" spans="1:9" ht="11.25" customHeight="1" x14ac:dyDescent="0.2">
      <c r="A60" s="789" t="s">
        <v>237</v>
      </c>
      <c r="B60" s="833">
        <v>1.2056251496709305</v>
      </c>
      <c r="C60" s="834" t="s">
        <v>719</v>
      </c>
      <c r="D60" s="867">
        <v>500</v>
      </c>
      <c r="E60" s="833" t="s">
        <v>1041</v>
      </c>
      <c r="F60" s="833" t="s">
        <v>1014</v>
      </c>
      <c r="G60" s="867">
        <v>1.2056251496709305</v>
      </c>
      <c r="H60" s="655" t="s">
        <v>1014</v>
      </c>
      <c r="I60" s="837">
        <v>21.711140007125639</v>
      </c>
    </row>
    <row r="61" spans="1:9" ht="11.25" customHeight="1" x14ac:dyDescent="0.2">
      <c r="A61" s="789" t="s">
        <v>375</v>
      </c>
      <c r="B61" s="833">
        <v>2.2606974962228725</v>
      </c>
      <c r="C61" s="834" t="s">
        <v>719</v>
      </c>
      <c r="D61" s="867">
        <v>500</v>
      </c>
      <c r="E61" s="833" t="s">
        <v>1041</v>
      </c>
      <c r="F61" s="833" t="s">
        <v>1014</v>
      </c>
      <c r="G61" s="867">
        <v>2.2606974962228725</v>
      </c>
      <c r="H61" s="655" t="s">
        <v>1014</v>
      </c>
      <c r="I61" s="837">
        <v>63.459004600188678</v>
      </c>
    </row>
    <row r="62" spans="1:9" ht="11.25" customHeight="1" x14ac:dyDescent="0.2">
      <c r="A62" s="789" t="s">
        <v>376</v>
      </c>
      <c r="B62" s="833">
        <v>1.9833771576946191</v>
      </c>
      <c r="C62" s="834" t="s">
        <v>719</v>
      </c>
      <c r="D62" s="867">
        <v>500</v>
      </c>
      <c r="E62" s="833" t="s">
        <v>1041</v>
      </c>
      <c r="F62" s="833" t="s">
        <v>1014</v>
      </c>
      <c r="G62" s="867">
        <v>1.9833771576946191</v>
      </c>
      <c r="H62" s="655" t="s">
        <v>1014</v>
      </c>
      <c r="I62" s="837">
        <v>136.53682485800002</v>
      </c>
    </row>
    <row r="63" spans="1:9" ht="11.25" customHeight="1" x14ac:dyDescent="0.2">
      <c r="A63" s="789" t="s">
        <v>377</v>
      </c>
      <c r="B63" s="833">
        <v>1.8855772613117678</v>
      </c>
      <c r="C63" s="834" t="s">
        <v>719</v>
      </c>
      <c r="D63" s="867">
        <v>1000</v>
      </c>
      <c r="E63" s="833" t="s">
        <v>1041</v>
      </c>
      <c r="F63" s="833" t="s">
        <v>1014</v>
      </c>
      <c r="G63" s="867">
        <v>1.8855772613117678</v>
      </c>
      <c r="H63" s="655" t="s">
        <v>1014</v>
      </c>
      <c r="I63" s="837">
        <v>5.5643503540062893</v>
      </c>
    </row>
    <row r="64" spans="1:9" ht="11.25" customHeight="1" x14ac:dyDescent="0.2">
      <c r="A64" s="789" t="s">
        <v>244</v>
      </c>
      <c r="B64" s="833">
        <v>0.37507961538461537</v>
      </c>
      <c r="C64" s="834" t="s">
        <v>718</v>
      </c>
      <c r="D64" s="867">
        <v>500</v>
      </c>
      <c r="E64" s="833" t="s">
        <v>1041</v>
      </c>
      <c r="F64" s="833" t="s">
        <v>1014</v>
      </c>
      <c r="G64" s="867">
        <v>3.8378265639760114</v>
      </c>
      <c r="H64" s="655">
        <v>0.37507961538461537</v>
      </c>
      <c r="I64" s="837">
        <v>33.234295599999996</v>
      </c>
    </row>
    <row r="65" spans="1:9" ht="11.25" customHeight="1" x14ac:dyDescent="0.2">
      <c r="A65" s="789" t="s">
        <v>245</v>
      </c>
      <c r="B65" s="833">
        <v>2.3081822485207102E-2</v>
      </c>
      <c r="C65" s="834" t="s">
        <v>718</v>
      </c>
      <c r="D65" s="867">
        <v>500</v>
      </c>
      <c r="E65" s="833" t="s">
        <v>1041</v>
      </c>
      <c r="F65" s="833" t="s">
        <v>1014</v>
      </c>
      <c r="G65" s="867">
        <v>0.50175235787451977</v>
      </c>
      <c r="H65" s="655">
        <v>2.3081822485207102E-2</v>
      </c>
      <c r="I65" s="837">
        <v>2.5584009872689482</v>
      </c>
    </row>
    <row r="66" spans="1:9" ht="11.25" customHeight="1" x14ac:dyDescent="0.2">
      <c r="A66" s="789" t="s">
        <v>307</v>
      </c>
      <c r="B66" s="833">
        <v>8.9161782857142882</v>
      </c>
      <c r="C66" s="834" t="s">
        <v>718</v>
      </c>
      <c r="D66" s="867">
        <v>500</v>
      </c>
      <c r="E66" s="833" t="s">
        <v>1041</v>
      </c>
      <c r="F66" s="833" t="s">
        <v>1014</v>
      </c>
      <c r="G66" s="867">
        <v>48.76242864214462</v>
      </c>
      <c r="H66" s="655">
        <v>8.9161782857142882</v>
      </c>
      <c r="I66" s="837">
        <v>649.99006799999995</v>
      </c>
    </row>
    <row r="67" spans="1:9" ht="11.25" customHeight="1" x14ac:dyDescent="0.2">
      <c r="A67" s="789" t="s">
        <v>308</v>
      </c>
      <c r="B67" s="833">
        <v>0.35664713142857146</v>
      </c>
      <c r="C67" s="834" t="s">
        <v>718</v>
      </c>
      <c r="D67" s="867">
        <v>100</v>
      </c>
      <c r="E67" s="833" t="s">
        <v>1041</v>
      </c>
      <c r="F67" s="833" t="s">
        <v>1014</v>
      </c>
      <c r="G67" s="867">
        <v>3.9357676365013421</v>
      </c>
      <c r="H67" s="655">
        <v>0.35664713142857146</v>
      </c>
      <c r="I67" s="837">
        <v>40.801172461073939</v>
      </c>
    </row>
    <row r="68" spans="1:9" ht="11.25" customHeight="1" x14ac:dyDescent="0.2">
      <c r="A68" s="789" t="s">
        <v>238</v>
      </c>
      <c r="B68" s="833">
        <v>3.5664713142857147</v>
      </c>
      <c r="C68" s="834" t="s">
        <v>718</v>
      </c>
      <c r="D68" s="867">
        <v>500</v>
      </c>
      <c r="E68" s="833" t="s">
        <v>1041</v>
      </c>
      <c r="F68" s="833" t="s">
        <v>1014</v>
      </c>
      <c r="G68" s="867">
        <v>28.77611403354863</v>
      </c>
      <c r="H68" s="655">
        <v>3.5664713142857147</v>
      </c>
      <c r="I68" s="837">
        <v>168.79044000000005</v>
      </c>
    </row>
    <row r="69" spans="1:9" ht="11.25" customHeight="1" x14ac:dyDescent="0.2">
      <c r="A69" s="789" t="s">
        <v>1002</v>
      </c>
      <c r="B69" s="833">
        <v>7.3286070300000006E-2</v>
      </c>
      <c r="C69" s="834" t="s">
        <v>1438</v>
      </c>
      <c r="D69" s="867">
        <v>500</v>
      </c>
      <c r="E69" s="833" t="s">
        <v>1041</v>
      </c>
      <c r="F69" s="833" t="s">
        <v>1014</v>
      </c>
      <c r="G69" s="867">
        <v>37.928207733428785</v>
      </c>
      <c r="H69" s="655" t="s">
        <v>1014</v>
      </c>
      <c r="I69" s="837">
        <v>7.3286070300000006E-2</v>
      </c>
    </row>
    <row r="70" spans="1:9" ht="11.25" customHeight="1" x14ac:dyDescent="0.2">
      <c r="A70" s="789" t="s">
        <v>107</v>
      </c>
      <c r="B70" s="833">
        <v>0.63944364185000002</v>
      </c>
      <c r="C70" s="834" t="s">
        <v>1438</v>
      </c>
      <c r="D70" s="867">
        <v>500</v>
      </c>
      <c r="E70" s="833" t="s">
        <v>1041</v>
      </c>
      <c r="F70" s="833" t="s">
        <v>1014</v>
      </c>
      <c r="G70" s="867">
        <v>139.83692077823397</v>
      </c>
      <c r="H70" s="655" t="s">
        <v>1014</v>
      </c>
      <c r="I70" s="837">
        <v>0.63944364185000002</v>
      </c>
    </row>
    <row r="71" spans="1:9" ht="11.25" customHeight="1" x14ac:dyDescent="0.2">
      <c r="A71" s="789" t="s">
        <v>1003</v>
      </c>
      <c r="B71" s="833">
        <v>6.0012738461538456E-2</v>
      </c>
      <c r="C71" s="834" t="s">
        <v>718</v>
      </c>
      <c r="D71" s="867">
        <v>100</v>
      </c>
      <c r="E71" s="833" t="s">
        <v>1041</v>
      </c>
      <c r="F71" s="833" t="s">
        <v>1014</v>
      </c>
      <c r="G71" s="867">
        <v>1.0728974760555827</v>
      </c>
      <c r="H71" s="655">
        <v>6.0012738461538456E-2</v>
      </c>
      <c r="I71" s="837">
        <v>2.7455800000000004</v>
      </c>
    </row>
    <row r="72" spans="1:9" ht="11.25" customHeight="1" x14ac:dyDescent="0.2">
      <c r="A72" s="789" t="s">
        <v>309</v>
      </c>
      <c r="B72" s="833">
        <v>0.15003184615384613</v>
      </c>
      <c r="C72" s="834" t="s">
        <v>718</v>
      </c>
      <c r="D72" s="867">
        <v>500</v>
      </c>
      <c r="E72" s="833" t="s">
        <v>1041</v>
      </c>
      <c r="F72" s="833" t="s">
        <v>1014</v>
      </c>
      <c r="G72" s="867">
        <v>1.9308388231424054</v>
      </c>
      <c r="H72" s="655">
        <v>0.15003184615384613</v>
      </c>
      <c r="I72" s="837">
        <v>8.9246092000000008</v>
      </c>
    </row>
    <row r="73" spans="1:9" ht="11.25" customHeight="1" x14ac:dyDescent="0.2">
      <c r="A73" s="789" t="s">
        <v>1004</v>
      </c>
      <c r="B73" s="833">
        <v>2.528519007900115</v>
      </c>
      <c r="C73" s="834" t="s">
        <v>719</v>
      </c>
      <c r="D73" s="867">
        <v>1000</v>
      </c>
      <c r="E73" s="833" t="s">
        <v>1041</v>
      </c>
      <c r="F73" s="833" t="s">
        <v>1014</v>
      </c>
      <c r="G73" s="867">
        <v>2.528519007900115</v>
      </c>
      <c r="H73" s="655" t="s">
        <v>1014</v>
      </c>
      <c r="I73" s="837">
        <v>23.524815135188682</v>
      </c>
    </row>
    <row r="74" spans="1:9" ht="11.25" customHeight="1" x14ac:dyDescent="0.2">
      <c r="A74" s="789" t="s">
        <v>1005</v>
      </c>
      <c r="B74" s="833">
        <v>17.068842544600002</v>
      </c>
      <c r="C74" s="834" t="s">
        <v>1438</v>
      </c>
      <c r="D74" s="867">
        <v>500</v>
      </c>
      <c r="E74" s="833" t="s">
        <v>1041</v>
      </c>
      <c r="F74" s="833" t="s">
        <v>1014</v>
      </c>
      <c r="G74" s="867">
        <v>10114.188728914341</v>
      </c>
      <c r="H74" s="655" t="s">
        <v>1014</v>
      </c>
      <c r="I74" s="837">
        <v>17.068842544600002</v>
      </c>
    </row>
    <row r="75" spans="1:9" ht="11.25" customHeight="1" x14ac:dyDescent="0.2">
      <c r="A75" s="789" t="s">
        <v>1007</v>
      </c>
      <c r="B75" s="833">
        <v>57.151287655000004</v>
      </c>
      <c r="C75" s="834" t="s">
        <v>1438</v>
      </c>
      <c r="D75" s="867">
        <v>100</v>
      </c>
      <c r="E75" s="833" t="s">
        <v>1041</v>
      </c>
      <c r="F75" s="833" t="s">
        <v>1014</v>
      </c>
      <c r="G75" s="867">
        <v>252.85190079001148</v>
      </c>
      <c r="H75" s="655" t="s">
        <v>1014</v>
      </c>
      <c r="I75" s="837">
        <v>57.151287655000004</v>
      </c>
    </row>
    <row r="76" spans="1:9" ht="11.25" customHeight="1" x14ac:dyDescent="0.2">
      <c r="A76" s="789" t="s">
        <v>1006</v>
      </c>
      <c r="B76" s="833">
        <v>74.37008555200002</v>
      </c>
      <c r="C76" s="834" t="s">
        <v>1438</v>
      </c>
      <c r="D76" s="867">
        <v>500</v>
      </c>
      <c r="E76" s="833" t="s">
        <v>1041</v>
      </c>
      <c r="F76" s="833" t="s">
        <v>1014</v>
      </c>
      <c r="G76" s="867">
        <v>126427.35911142928</v>
      </c>
      <c r="H76" s="655" t="s">
        <v>1014</v>
      </c>
      <c r="I76" s="837">
        <v>74.37008555200002</v>
      </c>
    </row>
    <row r="77" spans="1:9" ht="11.25" customHeight="1" x14ac:dyDescent="0.2">
      <c r="A77" s="306" t="s">
        <v>108</v>
      </c>
      <c r="B77" s="833">
        <v>1.2642735911142928</v>
      </c>
      <c r="C77" s="834" t="s">
        <v>719</v>
      </c>
      <c r="D77" s="867">
        <v>500</v>
      </c>
      <c r="E77" s="833" t="s">
        <v>1041</v>
      </c>
      <c r="F77" s="833" t="s">
        <v>1014</v>
      </c>
      <c r="G77" s="867">
        <v>1.2642735911142928</v>
      </c>
      <c r="H77" s="655" t="s">
        <v>1014</v>
      </c>
      <c r="I77" s="837">
        <v>5.8365904143000007</v>
      </c>
    </row>
    <row r="78" spans="1:9" ht="11.25" customHeight="1" x14ac:dyDescent="0.2">
      <c r="A78" s="789" t="s">
        <v>310</v>
      </c>
      <c r="B78" s="833">
        <v>25.285471822285853</v>
      </c>
      <c r="C78" s="834" t="s">
        <v>719</v>
      </c>
      <c r="D78" s="867">
        <v>500</v>
      </c>
      <c r="E78" s="833" t="s">
        <v>1041</v>
      </c>
      <c r="F78" s="833" t="s">
        <v>1014</v>
      </c>
      <c r="G78" s="867">
        <v>25.285471822285853</v>
      </c>
      <c r="H78" s="655" t="s">
        <v>1014</v>
      </c>
      <c r="I78" s="837">
        <v>28.990973510958003</v>
      </c>
    </row>
    <row r="79" spans="1:9" ht="11.25" customHeight="1" x14ac:dyDescent="0.2">
      <c r="A79" s="306" t="s">
        <v>109</v>
      </c>
      <c r="B79" s="833">
        <v>1.7425657710563365</v>
      </c>
      <c r="C79" s="834" t="s">
        <v>719</v>
      </c>
      <c r="D79" s="867">
        <v>500</v>
      </c>
      <c r="E79" s="833" t="s">
        <v>1041</v>
      </c>
      <c r="F79" s="833" t="s">
        <v>1014</v>
      </c>
      <c r="G79" s="867">
        <v>1.7425657710563365</v>
      </c>
      <c r="H79" s="655" t="s">
        <v>1014</v>
      </c>
      <c r="I79" s="837">
        <v>10.51049286958</v>
      </c>
    </row>
    <row r="80" spans="1:9" ht="11.25" customHeight="1" x14ac:dyDescent="0.2">
      <c r="A80" s="306" t="s">
        <v>110</v>
      </c>
      <c r="B80" s="833">
        <v>0.36252234106002523</v>
      </c>
      <c r="C80" s="834" t="s">
        <v>719</v>
      </c>
      <c r="D80" s="867">
        <v>500</v>
      </c>
      <c r="E80" s="833" t="s">
        <v>1041</v>
      </c>
      <c r="F80" s="833" t="s">
        <v>1014</v>
      </c>
      <c r="G80" s="867">
        <v>0.36252234106002523</v>
      </c>
      <c r="H80" s="655" t="s">
        <v>1014</v>
      </c>
      <c r="I80" s="837">
        <v>10.726436077499999</v>
      </c>
    </row>
    <row r="81" spans="1:9" ht="11.25" customHeight="1" x14ac:dyDescent="0.2">
      <c r="A81" s="789" t="s">
        <v>402</v>
      </c>
      <c r="B81" s="833">
        <v>5.3886681212138923</v>
      </c>
      <c r="C81" s="834" t="s">
        <v>719</v>
      </c>
      <c r="D81" s="867">
        <v>500</v>
      </c>
      <c r="E81" s="833" t="s">
        <v>1041</v>
      </c>
      <c r="F81" s="833" t="s">
        <v>1014</v>
      </c>
      <c r="G81" s="867">
        <v>5.3886681212138923</v>
      </c>
      <c r="H81" s="655" t="s">
        <v>1439</v>
      </c>
      <c r="I81" s="837">
        <v>23.069680000000002</v>
      </c>
    </row>
    <row r="82" spans="1:9" ht="11.25" customHeight="1" x14ac:dyDescent="0.2">
      <c r="A82" s="279" t="s">
        <v>635</v>
      </c>
      <c r="B82" s="833">
        <v>2.4000000000000001E-4</v>
      </c>
      <c r="C82" s="834" t="s">
        <v>719</v>
      </c>
      <c r="D82" s="867">
        <v>1000</v>
      </c>
      <c r="E82" s="833" t="s">
        <v>1041</v>
      </c>
      <c r="F82" s="833">
        <v>2.0000000000000002E-5</v>
      </c>
      <c r="G82" s="867">
        <v>2.4000000000000001E-4</v>
      </c>
      <c r="H82" s="655" t="s">
        <v>1014</v>
      </c>
      <c r="I82" s="837">
        <v>0.29894007572327047</v>
      </c>
    </row>
    <row r="83" spans="1:9" ht="11.25" customHeight="1" x14ac:dyDescent="0.2">
      <c r="A83" s="789" t="s">
        <v>111</v>
      </c>
      <c r="B83" s="833">
        <v>3.6221206207000001</v>
      </c>
      <c r="C83" s="834" t="s">
        <v>1438</v>
      </c>
      <c r="D83" s="867">
        <v>500</v>
      </c>
      <c r="E83" s="833" t="s">
        <v>1041</v>
      </c>
      <c r="F83" s="833" t="s">
        <v>1014</v>
      </c>
      <c r="G83" s="867">
        <v>25.285471822285853</v>
      </c>
      <c r="H83" s="655" t="s">
        <v>1014</v>
      </c>
      <c r="I83" s="837">
        <v>3.6221206207000001</v>
      </c>
    </row>
    <row r="84" spans="1:9" ht="11.25" customHeight="1" x14ac:dyDescent="0.2">
      <c r="A84" s="789" t="s">
        <v>384</v>
      </c>
      <c r="B84" s="833">
        <v>13.216616117924531</v>
      </c>
      <c r="C84" s="834" t="s">
        <v>1438</v>
      </c>
      <c r="D84" s="867">
        <v>500</v>
      </c>
      <c r="E84" s="833" t="s">
        <v>1041</v>
      </c>
      <c r="F84" s="833" t="s">
        <v>1014</v>
      </c>
      <c r="G84" s="867">
        <v>93.857142857142861</v>
      </c>
      <c r="H84" s="655" t="s">
        <v>1014</v>
      </c>
      <c r="I84" s="837">
        <v>13.216616117924531</v>
      </c>
    </row>
    <row r="85" spans="1:9" ht="11.25" customHeight="1" x14ac:dyDescent="0.2">
      <c r="A85" s="789" t="s">
        <v>350</v>
      </c>
      <c r="B85" s="833">
        <v>3.7928207733428785</v>
      </c>
      <c r="C85" s="834" t="s">
        <v>719</v>
      </c>
      <c r="D85" s="867">
        <v>500</v>
      </c>
      <c r="E85" s="833" t="s">
        <v>1041</v>
      </c>
      <c r="F85" s="833" t="s">
        <v>1014</v>
      </c>
      <c r="G85" s="867">
        <v>3.7928207733428785</v>
      </c>
      <c r="H85" s="655" t="s">
        <v>1014</v>
      </c>
      <c r="I85" s="837">
        <v>30.160012305031447</v>
      </c>
    </row>
    <row r="86" spans="1:9" ht="11.25" customHeight="1" x14ac:dyDescent="0.2">
      <c r="A86" s="789" t="s">
        <v>36</v>
      </c>
      <c r="B86" s="833">
        <v>4.5168014999999997</v>
      </c>
      <c r="C86" s="834" t="s">
        <v>1438</v>
      </c>
      <c r="D86" s="867">
        <v>500</v>
      </c>
      <c r="E86" s="833" t="s">
        <v>1041</v>
      </c>
      <c r="F86" s="833" t="s">
        <v>1014</v>
      </c>
      <c r="G86" s="867" t="s">
        <v>1014</v>
      </c>
      <c r="H86" s="655" t="s">
        <v>1439</v>
      </c>
      <c r="I86" s="837">
        <v>4.5168014999999997</v>
      </c>
    </row>
    <row r="87" spans="1:9" ht="11.25" customHeight="1" x14ac:dyDescent="0.2">
      <c r="A87" s="789" t="s">
        <v>351</v>
      </c>
      <c r="B87" s="833">
        <v>17.232306000000005</v>
      </c>
      <c r="C87" s="834" t="s">
        <v>1438</v>
      </c>
      <c r="D87" s="867">
        <v>479.48318616352208</v>
      </c>
      <c r="E87" s="833" t="s">
        <v>1041</v>
      </c>
      <c r="F87" s="833" t="s">
        <v>1014</v>
      </c>
      <c r="G87" s="867">
        <v>62.69444779956256</v>
      </c>
      <c r="H87" s="655">
        <v>24.005095384615387</v>
      </c>
      <c r="I87" s="837">
        <v>17.232306000000005</v>
      </c>
    </row>
    <row r="88" spans="1:9" ht="11.25" customHeight="1" x14ac:dyDescent="0.2">
      <c r="A88" s="789" t="s">
        <v>352</v>
      </c>
      <c r="B88" s="833">
        <v>119.66181814990003</v>
      </c>
      <c r="C88" s="834" t="s">
        <v>1438</v>
      </c>
      <c r="D88" s="867">
        <v>500</v>
      </c>
      <c r="E88" s="833" t="s">
        <v>1041</v>
      </c>
      <c r="F88" s="833" t="s">
        <v>1014</v>
      </c>
      <c r="G88" s="867">
        <v>478.19569558367709</v>
      </c>
      <c r="H88" s="655" t="s">
        <v>1014</v>
      </c>
      <c r="I88" s="837">
        <v>119.66181814990003</v>
      </c>
    </row>
    <row r="89" spans="1:9" ht="11.25" customHeight="1" x14ac:dyDescent="0.2">
      <c r="A89" s="789" t="s">
        <v>353</v>
      </c>
      <c r="B89" s="833">
        <v>93.052630320000006</v>
      </c>
      <c r="C89" s="834" t="s">
        <v>718</v>
      </c>
      <c r="D89" s="867">
        <v>500</v>
      </c>
      <c r="E89" s="833" t="s">
        <v>1041</v>
      </c>
      <c r="F89" s="833" t="s">
        <v>1014</v>
      </c>
      <c r="G89" s="867">
        <v>456.83916040402846</v>
      </c>
      <c r="H89" s="655">
        <v>93.052630320000006</v>
      </c>
      <c r="I89" s="837">
        <v>456.34676160000009</v>
      </c>
    </row>
    <row r="90" spans="1:9" ht="11.25" customHeight="1" x14ac:dyDescent="0.2">
      <c r="A90" s="789" t="s">
        <v>112</v>
      </c>
      <c r="B90" s="833">
        <v>500</v>
      </c>
      <c r="C90" s="834" t="s">
        <v>1441</v>
      </c>
      <c r="D90" s="867">
        <v>500</v>
      </c>
      <c r="E90" s="833" t="s">
        <v>1041</v>
      </c>
      <c r="F90" s="833" t="s">
        <v>1014</v>
      </c>
      <c r="G90" s="867">
        <v>1264.2735911142927</v>
      </c>
      <c r="H90" s="655" t="s">
        <v>1014</v>
      </c>
      <c r="I90" s="837">
        <v>7494.9000002802468</v>
      </c>
    </row>
    <row r="91" spans="1:9" ht="11.25" customHeight="1" x14ac:dyDescent="0.2">
      <c r="A91" s="789" t="s">
        <v>354</v>
      </c>
      <c r="B91" s="833">
        <v>0.13596416711906673</v>
      </c>
      <c r="C91" s="834" t="s">
        <v>719</v>
      </c>
      <c r="D91" s="867">
        <v>1000</v>
      </c>
      <c r="E91" s="833" t="s">
        <v>1041</v>
      </c>
      <c r="F91" s="833" t="s">
        <v>1014</v>
      </c>
      <c r="G91" s="867">
        <v>0.13596416711906673</v>
      </c>
      <c r="H91" s="655" t="s">
        <v>1014</v>
      </c>
      <c r="I91" s="837">
        <v>44.579208905660373</v>
      </c>
    </row>
    <row r="92" spans="1:9" ht="11.25" customHeight="1" x14ac:dyDescent="0.2">
      <c r="A92" s="789" t="s">
        <v>355</v>
      </c>
      <c r="B92" s="833">
        <v>7.0912878398128654E-2</v>
      </c>
      <c r="C92" s="834" t="s">
        <v>719</v>
      </c>
      <c r="D92" s="867">
        <v>1000</v>
      </c>
      <c r="E92" s="833" t="s">
        <v>1041</v>
      </c>
      <c r="F92" s="833" t="s">
        <v>1014</v>
      </c>
      <c r="G92" s="867">
        <v>7.0912878398128654E-2</v>
      </c>
      <c r="H92" s="655" t="s">
        <v>1014</v>
      </c>
      <c r="I92" s="837">
        <v>12.15203256100629</v>
      </c>
    </row>
    <row r="93" spans="1:9" ht="11.25" customHeight="1" x14ac:dyDescent="0.2">
      <c r="A93" s="789" t="s">
        <v>385</v>
      </c>
      <c r="B93" s="833">
        <v>0.22077618001510063</v>
      </c>
      <c r="C93" s="834" t="s">
        <v>719</v>
      </c>
      <c r="D93" s="867">
        <v>500</v>
      </c>
      <c r="E93" s="833" t="s">
        <v>1041</v>
      </c>
      <c r="F93" s="833" t="s">
        <v>1014</v>
      </c>
      <c r="G93" s="867">
        <v>0.22077618001510063</v>
      </c>
      <c r="H93" s="655" t="s">
        <v>1014</v>
      </c>
      <c r="I93" s="837">
        <v>0.23115615974842768</v>
      </c>
    </row>
    <row r="94" spans="1:9" ht="11.25" customHeight="1" x14ac:dyDescent="0.2">
      <c r="A94" s="789" t="s">
        <v>356</v>
      </c>
      <c r="B94" s="833">
        <v>1.2768741456848269</v>
      </c>
      <c r="C94" s="834" t="s">
        <v>719</v>
      </c>
      <c r="D94" s="867">
        <v>500</v>
      </c>
      <c r="E94" s="833" t="s">
        <v>1041</v>
      </c>
      <c r="F94" s="833" t="s">
        <v>1014</v>
      </c>
      <c r="G94" s="867">
        <v>1.2768741456848269</v>
      </c>
      <c r="H94" s="655" t="s">
        <v>1014</v>
      </c>
      <c r="I94" s="837">
        <v>2.2261052000000001</v>
      </c>
    </row>
    <row r="95" spans="1:9" ht="11.25" customHeight="1" x14ac:dyDescent="0.2">
      <c r="A95" s="789" t="s">
        <v>378</v>
      </c>
      <c r="B95" s="833">
        <v>7.4558984912000012E-2</v>
      </c>
      <c r="C95" s="834" t="s">
        <v>1438</v>
      </c>
      <c r="D95" s="867">
        <v>500</v>
      </c>
      <c r="E95" s="833" t="s">
        <v>1041</v>
      </c>
      <c r="F95" s="833" t="s">
        <v>1014</v>
      </c>
      <c r="G95" s="867">
        <v>0.56807779525574476</v>
      </c>
      <c r="H95" s="655" t="s">
        <v>1014</v>
      </c>
      <c r="I95" s="837">
        <v>7.4558984912000012E-2</v>
      </c>
    </row>
    <row r="96" spans="1:9" ht="11.25" customHeight="1" x14ac:dyDescent="0.2">
      <c r="A96" s="789" t="s">
        <v>357</v>
      </c>
      <c r="B96" s="833">
        <v>1.9658480563117722</v>
      </c>
      <c r="C96" s="834" t="s">
        <v>719</v>
      </c>
      <c r="D96" s="867">
        <v>500</v>
      </c>
      <c r="E96" s="833" t="s">
        <v>1041</v>
      </c>
      <c r="F96" s="833" t="s">
        <v>1014</v>
      </c>
      <c r="G96" s="867">
        <v>1.9658480563117722</v>
      </c>
      <c r="H96" s="655" t="s">
        <v>1014</v>
      </c>
      <c r="I96" s="837">
        <v>5.6876100000000003</v>
      </c>
    </row>
    <row r="97" spans="1:9" ht="11.25" customHeight="1" x14ac:dyDescent="0.2">
      <c r="A97" s="789" t="s">
        <v>113</v>
      </c>
      <c r="B97" s="833">
        <v>417.2102850677166</v>
      </c>
      <c r="C97" s="834" t="s">
        <v>719</v>
      </c>
      <c r="D97" s="867">
        <v>500</v>
      </c>
      <c r="E97" s="833" t="s">
        <v>1041</v>
      </c>
      <c r="F97" s="833" t="s">
        <v>1014</v>
      </c>
      <c r="G97" s="867">
        <v>417.2102850677166</v>
      </c>
      <c r="H97" s="655" t="s">
        <v>1014</v>
      </c>
      <c r="I97" s="837">
        <v>1074.0200007138053</v>
      </c>
    </row>
    <row r="98" spans="1:9" ht="11.25" customHeight="1" x14ac:dyDescent="0.2">
      <c r="A98" s="789" t="s">
        <v>358</v>
      </c>
      <c r="B98" s="833">
        <v>15.729635400013695</v>
      </c>
      <c r="C98" s="834" t="s">
        <v>719</v>
      </c>
      <c r="D98" s="867">
        <v>500</v>
      </c>
      <c r="E98" s="833" t="s">
        <v>1041</v>
      </c>
      <c r="F98" s="833" t="s">
        <v>1014</v>
      </c>
      <c r="G98" s="867">
        <v>15.729635400013695</v>
      </c>
      <c r="H98" s="655" t="s">
        <v>1014</v>
      </c>
      <c r="I98" s="837">
        <v>30.767270206382754</v>
      </c>
    </row>
    <row r="99" spans="1:9" ht="11.25" customHeight="1" x14ac:dyDescent="0.2">
      <c r="A99" s="789" t="s">
        <v>114</v>
      </c>
      <c r="B99" s="833">
        <v>46.57315466</v>
      </c>
      <c r="C99" s="834" t="s">
        <v>1438</v>
      </c>
      <c r="D99" s="867">
        <v>500</v>
      </c>
      <c r="E99" s="833" t="s">
        <v>1041</v>
      </c>
      <c r="F99" s="833" t="s">
        <v>1014</v>
      </c>
      <c r="G99" s="867">
        <v>571.14690993873864</v>
      </c>
      <c r="H99" s="655" t="s">
        <v>1014</v>
      </c>
      <c r="I99" s="837">
        <v>46.57315466</v>
      </c>
    </row>
    <row r="100" spans="1:9" ht="11.25" customHeight="1" x14ac:dyDescent="0.2">
      <c r="A100" s="789" t="s">
        <v>359</v>
      </c>
      <c r="B100" s="833">
        <v>200</v>
      </c>
      <c r="C100" s="834" t="s">
        <v>719</v>
      </c>
      <c r="D100" s="867">
        <v>1000</v>
      </c>
      <c r="E100" s="833" t="s">
        <v>1041</v>
      </c>
      <c r="F100" s="833">
        <v>73</v>
      </c>
      <c r="G100" s="867">
        <v>200</v>
      </c>
      <c r="H100" s="655" t="s">
        <v>1014</v>
      </c>
      <c r="I100" s="837" t="s">
        <v>1440</v>
      </c>
    </row>
    <row r="101" spans="1:9" ht="11.25" customHeight="1" x14ac:dyDescent="0.2">
      <c r="A101" s="789" t="s">
        <v>360</v>
      </c>
      <c r="B101" s="833">
        <v>4.6925983598593568</v>
      </c>
      <c r="C101" s="834" t="s">
        <v>719</v>
      </c>
      <c r="D101" s="867">
        <v>500</v>
      </c>
      <c r="E101" s="833" t="s">
        <v>1041</v>
      </c>
      <c r="F101" s="833">
        <v>0.72</v>
      </c>
      <c r="G101" s="867">
        <v>4.6925983598593568</v>
      </c>
      <c r="H101" s="655" t="s">
        <v>1014</v>
      </c>
      <c r="I101" s="837" t="s">
        <v>1440</v>
      </c>
    </row>
    <row r="102" spans="1:9" ht="11.25" customHeight="1" x14ac:dyDescent="0.2">
      <c r="A102" s="789" t="s">
        <v>361</v>
      </c>
      <c r="B102" s="833">
        <v>16.144000157125785</v>
      </c>
      <c r="C102" s="834" t="s">
        <v>1438</v>
      </c>
      <c r="D102" s="867">
        <v>500</v>
      </c>
      <c r="E102" s="833" t="s">
        <v>1041</v>
      </c>
      <c r="F102" s="833" t="s">
        <v>1014</v>
      </c>
      <c r="G102" s="867">
        <v>63.213679555714634</v>
      </c>
      <c r="H102" s="655" t="s">
        <v>1014</v>
      </c>
      <c r="I102" s="837">
        <v>16.144000157125785</v>
      </c>
    </row>
    <row r="103" spans="1:9" ht="11.25" customHeight="1" x14ac:dyDescent="0.2">
      <c r="A103" s="789" t="s">
        <v>363</v>
      </c>
      <c r="B103" s="833">
        <v>55.122950000000003</v>
      </c>
      <c r="C103" s="834" t="s">
        <v>1438</v>
      </c>
      <c r="D103" s="867">
        <v>500</v>
      </c>
      <c r="E103" s="833" t="s">
        <v>1041</v>
      </c>
      <c r="F103" s="833" t="s">
        <v>1014</v>
      </c>
      <c r="G103" s="867">
        <v>5607.4340205591161</v>
      </c>
      <c r="H103" s="655">
        <v>2229.044571428572</v>
      </c>
      <c r="I103" s="837">
        <v>55.122950000000003</v>
      </c>
    </row>
    <row r="104" spans="1:9" ht="11.25" customHeight="1" x14ac:dyDescent="0.2">
      <c r="A104" s="789" t="s">
        <v>364</v>
      </c>
      <c r="B104" s="833">
        <v>6.5132760000000012</v>
      </c>
      <c r="C104" s="834" t="s">
        <v>1438</v>
      </c>
      <c r="D104" s="867">
        <v>100</v>
      </c>
      <c r="E104" s="833" t="s">
        <v>1041</v>
      </c>
      <c r="F104" s="833" t="s">
        <v>1014</v>
      </c>
      <c r="G104" s="867">
        <v>3356.5423899371067</v>
      </c>
      <c r="H104" s="655">
        <v>1337.4267428571429</v>
      </c>
      <c r="I104" s="837">
        <v>6.5132760000000012</v>
      </c>
    </row>
    <row r="105" spans="1:9" ht="11.25" customHeight="1" x14ac:dyDescent="0.2">
      <c r="A105" s="789" t="s">
        <v>365</v>
      </c>
      <c r="B105" s="833">
        <v>1.5642857142857143</v>
      </c>
      <c r="C105" s="834" t="s">
        <v>719</v>
      </c>
      <c r="D105" s="867">
        <v>100</v>
      </c>
      <c r="E105" s="833" t="s">
        <v>1041</v>
      </c>
      <c r="F105" s="833" t="s">
        <v>1014</v>
      </c>
      <c r="G105" s="867">
        <v>1.5642857142857143</v>
      </c>
      <c r="H105" s="655" t="s">
        <v>1014</v>
      </c>
      <c r="I105" s="837" t="s">
        <v>1440</v>
      </c>
    </row>
    <row r="106" spans="1:9" ht="11.25" customHeight="1" x14ac:dyDescent="0.2">
      <c r="A106" s="789" t="s">
        <v>366</v>
      </c>
      <c r="B106" s="833">
        <v>2.3081822485207097</v>
      </c>
      <c r="C106" s="834" t="s">
        <v>718</v>
      </c>
      <c r="D106" s="867">
        <v>100</v>
      </c>
      <c r="E106" s="833" t="s">
        <v>1041</v>
      </c>
      <c r="F106" s="833" t="s">
        <v>1014</v>
      </c>
      <c r="G106" s="867">
        <v>50.118200095893336</v>
      </c>
      <c r="H106" s="655">
        <v>2.3081822485207097</v>
      </c>
      <c r="I106" s="837">
        <v>10.045962000000001</v>
      </c>
    </row>
    <row r="107" spans="1:9" ht="11.25" customHeight="1" x14ac:dyDescent="0.2">
      <c r="A107" s="789" t="s">
        <v>362</v>
      </c>
      <c r="B107" s="833">
        <v>21.671266666666664</v>
      </c>
      <c r="C107" s="834" t="s">
        <v>718</v>
      </c>
      <c r="D107" s="867">
        <v>500</v>
      </c>
      <c r="E107" s="833" t="s">
        <v>1041</v>
      </c>
      <c r="F107" s="833" t="s">
        <v>1014</v>
      </c>
      <c r="G107" s="867">
        <v>58.265182026823332</v>
      </c>
      <c r="H107" s="655">
        <v>21.671266666666664</v>
      </c>
      <c r="I107" s="837">
        <v>204.76738</v>
      </c>
    </row>
    <row r="108" spans="1:9" ht="11.25" customHeight="1" x14ac:dyDescent="0.2">
      <c r="A108" s="279" t="s">
        <v>631</v>
      </c>
      <c r="B108" s="833">
        <v>15.644102090000001</v>
      </c>
      <c r="C108" s="834" t="s">
        <v>1438</v>
      </c>
      <c r="D108" s="867">
        <v>500</v>
      </c>
      <c r="E108" s="833" t="s">
        <v>1041</v>
      </c>
      <c r="F108" s="833" t="s">
        <v>1014</v>
      </c>
      <c r="G108" s="867">
        <v>102.45566501194979</v>
      </c>
      <c r="H108" s="655">
        <v>59.227897091987558</v>
      </c>
      <c r="I108" s="837">
        <v>15.644102090000001</v>
      </c>
    </row>
    <row r="109" spans="1:9" ht="11.25" customHeight="1" x14ac:dyDescent="0.2">
      <c r="A109" s="279" t="s">
        <v>632</v>
      </c>
      <c r="B109" s="833">
        <v>17.412176880000001</v>
      </c>
      <c r="C109" s="834" t="s">
        <v>1438</v>
      </c>
      <c r="D109" s="867">
        <v>500</v>
      </c>
      <c r="E109" s="833" t="s">
        <v>1041</v>
      </c>
      <c r="F109" s="833" t="s">
        <v>1014</v>
      </c>
      <c r="G109" s="867">
        <v>39.017574725251635</v>
      </c>
      <c r="H109" s="655">
        <v>50.23569920090128</v>
      </c>
      <c r="I109" s="837">
        <v>17.412176880000001</v>
      </c>
    </row>
    <row r="110" spans="1:9" ht="11.25" customHeight="1" x14ac:dyDescent="0.2">
      <c r="A110" s="789" t="s">
        <v>506</v>
      </c>
      <c r="B110" s="833">
        <v>78.214285714285708</v>
      </c>
      <c r="C110" s="834" t="s">
        <v>719</v>
      </c>
      <c r="D110" s="867">
        <v>1000</v>
      </c>
      <c r="E110" s="833" t="s">
        <v>1041</v>
      </c>
      <c r="F110" s="833">
        <v>4</v>
      </c>
      <c r="G110" s="867">
        <v>78.214285714285708</v>
      </c>
      <c r="H110" s="655" t="s">
        <v>1014</v>
      </c>
      <c r="I110" s="837" t="s">
        <v>1440</v>
      </c>
    </row>
    <row r="111" spans="1:9" ht="11.25" customHeight="1" x14ac:dyDescent="0.2">
      <c r="A111" s="789" t="s">
        <v>507</v>
      </c>
      <c r="B111" s="833">
        <v>6.9968054941286626</v>
      </c>
      <c r="C111" s="834" t="s">
        <v>718</v>
      </c>
      <c r="D111" s="867">
        <v>500</v>
      </c>
      <c r="E111" s="833" t="s">
        <v>1041</v>
      </c>
      <c r="F111" s="833" t="s">
        <v>1014</v>
      </c>
      <c r="G111" s="867">
        <v>27.92004024229982</v>
      </c>
      <c r="H111" s="655">
        <v>6.9968054941286626</v>
      </c>
      <c r="I111" s="837">
        <v>54.397366800000015</v>
      </c>
    </row>
    <row r="112" spans="1:9" ht="11.25" customHeight="1" x14ac:dyDescent="0.2">
      <c r="A112" s="789" t="s">
        <v>866</v>
      </c>
      <c r="B112" s="833">
        <v>410</v>
      </c>
      <c r="C112" s="834" t="s">
        <v>400</v>
      </c>
      <c r="D112" s="867">
        <v>1000</v>
      </c>
      <c r="E112" s="833" t="s">
        <v>1041</v>
      </c>
      <c r="F112" s="833">
        <v>410</v>
      </c>
      <c r="G112" s="867">
        <v>309.06952611553095</v>
      </c>
      <c r="H112" s="655" t="s">
        <v>1014</v>
      </c>
      <c r="I112" s="837" t="s">
        <v>1440</v>
      </c>
    </row>
    <row r="113" spans="1:9" ht="11.25" customHeight="1" x14ac:dyDescent="0.2">
      <c r="A113" s="306" t="s">
        <v>115</v>
      </c>
      <c r="B113" s="833">
        <v>5.5889478096309899</v>
      </c>
      <c r="C113" s="834" t="s">
        <v>719</v>
      </c>
      <c r="D113" s="867">
        <v>500</v>
      </c>
      <c r="E113" s="833" t="s">
        <v>1041</v>
      </c>
      <c r="F113" s="833" t="s">
        <v>1014</v>
      </c>
      <c r="G113" s="867">
        <v>5.5889478096309899</v>
      </c>
      <c r="H113" s="655" t="s">
        <v>1439</v>
      </c>
      <c r="I113" s="837">
        <v>75.462736000000007</v>
      </c>
    </row>
    <row r="114" spans="1:9" ht="11.25" customHeight="1" x14ac:dyDescent="0.2">
      <c r="A114" s="306" t="s">
        <v>116</v>
      </c>
      <c r="B114" s="833">
        <v>1.2642735911142928</v>
      </c>
      <c r="C114" s="834" t="s">
        <v>719</v>
      </c>
      <c r="D114" s="867">
        <v>500</v>
      </c>
      <c r="E114" s="833" t="s">
        <v>1041</v>
      </c>
      <c r="F114" s="833" t="s">
        <v>1014</v>
      </c>
      <c r="G114" s="867">
        <v>1.2642735911142928</v>
      </c>
      <c r="H114" s="655" t="s">
        <v>1014</v>
      </c>
      <c r="I114" s="837">
        <v>3.0757344014400001</v>
      </c>
    </row>
    <row r="115" spans="1:9" ht="11.25" customHeight="1" x14ac:dyDescent="0.2">
      <c r="A115" s="306" t="s">
        <v>117</v>
      </c>
      <c r="B115" s="833">
        <v>2.229392363677166</v>
      </c>
      <c r="C115" s="834" t="s">
        <v>719</v>
      </c>
      <c r="D115" s="867">
        <v>500</v>
      </c>
      <c r="E115" s="833" t="s">
        <v>1041</v>
      </c>
      <c r="F115" s="833" t="s">
        <v>1014</v>
      </c>
      <c r="G115" s="867">
        <v>2.229392363677166</v>
      </c>
      <c r="H115" s="655" t="s">
        <v>1439</v>
      </c>
      <c r="I115" s="837">
        <v>39.424186240000004</v>
      </c>
    </row>
    <row r="116" spans="1:9" ht="11.25" customHeight="1" x14ac:dyDescent="0.2">
      <c r="A116" s="306" t="s">
        <v>118</v>
      </c>
      <c r="B116" s="833">
        <v>1.2642595039500575</v>
      </c>
      <c r="C116" s="834" t="s">
        <v>719</v>
      </c>
      <c r="D116" s="867">
        <v>500</v>
      </c>
      <c r="E116" s="833" t="s">
        <v>1041</v>
      </c>
      <c r="F116" s="833" t="s">
        <v>1014</v>
      </c>
      <c r="G116" s="867">
        <v>1.2642595039500575</v>
      </c>
      <c r="H116" s="655" t="s">
        <v>1014</v>
      </c>
      <c r="I116" s="837">
        <v>22.932591538</v>
      </c>
    </row>
    <row r="117" spans="1:9" ht="11.25" customHeight="1" x14ac:dyDescent="0.2">
      <c r="A117" s="306" t="s">
        <v>119</v>
      </c>
      <c r="B117" s="833">
        <v>24.733643272000002</v>
      </c>
      <c r="C117" s="834" t="s">
        <v>1438</v>
      </c>
      <c r="D117" s="867">
        <v>500</v>
      </c>
      <c r="E117" s="833" t="s">
        <v>1041</v>
      </c>
      <c r="F117" s="833" t="s">
        <v>1014</v>
      </c>
      <c r="G117" s="867">
        <v>33.911847777612607</v>
      </c>
      <c r="H117" s="655" t="s">
        <v>1014</v>
      </c>
      <c r="I117" s="837">
        <v>24.733643272000002</v>
      </c>
    </row>
    <row r="118" spans="1:9" ht="11.25" customHeight="1" x14ac:dyDescent="0.2">
      <c r="A118" s="789" t="s">
        <v>508</v>
      </c>
      <c r="B118" s="833">
        <v>1.0204067725795314</v>
      </c>
      <c r="C118" s="834" t="s">
        <v>719</v>
      </c>
      <c r="D118" s="867">
        <v>500</v>
      </c>
      <c r="E118" s="833" t="s">
        <v>1041</v>
      </c>
      <c r="F118" s="833" t="s">
        <v>1014</v>
      </c>
      <c r="G118" s="867">
        <v>1.0204067725795314</v>
      </c>
      <c r="H118" s="655" t="s">
        <v>1014</v>
      </c>
      <c r="I118" s="837">
        <v>1.2775380172750002</v>
      </c>
    </row>
    <row r="119" spans="1:9" ht="11.25" customHeight="1" x14ac:dyDescent="0.2">
      <c r="A119" s="306" t="s">
        <v>120</v>
      </c>
      <c r="B119" s="833">
        <v>25.285471822285853</v>
      </c>
      <c r="C119" s="834" t="s">
        <v>719</v>
      </c>
      <c r="D119" s="867">
        <v>500</v>
      </c>
      <c r="E119" s="833" t="s">
        <v>1041</v>
      </c>
      <c r="F119" s="833" t="s">
        <v>1014</v>
      </c>
      <c r="G119" s="867">
        <v>25.285471822285853</v>
      </c>
      <c r="H119" s="655" t="s">
        <v>1014</v>
      </c>
      <c r="I119" s="837">
        <v>2312.3552734856503</v>
      </c>
    </row>
    <row r="120" spans="1:9" ht="11.25" customHeight="1" x14ac:dyDescent="0.2">
      <c r="A120" s="789" t="s">
        <v>241</v>
      </c>
      <c r="B120" s="833">
        <v>1.2</v>
      </c>
      <c r="C120" s="834" t="s">
        <v>1438</v>
      </c>
      <c r="D120" s="867">
        <v>1000</v>
      </c>
      <c r="E120" s="833" t="s">
        <v>1041</v>
      </c>
      <c r="F120" s="833" t="s">
        <v>1014</v>
      </c>
      <c r="G120" s="867">
        <v>10.95</v>
      </c>
      <c r="H120" s="655" t="s">
        <v>1014</v>
      </c>
      <c r="I120" s="837">
        <v>1.2</v>
      </c>
    </row>
    <row r="121" spans="1:9" ht="11.25" customHeight="1" x14ac:dyDescent="0.2">
      <c r="A121" s="789" t="s">
        <v>509</v>
      </c>
      <c r="B121" s="833">
        <v>464.88537148395483</v>
      </c>
      <c r="C121" s="834" t="s">
        <v>719</v>
      </c>
      <c r="D121" s="867">
        <v>500</v>
      </c>
      <c r="E121" s="833" t="s">
        <v>1041</v>
      </c>
      <c r="F121" s="833" t="s">
        <v>1014</v>
      </c>
      <c r="G121" s="867">
        <v>464.88537148395483</v>
      </c>
      <c r="H121" s="655" t="s">
        <v>1439</v>
      </c>
      <c r="I121" s="837">
        <v>697.27318052999988</v>
      </c>
    </row>
    <row r="122" spans="1:9" ht="11.25" customHeight="1" x14ac:dyDescent="0.2">
      <c r="A122" s="789" t="s">
        <v>510</v>
      </c>
      <c r="B122" s="833">
        <v>9.323174492999998</v>
      </c>
      <c r="C122" s="834" t="s">
        <v>1438</v>
      </c>
      <c r="D122" s="867">
        <v>500</v>
      </c>
      <c r="E122" s="833" t="s">
        <v>1041</v>
      </c>
      <c r="F122" s="833" t="s">
        <v>1014</v>
      </c>
      <c r="G122" s="867">
        <v>3792.5672185128146</v>
      </c>
      <c r="H122" s="655" t="s">
        <v>1014</v>
      </c>
      <c r="I122" s="837">
        <v>9.323174492999998</v>
      </c>
    </row>
    <row r="123" spans="1:9" ht="11.25" customHeight="1" x14ac:dyDescent="0.2">
      <c r="A123" s="789" t="s">
        <v>379</v>
      </c>
      <c r="B123" s="833">
        <v>1.1741947383207836</v>
      </c>
      <c r="C123" s="834" t="s">
        <v>719</v>
      </c>
      <c r="D123" s="867">
        <v>500</v>
      </c>
      <c r="E123" s="833" t="s">
        <v>1041</v>
      </c>
      <c r="F123" s="833" t="s">
        <v>1014</v>
      </c>
      <c r="G123" s="867">
        <v>1.1741947383207836</v>
      </c>
      <c r="H123" s="655" t="s">
        <v>1014</v>
      </c>
      <c r="I123" s="837">
        <v>43.329513162000005</v>
      </c>
    </row>
    <row r="124" spans="1:9" ht="11.25" customHeight="1" x14ac:dyDescent="0.2">
      <c r="A124" s="789" t="s">
        <v>121</v>
      </c>
      <c r="B124" s="833">
        <v>109.7758044845575</v>
      </c>
      <c r="C124" s="834" t="s">
        <v>1438</v>
      </c>
      <c r="D124" s="867">
        <v>500</v>
      </c>
      <c r="E124" s="833" t="s">
        <v>1041</v>
      </c>
      <c r="F124" s="833" t="s">
        <v>1014</v>
      </c>
      <c r="G124" s="867">
        <v>164.35556684485806</v>
      </c>
      <c r="H124" s="655" t="s">
        <v>1014</v>
      </c>
      <c r="I124" s="837">
        <v>109.7758044845575</v>
      </c>
    </row>
    <row r="125" spans="1:9" ht="11.25" customHeight="1" x14ac:dyDescent="0.2">
      <c r="A125" s="789" t="s">
        <v>511</v>
      </c>
      <c r="B125" s="833">
        <v>44.028912348000006</v>
      </c>
      <c r="C125" s="834" t="s">
        <v>718</v>
      </c>
      <c r="D125" s="867">
        <v>500</v>
      </c>
      <c r="E125" s="833" t="s">
        <v>1041</v>
      </c>
      <c r="F125" s="833" t="s">
        <v>1014</v>
      </c>
      <c r="G125" s="867">
        <v>356.65218343259949</v>
      </c>
      <c r="H125" s="655">
        <v>44.028912348000006</v>
      </c>
      <c r="I125" s="837">
        <v>608.88472767000007</v>
      </c>
    </row>
    <row r="126" spans="1:9" ht="11.25" customHeight="1" x14ac:dyDescent="0.2">
      <c r="A126" s="789" t="s">
        <v>512</v>
      </c>
      <c r="B126" s="833">
        <v>78.213207407198283</v>
      </c>
      <c r="C126" s="834" t="s">
        <v>719</v>
      </c>
      <c r="D126" s="867">
        <v>1000</v>
      </c>
      <c r="E126" s="833" t="s">
        <v>1041</v>
      </c>
      <c r="F126" s="833">
        <v>7.1</v>
      </c>
      <c r="G126" s="867">
        <v>78.213207407198283</v>
      </c>
      <c r="H126" s="655" t="s">
        <v>1014</v>
      </c>
      <c r="I126" s="837" t="s">
        <v>1440</v>
      </c>
    </row>
    <row r="127" spans="1:9" ht="11.25" customHeight="1" x14ac:dyDescent="0.2">
      <c r="A127" s="789" t="s">
        <v>867</v>
      </c>
      <c r="B127" s="833">
        <v>78.214285714285708</v>
      </c>
      <c r="C127" s="834" t="s">
        <v>719</v>
      </c>
      <c r="D127" s="867">
        <v>1000</v>
      </c>
      <c r="E127" s="833" t="s">
        <v>1041</v>
      </c>
      <c r="F127" s="833">
        <v>1.5</v>
      </c>
      <c r="G127" s="867">
        <v>78.214285714285708</v>
      </c>
      <c r="H127" s="655" t="s">
        <v>1014</v>
      </c>
      <c r="I127" s="837" t="s">
        <v>1440</v>
      </c>
    </row>
    <row r="128" spans="1:9" ht="11.25" customHeight="1" x14ac:dyDescent="0.2">
      <c r="A128" s="789" t="s">
        <v>122</v>
      </c>
      <c r="B128" s="833">
        <v>1.9455204667664003</v>
      </c>
      <c r="C128" s="834" t="s">
        <v>1438</v>
      </c>
      <c r="D128" s="867">
        <v>500</v>
      </c>
      <c r="E128" s="833" t="s">
        <v>1041</v>
      </c>
      <c r="F128" s="833" t="s">
        <v>1014</v>
      </c>
      <c r="G128" s="867">
        <v>4.5215797036816801</v>
      </c>
      <c r="H128" s="655" t="s">
        <v>1014</v>
      </c>
      <c r="I128" s="837">
        <v>1.9455204667664003</v>
      </c>
    </row>
    <row r="129" spans="1:9" ht="11.25" customHeight="1" x14ac:dyDescent="0.2">
      <c r="A129" s="789" t="s">
        <v>513</v>
      </c>
      <c r="B129" s="833">
        <v>10.057542000000002</v>
      </c>
      <c r="C129" s="834" t="s">
        <v>1438</v>
      </c>
      <c r="D129" s="867">
        <v>500</v>
      </c>
      <c r="E129" s="833" t="s">
        <v>1041</v>
      </c>
      <c r="F129" s="833" t="s">
        <v>1014</v>
      </c>
      <c r="G129" s="867">
        <v>867.20140880503141</v>
      </c>
      <c r="H129" s="655">
        <v>445.80891428571431</v>
      </c>
      <c r="I129" s="837">
        <v>10.057542000000002</v>
      </c>
    </row>
    <row r="130" spans="1:9" ht="11.25" customHeight="1" x14ac:dyDescent="0.2">
      <c r="A130" s="789" t="s">
        <v>123</v>
      </c>
      <c r="B130" s="833">
        <v>2.1682566227618572</v>
      </c>
      <c r="C130" s="834" t="s">
        <v>1438</v>
      </c>
      <c r="D130" s="867">
        <v>500</v>
      </c>
      <c r="E130" s="833" t="s">
        <v>1041</v>
      </c>
      <c r="F130" s="833" t="s">
        <v>1014</v>
      </c>
      <c r="G130" s="867">
        <v>164.35556684485806</v>
      </c>
      <c r="H130" s="655" t="s">
        <v>1014</v>
      </c>
      <c r="I130" s="837">
        <v>2.1682566227618572</v>
      </c>
    </row>
    <row r="131" spans="1:9" ht="11.25" customHeight="1" x14ac:dyDescent="0.2">
      <c r="A131" s="789" t="s">
        <v>27</v>
      </c>
      <c r="B131" s="833">
        <v>99.143490443712437</v>
      </c>
      <c r="C131" s="834" t="s">
        <v>719</v>
      </c>
      <c r="D131" s="867">
        <v>100</v>
      </c>
      <c r="E131" s="833" t="s">
        <v>1041</v>
      </c>
      <c r="F131" s="833" t="s">
        <v>1014</v>
      </c>
      <c r="G131" s="867">
        <v>99.143490443712437</v>
      </c>
      <c r="H131" s="655" t="s">
        <v>1439</v>
      </c>
      <c r="I131" s="837">
        <v>310.73109500000004</v>
      </c>
    </row>
    <row r="132" spans="1:9" ht="11.25" customHeight="1" x14ac:dyDescent="0.2">
      <c r="A132" s="789" t="s">
        <v>514</v>
      </c>
      <c r="B132" s="833">
        <v>2.1757072258579102</v>
      </c>
      <c r="C132" s="834" t="s">
        <v>719</v>
      </c>
      <c r="D132" s="867">
        <v>100</v>
      </c>
      <c r="E132" s="833" t="s">
        <v>1041</v>
      </c>
      <c r="F132" s="833" t="s">
        <v>1014</v>
      </c>
      <c r="G132" s="867">
        <v>2.1757072258579102</v>
      </c>
      <c r="H132" s="655" t="s">
        <v>1439</v>
      </c>
      <c r="I132" s="837">
        <v>22.944829600000002</v>
      </c>
    </row>
    <row r="133" spans="1:9" ht="11.25" customHeight="1" x14ac:dyDescent="0.2">
      <c r="A133" s="789" t="s">
        <v>515</v>
      </c>
      <c r="B133" s="833">
        <v>1.0347023872679044E-2</v>
      </c>
      <c r="C133" s="834" t="s">
        <v>718</v>
      </c>
      <c r="D133" s="867">
        <v>500</v>
      </c>
      <c r="E133" s="833" t="s">
        <v>1041</v>
      </c>
      <c r="F133" s="833" t="s">
        <v>1014</v>
      </c>
      <c r="G133" s="867">
        <v>0.64642570832831414</v>
      </c>
      <c r="H133" s="655">
        <v>1.0347023872679044E-2</v>
      </c>
      <c r="I133" s="837">
        <v>4.3406778365182381</v>
      </c>
    </row>
    <row r="134" spans="1:9" ht="11.25" customHeight="1" x14ac:dyDescent="0.2">
      <c r="A134" s="789" t="s">
        <v>516</v>
      </c>
      <c r="B134" s="833">
        <v>9.8381538461538437E-2</v>
      </c>
      <c r="C134" s="834" t="s">
        <v>718</v>
      </c>
      <c r="D134" s="867">
        <v>166.02402867924528</v>
      </c>
      <c r="E134" s="833" t="s">
        <v>1041</v>
      </c>
      <c r="F134" s="833" t="s">
        <v>1014</v>
      </c>
      <c r="G134" s="867">
        <v>1.1412082177482932</v>
      </c>
      <c r="H134" s="655">
        <v>9.8381538461538437E-2</v>
      </c>
      <c r="I134" s="837">
        <v>24.757739463813646</v>
      </c>
    </row>
    <row r="135" spans="1:9" ht="11.25" customHeight="1" x14ac:dyDescent="0.2">
      <c r="A135" s="789" t="s">
        <v>124</v>
      </c>
      <c r="B135" s="833">
        <v>0.51188083760000003</v>
      </c>
      <c r="C135" s="834" t="s">
        <v>1438</v>
      </c>
      <c r="D135" s="867">
        <v>500</v>
      </c>
      <c r="E135" s="833" t="s">
        <v>1041</v>
      </c>
      <c r="F135" s="833" t="s">
        <v>1014</v>
      </c>
      <c r="G135" s="867">
        <v>379.28207733428781</v>
      </c>
      <c r="H135" s="655" t="s">
        <v>1014</v>
      </c>
      <c r="I135" s="837">
        <v>0.51188083760000003</v>
      </c>
    </row>
    <row r="136" spans="1:9" ht="11.25" customHeight="1" x14ac:dyDescent="0.2">
      <c r="A136" s="306" t="s">
        <v>125</v>
      </c>
      <c r="B136" s="833">
        <v>105.89472648010802</v>
      </c>
      <c r="C136" s="834" t="s">
        <v>1438</v>
      </c>
      <c r="D136" s="867">
        <v>500</v>
      </c>
      <c r="E136" s="833" t="s">
        <v>1041</v>
      </c>
      <c r="F136" s="833" t="s">
        <v>1014</v>
      </c>
      <c r="G136" s="867">
        <v>771.16303781051113</v>
      </c>
      <c r="H136" s="655" t="s">
        <v>1014</v>
      </c>
      <c r="I136" s="837">
        <v>105.89472648010802</v>
      </c>
    </row>
    <row r="137" spans="1:9" ht="11.25" customHeight="1" x14ac:dyDescent="0.2">
      <c r="A137" s="789" t="s">
        <v>517</v>
      </c>
      <c r="B137" s="833">
        <v>0.78214285714285714</v>
      </c>
      <c r="C137" s="834" t="s">
        <v>719</v>
      </c>
      <c r="D137" s="867">
        <v>1000</v>
      </c>
      <c r="E137" s="833" t="s">
        <v>1041</v>
      </c>
      <c r="F137" s="833">
        <v>0.25</v>
      </c>
      <c r="G137" s="867">
        <v>0.78214285714285714</v>
      </c>
      <c r="H137" s="655" t="s">
        <v>1014</v>
      </c>
      <c r="I137" s="837" t="s">
        <v>1440</v>
      </c>
    </row>
    <row r="138" spans="1:9" ht="11.25" customHeight="1" x14ac:dyDescent="0.2">
      <c r="A138" s="789" t="s">
        <v>380</v>
      </c>
      <c r="B138" s="833">
        <v>31.917439999999999</v>
      </c>
      <c r="C138" s="834" t="s">
        <v>1438</v>
      </c>
      <c r="D138" s="867">
        <v>500</v>
      </c>
      <c r="E138" s="833" t="s">
        <v>1041</v>
      </c>
      <c r="F138" s="833" t="s">
        <v>1014</v>
      </c>
      <c r="G138" s="867">
        <v>817.67394716981141</v>
      </c>
      <c r="H138" s="655">
        <v>817.29880000000014</v>
      </c>
      <c r="I138" s="837">
        <v>31.917439999999999</v>
      </c>
    </row>
    <row r="139" spans="1:9" ht="11.25" customHeight="1" x14ac:dyDescent="0.2">
      <c r="A139" s="789" t="s">
        <v>28</v>
      </c>
      <c r="B139" s="833">
        <v>0.49324285115830596</v>
      </c>
      <c r="C139" s="834" t="s">
        <v>719</v>
      </c>
      <c r="D139" s="867">
        <v>500</v>
      </c>
      <c r="E139" s="833" t="s">
        <v>1041</v>
      </c>
      <c r="F139" s="833" t="s">
        <v>1014</v>
      </c>
      <c r="G139" s="867">
        <v>0.49324285115830596</v>
      </c>
      <c r="H139" s="655" t="s">
        <v>1014</v>
      </c>
      <c r="I139" s="837">
        <v>254.81502602987422</v>
      </c>
    </row>
    <row r="140" spans="1:9" ht="11.25" customHeight="1" x14ac:dyDescent="0.2">
      <c r="A140" s="789" t="s">
        <v>66</v>
      </c>
      <c r="B140" s="833">
        <v>100</v>
      </c>
      <c r="C140" s="834" t="s">
        <v>1441</v>
      </c>
      <c r="D140" s="867">
        <v>100</v>
      </c>
      <c r="E140" s="833" t="s">
        <v>1041</v>
      </c>
      <c r="F140" s="833" t="s">
        <v>1014</v>
      </c>
      <c r="G140" s="867">
        <v>476.82844714786853</v>
      </c>
      <c r="H140" s="655" t="s">
        <v>1439</v>
      </c>
      <c r="I140" s="837">
        <v>2000</v>
      </c>
    </row>
    <row r="141" spans="1:9" ht="11.25" customHeight="1" x14ac:dyDescent="0.2">
      <c r="A141" s="789" t="s">
        <v>65</v>
      </c>
      <c r="B141" s="833">
        <v>260.97470160330187</v>
      </c>
      <c r="C141" s="834" t="s">
        <v>719</v>
      </c>
      <c r="D141" s="867">
        <v>500</v>
      </c>
      <c r="E141" s="833" t="s">
        <v>1041</v>
      </c>
      <c r="F141" s="833" t="s">
        <v>1014</v>
      </c>
      <c r="G141" s="867">
        <v>260.97470160330187</v>
      </c>
      <c r="H141" s="655" t="s">
        <v>1439</v>
      </c>
      <c r="I141" s="837">
        <v>5000</v>
      </c>
    </row>
    <row r="142" spans="1:9" ht="11.25" customHeight="1" x14ac:dyDescent="0.2">
      <c r="A142" s="789" t="s">
        <v>825</v>
      </c>
      <c r="B142" s="833">
        <v>500</v>
      </c>
      <c r="C142" s="834" t="s">
        <v>1441</v>
      </c>
      <c r="D142" s="867">
        <v>500</v>
      </c>
      <c r="E142" s="833" t="s">
        <v>1041</v>
      </c>
      <c r="F142" s="833" t="s">
        <v>1014</v>
      </c>
      <c r="G142" s="867">
        <v>9385.7142857142862</v>
      </c>
      <c r="H142" s="655" t="s">
        <v>1014</v>
      </c>
      <c r="I142" s="837">
        <v>5000</v>
      </c>
    </row>
    <row r="143" spans="1:9" ht="11.25" customHeight="1" x14ac:dyDescent="0.2">
      <c r="A143" s="789" t="s">
        <v>868</v>
      </c>
      <c r="B143" s="833">
        <v>0.16388029025223844</v>
      </c>
      <c r="C143" s="834" t="s">
        <v>718</v>
      </c>
      <c r="D143" s="867">
        <v>500</v>
      </c>
      <c r="E143" s="833" t="s">
        <v>1041</v>
      </c>
      <c r="F143" s="833" t="s">
        <v>1014</v>
      </c>
      <c r="G143" s="867">
        <v>8.228381778572091</v>
      </c>
      <c r="H143" s="655">
        <v>0.16388029025223844</v>
      </c>
      <c r="I143" s="837">
        <v>98.190035999999992</v>
      </c>
    </row>
    <row r="144" spans="1:9" ht="11.25" customHeight="1" x14ac:dyDescent="0.2">
      <c r="A144" s="789" t="s">
        <v>869</v>
      </c>
      <c r="B144" s="833">
        <v>222.90445714285715</v>
      </c>
      <c r="C144" s="834" t="s">
        <v>718</v>
      </c>
      <c r="D144" s="867">
        <v>500</v>
      </c>
      <c r="E144" s="833" t="s">
        <v>1041</v>
      </c>
      <c r="F144" s="833" t="s">
        <v>1014</v>
      </c>
      <c r="G144" s="867">
        <v>639.65388301886787</v>
      </c>
      <c r="H144" s="655">
        <v>222.90445714285715</v>
      </c>
      <c r="I144" s="837">
        <v>676.82844000000011</v>
      </c>
    </row>
    <row r="145" spans="1:9" ht="11.25" customHeight="1" x14ac:dyDescent="0.2">
      <c r="A145" s="789" t="s">
        <v>518</v>
      </c>
      <c r="B145" s="833">
        <v>8.9161782857142876E-3</v>
      </c>
      <c r="C145" s="834" t="s">
        <v>718</v>
      </c>
      <c r="D145" s="867">
        <v>100</v>
      </c>
      <c r="E145" s="833" t="s">
        <v>1041</v>
      </c>
      <c r="F145" s="833" t="s">
        <v>1014</v>
      </c>
      <c r="G145" s="867">
        <v>0.32364531998538026</v>
      </c>
      <c r="H145" s="655">
        <v>8.9161782857142876E-3</v>
      </c>
      <c r="I145" s="837">
        <v>1.6171378439206749</v>
      </c>
    </row>
    <row r="146" spans="1:9" ht="11.25" customHeight="1" x14ac:dyDescent="0.2">
      <c r="A146" s="789" t="s">
        <v>519</v>
      </c>
      <c r="B146" s="833">
        <v>8.9161782857142866E-2</v>
      </c>
      <c r="C146" s="834" t="s">
        <v>718</v>
      </c>
      <c r="D146" s="867">
        <v>500</v>
      </c>
      <c r="E146" s="833" t="s">
        <v>1041</v>
      </c>
      <c r="F146" s="833" t="s">
        <v>1014</v>
      </c>
      <c r="G146" s="867">
        <v>0.88767733974939533</v>
      </c>
      <c r="H146" s="655">
        <v>8.9161782857142866E-2</v>
      </c>
      <c r="I146" s="837">
        <v>14.94096390998954</v>
      </c>
    </row>
    <row r="147" spans="1:9" ht="11.25" customHeight="1" x14ac:dyDescent="0.2">
      <c r="A147" s="789" t="s">
        <v>520</v>
      </c>
      <c r="B147" s="833">
        <v>4.5069028304000005</v>
      </c>
      <c r="C147" s="834" t="s">
        <v>1438</v>
      </c>
      <c r="D147" s="867">
        <v>100</v>
      </c>
      <c r="E147" s="833" t="s">
        <v>1041</v>
      </c>
      <c r="F147" s="833" t="s">
        <v>1014</v>
      </c>
      <c r="G147" s="867">
        <v>1264.2595039500575</v>
      </c>
      <c r="H147" s="655" t="s">
        <v>1014</v>
      </c>
      <c r="I147" s="837">
        <v>4.5069028304000005</v>
      </c>
    </row>
    <row r="148" spans="1:9" ht="11.25" customHeight="1" x14ac:dyDescent="0.2">
      <c r="A148" s="789" t="s">
        <v>521</v>
      </c>
      <c r="B148" s="833">
        <v>2.4672233898</v>
      </c>
      <c r="C148" s="834" t="s">
        <v>1438</v>
      </c>
      <c r="D148" s="867">
        <v>500</v>
      </c>
      <c r="E148" s="833" t="s">
        <v>1041</v>
      </c>
      <c r="F148" s="833" t="s">
        <v>1014</v>
      </c>
      <c r="G148" s="867">
        <v>12.642735911142926</v>
      </c>
      <c r="H148" s="655" t="s">
        <v>1014</v>
      </c>
      <c r="I148" s="837">
        <v>2.4672233898</v>
      </c>
    </row>
    <row r="149" spans="1:9" ht="11.25" customHeight="1" x14ac:dyDescent="0.2">
      <c r="A149" s="306" t="s">
        <v>126</v>
      </c>
      <c r="B149" s="833">
        <v>12.184769044617401</v>
      </c>
      <c r="C149" s="834" t="s">
        <v>1438</v>
      </c>
      <c r="D149" s="867">
        <v>1000</v>
      </c>
      <c r="E149" s="833" t="s">
        <v>1041</v>
      </c>
      <c r="F149" s="833" t="s">
        <v>1014</v>
      </c>
      <c r="G149" s="867">
        <v>126.42735911142927</v>
      </c>
      <c r="H149" s="655" t="s">
        <v>1014</v>
      </c>
      <c r="I149" s="837">
        <v>12.184769044617401</v>
      </c>
    </row>
    <row r="150" spans="1:9" ht="11.25" customHeight="1" x14ac:dyDescent="0.2">
      <c r="A150" s="789" t="s">
        <v>127</v>
      </c>
      <c r="B150" s="833">
        <v>7.8569612505990012</v>
      </c>
      <c r="C150" s="834" t="s">
        <v>1438</v>
      </c>
      <c r="D150" s="867">
        <v>500</v>
      </c>
      <c r="E150" s="833" t="s">
        <v>1041</v>
      </c>
      <c r="F150" s="833" t="s">
        <v>1014</v>
      </c>
      <c r="G150" s="867">
        <v>101.14188728914341</v>
      </c>
      <c r="H150" s="655" t="s">
        <v>1014</v>
      </c>
      <c r="I150" s="837">
        <v>7.8569612505990012</v>
      </c>
    </row>
    <row r="151" spans="1:9" ht="11.25" customHeight="1" x14ac:dyDescent="0.2">
      <c r="A151" s="789" t="s">
        <v>128</v>
      </c>
      <c r="B151" s="833">
        <v>1.5940137128402977E-3</v>
      </c>
      <c r="C151" s="834" t="s">
        <v>719</v>
      </c>
      <c r="D151" s="867">
        <v>100</v>
      </c>
      <c r="E151" s="833" t="s">
        <v>1041</v>
      </c>
      <c r="F151" s="833" t="s">
        <v>1014</v>
      </c>
      <c r="G151" s="867">
        <v>1.5940137128402977E-3</v>
      </c>
      <c r="H151" s="655" t="s">
        <v>1439</v>
      </c>
      <c r="I151" s="837">
        <v>2.9866451999999999</v>
      </c>
    </row>
    <row r="152" spans="1:9" ht="11.25" customHeight="1" x14ac:dyDescent="0.2">
      <c r="A152" s="789" t="s">
        <v>129</v>
      </c>
      <c r="B152" s="833">
        <v>8.1093165931455699E-2</v>
      </c>
      <c r="C152" s="834" t="s">
        <v>1438</v>
      </c>
      <c r="D152" s="867">
        <v>100</v>
      </c>
      <c r="E152" s="833" t="s">
        <v>1041</v>
      </c>
      <c r="F152" s="833" t="s">
        <v>1014</v>
      </c>
      <c r="G152" s="867">
        <v>0.15845058605710996</v>
      </c>
      <c r="H152" s="655" t="s">
        <v>1439</v>
      </c>
      <c r="I152" s="837">
        <v>8.1093165931455699E-2</v>
      </c>
    </row>
    <row r="153" spans="1:9" ht="11.25" customHeight="1" x14ac:dyDescent="0.2">
      <c r="A153" s="789" t="s">
        <v>643</v>
      </c>
      <c r="B153" s="833">
        <v>55.787894350000002</v>
      </c>
      <c r="C153" s="834" t="s">
        <v>1438</v>
      </c>
      <c r="D153" s="867">
        <v>100</v>
      </c>
      <c r="E153" s="833" t="s">
        <v>1041</v>
      </c>
      <c r="F153" s="833" t="s">
        <v>1014</v>
      </c>
      <c r="G153" s="867">
        <v>90.290661719233142</v>
      </c>
      <c r="H153" s="655" t="s">
        <v>1014</v>
      </c>
      <c r="I153" s="837">
        <v>55.787894350000002</v>
      </c>
    </row>
    <row r="154" spans="1:9" ht="11.25" customHeight="1" x14ac:dyDescent="0.2">
      <c r="A154" s="306" t="s">
        <v>999</v>
      </c>
      <c r="B154" s="833">
        <v>7.5432070893285008</v>
      </c>
      <c r="C154" s="834" t="s">
        <v>1438</v>
      </c>
      <c r="D154" s="867">
        <v>500</v>
      </c>
      <c r="E154" s="833" t="s">
        <v>1041</v>
      </c>
      <c r="F154" s="833" t="s">
        <v>1014</v>
      </c>
      <c r="G154" s="867">
        <v>449.03985437165932</v>
      </c>
      <c r="H154" s="655" t="s">
        <v>1014</v>
      </c>
      <c r="I154" s="837">
        <v>7.5432070893285008</v>
      </c>
    </row>
    <row r="155" spans="1:9" ht="11.25" customHeight="1" x14ac:dyDescent="0.2">
      <c r="A155" s="306" t="s">
        <v>644</v>
      </c>
      <c r="B155" s="833">
        <v>30.661203968900935</v>
      </c>
      <c r="C155" s="834" t="s">
        <v>1438</v>
      </c>
      <c r="D155" s="867">
        <v>500</v>
      </c>
      <c r="E155" s="833" t="s">
        <v>1041</v>
      </c>
      <c r="F155" s="833" t="s">
        <v>1014</v>
      </c>
      <c r="G155" s="867">
        <v>31.237531954550995</v>
      </c>
      <c r="H155" s="655" t="s">
        <v>1014</v>
      </c>
      <c r="I155" s="837">
        <v>30.661203968900935</v>
      </c>
    </row>
    <row r="156" spans="1:9" ht="11.25" customHeight="1" x14ac:dyDescent="0.2">
      <c r="A156" s="306" t="s">
        <v>646</v>
      </c>
      <c r="B156" s="833">
        <v>7.2694180429212993</v>
      </c>
      <c r="C156" s="834" t="s">
        <v>719</v>
      </c>
      <c r="D156" s="867">
        <v>500</v>
      </c>
      <c r="E156" s="833" t="s">
        <v>1041</v>
      </c>
      <c r="F156" s="833" t="s">
        <v>1014</v>
      </c>
      <c r="G156" s="867">
        <v>7.2694180429212993</v>
      </c>
      <c r="H156" s="655" t="s">
        <v>1014</v>
      </c>
      <c r="I156" s="837">
        <v>98.026347372870006</v>
      </c>
    </row>
    <row r="157" spans="1:9" ht="11.25" customHeight="1" x14ac:dyDescent="0.2">
      <c r="A157" s="789" t="s">
        <v>522</v>
      </c>
      <c r="B157" s="833">
        <v>770</v>
      </c>
      <c r="C157" s="834" t="s">
        <v>400</v>
      </c>
      <c r="D157" s="867">
        <v>1000</v>
      </c>
      <c r="E157" s="833" t="s">
        <v>1041</v>
      </c>
      <c r="F157" s="833">
        <v>770</v>
      </c>
      <c r="G157" s="867">
        <v>77.999214351185017</v>
      </c>
      <c r="H157" s="655" t="s">
        <v>1014</v>
      </c>
      <c r="I157" s="837" t="s">
        <v>1440</v>
      </c>
    </row>
    <row r="158" spans="1:9" ht="11.25" customHeight="1" x14ac:dyDescent="0.2">
      <c r="A158" s="789" t="s">
        <v>523</v>
      </c>
      <c r="B158" s="833">
        <v>3.6336480000000004E-2</v>
      </c>
      <c r="C158" s="834" t="s">
        <v>718</v>
      </c>
      <c r="D158" s="867">
        <v>500</v>
      </c>
      <c r="E158" s="833" t="s">
        <v>1041</v>
      </c>
      <c r="F158" s="833" t="s">
        <v>1014</v>
      </c>
      <c r="G158" s="867">
        <v>5.8999999999999997E-2</v>
      </c>
      <c r="H158" s="655">
        <v>3.6336480000000004E-2</v>
      </c>
      <c r="I158" s="837">
        <v>3.2814192109612192</v>
      </c>
    </row>
    <row r="159" spans="1:9" ht="11.25" customHeight="1" x14ac:dyDescent="0.2">
      <c r="A159" s="789" t="s">
        <v>524</v>
      </c>
      <c r="B159" s="833">
        <v>24.041348000000003</v>
      </c>
      <c r="C159" s="834" t="s">
        <v>1438</v>
      </c>
      <c r="D159" s="867">
        <v>259.54240000000004</v>
      </c>
      <c r="E159" s="833" t="s">
        <v>1041</v>
      </c>
      <c r="F159" s="833" t="s">
        <v>1014</v>
      </c>
      <c r="G159" s="867">
        <v>124.60118770799056</v>
      </c>
      <c r="H159" s="655">
        <v>44.580891428571441</v>
      </c>
      <c r="I159" s="837">
        <v>24.041348000000003</v>
      </c>
    </row>
    <row r="160" spans="1:9" ht="11.25" customHeight="1" thickBot="1" x14ac:dyDescent="0.25">
      <c r="A160" s="789" t="s">
        <v>525</v>
      </c>
      <c r="B160" s="833">
        <v>1000</v>
      </c>
      <c r="C160" s="834" t="s">
        <v>1441</v>
      </c>
      <c r="D160" s="867">
        <v>1000</v>
      </c>
      <c r="E160" s="833" t="s">
        <v>1041</v>
      </c>
      <c r="F160" s="833">
        <v>349</v>
      </c>
      <c r="G160" s="867">
        <v>4692.8571428571431</v>
      </c>
      <c r="H160" s="655" t="s">
        <v>1014</v>
      </c>
      <c r="I160" s="872" t="s">
        <v>1440</v>
      </c>
    </row>
    <row r="161" spans="1:9" ht="22.5" customHeight="1" thickTop="1" x14ac:dyDescent="0.2">
      <c r="A161" s="759" t="s">
        <v>656</v>
      </c>
      <c r="B161" s="833" t="s">
        <v>527</v>
      </c>
      <c r="C161" s="833" t="s">
        <v>381</v>
      </c>
      <c r="D161" s="867" t="s">
        <v>381</v>
      </c>
      <c r="E161" s="833" t="s">
        <v>381</v>
      </c>
      <c r="F161" s="833" t="s">
        <v>381</v>
      </c>
      <c r="G161" s="836" t="s">
        <v>381</v>
      </c>
      <c r="H161" s="655" t="s">
        <v>381</v>
      </c>
      <c r="I161" s="869" t="s">
        <v>381</v>
      </c>
    </row>
    <row r="162" spans="1:9" ht="11.25" customHeight="1" thickBot="1" x14ac:dyDescent="0.25">
      <c r="A162" s="319" t="s">
        <v>657</v>
      </c>
      <c r="B162" s="843" t="s">
        <v>382</v>
      </c>
      <c r="C162" s="843" t="s">
        <v>381</v>
      </c>
      <c r="D162" s="844" t="s">
        <v>381</v>
      </c>
      <c r="E162" s="843" t="s">
        <v>381</v>
      </c>
      <c r="F162" s="843" t="s">
        <v>381</v>
      </c>
      <c r="G162" s="846" t="s">
        <v>381</v>
      </c>
      <c r="H162" s="847" t="s">
        <v>381</v>
      </c>
      <c r="I162" s="870" t="s">
        <v>381</v>
      </c>
    </row>
    <row r="163" spans="1:9" s="280" customFormat="1" ht="11.25" customHeight="1" thickTop="1" x14ac:dyDescent="0.2">
      <c r="A163" s="66" t="s">
        <v>529</v>
      </c>
      <c r="B163" s="277"/>
      <c r="C163" s="277"/>
      <c r="D163" s="277"/>
      <c r="E163" s="277"/>
      <c r="F163" s="849"/>
      <c r="G163" s="277"/>
      <c r="H163" s="277"/>
      <c r="I163" s="850"/>
    </row>
    <row r="164" spans="1:9" ht="11.25" customHeight="1" x14ac:dyDescent="0.2">
      <c r="A164" s="603" t="s">
        <v>532</v>
      </c>
      <c r="B164" s="277"/>
      <c r="C164" s="277"/>
      <c r="D164" s="277"/>
      <c r="E164" s="276"/>
      <c r="F164" s="277"/>
      <c r="G164" s="277"/>
      <c r="H164" s="277"/>
      <c r="I164" s="766"/>
    </row>
    <row r="165" spans="1:9" ht="11.25" customHeight="1" x14ac:dyDescent="0.2">
      <c r="A165" s="66"/>
      <c r="B165" s="277"/>
      <c r="C165" s="277"/>
      <c r="D165" s="277"/>
      <c r="E165" s="276"/>
      <c r="F165" s="277"/>
      <c r="G165" s="277"/>
      <c r="H165" s="277"/>
      <c r="I165" s="766"/>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ht="11.25" customHeight="1" x14ac:dyDescent="0.2">
      <c r="A169" s="67" t="s">
        <v>826</v>
      </c>
      <c r="B169" s="277"/>
      <c r="C169" s="277"/>
      <c r="D169" s="277"/>
      <c r="E169" s="277"/>
      <c r="F169" s="849"/>
      <c r="G169" s="277"/>
      <c r="H169" s="277"/>
      <c r="I169" s="766"/>
    </row>
    <row r="170" spans="1:9" ht="11.25" customHeight="1" thickBot="1" x14ac:dyDescent="0.25">
      <c r="A170" s="853"/>
      <c r="B170" s="854"/>
      <c r="C170" s="854"/>
      <c r="D170" s="854"/>
      <c r="E170" s="854"/>
      <c r="F170" s="855"/>
      <c r="G170" s="854"/>
      <c r="H170" s="854"/>
      <c r="I170" s="856"/>
    </row>
    <row r="171" spans="1:9" ht="10.8" thickTop="1" x14ac:dyDescent="0.2"/>
  </sheetData>
  <sheetProtection algorithmName="SHA-512" hashValue="F+e0YACHQ/Esqb4+RdjzMPRk6Z6/qlAcUAMCrfqNOZ0wbgVNG6hJXb7yetELYF8PoJSlQGamtlNDSkZ4alqKlg==" saltValue="bTAds36nOVRDjk8VEb+ODg=="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1"/>
  <sheetViews>
    <sheetView zoomScale="85" zoomScaleNormal="85" workbookViewId="0">
      <pane ySplit="3180" topLeftCell="A7" activePane="bottomLeft"/>
      <selection sqref="A1:XFD1048576"/>
      <selection pane="bottomLeft" activeCell="G16" sqref="G16"/>
    </sheetView>
  </sheetViews>
  <sheetFormatPr defaultColWidth="8.6640625" defaultRowHeight="10.199999999999999" x14ac:dyDescent="0.2"/>
  <cols>
    <col min="1" max="1" width="40.6640625" style="294" customWidth="1"/>
    <col min="2" max="2" width="12.109375" style="771" customWidth="1"/>
    <col min="3" max="3" width="19.6640625" style="771" customWidth="1"/>
    <col min="4" max="4" width="13.6640625" style="294" customWidth="1"/>
    <col min="5" max="5" width="13.5546875" style="294" customWidth="1"/>
    <col min="6" max="6" width="11.88671875" style="294" customWidth="1"/>
    <col min="7" max="7" width="13.5546875" style="294" customWidth="1"/>
    <col min="8" max="8" width="11.44140625" style="294" customWidth="1"/>
    <col min="9" max="9" width="12.6640625" style="859" customWidth="1"/>
    <col min="10" max="16384" width="8.6640625" style="294"/>
  </cols>
  <sheetData>
    <row r="1" spans="1:11" s="804" customFormat="1" ht="46.8" x14ac:dyDescent="0.3">
      <c r="A1" s="315" t="s">
        <v>537</v>
      </c>
      <c r="B1" s="801"/>
      <c r="C1" s="801"/>
      <c r="D1" s="801"/>
      <c r="E1" s="802"/>
      <c r="F1" s="803"/>
      <c r="G1" s="803"/>
      <c r="H1" s="801"/>
      <c r="I1" s="801"/>
      <c r="J1" s="801"/>
      <c r="K1" s="297"/>
    </row>
    <row r="2" spans="1:11" s="301" customFormat="1" ht="15.9" customHeight="1" thickBot="1" x14ac:dyDescent="0.25">
      <c r="A2" s="873"/>
      <c r="B2" s="801"/>
      <c r="C2" s="801"/>
      <c r="D2" s="874"/>
      <c r="E2" s="874"/>
      <c r="F2" s="874"/>
      <c r="G2" s="874"/>
      <c r="H2" s="874"/>
      <c r="I2" s="801"/>
    </row>
    <row r="3" spans="1:11" s="864" customFormat="1" ht="14.1" customHeight="1" thickTop="1" thickBot="1" x14ac:dyDescent="0.25">
      <c r="A3" s="860"/>
      <c r="B3" s="807" t="s">
        <v>895</v>
      </c>
      <c r="C3" s="861"/>
      <c r="D3" s="862"/>
      <c r="E3" s="862"/>
      <c r="F3" s="863"/>
      <c r="G3" s="862"/>
      <c r="H3" s="862"/>
      <c r="I3" s="745"/>
    </row>
    <row r="4" spans="1:11" s="864" customFormat="1" ht="39" customHeight="1" thickTop="1" thickBot="1" x14ac:dyDescent="0.25">
      <c r="A4" s="1639" t="s">
        <v>242</v>
      </c>
      <c r="B4" s="1644" t="s">
        <v>896</v>
      </c>
      <c r="C4" s="812"/>
      <c r="D4" s="1642" t="s">
        <v>968</v>
      </c>
      <c r="E4" s="1637" t="s">
        <v>1091</v>
      </c>
      <c r="F4" s="1637" t="s">
        <v>400</v>
      </c>
      <c r="G4" s="813" t="s">
        <v>966</v>
      </c>
      <c r="H4" s="814"/>
      <c r="I4" s="815" t="s">
        <v>410</v>
      </c>
    </row>
    <row r="5" spans="1:11" s="864" customFormat="1" ht="45.75" customHeight="1" x14ac:dyDescent="0.2">
      <c r="A5" s="1639"/>
      <c r="B5" s="1645"/>
      <c r="C5" s="816"/>
      <c r="D5" s="1643"/>
      <c r="E5" s="1638"/>
      <c r="F5" s="1638"/>
      <c r="G5" s="817" t="s">
        <v>647</v>
      </c>
      <c r="H5" s="818" t="s">
        <v>588</v>
      </c>
      <c r="I5" s="819" t="s">
        <v>81</v>
      </c>
    </row>
    <row r="6" spans="1:11" s="864" customFormat="1" ht="10.8" thickBot="1" x14ac:dyDescent="0.25">
      <c r="A6" s="1647"/>
      <c r="B6" s="1646"/>
      <c r="C6" s="820" t="s">
        <v>526</v>
      </c>
      <c r="D6" s="821" t="s">
        <v>891</v>
      </c>
      <c r="E6" s="822" t="s">
        <v>892</v>
      </c>
      <c r="F6" s="823" t="s">
        <v>890</v>
      </c>
      <c r="G6" s="824" t="s">
        <v>505</v>
      </c>
      <c r="H6" s="825" t="s">
        <v>893</v>
      </c>
      <c r="I6" s="826" t="s">
        <v>1053</v>
      </c>
    </row>
    <row r="7" spans="1:11" s="804" customFormat="1" ht="11.25" customHeight="1" x14ac:dyDescent="0.2">
      <c r="A7" s="309" t="s">
        <v>589</v>
      </c>
      <c r="B7" s="827">
        <v>118.02725999999998</v>
      </c>
      <c r="C7" s="828" t="s">
        <v>718</v>
      </c>
      <c r="D7" s="827">
        <v>1000</v>
      </c>
      <c r="E7" s="827" t="s">
        <v>1041</v>
      </c>
      <c r="F7" s="827" t="s">
        <v>1014</v>
      </c>
      <c r="G7" s="784">
        <v>655.66366759501079</v>
      </c>
      <c r="H7" s="831">
        <v>118.02725999999998</v>
      </c>
      <c r="I7" s="832">
        <v>118.02733726415093</v>
      </c>
    </row>
    <row r="8" spans="1:11" s="804" customFormat="1" ht="11.25" customHeight="1" x14ac:dyDescent="0.2">
      <c r="A8" s="279" t="s">
        <v>590</v>
      </c>
      <c r="B8" s="833">
        <v>5.5120019500000001</v>
      </c>
      <c r="C8" s="834" t="s">
        <v>1438</v>
      </c>
      <c r="D8" s="833">
        <v>500</v>
      </c>
      <c r="E8" s="833" t="s">
        <v>1041</v>
      </c>
      <c r="F8" s="833" t="s">
        <v>1014</v>
      </c>
      <c r="G8" s="788">
        <v>339.48905290891071</v>
      </c>
      <c r="H8" s="655" t="s">
        <v>1439</v>
      </c>
      <c r="I8" s="837">
        <v>5.5120019500000001</v>
      </c>
    </row>
    <row r="9" spans="1:11" s="804" customFormat="1" ht="11.25" customHeight="1" x14ac:dyDescent="0.2">
      <c r="A9" s="279" t="s">
        <v>591</v>
      </c>
      <c r="B9" s="833">
        <v>0.9234675</v>
      </c>
      <c r="C9" s="834" t="s">
        <v>1438</v>
      </c>
      <c r="D9" s="833">
        <v>500</v>
      </c>
      <c r="E9" s="833" t="s">
        <v>1041</v>
      </c>
      <c r="F9" s="833" t="s">
        <v>1014</v>
      </c>
      <c r="G9" s="788">
        <v>12266.656272829496</v>
      </c>
      <c r="H9" s="655">
        <v>13975.465867689663</v>
      </c>
      <c r="I9" s="837">
        <v>0.9234675</v>
      </c>
    </row>
    <row r="10" spans="1:11" s="804" customFormat="1" ht="11.25" customHeight="1" x14ac:dyDescent="0.2">
      <c r="A10" s="279" t="s">
        <v>592</v>
      </c>
      <c r="B10" s="833">
        <v>3.8715485119258415</v>
      </c>
      <c r="C10" s="834" t="s">
        <v>719</v>
      </c>
      <c r="D10" s="833">
        <v>1000</v>
      </c>
      <c r="E10" s="833" t="s">
        <v>1041</v>
      </c>
      <c r="F10" s="833" t="s">
        <v>1014</v>
      </c>
      <c r="G10" s="788">
        <v>3.8715485119258415</v>
      </c>
      <c r="H10" s="655" t="s">
        <v>1014</v>
      </c>
      <c r="I10" s="837">
        <v>8.3677457928301884</v>
      </c>
    </row>
    <row r="11" spans="1:11" s="804" customFormat="1" ht="11.25" customHeight="1" x14ac:dyDescent="0.2">
      <c r="A11" s="279" t="s">
        <v>171</v>
      </c>
      <c r="B11" s="833">
        <v>49.756850427759993</v>
      </c>
      <c r="C11" s="834" t="s">
        <v>1438</v>
      </c>
      <c r="D11" s="833">
        <v>500</v>
      </c>
      <c r="E11" s="833" t="s">
        <v>1041</v>
      </c>
      <c r="F11" s="833" t="s">
        <v>1014</v>
      </c>
      <c r="G11" s="788">
        <v>113.78462320028632</v>
      </c>
      <c r="H11" s="655" t="s">
        <v>1014</v>
      </c>
      <c r="I11" s="837">
        <v>49.756850427759993</v>
      </c>
    </row>
    <row r="12" spans="1:11" s="804" customFormat="1" ht="11.25" customHeight="1" x14ac:dyDescent="0.2">
      <c r="A12" s="305" t="s">
        <v>172</v>
      </c>
      <c r="B12" s="833">
        <v>0.84560400368695798</v>
      </c>
      <c r="C12" s="834" t="s">
        <v>1438</v>
      </c>
      <c r="D12" s="833">
        <v>500</v>
      </c>
      <c r="E12" s="833" t="s">
        <v>1041</v>
      </c>
      <c r="F12" s="833" t="s">
        <v>1014</v>
      </c>
      <c r="G12" s="788">
        <v>30.846521512420448</v>
      </c>
      <c r="H12" s="655" t="s">
        <v>1014</v>
      </c>
      <c r="I12" s="837">
        <v>0.84560400368695798</v>
      </c>
    </row>
    <row r="13" spans="1:11" s="804" customFormat="1" ht="11.25" customHeight="1" x14ac:dyDescent="0.2">
      <c r="A13" s="305" t="s">
        <v>103</v>
      </c>
      <c r="B13" s="833">
        <v>0.51675800225314095</v>
      </c>
      <c r="C13" s="834" t="s">
        <v>1438</v>
      </c>
      <c r="D13" s="833">
        <v>500</v>
      </c>
      <c r="E13" s="833" t="s">
        <v>1041</v>
      </c>
      <c r="F13" s="833" t="s">
        <v>1014</v>
      </c>
      <c r="G13" s="788">
        <v>30.631516977623185</v>
      </c>
      <c r="H13" s="655" t="s">
        <v>1014</v>
      </c>
      <c r="I13" s="837">
        <v>0.51675800225314095</v>
      </c>
    </row>
    <row r="14" spans="1:11" s="804" customFormat="1" ht="11.25" customHeight="1" x14ac:dyDescent="0.2">
      <c r="A14" s="279" t="s">
        <v>593</v>
      </c>
      <c r="B14" s="833">
        <v>4.2251984613333331</v>
      </c>
      <c r="C14" s="834" t="s">
        <v>718</v>
      </c>
      <c r="D14" s="833">
        <v>500</v>
      </c>
      <c r="E14" s="833" t="s">
        <v>1041</v>
      </c>
      <c r="F14" s="833" t="s">
        <v>1014</v>
      </c>
      <c r="G14" s="788">
        <v>3497.7347371954179</v>
      </c>
      <c r="H14" s="655">
        <v>4.2251984613333331</v>
      </c>
      <c r="I14" s="837">
        <v>4.2251987225786163</v>
      </c>
    </row>
    <row r="15" spans="1:11" s="804" customFormat="1" ht="11.25" customHeight="1" x14ac:dyDescent="0.2">
      <c r="A15" s="279" t="s">
        <v>594</v>
      </c>
      <c r="B15" s="833">
        <v>6.2571428571428571</v>
      </c>
      <c r="C15" s="834" t="s">
        <v>719</v>
      </c>
      <c r="D15" s="833">
        <v>1000</v>
      </c>
      <c r="E15" s="833" t="s">
        <v>1041</v>
      </c>
      <c r="F15" s="833">
        <v>2.4</v>
      </c>
      <c r="G15" s="788">
        <v>6.2571428571428571</v>
      </c>
      <c r="H15" s="655" t="s">
        <v>1014</v>
      </c>
      <c r="I15" s="837" t="s">
        <v>1440</v>
      </c>
    </row>
    <row r="16" spans="1:11" s="804" customFormat="1" ht="11.25" customHeight="1" x14ac:dyDescent="0.2">
      <c r="A16" s="279" t="s">
        <v>731</v>
      </c>
      <c r="B16" s="833">
        <v>24</v>
      </c>
      <c r="C16" s="834" t="s">
        <v>400</v>
      </c>
      <c r="D16" s="833">
        <v>1000</v>
      </c>
      <c r="E16" s="833" t="s">
        <v>1041</v>
      </c>
      <c r="F16" s="833">
        <v>24</v>
      </c>
      <c r="G16" s="788">
        <v>23</v>
      </c>
      <c r="H16" s="655" t="s">
        <v>1014</v>
      </c>
      <c r="I16" s="837" t="s">
        <v>1440</v>
      </c>
    </row>
    <row r="17" spans="1:9" s="804" customFormat="1" ht="11.25" customHeight="1" x14ac:dyDescent="0.2">
      <c r="A17" s="279" t="s">
        <v>104</v>
      </c>
      <c r="B17" s="833">
        <v>0.44720417876160007</v>
      </c>
      <c r="C17" s="834" t="s">
        <v>1438</v>
      </c>
      <c r="D17" s="833">
        <v>500</v>
      </c>
      <c r="E17" s="833" t="s">
        <v>1041</v>
      </c>
      <c r="F17" s="833" t="s">
        <v>1014</v>
      </c>
      <c r="G17" s="788">
        <v>2.3590850627904421</v>
      </c>
      <c r="H17" s="655" t="s">
        <v>1014</v>
      </c>
      <c r="I17" s="837">
        <v>0.44720417876160007</v>
      </c>
    </row>
    <row r="18" spans="1:9" s="804" customFormat="1" ht="11.25" customHeight="1" x14ac:dyDescent="0.2">
      <c r="A18" s="279" t="s">
        <v>732</v>
      </c>
      <c r="B18" s="833">
        <v>1000</v>
      </c>
      <c r="C18" s="834" t="s">
        <v>1441</v>
      </c>
      <c r="D18" s="833">
        <v>1000</v>
      </c>
      <c r="E18" s="833" t="s">
        <v>1041</v>
      </c>
      <c r="F18" s="833">
        <v>690</v>
      </c>
      <c r="G18" s="788">
        <v>3061.0483042137716</v>
      </c>
      <c r="H18" s="655" t="s">
        <v>1014</v>
      </c>
      <c r="I18" s="837" t="s">
        <v>1440</v>
      </c>
    </row>
    <row r="19" spans="1:9" s="804" customFormat="1" ht="11.25" customHeight="1" x14ac:dyDescent="0.2">
      <c r="A19" s="279" t="s">
        <v>1245</v>
      </c>
      <c r="B19" s="833">
        <v>7.8132880042840729E-3</v>
      </c>
      <c r="C19" s="834" t="s">
        <v>1438</v>
      </c>
      <c r="D19" s="833">
        <v>1000</v>
      </c>
      <c r="E19" s="833" t="s">
        <v>1041</v>
      </c>
      <c r="F19" s="833" t="s">
        <v>1014</v>
      </c>
      <c r="G19" s="788">
        <v>632.13679555714634</v>
      </c>
      <c r="H19" s="655" t="s">
        <v>1014</v>
      </c>
      <c r="I19" s="837">
        <v>7.8132880042840729E-3</v>
      </c>
    </row>
    <row r="20" spans="1:9" s="804" customFormat="1" ht="11.25" customHeight="1" x14ac:dyDescent="0.2">
      <c r="A20" s="279" t="s">
        <v>733</v>
      </c>
      <c r="B20" s="833">
        <v>0.76939408284023669</v>
      </c>
      <c r="C20" s="834" t="s">
        <v>718</v>
      </c>
      <c r="D20" s="833">
        <v>500</v>
      </c>
      <c r="E20" s="833" t="s">
        <v>1041</v>
      </c>
      <c r="F20" s="833" t="s">
        <v>1014</v>
      </c>
      <c r="G20" s="788">
        <v>1.2499138897690478</v>
      </c>
      <c r="H20" s="655">
        <v>0.76939408284023669</v>
      </c>
      <c r="I20" s="837">
        <v>4.2537009600000006</v>
      </c>
    </row>
    <row r="21" spans="1:9" s="804" customFormat="1" ht="11.25" customHeight="1" x14ac:dyDescent="0.2">
      <c r="A21" s="279" t="s">
        <v>734</v>
      </c>
      <c r="B21" s="833">
        <v>9.9781008719534601</v>
      </c>
      <c r="C21" s="834" t="s">
        <v>1438</v>
      </c>
      <c r="D21" s="833">
        <v>500</v>
      </c>
      <c r="E21" s="833" t="s">
        <v>1041</v>
      </c>
      <c r="F21" s="833" t="s">
        <v>1014</v>
      </c>
      <c r="G21" s="788">
        <v>15.673976358589249</v>
      </c>
      <c r="H21" s="655" t="s">
        <v>1014</v>
      </c>
      <c r="I21" s="837">
        <v>9.9781008719534601</v>
      </c>
    </row>
    <row r="22" spans="1:9" s="804" customFormat="1" ht="11.25" customHeight="1" x14ac:dyDescent="0.2">
      <c r="A22" s="279" t="s">
        <v>735</v>
      </c>
      <c r="B22" s="833">
        <v>1.5729635400013695</v>
      </c>
      <c r="C22" s="834" t="s">
        <v>719</v>
      </c>
      <c r="D22" s="833">
        <v>500</v>
      </c>
      <c r="E22" s="833" t="s">
        <v>1041</v>
      </c>
      <c r="F22" s="833" t="s">
        <v>1014</v>
      </c>
      <c r="G22" s="788">
        <v>1.5729635400013695</v>
      </c>
      <c r="H22" s="655" t="s">
        <v>1014</v>
      </c>
      <c r="I22" s="837">
        <v>5.8505041713132</v>
      </c>
    </row>
    <row r="23" spans="1:9" s="804" customFormat="1" ht="11.25" customHeight="1" x14ac:dyDescent="0.2">
      <c r="A23" s="279" t="s">
        <v>736</v>
      </c>
      <c r="B23" s="833">
        <v>15.729635400013695</v>
      </c>
      <c r="C23" s="834" t="s">
        <v>719</v>
      </c>
      <c r="D23" s="833">
        <v>500</v>
      </c>
      <c r="E23" s="833" t="s">
        <v>1041</v>
      </c>
      <c r="F23" s="833" t="s">
        <v>1014</v>
      </c>
      <c r="G23" s="788">
        <v>15.729635400013695</v>
      </c>
      <c r="H23" s="655" t="s">
        <v>1014</v>
      </c>
      <c r="I23" s="837">
        <v>67.660274785701603</v>
      </c>
    </row>
    <row r="24" spans="1:9" s="804" customFormat="1" ht="11.25" customHeight="1" x14ac:dyDescent="0.2">
      <c r="A24" s="279" t="s">
        <v>737</v>
      </c>
      <c r="B24" s="833">
        <v>34.528000116195038</v>
      </c>
      <c r="C24" s="834" t="s">
        <v>1438</v>
      </c>
      <c r="D24" s="833">
        <v>500</v>
      </c>
      <c r="E24" s="833" t="s">
        <v>1041</v>
      </c>
      <c r="F24" s="833" t="s">
        <v>1014</v>
      </c>
      <c r="G24" s="788">
        <v>478.19569558367709</v>
      </c>
      <c r="H24" s="655" t="s">
        <v>1014</v>
      </c>
      <c r="I24" s="837">
        <v>34.528000116195038</v>
      </c>
    </row>
    <row r="25" spans="1:9" s="804" customFormat="1" ht="11.25" customHeight="1" x14ac:dyDescent="0.2">
      <c r="A25" s="279" t="s">
        <v>738</v>
      </c>
      <c r="B25" s="833">
        <v>39.003361440024008</v>
      </c>
      <c r="C25" s="834" t="s">
        <v>1438</v>
      </c>
      <c r="D25" s="833">
        <v>500</v>
      </c>
      <c r="E25" s="833" t="s">
        <v>1041</v>
      </c>
      <c r="F25" s="833" t="s">
        <v>1014</v>
      </c>
      <c r="G25" s="788">
        <v>157.27859190503591</v>
      </c>
      <c r="H25" s="655" t="s">
        <v>1014</v>
      </c>
      <c r="I25" s="837">
        <v>39.003361440024008</v>
      </c>
    </row>
    <row r="26" spans="1:9" s="804" customFormat="1" ht="11.25" customHeight="1" x14ac:dyDescent="0.2">
      <c r="A26" s="279" t="s">
        <v>136</v>
      </c>
      <c r="B26" s="833">
        <v>31.114129015408725</v>
      </c>
      <c r="C26" s="834" t="s">
        <v>719</v>
      </c>
      <c r="D26" s="833">
        <v>1000</v>
      </c>
      <c r="E26" s="833" t="s">
        <v>1041</v>
      </c>
      <c r="F26" s="833">
        <v>3</v>
      </c>
      <c r="G26" s="788">
        <v>31.114129015408725</v>
      </c>
      <c r="H26" s="655" t="s">
        <v>1014</v>
      </c>
      <c r="I26" s="837" t="s">
        <v>1440</v>
      </c>
    </row>
    <row r="27" spans="1:9" s="804" customFormat="1" ht="11.25" customHeight="1" x14ac:dyDescent="0.2">
      <c r="A27" s="279" t="s">
        <v>243</v>
      </c>
      <c r="B27" s="833">
        <v>10.157103856679932</v>
      </c>
      <c r="C27" s="834" t="s">
        <v>719</v>
      </c>
      <c r="D27" s="833">
        <v>500</v>
      </c>
      <c r="E27" s="833" t="s">
        <v>1041</v>
      </c>
      <c r="F27" s="833" t="s">
        <v>1014</v>
      </c>
      <c r="G27" s="788">
        <v>10.157103856679932</v>
      </c>
      <c r="H27" s="655" t="s">
        <v>1439</v>
      </c>
      <c r="I27" s="837">
        <v>230.95592832704406</v>
      </c>
    </row>
    <row r="28" spans="1:9" s="804" customFormat="1" ht="11.25" customHeight="1" x14ac:dyDescent="0.2">
      <c r="A28" s="279" t="s">
        <v>137</v>
      </c>
      <c r="B28" s="833">
        <v>7.8962365734984701E-3</v>
      </c>
      <c r="C28" s="834" t="s">
        <v>718</v>
      </c>
      <c r="D28" s="833">
        <v>500</v>
      </c>
      <c r="E28" s="833" t="s">
        <v>1041</v>
      </c>
      <c r="F28" s="833" t="s">
        <v>1014</v>
      </c>
      <c r="G28" s="788">
        <v>0.24152671625648919</v>
      </c>
      <c r="H28" s="655">
        <v>7.8962365734984701E-3</v>
      </c>
      <c r="I28" s="837">
        <v>0.95774348880303517</v>
      </c>
    </row>
    <row r="29" spans="1:9" s="804" customFormat="1" ht="11.25" customHeight="1" x14ac:dyDescent="0.2">
      <c r="A29" s="789" t="s">
        <v>1177</v>
      </c>
      <c r="B29" s="833">
        <v>4.0411040595122452E-3</v>
      </c>
      <c r="C29" s="834" t="s">
        <v>1438</v>
      </c>
      <c r="D29" s="833">
        <v>500</v>
      </c>
      <c r="E29" s="833" t="s">
        <v>1041</v>
      </c>
      <c r="F29" s="833" t="s">
        <v>1014</v>
      </c>
      <c r="G29" s="788">
        <v>3.7727044253347715</v>
      </c>
      <c r="H29" s="655" t="s">
        <v>1439</v>
      </c>
      <c r="I29" s="837">
        <v>4.0411040595122452E-3</v>
      </c>
    </row>
    <row r="30" spans="1:9" s="804" customFormat="1" ht="11.25" customHeight="1" x14ac:dyDescent="0.2">
      <c r="A30" s="279" t="s">
        <v>138</v>
      </c>
      <c r="B30" s="833">
        <v>38.755453401329738</v>
      </c>
      <c r="C30" s="834" t="s">
        <v>719</v>
      </c>
      <c r="D30" s="833">
        <v>500</v>
      </c>
      <c r="E30" s="833" t="s">
        <v>1041</v>
      </c>
      <c r="F30" s="833" t="s">
        <v>1014</v>
      </c>
      <c r="G30" s="788">
        <v>38.755453401329738</v>
      </c>
      <c r="H30" s="655" t="s">
        <v>1014</v>
      </c>
      <c r="I30" s="837">
        <v>193.77900056224536</v>
      </c>
    </row>
    <row r="31" spans="1:9" s="804" customFormat="1" ht="11.25" customHeight="1" x14ac:dyDescent="0.2">
      <c r="A31" s="279" t="s">
        <v>139</v>
      </c>
      <c r="B31" s="833">
        <v>1000</v>
      </c>
      <c r="C31" s="834" t="s">
        <v>1441</v>
      </c>
      <c r="D31" s="833">
        <v>1000</v>
      </c>
      <c r="E31" s="833" t="s">
        <v>1041</v>
      </c>
      <c r="F31" s="833" t="s">
        <v>1014</v>
      </c>
      <c r="G31" s="788">
        <v>3126.8470643815126</v>
      </c>
      <c r="H31" s="655" t="s">
        <v>1014</v>
      </c>
      <c r="I31" s="837" t="s">
        <v>1440</v>
      </c>
    </row>
    <row r="32" spans="1:9" s="804" customFormat="1" ht="11.25" customHeight="1" x14ac:dyDescent="0.2">
      <c r="A32" s="279" t="s">
        <v>140</v>
      </c>
      <c r="B32" s="833">
        <v>1.6219659043659043E-2</v>
      </c>
      <c r="C32" s="834" t="s">
        <v>718</v>
      </c>
      <c r="D32" s="833">
        <v>932.0059079245284</v>
      </c>
      <c r="E32" s="833" t="s">
        <v>1041</v>
      </c>
      <c r="F32" s="833" t="s">
        <v>1014</v>
      </c>
      <c r="G32" s="788">
        <v>0.31781847409756436</v>
      </c>
      <c r="H32" s="655">
        <v>1.6219659043659043E-2</v>
      </c>
      <c r="I32" s="837">
        <v>2.1063063003537699</v>
      </c>
    </row>
    <row r="33" spans="1:9" s="804" customFormat="1" ht="11.25" customHeight="1" x14ac:dyDescent="0.2">
      <c r="A33" s="279" t="s">
        <v>141</v>
      </c>
      <c r="B33" s="833">
        <v>1.985797</v>
      </c>
      <c r="C33" s="834" t="s">
        <v>1438</v>
      </c>
      <c r="D33" s="833">
        <v>500</v>
      </c>
      <c r="E33" s="833" t="s">
        <v>1041</v>
      </c>
      <c r="F33" s="833" t="s">
        <v>1014</v>
      </c>
      <c r="G33" s="788">
        <v>20.496348071787974</v>
      </c>
      <c r="H33" s="655" t="s">
        <v>1014</v>
      </c>
      <c r="I33" s="837">
        <v>1.985797</v>
      </c>
    </row>
    <row r="34" spans="1:9" s="804" customFormat="1" ht="11.25" customHeight="1" x14ac:dyDescent="0.2">
      <c r="A34" s="279" t="s">
        <v>142</v>
      </c>
      <c r="B34" s="833">
        <v>0.22290445714285717</v>
      </c>
      <c r="C34" s="834" t="s">
        <v>718</v>
      </c>
      <c r="D34" s="833">
        <v>500</v>
      </c>
      <c r="E34" s="833" t="s">
        <v>1041</v>
      </c>
      <c r="F34" s="833" t="s">
        <v>1014</v>
      </c>
      <c r="G34" s="788">
        <v>1.4804696915468301</v>
      </c>
      <c r="H34" s="655">
        <v>0.22290445714285717</v>
      </c>
      <c r="I34" s="837">
        <v>0.76008991999999997</v>
      </c>
    </row>
    <row r="35" spans="1:9" s="804" customFormat="1" ht="11.25" customHeight="1" x14ac:dyDescent="0.2">
      <c r="A35" s="279" t="s">
        <v>143</v>
      </c>
      <c r="B35" s="833">
        <v>14.215161571366792</v>
      </c>
      <c r="C35" s="834" t="s">
        <v>719</v>
      </c>
      <c r="D35" s="833">
        <v>1000</v>
      </c>
      <c r="E35" s="833" t="s">
        <v>1041</v>
      </c>
      <c r="F35" s="833">
        <v>2.2999999999999998</v>
      </c>
      <c r="G35" s="788">
        <v>14.215161571366792</v>
      </c>
      <c r="H35" s="655" t="s">
        <v>1014</v>
      </c>
      <c r="I35" s="837" t="s">
        <v>1440</v>
      </c>
    </row>
    <row r="36" spans="1:9" s="804" customFormat="1" ht="11.25" customHeight="1" x14ac:dyDescent="0.2">
      <c r="A36" s="279" t="s">
        <v>144</v>
      </c>
      <c r="B36" s="833">
        <v>0.10002123076923075</v>
      </c>
      <c r="C36" s="834" t="s">
        <v>718</v>
      </c>
      <c r="D36" s="833">
        <v>453.26214201257858</v>
      </c>
      <c r="E36" s="833" t="s">
        <v>1041</v>
      </c>
      <c r="F36" s="833" t="s">
        <v>1014</v>
      </c>
      <c r="G36" s="788">
        <v>0.71184628235357972</v>
      </c>
      <c r="H36" s="655">
        <v>0.10002123076923075</v>
      </c>
      <c r="I36" s="837">
        <v>1.774601052</v>
      </c>
    </row>
    <row r="37" spans="1:9" s="804" customFormat="1" ht="11.25" customHeight="1" x14ac:dyDescent="0.2">
      <c r="A37" s="279" t="s">
        <v>655</v>
      </c>
      <c r="B37" s="833">
        <v>17.200211477720551</v>
      </c>
      <c r="C37" s="834" t="s">
        <v>719</v>
      </c>
      <c r="D37" s="833">
        <v>1000</v>
      </c>
      <c r="E37" s="833" t="s">
        <v>1041</v>
      </c>
      <c r="F37" s="833" t="s">
        <v>1014</v>
      </c>
      <c r="G37" s="788">
        <v>17.200211477720551</v>
      </c>
      <c r="H37" s="655" t="s">
        <v>1014</v>
      </c>
      <c r="I37" s="837">
        <v>22.699061202515725</v>
      </c>
    </row>
    <row r="38" spans="1:9" s="804" customFormat="1" ht="11.25" customHeight="1" x14ac:dyDescent="0.2">
      <c r="A38" s="279" t="s">
        <v>145</v>
      </c>
      <c r="B38" s="833">
        <v>0.35559731960000007</v>
      </c>
      <c r="C38" s="834" t="s">
        <v>1438</v>
      </c>
      <c r="D38" s="833">
        <v>1000</v>
      </c>
      <c r="E38" s="833" t="s">
        <v>1041</v>
      </c>
      <c r="F38" s="833" t="s">
        <v>1014</v>
      </c>
      <c r="G38" s="788">
        <v>2.7129478222090082</v>
      </c>
      <c r="H38" s="655" t="s">
        <v>1014</v>
      </c>
      <c r="I38" s="837">
        <v>0.35559731960000007</v>
      </c>
    </row>
    <row r="39" spans="1:9" s="804" customFormat="1" ht="11.25" customHeight="1" x14ac:dyDescent="0.2">
      <c r="A39" s="279" t="s">
        <v>146</v>
      </c>
      <c r="B39" s="833">
        <v>1.4517275000000003</v>
      </c>
      <c r="C39" s="834" t="s">
        <v>1438</v>
      </c>
      <c r="D39" s="833">
        <v>500</v>
      </c>
      <c r="E39" s="833" t="s">
        <v>1041</v>
      </c>
      <c r="F39" s="833" t="s">
        <v>1014</v>
      </c>
      <c r="G39" s="788">
        <v>58.735856754033783</v>
      </c>
      <c r="H39" s="655">
        <v>2.229044571428572</v>
      </c>
      <c r="I39" s="837">
        <v>1.4517275000000003</v>
      </c>
    </row>
    <row r="40" spans="1:9" s="804" customFormat="1" ht="11.25" customHeight="1" x14ac:dyDescent="0.2">
      <c r="A40" s="279" t="s">
        <v>829</v>
      </c>
      <c r="B40" s="833">
        <v>11.501468800000001</v>
      </c>
      <c r="C40" s="834" t="s">
        <v>1438</v>
      </c>
      <c r="D40" s="833">
        <v>500</v>
      </c>
      <c r="E40" s="833" t="s">
        <v>1041</v>
      </c>
      <c r="F40" s="833" t="s">
        <v>1014</v>
      </c>
      <c r="G40" s="788">
        <v>2117.4658377358492</v>
      </c>
      <c r="H40" s="655">
        <v>445.80891428571431</v>
      </c>
      <c r="I40" s="837">
        <v>11.501468800000001</v>
      </c>
    </row>
    <row r="41" spans="1:9" ht="11.25" customHeight="1" x14ac:dyDescent="0.2">
      <c r="A41" s="800" t="s">
        <v>147</v>
      </c>
      <c r="B41" s="833">
        <v>2.6092494983277589E-2</v>
      </c>
      <c r="C41" s="834" t="s">
        <v>718</v>
      </c>
      <c r="D41" s="833">
        <v>500</v>
      </c>
      <c r="E41" s="833" t="s">
        <v>1041</v>
      </c>
      <c r="F41" s="833" t="s">
        <v>1014</v>
      </c>
      <c r="G41" s="788">
        <v>0.34301157353891393</v>
      </c>
      <c r="H41" s="655">
        <v>2.6092494983277589E-2</v>
      </c>
      <c r="I41" s="837">
        <v>0.79094456000000002</v>
      </c>
    </row>
    <row r="42" spans="1:9" ht="11.25" customHeight="1" x14ac:dyDescent="0.2">
      <c r="A42" s="789" t="s">
        <v>830</v>
      </c>
      <c r="B42" s="833">
        <v>4.012280228571429</v>
      </c>
      <c r="C42" s="834" t="s">
        <v>718</v>
      </c>
      <c r="D42" s="833">
        <v>100</v>
      </c>
      <c r="E42" s="833" t="s">
        <v>1041</v>
      </c>
      <c r="F42" s="833" t="s">
        <v>1014</v>
      </c>
      <c r="G42" s="788">
        <v>24.383473244162705</v>
      </c>
      <c r="H42" s="655">
        <v>4.012280228571429</v>
      </c>
      <c r="I42" s="837">
        <v>10.665197382857142</v>
      </c>
    </row>
    <row r="43" spans="1:9" ht="11.25" customHeight="1" x14ac:dyDescent="0.2">
      <c r="A43" s="789" t="s">
        <v>148</v>
      </c>
      <c r="B43" s="833">
        <v>0.1160572986</v>
      </c>
      <c r="C43" s="834" t="s">
        <v>1438</v>
      </c>
      <c r="D43" s="833">
        <v>100</v>
      </c>
      <c r="E43" s="833" t="s">
        <v>1041</v>
      </c>
      <c r="F43" s="833" t="s">
        <v>1014</v>
      </c>
      <c r="G43" s="788">
        <v>69.558962317676844</v>
      </c>
      <c r="H43" s="655">
        <v>41.778213070056985</v>
      </c>
      <c r="I43" s="837">
        <v>0.1160572986</v>
      </c>
    </row>
    <row r="44" spans="1:9" ht="11.25" customHeight="1" x14ac:dyDescent="0.2">
      <c r="A44" s="789" t="s">
        <v>653</v>
      </c>
      <c r="B44" s="833">
        <v>1145</v>
      </c>
      <c r="C44" s="834" t="s">
        <v>400</v>
      </c>
      <c r="D44" s="833" t="s">
        <v>381</v>
      </c>
      <c r="E44" s="833" t="s">
        <v>1041</v>
      </c>
      <c r="F44" s="833">
        <v>1145</v>
      </c>
      <c r="G44" s="788" t="s">
        <v>1014</v>
      </c>
      <c r="H44" s="655" t="s">
        <v>1014</v>
      </c>
      <c r="I44" s="837" t="s">
        <v>1440</v>
      </c>
    </row>
    <row r="45" spans="1:9" ht="11.25" customHeight="1" x14ac:dyDescent="0.2">
      <c r="A45" s="789" t="s">
        <v>827</v>
      </c>
      <c r="B45" s="833">
        <v>1000</v>
      </c>
      <c r="C45" s="834" t="s">
        <v>1441</v>
      </c>
      <c r="D45" s="833">
        <v>1000</v>
      </c>
      <c r="E45" s="833" t="s">
        <v>1041</v>
      </c>
      <c r="F45" s="833" t="s">
        <v>1014</v>
      </c>
      <c r="G45" s="788">
        <v>23464.285714285717</v>
      </c>
      <c r="H45" s="655" t="s">
        <v>1014</v>
      </c>
      <c r="I45" s="837" t="s">
        <v>1440</v>
      </c>
    </row>
    <row r="46" spans="1:9" ht="11.25" customHeight="1" x14ac:dyDescent="0.2">
      <c r="A46" s="789" t="s">
        <v>828</v>
      </c>
      <c r="B46" s="833">
        <v>30.068326091521424</v>
      </c>
      <c r="C46" s="834" t="s">
        <v>719</v>
      </c>
      <c r="D46" s="833">
        <v>1000</v>
      </c>
      <c r="E46" s="833" t="s">
        <v>1041</v>
      </c>
      <c r="F46" s="833" t="s">
        <v>1014</v>
      </c>
      <c r="G46" s="788">
        <v>30.068326091521424</v>
      </c>
      <c r="H46" s="655" t="s">
        <v>1014</v>
      </c>
      <c r="I46" s="837" t="s">
        <v>1440</v>
      </c>
    </row>
    <row r="47" spans="1:9" ht="11.25" customHeight="1" x14ac:dyDescent="0.2">
      <c r="A47" s="789" t="s">
        <v>149</v>
      </c>
      <c r="B47" s="833">
        <v>29.963032276400003</v>
      </c>
      <c r="C47" s="834" t="s">
        <v>1438</v>
      </c>
      <c r="D47" s="833">
        <v>1000</v>
      </c>
      <c r="E47" s="833" t="s">
        <v>1041</v>
      </c>
      <c r="F47" s="833" t="s">
        <v>1014</v>
      </c>
      <c r="G47" s="788">
        <v>1572.7859190503586</v>
      </c>
      <c r="H47" s="655" t="s">
        <v>1014</v>
      </c>
      <c r="I47" s="837">
        <v>29.963032276400003</v>
      </c>
    </row>
    <row r="48" spans="1:9" ht="11.25" customHeight="1" x14ac:dyDescent="0.2">
      <c r="A48" s="789" t="s">
        <v>150</v>
      </c>
      <c r="B48" s="833">
        <v>80</v>
      </c>
      <c r="C48" s="834" t="s">
        <v>400</v>
      </c>
      <c r="D48" s="833">
        <v>1000</v>
      </c>
      <c r="E48" s="833" t="s">
        <v>1041</v>
      </c>
      <c r="F48" s="833">
        <v>80</v>
      </c>
      <c r="G48" s="788">
        <v>4.6799528610711016</v>
      </c>
      <c r="H48" s="655" t="s">
        <v>1014</v>
      </c>
      <c r="I48" s="837" t="s">
        <v>1440</v>
      </c>
    </row>
    <row r="49" spans="1:9" ht="11.25" customHeight="1" x14ac:dyDescent="0.2">
      <c r="A49" s="789" t="s">
        <v>151</v>
      </c>
      <c r="B49" s="833">
        <v>625.71428571428567</v>
      </c>
      <c r="C49" s="834" t="s">
        <v>719</v>
      </c>
      <c r="D49" s="833">
        <v>1000</v>
      </c>
      <c r="E49" s="833" t="s">
        <v>1041</v>
      </c>
      <c r="F49" s="833">
        <v>252</v>
      </c>
      <c r="G49" s="788">
        <v>625.71428571428567</v>
      </c>
      <c r="H49" s="655" t="s">
        <v>1014</v>
      </c>
      <c r="I49" s="837" t="s">
        <v>1440</v>
      </c>
    </row>
    <row r="50" spans="1:9" ht="11.25" customHeight="1" x14ac:dyDescent="0.2">
      <c r="A50" s="789" t="s">
        <v>152</v>
      </c>
      <c r="B50" s="833">
        <v>4.7610264623901024</v>
      </c>
      <c r="C50" s="834" t="s">
        <v>719</v>
      </c>
      <c r="D50" s="833">
        <v>100</v>
      </c>
      <c r="E50" s="833" t="s">
        <v>1041</v>
      </c>
      <c r="F50" s="833" t="s">
        <v>1014</v>
      </c>
      <c r="G50" s="788">
        <v>4.7610264623901024</v>
      </c>
      <c r="H50" s="655" t="s">
        <v>1439</v>
      </c>
      <c r="I50" s="837" t="s">
        <v>1440</v>
      </c>
    </row>
    <row r="51" spans="1:9" ht="11.25" customHeight="1" x14ac:dyDescent="0.2">
      <c r="A51" s="306" t="s">
        <v>105</v>
      </c>
      <c r="B51" s="833">
        <v>1.1680639898070599</v>
      </c>
      <c r="C51" s="834" t="s">
        <v>1438</v>
      </c>
      <c r="D51" s="833">
        <v>500</v>
      </c>
      <c r="E51" s="833" t="s">
        <v>1041</v>
      </c>
      <c r="F51" s="833" t="s">
        <v>1014</v>
      </c>
      <c r="G51" s="788">
        <v>6.0644274806623679</v>
      </c>
      <c r="H51" s="655" t="s">
        <v>1014</v>
      </c>
      <c r="I51" s="837">
        <v>1.1680639898070599</v>
      </c>
    </row>
    <row r="52" spans="1:9" ht="11.25" customHeight="1" x14ac:dyDescent="0.2">
      <c r="A52" s="789" t="s">
        <v>106</v>
      </c>
      <c r="B52" s="833">
        <v>0.15946613969999998</v>
      </c>
      <c r="C52" s="834" t="s">
        <v>1438</v>
      </c>
      <c r="D52" s="833">
        <v>500</v>
      </c>
      <c r="E52" s="833" t="s">
        <v>1041</v>
      </c>
      <c r="F52" s="833" t="s">
        <v>1014</v>
      </c>
      <c r="G52" s="788">
        <v>379.28207733428781</v>
      </c>
      <c r="H52" s="655" t="s">
        <v>1014</v>
      </c>
      <c r="I52" s="837">
        <v>0.15946613969999998</v>
      </c>
    </row>
    <row r="53" spans="1:9" ht="11.25" customHeight="1" x14ac:dyDescent="0.2">
      <c r="A53" s="789" t="s">
        <v>153</v>
      </c>
      <c r="B53" s="833">
        <v>1.5729617456497755</v>
      </c>
      <c r="C53" s="834" t="s">
        <v>719</v>
      </c>
      <c r="D53" s="833">
        <v>500</v>
      </c>
      <c r="E53" s="833" t="s">
        <v>1041</v>
      </c>
      <c r="F53" s="833" t="s">
        <v>1014</v>
      </c>
      <c r="G53" s="788">
        <v>1.5729617456497755</v>
      </c>
      <c r="H53" s="655" t="s">
        <v>1014</v>
      </c>
      <c r="I53" s="837">
        <v>253.91360069518402</v>
      </c>
    </row>
    <row r="54" spans="1:9" ht="11.25" customHeight="1" x14ac:dyDescent="0.2">
      <c r="A54" s="789" t="s">
        <v>401</v>
      </c>
      <c r="B54" s="833">
        <v>8.061539999999999E-4</v>
      </c>
      <c r="C54" s="834" t="s">
        <v>1438</v>
      </c>
      <c r="D54" s="833">
        <v>500</v>
      </c>
      <c r="E54" s="833" t="s">
        <v>1041</v>
      </c>
      <c r="F54" s="833" t="s">
        <v>1014</v>
      </c>
      <c r="G54" s="788">
        <v>5.7128066513482826E-3</v>
      </c>
      <c r="H54" s="655" t="s">
        <v>1439</v>
      </c>
      <c r="I54" s="837">
        <v>8.061539999999999E-4</v>
      </c>
    </row>
    <row r="55" spans="1:9" ht="11.25" customHeight="1" x14ac:dyDescent="0.2">
      <c r="A55" s="789" t="s">
        <v>154</v>
      </c>
      <c r="B55" s="833">
        <v>2.8577494505494499E-2</v>
      </c>
      <c r="C55" s="834" t="s">
        <v>718</v>
      </c>
      <c r="D55" s="833">
        <v>100</v>
      </c>
      <c r="E55" s="833" t="s">
        <v>1041</v>
      </c>
      <c r="F55" s="833" t="s">
        <v>1014</v>
      </c>
      <c r="G55" s="788">
        <v>1.0086092410386076</v>
      </c>
      <c r="H55" s="655">
        <v>2.8577494505494499E-2</v>
      </c>
      <c r="I55" s="837">
        <v>0.34420172000000004</v>
      </c>
    </row>
    <row r="56" spans="1:9" ht="11.25" customHeight="1" x14ac:dyDescent="0.2">
      <c r="A56" s="789" t="s">
        <v>528</v>
      </c>
      <c r="B56" s="833">
        <v>1.0002123076923077E-3</v>
      </c>
      <c r="C56" s="834" t="s">
        <v>718</v>
      </c>
      <c r="D56" s="833">
        <v>500</v>
      </c>
      <c r="E56" s="833" t="s">
        <v>1041</v>
      </c>
      <c r="F56" s="833" t="s">
        <v>1014</v>
      </c>
      <c r="G56" s="788">
        <v>3.8750522032083665E-2</v>
      </c>
      <c r="H56" s="655">
        <v>1.0002123076923077E-3</v>
      </c>
      <c r="I56" s="837">
        <v>0.19749944842761794</v>
      </c>
    </row>
    <row r="57" spans="1:9" ht="11.25" customHeight="1" x14ac:dyDescent="0.2">
      <c r="A57" s="789" t="s">
        <v>155</v>
      </c>
      <c r="B57" s="833">
        <v>1.0549658</v>
      </c>
      <c r="C57" s="834" t="s">
        <v>1438</v>
      </c>
      <c r="D57" s="833">
        <v>376.29790188679249</v>
      </c>
      <c r="E57" s="833" t="s">
        <v>1041</v>
      </c>
      <c r="F57" s="833" t="s">
        <v>1014</v>
      </c>
      <c r="G57" s="788">
        <v>376.29790188679249</v>
      </c>
      <c r="H57" s="655">
        <v>8.9161782857142882</v>
      </c>
      <c r="I57" s="837">
        <v>1.0549658</v>
      </c>
    </row>
    <row r="58" spans="1:9" ht="11.25" customHeight="1" x14ac:dyDescent="0.2">
      <c r="A58" s="789" t="s">
        <v>235</v>
      </c>
      <c r="B58" s="833">
        <v>2.5127366000000002</v>
      </c>
      <c r="C58" s="834" t="s">
        <v>1438</v>
      </c>
      <c r="D58" s="833">
        <v>100</v>
      </c>
      <c r="E58" s="833" t="s">
        <v>1041</v>
      </c>
      <c r="F58" s="833" t="s">
        <v>1014</v>
      </c>
      <c r="G58" s="788">
        <v>204.33995287331547</v>
      </c>
      <c r="H58" s="655" t="s">
        <v>1439</v>
      </c>
      <c r="I58" s="837">
        <v>2.5127366000000002</v>
      </c>
    </row>
    <row r="59" spans="1:9" ht="11.25" customHeight="1" x14ac:dyDescent="0.2">
      <c r="A59" s="789" t="s">
        <v>236</v>
      </c>
      <c r="B59" s="833">
        <v>5.4557034965034959E-2</v>
      </c>
      <c r="C59" s="834" t="s">
        <v>718</v>
      </c>
      <c r="D59" s="833">
        <v>500</v>
      </c>
      <c r="E59" s="833" t="s">
        <v>1041</v>
      </c>
      <c r="F59" s="833" t="s">
        <v>1014</v>
      </c>
      <c r="G59" s="788">
        <v>2.8267158890356581</v>
      </c>
      <c r="H59" s="655">
        <v>5.4557034965034959E-2</v>
      </c>
      <c r="I59" s="837">
        <v>0.72564804000000005</v>
      </c>
    </row>
    <row r="60" spans="1:9" ht="11.25" customHeight="1" x14ac:dyDescent="0.2">
      <c r="A60" s="789" t="s">
        <v>237</v>
      </c>
      <c r="B60" s="833">
        <v>1.2056251496709305</v>
      </c>
      <c r="C60" s="834" t="s">
        <v>719</v>
      </c>
      <c r="D60" s="833">
        <v>500</v>
      </c>
      <c r="E60" s="833" t="s">
        <v>1041</v>
      </c>
      <c r="F60" s="833" t="s">
        <v>1014</v>
      </c>
      <c r="G60" s="788">
        <v>1.2056251496709305</v>
      </c>
      <c r="H60" s="655" t="s">
        <v>1014</v>
      </c>
      <c r="I60" s="837">
        <v>2.3829300007820824</v>
      </c>
    </row>
    <row r="61" spans="1:9" ht="11.25" customHeight="1" x14ac:dyDescent="0.2">
      <c r="A61" s="789" t="s">
        <v>375</v>
      </c>
      <c r="B61" s="833">
        <v>2.2606974962228725</v>
      </c>
      <c r="C61" s="834" t="s">
        <v>719</v>
      </c>
      <c r="D61" s="833">
        <v>500</v>
      </c>
      <c r="E61" s="833" t="s">
        <v>1041</v>
      </c>
      <c r="F61" s="833" t="s">
        <v>1014</v>
      </c>
      <c r="G61" s="788">
        <v>2.2606974962228725</v>
      </c>
      <c r="H61" s="655" t="s">
        <v>1014</v>
      </c>
      <c r="I61" s="837">
        <v>63.459004600188678</v>
      </c>
    </row>
    <row r="62" spans="1:9" ht="11.25" customHeight="1" x14ac:dyDescent="0.2">
      <c r="A62" s="789" t="s">
        <v>376</v>
      </c>
      <c r="B62" s="833">
        <v>1.9833771576946191</v>
      </c>
      <c r="C62" s="834" t="s">
        <v>719</v>
      </c>
      <c r="D62" s="833">
        <v>500</v>
      </c>
      <c r="E62" s="833" t="s">
        <v>1041</v>
      </c>
      <c r="F62" s="833" t="s">
        <v>1014</v>
      </c>
      <c r="G62" s="788">
        <v>1.9833771576946191</v>
      </c>
      <c r="H62" s="655" t="s">
        <v>1014</v>
      </c>
      <c r="I62" s="837">
        <v>28.204012872955982</v>
      </c>
    </row>
    <row r="63" spans="1:9" ht="11.25" customHeight="1" x14ac:dyDescent="0.2">
      <c r="A63" s="789" t="s">
        <v>377</v>
      </c>
      <c r="B63" s="833">
        <v>1.8855772613117678</v>
      </c>
      <c r="C63" s="834" t="s">
        <v>719</v>
      </c>
      <c r="D63" s="833">
        <v>1000</v>
      </c>
      <c r="E63" s="833" t="s">
        <v>1041</v>
      </c>
      <c r="F63" s="833" t="s">
        <v>1014</v>
      </c>
      <c r="G63" s="788">
        <v>1.8855772613117678</v>
      </c>
      <c r="H63" s="655" t="s">
        <v>1014</v>
      </c>
      <c r="I63" s="837">
        <v>5.5643503540062893</v>
      </c>
    </row>
    <row r="64" spans="1:9" ht="11.25" customHeight="1" x14ac:dyDescent="0.2">
      <c r="A64" s="789" t="s">
        <v>244</v>
      </c>
      <c r="B64" s="833">
        <v>0.37507961538461537</v>
      </c>
      <c r="C64" s="834" t="s">
        <v>718</v>
      </c>
      <c r="D64" s="833">
        <v>500</v>
      </c>
      <c r="E64" s="833" t="s">
        <v>1041</v>
      </c>
      <c r="F64" s="833" t="s">
        <v>1014</v>
      </c>
      <c r="G64" s="788">
        <v>3.8378265639760114</v>
      </c>
      <c r="H64" s="655">
        <v>0.37507961538461537</v>
      </c>
      <c r="I64" s="837">
        <v>1.88194204</v>
      </c>
    </row>
    <row r="65" spans="1:9" ht="11.25" customHeight="1" x14ac:dyDescent="0.2">
      <c r="A65" s="789" t="s">
        <v>245</v>
      </c>
      <c r="B65" s="833">
        <v>2.3081822485207102E-2</v>
      </c>
      <c r="C65" s="834" t="s">
        <v>718</v>
      </c>
      <c r="D65" s="833">
        <v>500</v>
      </c>
      <c r="E65" s="833" t="s">
        <v>1041</v>
      </c>
      <c r="F65" s="833" t="s">
        <v>1014</v>
      </c>
      <c r="G65" s="788">
        <v>0.50175235787451977</v>
      </c>
      <c r="H65" s="655">
        <v>2.3081822485207102E-2</v>
      </c>
      <c r="I65" s="837">
        <v>2.5584009872689482</v>
      </c>
    </row>
    <row r="66" spans="1:9" ht="11.25" customHeight="1" x14ac:dyDescent="0.2">
      <c r="A66" s="789" t="s">
        <v>307</v>
      </c>
      <c r="B66" s="833">
        <v>4.1666030000000003</v>
      </c>
      <c r="C66" s="834" t="s">
        <v>1438</v>
      </c>
      <c r="D66" s="833">
        <v>500</v>
      </c>
      <c r="E66" s="833" t="s">
        <v>1041</v>
      </c>
      <c r="F66" s="833" t="s">
        <v>1014</v>
      </c>
      <c r="G66" s="788">
        <v>48.76242864214462</v>
      </c>
      <c r="H66" s="655">
        <v>8.9161782857142882</v>
      </c>
      <c r="I66" s="837">
        <v>4.1666030000000003</v>
      </c>
    </row>
    <row r="67" spans="1:9" ht="11.25" customHeight="1" x14ac:dyDescent="0.2">
      <c r="A67" s="789" t="s">
        <v>308</v>
      </c>
      <c r="B67" s="833">
        <v>0.35664713142857146</v>
      </c>
      <c r="C67" s="834" t="s">
        <v>718</v>
      </c>
      <c r="D67" s="833">
        <v>100</v>
      </c>
      <c r="E67" s="833" t="s">
        <v>1041</v>
      </c>
      <c r="F67" s="833" t="s">
        <v>1014</v>
      </c>
      <c r="G67" s="788">
        <v>3.9357676365013421</v>
      </c>
      <c r="H67" s="655">
        <v>0.35664713142857146</v>
      </c>
      <c r="I67" s="837">
        <v>19.853826000000002</v>
      </c>
    </row>
    <row r="68" spans="1:9" ht="11.25" customHeight="1" x14ac:dyDescent="0.2">
      <c r="A68" s="789" t="s">
        <v>238</v>
      </c>
      <c r="B68" s="833">
        <v>3.5664713142857147</v>
      </c>
      <c r="C68" s="834" t="s">
        <v>718</v>
      </c>
      <c r="D68" s="833">
        <v>500</v>
      </c>
      <c r="E68" s="833" t="s">
        <v>1041</v>
      </c>
      <c r="F68" s="833" t="s">
        <v>1014</v>
      </c>
      <c r="G68" s="788">
        <v>28.77611403354863</v>
      </c>
      <c r="H68" s="655">
        <v>3.5664713142857147</v>
      </c>
      <c r="I68" s="837">
        <v>36.225025200000005</v>
      </c>
    </row>
    <row r="69" spans="1:9" ht="11.25" customHeight="1" x14ac:dyDescent="0.2">
      <c r="A69" s="789" t="s">
        <v>1002</v>
      </c>
      <c r="B69" s="833">
        <v>7.3286070300000006E-2</v>
      </c>
      <c r="C69" s="834" t="s">
        <v>1438</v>
      </c>
      <c r="D69" s="833">
        <v>500</v>
      </c>
      <c r="E69" s="833" t="s">
        <v>1041</v>
      </c>
      <c r="F69" s="833" t="s">
        <v>1014</v>
      </c>
      <c r="G69" s="788">
        <v>37.928207733428785</v>
      </c>
      <c r="H69" s="655" t="s">
        <v>1014</v>
      </c>
      <c r="I69" s="837">
        <v>7.3286070300000006E-2</v>
      </c>
    </row>
    <row r="70" spans="1:9" ht="11.25" customHeight="1" x14ac:dyDescent="0.2">
      <c r="A70" s="789" t="s">
        <v>107</v>
      </c>
      <c r="B70" s="833">
        <v>0.34431580715000004</v>
      </c>
      <c r="C70" s="834" t="s">
        <v>1438</v>
      </c>
      <c r="D70" s="833">
        <v>500</v>
      </c>
      <c r="E70" s="833" t="s">
        <v>1041</v>
      </c>
      <c r="F70" s="833" t="s">
        <v>1014</v>
      </c>
      <c r="G70" s="788">
        <v>139.83692077823397</v>
      </c>
      <c r="H70" s="655" t="s">
        <v>1014</v>
      </c>
      <c r="I70" s="837">
        <v>0.34431580715000004</v>
      </c>
    </row>
    <row r="71" spans="1:9" ht="11.25" customHeight="1" x14ac:dyDescent="0.2">
      <c r="A71" s="789" t="s">
        <v>1003</v>
      </c>
      <c r="B71" s="833">
        <v>6.0012738461538456E-2</v>
      </c>
      <c r="C71" s="834" t="s">
        <v>718</v>
      </c>
      <c r="D71" s="833">
        <v>100</v>
      </c>
      <c r="E71" s="833" t="s">
        <v>1041</v>
      </c>
      <c r="F71" s="833" t="s">
        <v>1014</v>
      </c>
      <c r="G71" s="788">
        <v>1.0728974760555827</v>
      </c>
      <c r="H71" s="655">
        <v>6.0012738461538456E-2</v>
      </c>
      <c r="I71" s="837">
        <v>2.7455800000000004</v>
      </c>
    </row>
    <row r="72" spans="1:9" ht="11.25" customHeight="1" x14ac:dyDescent="0.2">
      <c r="A72" s="789" t="s">
        <v>309</v>
      </c>
      <c r="B72" s="833">
        <v>2.0595252000000001E-3</v>
      </c>
      <c r="C72" s="834" t="s">
        <v>1438</v>
      </c>
      <c r="D72" s="833">
        <v>500</v>
      </c>
      <c r="E72" s="833" t="s">
        <v>1041</v>
      </c>
      <c r="F72" s="833" t="s">
        <v>1014</v>
      </c>
      <c r="G72" s="788">
        <v>1.9308388231424054</v>
      </c>
      <c r="H72" s="655">
        <v>0.15003184615384613</v>
      </c>
      <c r="I72" s="837">
        <v>2.0595252000000001E-3</v>
      </c>
    </row>
    <row r="73" spans="1:9" ht="11.25" customHeight="1" x14ac:dyDescent="0.2">
      <c r="A73" s="789" t="s">
        <v>1004</v>
      </c>
      <c r="B73" s="833">
        <v>2.528519007900115</v>
      </c>
      <c r="C73" s="834" t="s">
        <v>719</v>
      </c>
      <c r="D73" s="833">
        <v>1000</v>
      </c>
      <c r="E73" s="833" t="s">
        <v>1041</v>
      </c>
      <c r="F73" s="833" t="s">
        <v>1014</v>
      </c>
      <c r="G73" s="788">
        <v>2.528519007900115</v>
      </c>
      <c r="H73" s="655" t="s">
        <v>1014</v>
      </c>
      <c r="I73" s="837">
        <v>23.524815135188682</v>
      </c>
    </row>
    <row r="74" spans="1:9" ht="11.25" customHeight="1" x14ac:dyDescent="0.2">
      <c r="A74" s="789" t="s">
        <v>1005</v>
      </c>
      <c r="B74" s="833">
        <v>3.6576091167000007</v>
      </c>
      <c r="C74" s="834" t="s">
        <v>1438</v>
      </c>
      <c r="D74" s="833">
        <v>500</v>
      </c>
      <c r="E74" s="833" t="s">
        <v>1041</v>
      </c>
      <c r="F74" s="833" t="s">
        <v>1014</v>
      </c>
      <c r="G74" s="788">
        <v>10114.188728914341</v>
      </c>
      <c r="H74" s="655" t="s">
        <v>1014</v>
      </c>
      <c r="I74" s="837">
        <v>3.6576091167000007</v>
      </c>
    </row>
    <row r="75" spans="1:9" ht="11.25" customHeight="1" x14ac:dyDescent="0.2">
      <c r="A75" s="789" t="s">
        <v>1007</v>
      </c>
      <c r="B75" s="833">
        <v>9.7973635980000005</v>
      </c>
      <c r="C75" s="834" t="s">
        <v>1438</v>
      </c>
      <c r="D75" s="833">
        <v>100</v>
      </c>
      <c r="E75" s="833" t="s">
        <v>1041</v>
      </c>
      <c r="F75" s="833" t="s">
        <v>1014</v>
      </c>
      <c r="G75" s="788">
        <v>252.85190079001148</v>
      </c>
      <c r="H75" s="655" t="s">
        <v>1014</v>
      </c>
      <c r="I75" s="837">
        <v>9.7973635980000005</v>
      </c>
    </row>
    <row r="76" spans="1:9" ht="11.25" customHeight="1" x14ac:dyDescent="0.2">
      <c r="A76" s="789" t="s">
        <v>1006</v>
      </c>
      <c r="B76" s="833">
        <v>25.564716908500003</v>
      </c>
      <c r="C76" s="834" t="s">
        <v>1438</v>
      </c>
      <c r="D76" s="833">
        <v>500</v>
      </c>
      <c r="E76" s="833" t="s">
        <v>1041</v>
      </c>
      <c r="F76" s="833" t="s">
        <v>1014</v>
      </c>
      <c r="G76" s="788">
        <v>126427.35911142928</v>
      </c>
      <c r="H76" s="655" t="s">
        <v>1014</v>
      </c>
      <c r="I76" s="837">
        <v>25.564716908500003</v>
      </c>
    </row>
    <row r="77" spans="1:9" ht="11.25" customHeight="1" x14ac:dyDescent="0.2">
      <c r="A77" s="306" t="s">
        <v>108</v>
      </c>
      <c r="B77" s="833">
        <v>0.58365904143000014</v>
      </c>
      <c r="C77" s="834" t="s">
        <v>1438</v>
      </c>
      <c r="D77" s="833">
        <v>500</v>
      </c>
      <c r="E77" s="833" t="s">
        <v>1041</v>
      </c>
      <c r="F77" s="833" t="s">
        <v>1014</v>
      </c>
      <c r="G77" s="788">
        <v>1.2642735911142928</v>
      </c>
      <c r="H77" s="655" t="s">
        <v>1014</v>
      </c>
      <c r="I77" s="837">
        <v>0.58365904143000014</v>
      </c>
    </row>
    <row r="78" spans="1:9" ht="11.25" customHeight="1" x14ac:dyDescent="0.2">
      <c r="A78" s="789" t="s">
        <v>310</v>
      </c>
      <c r="B78" s="833">
        <v>1.0938546733686003</v>
      </c>
      <c r="C78" s="834" t="s">
        <v>1438</v>
      </c>
      <c r="D78" s="833">
        <v>500</v>
      </c>
      <c r="E78" s="833" t="s">
        <v>1041</v>
      </c>
      <c r="F78" s="833" t="s">
        <v>1014</v>
      </c>
      <c r="G78" s="788">
        <v>25.285471822285853</v>
      </c>
      <c r="H78" s="655" t="s">
        <v>1014</v>
      </c>
      <c r="I78" s="837">
        <v>1.0938546733686003</v>
      </c>
    </row>
    <row r="79" spans="1:9" ht="11.25" customHeight="1" x14ac:dyDescent="0.2">
      <c r="A79" s="306" t="s">
        <v>109</v>
      </c>
      <c r="B79" s="833">
        <v>0.86950441011980018</v>
      </c>
      <c r="C79" s="834" t="s">
        <v>1438</v>
      </c>
      <c r="D79" s="833">
        <v>500</v>
      </c>
      <c r="E79" s="833" t="s">
        <v>1041</v>
      </c>
      <c r="F79" s="833" t="s">
        <v>1014</v>
      </c>
      <c r="G79" s="788">
        <v>1.7425657710563365</v>
      </c>
      <c r="H79" s="655" t="s">
        <v>1014</v>
      </c>
      <c r="I79" s="837">
        <v>0.86950441011980018</v>
      </c>
    </row>
    <row r="80" spans="1:9" ht="11.25" customHeight="1" x14ac:dyDescent="0.2">
      <c r="A80" s="306" t="s">
        <v>110</v>
      </c>
      <c r="B80" s="833">
        <v>0.36252234106002523</v>
      </c>
      <c r="C80" s="834" t="s">
        <v>719</v>
      </c>
      <c r="D80" s="833">
        <v>500</v>
      </c>
      <c r="E80" s="833" t="s">
        <v>1041</v>
      </c>
      <c r="F80" s="833" t="s">
        <v>1014</v>
      </c>
      <c r="G80" s="788">
        <v>0.36252234106002523</v>
      </c>
      <c r="H80" s="655" t="s">
        <v>1014</v>
      </c>
      <c r="I80" s="837">
        <v>7.8985574752499996</v>
      </c>
    </row>
    <row r="81" spans="1:9" ht="11.25" customHeight="1" x14ac:dyDescent="0.2">
      <c r="A81" s="789" t="s">
        <v>402</v>
      </c>
      <c r="B81" s="833">
        <v>5.3886681212138923</v>
      </c>
      <c r="C81" s="834" t="s">
        <v>719</v>
      </c>
      <c r="D81" s="833">
        <v>500</v>
      </c>
      <c r="E81" s="833" t="s">
        <v>1041</v>
      </c>
      <c r="F81" s="833" t="s">
        <v>1014</v>
      </c>
      <c r="G81" s="788">
        <v>5.3886681212138923</v>
      </c>
      <c r="H81" s="655" t="s">
        <v>1439</v>
      </c>
      <c r="I81" s="837">
        <v>23.069680000000002</v>
      </c>
    </row>
    <row r="82" spans="1:9" ht="11.25" customHeight="1" x14ac:dyDescent="0.2">
      <c r="A82" s="279" t="s">
        <v>635</v>
      </c>
      <c r="B82" s="833">
        <v>2.4000000000000001E-4</v>
      </c>
      <c r="C82" s="834" t="s">
        <v>719</v>
      </c>
      <c r="D82" s="833">
        <v>1000</v>
      </c>
      <c r="E82" s="833" t="s">
        <v>1041</v>
      </c>
      <c r="F82" s="833">
        <v>2.0000000000000002E-5</v>
      </c>
      <c r="G82" s="788">
        <v>2.4000000000000001E-4</v>
      </c>
      <c r="H82" s="655" t="s">
        <v>1014</v>
      </c>
      <c r="I82" s="837">
        <v>0.29894007572327047</v>
      </c>
    </row>
    <row r="83" spans="1:9" ht="11.25" customHeight="1" x14ac:dyDescent="0.2">
      <c r="A83" s="789" t="s">
        <v>111</v>
      </c>
      <c r="B83" s="833">
        <v>1.08663618621</v>
      </c>
      <c r="C83" s="834" t="s">
        <v>1438</v>
      </c>
      <c r="D83" s="833">
        <v>500</v>
      </c>
      <c r="E83" s="833" t="s">
        <v>1041</v>
      </c>
      <c r="F83" s="833" t="s">
        <v>1014</v>
      </c>
      <c r="G83" s="788">
        <v>25.285471822285853</v>
      </c>
      <c r="H83" s="655" t="s">
        <v>1014</v>
      </c>
      <c r="I83" s="837">
        <v>1.08663618621</v>
      </c>
    </row>
    <row r="84" spans="1:9" ht="11.25" customHeight="1" x14ac:dyDescent="0.2">
      <c r="A84" s="789" t="s">
        <v>384</v>
      </c>
      <c r="B84" s="833">
        <v>13.216616117924531</v>
      </c>
      <c r="C84" s="834" t="s">
        <v>1438</v>
      </c>
      <c r="D84" s="833">
        <v>500</v>
      </c>
      <c r="E84" s="833" t="s">
        <v>1041</v>
      </c>
      <c r="F84" s="833" t="s">
        <v>1014</v>
      </c>
      <c r="G84" s="788">
        <v>93.857142857142861</v>
      </c>
      <c r="H84" s="655" t="s">
        <v>1014</v>
      </c>
      <c r="I84" s="837">
        <v>13.216616117924531</v>
      </c>
    </row>
    <row r="85" spans="1:9" ht="11.25" customHeight="1" x14ac:dyDescent="0.2">
      <c r="A85" s="789" t="s">
        <v>350</v>
      </c>
      <c r="B85" s="833">
        <v>3.7928207733428785</v>
      </c>
      <c r="C85" s="834" t="s">
        <v>719</v>
      </c>
      <c r="D85" s="833">
        <v>500</v>
      </c>
      <c r="E85" s="833" t="s">
        <v>1041</v>
      </c>
      <c r="F85" s="833" t="s">
        <v>1014</v>
      </c>
      <c r="G85" s="788">
        <v>3.7928207733428785</v>
      </c>
      <c r="H85" s="655" t="s">
        <v>1014</v>
      </c>
      <c r="I85" s="837">
        <v>30.160012305031447</v>
      </c>
    </row>
    <row r="86" spans="1:9" ht="11.25" customHeight="1" x14ac:dyDescent="0.2">
      <c r="A86" s="789" t="s">
        <v>36</v>
      </c>
      <c r="B86" s="833">
        <v>4.5168014999999997</v>
      </c>
      <c r="C86" s="834" t="s">
        <v>1438</v>
      </c>
      <c r="D86" s="833">
        <v>500</v>
      </c>
      <c r="E86" s="833" t="s">
        <v>1041</v>
      </c>
      <c r="F86" s="833" t="s">
        <v>1014</v>
      </c>
      <c r="G86" s="788" t="s">
        <v>1014</v>
      </c>
      <c r="H86" s="655" t="s">
        <v>1439</v>
      </c>
      <c r="I86" s="837">
        <v>4.5168014999999997</v>
      </c>
    </row>
    <row r="87" spans="1:9" ht="11.25" customHeight="1" x14ac:dyDescent="0.2">
      <c r="A87" s="789" t="s">
        <v>351</v>
      </c>
      <c r="B87" s="833">
        <v>0.89854167000000007</v>
      </c>
      <c r="C87" s="834" t="s">
        <v>1438</v>
      </c>
      <c r="D87" s="833">
        <v>479.48318616352208</v>
      </c>
      <c r="E87" s="833" t="s">
        <v>1041</v>
      </c>
      <c r="F87" s="833" t="s">
        <v>1014</v>
      </c>
      <c r="G87" s="788">
        <v>62.69444779956256</v>
      </c>
      <c r="H87" s="655">
        <v>24.005095384615387</v>
      </c>
      <c r="I87" s="837">
        <v>0.89854167000000007</v>
      </c>
    </row>
    <row r="88" spans="1:9" ht="11.25" customHeight="1" x14ac:dyDescent="0.2">
      <c r="A88" s="789" t="s">
        <v>352</v>
      </c>
      <c r="B88" s="833">
        <v>86.52801771924527</v>
      </c>
      <c r="C88" s="834" t="s">
        <v>1438</v>
      </c>
      <c r="D88" s="833">
        <v>500</v>
      </c>
      <c r="E88" s="833" t="s">
        <v>1041</v>
      </c>
      <c r="F88" s="833" t="s">
        <v>1014</v>
      </c>
      <c r="G88" s="788">
        <v>478.19569558367709</v>
      </c>
      <c r="H88" s="655" t="s">
        <v>1014</v>
      </c>
      <c r="I88" s="837">
        <v>86.52801771924527</v>
      </c>
    </row>
    <row r="89" spans="1:9" ht="11.25" customHeight="1" x14ac:dyDescent="0.2">
      <c r="A89" s="789" t="s">
        <v>353</v>
      </c>
      <c r="B89" s="833">
        <v>93.052630320000006</v>
      </c>
      <c r="C89" s="834" t="s">
        <v>718</v>
      </c>
      <c r="D89" s="833">
        <v>500</v>
      </c>
      <c r="E89" s="833" t="s">
        <v>1041</v>
      </c>
      <c r="F89" s="833" t="s">
        <v>1014</v>
      </c>
      <c r="G89" s="788">
        <v>456.83916040402846</v>
      </c>
      <c r="H89" s="655">
        <v>93.052630320000006</v>
      </c>
      <c r="I89" s="837">
        <v>93.052647730188681</v>
      </c>
    </row>
    <row r="90" spans="1:9" ht="11.25" customHeight="1" x14ac:dyDescent="0.2">
      <c r="A90" s="789" t="s">
        <v>112</v>
      </c>
      <c r="B90" s="833">
        <v>500</v>
      </c>
      <c r="C90" s="834" t="s">
        <v>1441</v>
      </c>
      <c r="D90" s="833">
        <v>500</v>
      </c>
      <c r="E90" s="833" t="s">
        <v>1041</v>
      </c>
      <c r="F90" s="833" t="s">
        <v>1014</v>
      </c>
      <c r="G90" s="788">
        <v>1264.2735911142927</v>
      </c>
      <c r="H90" s="655" t="s">
        <v>1014</v>
      </c>
      <c r="I90" s="837">
        <v>627.48000002346248</v>
      </c>
    </row>
    <row r="91" spans="1:9" ht="11.25" customHeight="1" x14ac:dyDescent="0.2">
      <c r="A91" s="789" t="s">
        <v>354</v>
      </c>
      <c r="B91" s="833">
        <v>0.13596416711906673</v>
      </c>
      <c r="C91" s="834" t="s">
        <v>719</v>
      </c>
      <c r="D91" s="833">
        <v>1000</v>
      </c>
      <c r="E91" s="833" t="s">
        <v>1041</v>
      </c>
      <c r="F91" s="833" t="s">
        <v>1014</v>
      </c>
      <c r="G91" s="788">
        <v>0.13596416711906673</v>
      </c>
      <c r="H91" s="655" t="s">
        <v>1014</v>
      </c>
      <c r="I91" s="837">
        <v>44.579208905660373</v>
      </c>
    </row>
    <row r="92" spans="1:9" ht="11.25" customHeight="1" x14ac:dyDescent="0.2">
      <c r="A92" s="789" t="s">
        <v>355</v>
      </c>
      <c r="B92" s="833">
        <v>7.0912878398128654E-2</v>
      </c>
      <c r="C92" s="834" t="s">
        <v>719</v>
      </c>
      <c r="D92" s="833">
        <v>1000</v>
      </c>
      <c r="E92" s="833" t="s">
        <v>1041</v>
      </c>
      <c r="F92" s="833" t="s">
        <v>1014</v>
      </c>
      <c r="G92" s="788">
        <v>7.0912878398128654E-2</v>
      </c>
      <c r="H92" s="655" t="s">
        <v>1014</v>
      </c>
      <c r="I92" s="837">
        <v>12.15203256100629</v>
      </c>
    </row>
    <row r="93" spans="1:9" ht="11.25" customHeight="1" x14ac:dyDescent="0.2">
      <c r="A93" s="789" t="s">
        <v>385</v>
      </c>
      <c r="B93" s="833">
        <v>0.22077618001510063</v>
      </c>
      <c r="C93" s="834" t="s">
        <v>719</v>
      </c>
      <c r="D93" s="833">
        <v>500</v>
      </c>
      <c r="E93" s="833" t="s">
        <v>1041</v>
      </c>
      <c r="F93" s="833" t="s">
        <v>1014</v>
      </c>
      <c r="G93" s="788">
        <v>0.22077618001510063</v>
      </c>
      <c r="H93" s="655" t="s">
        <v>1014</v>
      </c>
      <c r="I93" s="837">
        <v>0.23115615974842768</v>
      </c>
    </row>
    <row r="94" spans="1:9" ht="11.25" customHeight="1" x14ac:dyDescent="0.2">
      <c r="A94" s="789" t="s">
        <v>356</v>
      </c>
      <c r="B94" s="833">
        <v>6.0711960000000002E-2</v>
      </c>
      <c r="C94" s="834" t="s">
        <v>1438</v>
      </c>
      <c r="D94" s="833">
        <v>500</v>
      </c>
      <c r="E94" s="833" t="s">
        <v>1041</v>
      </c>
      <c r="F94" s="833" t="s">
        <v>1014</v>
      </c>
      <c r="G94" s="788">
        <v>1.2768741456848269</v>
      </c>
      <c r="H94" s="655" t="s">
        <v>1014</v>
      </c>
      <c r="I94" s="837">
        <v>6.0711960000000002E-2</v>
      </c>
    </row>
    <row r="95" spans="1:9" ht="11.25" customHeight="1" x14ac:dyDescent="0.2">
      <c r="A95" s="789" t="s">
        <v>378</v>
      </c>
      <c r="B95" s="833">
        <v>2.9357600309100004E-2</v>
      </c>
      <c r="C95" s="834" t="s">
        <v>1438</v>
      </c>
      <c r="D95" s="833">
        <v>500</v>
      </c>
      <c r="E95" s="833" t="s">
        <v>1041</v>
      </c>
      <c r="F95" s="833" t="s">
        <v>1014</v>
      </c>
      <c r="G95" s="788">
        <v>0.56807779525574476</v>
      </c>
      <c r="H95" s="655" t="s">
        <v>1014</v>
      </c>
      <c r="I95" s="837">
        <v>2.9357600309100004E-2</v>
      </c>
    </row>
    <row r="96" spans="1:9" ht="11.25" customHeight="1" x14ac:dyDescent="0.2">
      <c r="A96" s="789" t="s">
        <v>357</v>
      </c>
      <c r="B96" s="833">
        <v>0.68251320000000015</v>
      </c>
      <c r="C96" s="834" t="s">
        <v>1438</v>
      </c>
      <c r="D96" s="833">
        <v>500</v>
      </c>
      <c r="E96" s="833" t="s">
        <v>1041</v>
      </c>
      <c r="F96" s="833" t="s">
        <v>1014</v>
      </c>
      <c r="G96" s="788">
        <v>1.9658480563117722</v>
      </c>
      <c r="H96" s="655" t="s">
        <v>1014</v>
      </c>
      <c r="I96" s="837">
        <v>0.68251320000000015</v>
      </c>
    </row>
    <row r="97" spans="1:9" ht="11.25" customHeight="1" x14ac:dyDescent="0.2">
      <c r="A97" s="789" t="s">
        <v>113</v>
      </c>
      <c r="B97" s="833">
        <v>365.16680024269374</v>
      </c>
      <c r="C97" s="834" t="s">
        <v>1438</v>
      </c>
      <c r="D97" s="833">
        <v>500</v>
      </c>
      <c r="E97" s="833" t="s">
        <v>1041</v>
      </c>
      <c r="F97" s="833" t="s">
        <v>1014</v>
      </c>
      <c r="G97" s="788">
        <v>417.2102850677166</v>
      </c>
      <c r="H97" s="655" t="s">
        <v>1014</v>
      </c>
      <c r="I97" s="837">
        <v>365.16680024269374</v>
      </c>
    </row>
    <row r="98" spans="1:9" ht="11.25" customHeight="1" x14ac:dyDescent="0.2">
      <c r="A98" s="789" t="s">
        <v>358</v>
      </c>
      <c r="B98" s="833">
        <v>15.729635400013695</v>
      </c>
      <c r="C98" s="834" t="s">
        <v>719</v>
      </c>
      <c r="D98" s="833">
        <v>500</v>
      </c>
      <c r="E98" s="833" t="s">
        <v>1041</v>
      </c>
      <c r="F98" s="833" t="s">
        <v>1014</v>
      </c>
      <c r="G98" s="788">
        <v>15.729635400013695</v>
      </c>
      <c r="H98" s="655" t="s">
        <v>1014</v>
      </c>
      <c r="I98" s="837">
        <v>30.767270206382754</v>
      </c>
    </row>
    <row r="99" spans="1:9" ht="11.25" customHeight="1" x14ac:dyDescent="0.2">
      <c r="A99" s="789" t="s">
        <v>114</v>
      </c>
      <c r="B99" s="833">
        <v>9.9644889039999995</v>
      </c>
      <c r="C99" s="834" t="s">
        <v>1438</v>
      </c>
      <c r="D99" s="833">
        <v>500</v>
      </c>
      <c r="E99" s="833" t="s">
        <v>1041</v>
      </c>
      <c r="F99" s="833" t="s">
        <v>1014</v>
      </c>
      <c r="G99" s="788">
        <v>571.14690993873864</v>
      </c>
      <c r="H99" s="655" t="s">
        <v>1014</v>
      </c>
      <c r="I99" s="837">
        <v>9.9644889039999995</v>
      </c>
    </row>
    <row r="100" spans="1:9" ht="11.25" customHeight="1" x14ac:dyDescent="0.2">
      <c r="A100" s="789" t="s">
        <v>359</v>
      </c>
      <c r="B100" s="833">
        <v>200</v>
      </c>
      <c r="C100" s="834" t="s">
        <v>719</v>
      </c>
      <c r="D100" s="833">
        <v>1000</v>
      </c>
      <c r="E100" s="833" t="s">
        <v>1041</v>
      </c>
      <c r="F100" s="833">
        <v>73</v>
      </c>
      <c r="G100" s="788">
        <v>200</v>
      </c>
      <c r="H100" s="655" t="s">
        <v>1014</v>
      </c>
      <c r="I100" s="837" t="s">
        <v>1440</v>
      </c>
    </row>
    <row r="101" spans="1:9" ht="11.25" customHeight="1" x14ac:dyDescent="0.2">
      <c r="A101" s="789" t="s">
        <v>360</v>
      </c>
      <c r="B101" s="833">
        <v>4.6925983598593568</v>
      </c>
      <c r="C101" s="834" t="s">
        <v>719</v>
      </c>
      <c r="D101" s="833">
        <v>500</v>
      </c>
      <c r="E101" s="833" t="s">
        <v>1041</v>
      </c>
      <c r="F101" s="833">
        <v>0.72</v>
      </c>
      <c r="G101" s="788">
        <v>4.6925983598593568</v>
      </c>
      <c r="H101" s="655" t="s">
        <v>1014</v>
      </c>
      <c r="I101" s="837" t="s">
        <v>1440</v>
      </c>
    </row>
    <row r="102" spans="1:9" ht="11.25" customHeight="1" x14ac:dyDescent="0.2">
      <c r="A102" s="789" t="s">
        <v>361</v>
      </c>
      <c r="B102" s="833">
        <v>16.144000157125785</v>
      </c>
      <c r="C102" s="834" t="s">
        <v>1438</v>
      </c>
      <c r="D102" s="833">
        <v>500</v>
      </c>
      <c r="E102" s="833" t="s">
        <v>1041</v>
      </c>
      <c r="F102" s="833" t="s">
        <v>1014</v>
      </c>
      <c r="G102" s="788">
        <v>63.213679555714634</v>
      </c>
      <c r="H102" s="655" t="s">
        <v>1014</v>
      </c>
      <c r="I102" s="837">
        <v>16.144000157125785</v>
      </c>
    </row>
    <row r="103" spans="1:9" ht="11.25" customHeight="1" x14ac:dyDescent="0.2">
      <c r="A103" s="789" t="s">
        <v>363</v>
      </c>
      <c r="B103" s="833">
        <v>15.434426000000002</v>
      </c>
      <c r="C103" s="834" t="s">
        <v>1438</v>
      </c>
      <c r="D103" s="833">
        <v>500</v>
      </c>
      <c r="E103" s="833" t="s">
        <v>1041</v>
      </c>
      <c r="F103" s="833" t="s">
        <v>1014</v>
      </c>
      <c r="G103" s="788">
        <v>5607.4340205591161</v>
      </c>
      <c r="H103" s="655">
        <v>2229.044571428572</v>
      </c>
      <c r="I103" s="837">
        <v>15.434426000000002</v>
      </c>
    </row>
    <row r="104" spans="1:9" ht="11.25" customHeight="1" x14ac:dyDescent="0.2">
      <c r="A104" s="789" t="s">
        <v>364</v>
      </c>
      <c r="B104" s="833">
        <v>0.50329860000000004</v>
      </c>
      <c r="C104" s="834" t="s">
        <v>1438</v>
      </c>
      <c r="D104" s="833">
        <v>100</v>
      </c>
      <c r="E104" s="833" t="s">
        <v>1041</v>
      </c>
      <c r="F104" s="833" t="s">
        <v>1014</v>
      </c>
      <c r="G104" s="788">
        <v>3356.5423899371067</v>
      </c>
      <c r="H104" s="655">
        <v>1337.4267428571429</v>
      </c>
      <c r="I104" s="837">
        <v>0.50329860000000004</v>
      </c>
    </row>
    <row r="105" spans="1:9" ht="11.25" customHeight="1" x14ac:dyDescent="0.2">
      <c r="A105" s="789" t="s">
        <v>365</v>
      </c>
      <c r="B105" s="833">
        <v>1.5642857142857143</v>
      </c>
      <c r="C105" s="834" t="s">
        <v>719</v>
      </c>
      <c r="D105" s="833">
        <v>100</v>
      </c>
      <c r="E105" s="833" t="s">
        <v>1041</v>
      </c>
      <c r="F105" s="833" t="s">
        <v>1014</v>
      </c>
      <c r="G105" s="788">
        <v>1.5642857142857143</v>
      </c>
      <c r="H105" s="655" t="s">
        <v>1014</v>
      </c>
      <c r="I105" s="837" t="s">
        <v>1440</v>
      </c>
    </row>
    <row r="106" spans="1:9" ht="11.25" customHeight="1" x14ac:dyDescent="0.2">
      <c r="A106" s="789" t="s">
        <v>366</v>
      </c>
      <c r="B106" s="833">
        <v>2.3081822485207097</v>
      </c>
      <c r="C106" s="834" t="s">
        <v>718</v>
      </c>
      <c r="D106" s="833">
        <v>100</v>
      </c>
      <c r="E106" s="833" t="s">
        <v>1041</v>
      </c>
      <c r="F106" s="833" t="s">
        <v>1014</v>
      </c>
      <c r="G106" s="788">
        <v>50.118200095893336</v>
      </c>
      <c r="H106" s="655">
        <v>2.3081822485207097</v>
      </c>
      <c r="I106" s="837">
        <v>4.0741957000000006</v>
      </c>
    </row>
    <row r="107" spans="1:9" ht="11.25" customHeight="1" x14ac:dyDescent="0.2">
      <c r="A107" s="789" t="s">
        <v>362</v>
      </c>
      <c r="B107" s="833">
        <v>21.671266666666664</v>
      </c>
      <c r="C107" s="834" t="s">
        <v>718</v>
      </c>
      <c r="D107" s="833">
        <v>500</v>
      </c>
      <c r="E107" s="833" t="s">
        <v>1041</v>
      </c>
      <c r="F107" s="833" t="s">
        <v>1014</v>
      </c>
      <c r="G107" s="788">
        <v>58.265182026823332</v>
      </c>
      <c r="H107" s="655">
        <v>21.671266666666664</v>
      </c>
      <c r="I107" s="837">
        <v>36.135419999999996</v>
      </c>
    </row>
    <row r="108" spans="1:9" ht="11.25" customHeight="1" x14ac:dyDescent="0.2">
      <c r="A108" s="279" t="s">
        <v>631</v>
      </c>
      <c r="B108" s="833">
        <v>0.88790849700000019</v>
      </c>
      <c r="C108" s="834" t="s">
        <v>1438</v>
      </c>
      <c r="D108" s="833">
        <v>500</v>
      </c>
      <c r="E108" s="833" t="s">
        <v>1041</v>
      </c>
      <c r="F108" s="833" t="s">
        <v>1014</v>
      </c>
      <c r="G108" s="788">
        <v>102.45566501194979</v>
      </c>
      <c r="H108" s="655">
        <v>59.227897091987558</v>
      </c>
      <c r="I108" s="837">
        <v>0.88790849700000019</v>
      </c>
    </row>
    <row r="109" spans="1:9" ht="11.25" customHeight="1" x14ac:dyDescent="0.2">
      <c r="A109" s="279" t="s">
        <v>632</v>
      </c>
      <c r="B109" s="833">
        <v>1.9485055080000002</v>
      </c>
      <c r="C109" s="834" t="s">
        <v>1438</v>
      </c>
      <c r="D109" s="833">
        <v>500</v>
      </c>
      <c r="E109" s="833" t="s">
        <v>1041</v>
      </c>
      <c r="F109" s="833" t="s">
        <v>1014</v>
      </c>
      <c r="G109" s="788">
        <v>39.017574725251635</v>
      </c>
      <c r="H109" s="655">
        <v>50.23569920090128</v>
      </c>
      <c r="I109" s="837">
        <v>1.9485055080000002</v>
      </c>
    </row>
    <row r="110" spans="1:9" ht="11.25" customHeight="1" x14ac:dyDescent="0.2">
      <c r="A110" s="789" t="s">
        <v>506</v>
      </c>
      <c r="B110" s="833">
        <v>78.214285714285708</v>
      </c>
      <c r="C110" s="834" t="s">
        <v>719</v>
      </c>
      <c r="D110" s="833">
        <v>1000</v>
      </c>
      <c r="E110" s="833" t="s">
        <v>1041</v>
      </c>
      <c r="F110" s="833">
        <v>4</v>
      </c>
      <c r="G110" s="788">
        <v>78.214285714285708</v>
      </c>
      <c r="H110" s="655" t="s">
        <v>1014</v>
      </c>
      <c r="I110" s="837" t="s">
        <v>1440</v>
      </c>
    </row>
    <row r="111" spans="1:9" ht="11.25" customHeight="1" x14ac:dyDescent="0.2">
      <c r="A111" s="789" t="s">
        <v>507</v>
      </c>
      <c r="B111" s="833">
        <v>3.1084209600000006</v>
      </c>
      <c r="C111" s="834" t="s">
        <v>1438</v>
      </c>
      <c r="D111" s="833">
        <v>500</v>
      </c>
      <c r="E111" s="833" t="s">
        <v>1041</v>
      </c>
      <c r="F111" s="833" t="s">
        <v>1014</v>
      </c>
      <c r="G111" s="788">
        <v>27.92004024229982</v>
      </c>
      <c r="H111" s="655">
        <v>6.9968054941286626</v>
      </c>
      <c r="I111" s="837">
        <v>3.1084209600000006</v>
      </c>
    </row>
    <row r="112" spans="1:9" ht="11.25" customHeight="1" x14ac:dyDescent="0.2">
      <c r="A112" s="789" t="s">
        <v>866</v>
      </c>
      <c r="B112" s="833">
        <v>410</v>
      </c>
      <c r="C112" s="834" t="s">
        <v>400</v>
      </c>
      <c r="D112" s="833">
        <v>1000</v>
      </c>
      <c r="E112" s="833" t="s">
        <v>1041</v>
      </c>
      <c r="F112" s="833">
        <v>410</v>
      </c>
      <c r="G112" s="788">
        <v>309.06952611553095</v>
      </c>
      <c r="H112" s="655" t="s">
        <v>1014</v>
      </c>
      <c r="I112" s="837" t="s">
        <v>1440</v>
      </c>
    </row>
    <row r="113" spans="1:9" ht="11.25" customHeight="1" x14ac:dyDescent="0.2">
      <c r="A113" s="306" t="s">
        <v>115</v>
      </c>
      <c r="B113" s="833">
        <v>5.5889478096309899</v>
      </c>
      <c r="C113" s="834" t="s">
        <v>719</v>
      </c>
      <c r="D113" s="833">
        <v>500</v>
      </c>
      <c r="E113" s="833" t="s">
        <v>1041</v>
      </c>
      <c r="F113" s="833" t="s">
        <v>1014</v>
      </c>
      <c r="G113" s="788">
        <v>5.5889478096309899</v>
      </c>
      <c r="H113" s="655" t="s">
        <v>1439</v>
      </c>
      <c r="I113" s="837">
        <v>14.337919840000001</v>
      </c>
    </row>
    <row r="114" spans="1:9" ht="11.25" customHeight="1" x14ac:dyDescent="0.2">
      <c r="A114" s="306" t="s">
        <v>116</v>
      </c>
      <c r="B114" s="833">
        <v>0.34602012016200001</v>
      </c>
      <c r="C114" s="834" t="s">
        <v>1438</v>
      </c>
      <c r="D114" s="833">
        <v>500</v>
      </c>
      <c r="E114" s="833" t="s">
        <v>1041</v>
      </c>
      <c r="F114" s="833" t="s">
        <v>1014</v>
      </c>
      <c r="G114" s="788">
        <v>1.2642735911142928</v>
      </c>
      <c r="H114" s="655" t="s">
        <v>1014</v>
      </c>
      <c r="I114" s="837">
        <v>0.34602012016200001</v>
      </c>
    </row>
    <row r="115" spans="1:9" ht="11.25" customHeight="1" x14ac:dyDescent="0.2">
      <c r="A115" s="306" t="s">
        <v>117</v>
      </c>
      <c r="B115" s="833">
        <v>2.229392363677166</v>
      </c>
      <c r="C115" s="834" t="s">
        <v>719</v>
      </c>
      <c r="D115" s="833">
        <v>500</v>
      </c>
      <c r="E115" s="833" t="s">
        <v>1041</v>
      </c>
      <c r="F115" s="833" t="s">
        <v>1014</v>
      </c>
      <c r="G115" s="788">
        <v>2.229392363677166</v>
      </c>
      <c r="H115" s="655" t="s">
        <v>1439</v>
      </c>
      <c r="I115" s="837">
        <v>4.3736206610000012</v>
      </c>
    </row>
    <row r="116" spans="1:9" ht="11.25" customHeight="1" x14ac:dyDescent="0.2">
      <c r="A116" s="306" t="s">
        <v>118</v>
      </c>
      <c r="B116" s="833">
        <v>1.2642595039500575</v>
      </c>
      <c r="C116" s="834" t="s">
        <v>719</v>
      </c>
      <c r="D116" s="833">
        <v>500</v>
      </c>
      <c r="E116" s="833" t="s">
        <v>1041</v>
      </c>
      <c r="F116" s="833" t="s">
        <v>1014</v>
      </c>
      <c r="G116" s="788">
        <v>1.2642595039500575</v>
      </c>
      <c r="H116" s="655" t="s">
        <v>1014</v>
      </c>
      <c r="I116" s="837">
        <v>2.5346548542000003</v>
      </c>
    </row>
    <row r="117" spans="1:9" ht="11.25" customHeight="1" x14ac:dyDescent="0.2">
      <c r="A117" s="306" t="s">
        <v>119</v>
      </c>
      <c r="B117" s="833">
        <v>2.7749941231999999</v>
      </c>
      <c r="C117" s="834" t="s">
        <v>1438</v>
      </c>
      <c r="D117" s="833">
        <v>500</v>
      </c>
      <c r="E117" s="833" t="s">
        <v>1041</v>
      </c>
      <c r="F117" s="833" t="s">
        <v>1014</v>
      </c>
      <c r="G117" s="788">
        <v>33.911847777612607</v>
      </c>
      <c r="H117" s="655" t="s">
        <v>1014</v>
      </c>
      <c r="I117" s="837">
        <v>2.7749941231999999</v>
      </c>
    </row>
    <row r="118" spans="1:9" ht="11.25" customHeight="1" x14ac:dyDescent="0.2">
      <c r="A118" s="789" t="s">
        <v>508</v>
      </c>
      <c r="B118" s="833">
        <v>0.77635002588250013</v>
      </c>
      <c r="C118" s="834" t="s">
        <v>1438</v>
      </c>
      <c r="D118" s="833">
        <v>500</v>
      </c>
      <c r="E118" s="833" t="s">
        <v>1041</v>
      </c>
      <c r="F118" s="833" t="s">
        <v>1014</v>
      </c>
      <c r="G118" s="788">
        <v>1.0204067725795314</v>
      </c>
      <c r="H118" s="655" t="s">
        <v>1014</v>
      </c>
      <c r="I118" s="837">
        <v>0.77635002588250013</v>
      </c>
    </row>
    <row r="119" spans="1:9" ht="11.25" customHeight="1" x14ac:dyDescent="0.2">
      <c r="A119" s="306" t="s">
        <v>120</v>
      </c>
      <c r="B119" s="833">
        <v>25.285471822285853</v>
      </c>
      <c r="C119" s="834" t="s">
        <v>719</v>
      </c>
      <c r="D119" s="833">
        <v>500</v>
      </c>
      <c r="E119" s="833" t="s">
        <v>1041</v>
      </c>
      <c r="F119" s="833" t="s">
        <v>1014</v>
      </c>
      <c r="G119" s="788">
        <v>25.285471822285853</v>
      </c>
      <c r="H119" s="655" t="s">
        <v>1014</v>
      </c>
      <c r="I119" s="837">
        <v>2312.3552734856503</v>
      </c>
    </row>
    <row r="120" spans="1:9" ht="11.25" customHeight="1" x14ac:dyDescent="0.2">
      <c r="A120" s="789" t="s">
        <v>241</v>
      </c>
      <c r="B120" s="833">
        <v>1.2</v>
      </c>
      <c r="C120" s="834" t="s">
        <v>1438</v>
      </c>
      <c r="D120" s="833">
        <v>1000</v>
      </c>
      <c r="E120" s="833" t="s">
        <v>1041</v>
      </c>
      <c r="F120" s="833" t="s">
        <v>1014</v>
      </c>
      <c r="G120" s="788">
        <v>10.95</v>
      </c>
      <c r="H120" s="655" t="s">
        <v>1014</v>
      </c>
      <c r="I120" s="837">
        <v>1.2</v>
      </c>
    </row>
    <row r="121" spans="1:9" ht="11.25" customHeight="1" x14ac:dyDescent="0.2">
      <c r="A121" s="789" t="s">
        <v>509</v>
      </c>
      <c r="B121" s="833">
        <v>68.625848705509426</v>
      </c>
      <c r="C121" s="834" t="s">
        <v>1438</v>
      </c>
      <c r="D121" s="833">
        <v>500</v>
      </c>
      <c r="E121" s="833" t="s">
        <v>1041</v>
      </c>
      <c r="F121" s="833" t="s">
        <v>1014</v>
      </c>
      <c r="G121" s="788">
        <v>464.88537148395483</v>
      </c>
      <c r="H121" s="655" t="s">
        <v>1439</v>
      </c>
      <c r="I121" s="837">
        <v>68.625848705509426</v>
      </c>
    </row>
    <row r="122" spans="1:9" ht="11.25" customHeight="1" x14ac:dyDescent="0.2">
      <c r="A122" s="789" t="s">
        <v>510</v>
      </c>
      <c r="B122" s="833">
        <v>1.80248040198</v>
      </c>
      <c r="C122" s="834" t="s">
        <v>1438</v>
      </c>
      <c r="D122" s="833">
        <v>500</v>
      </c>
      <c r="E122" s="833" t="s">
        <v>1041</v>
      </c>
      <c r="F122" s="833" t="s">
        <v>1014</v>
      </c>
      <c r="G122" s="788">
        <v>3792.5672185128146</v>
      </c>
      <c r="H122" s="655" t="s">
        <v>1014</v>
      </c>
      <c r="I122" s="837">
        <v>1.80248040198</v>
      </c>
    </row>
    <row r="123" spans="1:9" ht="11.25" customHeight="1" x14ac:dyDescent="0.2">
      <c r="A123" s="789" t="s">
        <v>379</v>
      </c>
      <c r="B123" s="833">
        <v>1.1741947383207836</v>
      </c>
      <c r="C123" s="834" t="s">
        <v>719</v>
      </c>
      <c r="D123" s="833">
        <v>500</v>
      </c>
      <c r="E123" s="833" t="s">
        <v>1041</v>
      </c>
      <c r="F123" s="833" t="s">
        <v>1014</v>
      </c>
      <c r="G123" s="788">
        <v>1.1741947383207836</v>
      </c>
      <c r="H123" s="655" t="s">
        <v>1014</v>
      </c>
      <c r="I123" s="837">
        <v>33.673394181896661</v>
      </c>
    </row>
    <row r="124" spans="1:9" ht="11.25" customHeight="1" x14ac:dyDescent="0.2">
      <c r="A124" s="789" t="s">
        <v>121</v>
      </c>
      <c r="B124" s="833">
        <v>24.538121002430501</v>
      </c>
      <c r="C124" s="834" t="s">
        <v>1438</v>
      </c>
      <c r="D124" s="833">
        <v>500</v>
      </c>
      <c r="E124" s="833" t="s">
        <v>1041</v>
      </c>
      <c r="F124" s="833" t="s">
        <v>1014</v>
      </c>
      <c r="G124" s="788">
        <v>164.35556684485806</v>
      </c>
      <c r="H124" s="655" t="s">
        <v>1014</v>
      </c>
      <c r="I124" s="837">
        <v>24.538121002430501</v>
      </c>
    </row>
    <row r="125" spans="1:9" ht="11.25" customHeight="1" x14ac:dyDescent="0.2">
      <c r="A125" s="789" t="s">
        <v>511</v>
      </c>
      <c r="B125" s="833">
        <v>44.028912348000006</v>
      </c>
      <c r="C125" s="834" t="s">
        <v>718</v>
      </c>
      <c r="D125" s="833">
        <v>500</v>
      </c>
      <c r="E125" s="833" t="s">
        <v>1041</v>
      </c>
      <c r="F125" s="833" t="s">
        <v>1014</v>
      </c>
      <c r="G125" s="788">
        <v>356.65218343259949</v>
      </c>
      <c r="H125" s="655">
        <v>44.028912348000006</v>
      </c>
      <c r="I125" s="837">
        <v>44.028912522735858</v>
      </c>
    </row>
    <row r="126" spans="1:9" ht="11.25" customHeight="1" x14ac:dyDescent="0.2">
      <c r="A126" s="789" t="s">
        <v>512</v>
      </c>
      <c r="B126" s="833">
        <v>78.213207407198283</v>
      </c>
      <c r="C126" s="834" t="s">
        <v>719</v>
      </c>
      <c r="D126" s="833">
        <v>1000</v>
      </c>
      <c r="E126" s="833" t="s">
        <v>1041</v>
      </c>
      <c r="F126" s="833">
        <v>7.1</v>
      </c>
      <c r="G126" s="788">
        <v>78.213207407198283</v>
      </c>
      <c r="H126" s="655" t="s">
        <v>1014</v>
      </c>
      <c r="I126" s="837" t="s">
        <v>1440</v>
      </c>
    </row>
    <row r="127" spans="1:9" ht="11.25" customHeight="1" x14ac:dyDescent="0.2">
      <c r="A127" s="789" t="s">
        <v>867</v>
      </c>
      <c r="B127" s="833">
        <v>78.214285714285708</v>
      </c>
      <c r="C127" s="834" t="s">
        <v>719</v>
      </c>
      <c r="D127" s="833">
        <v>1000</v>
      </c>
      <c r="E127" s="833" t="s">
        <v>1041</v>
      </c>
      <c r="F127" s="833">
        <v>1.5</v>
      </c>
      <c r="G127" s="788">
        <v>78.214285714285708</v>
      </c>
      <c r="H127" s="655" t="s">
        <v>1014</v>
      </c>
      <c r="I127" s="837" t="s">
        <v>1440</v>
      </c>
    </row>
    <row r="128" spans="1:9" ht="11.25" customHeight="1" x14ac:dyDescent="0.2">
      <c r="A128" s="789" t="s">
        <v>122</v>
      </c>
      <c r="B128" s="833">
        <v>0.21887105251122002</v>
      </c>
      <c r="C128" s="834" t="s">
        <v>1438</v>
      </c>
      <c r="D128" s="833">
        <v>500</v>
      </c>
      <c r="E128" s="833" t="s">
        <v>1041</v>
      </c>
      <c r="F128" s="833" t="s">
        <v>1014</v>
      </c>
      <c r="G128" s="788">
        <v>4.5215797036816801</v>
      </c>
      <c r="H128" s="655" t="s">
        <v>1014</v>
      </c>
      <c r="I128" s="837">
        <v>0.21887105251122002</v>
      </c>
    </row>
    <row r="129" spans="1:9" ht="11.25" customHeight="1" x14ac:dyDescent="0.2">
      <c r="A129" s="789" t="s">
        <v>513</v>
      </c>
      <c r="B129" s="833">
        <v>2.9258304000000002</v>
      </c>
      <c r="C129" s="834" t="s">
        <v>1438</v>
      </c>
      <c r="D129" s="833">
        <v>500</v>
      </c>
      <c r="E129" s="833" t="s">
        <v>1041</v>
      </c>
      <c r="F129" s="833" t="s">
        <v>1014</v>
      </c>
      <c r="G129" s="788">
        <v>867.20140880503141</v>
      </c>
      <c r="H129" s="655">
        <v>445.80891428571431</v>
      </c>
      <c r="I129" s="837">
        <v>2.9258304000000002</v>
      </c>
    </row>
    <row r="130" spans="1:9" ht="11.25" customHeight="1" x14ac:dyDescent="0.2">
      <c r="A130" s="789" t="s">
        <v>123</v>
      </c>
      <c r="B130" s="833">
        <v>2.1682566227618572</v>
      </c>
      <c r="C130" s="834" t="s">
        <v>1438</v>
      </c>
      <c r="D130" s="833">
        <v>500</v>
      </c>
      <c r="E130" s="833" t="s">
        <v>1041</v>
      </c>
      <c r="F130" s="833" t="s">
        <v>1014</v>
      </c>
      <c r="G130" s="788">
        <v>164.35556684485806</v>
      </c>
      <c r="H130" s="655" t="s">
        <v>1014</v>
      </c>
      <c r="I130" s="837">
        <v>2.1682566227618572</v>
      </c>
    </row>
    <row r="131" spans="1:9" ht="11.25" customHeight="1" x14ac:dyDescent="0.2">
      <c r="A131" s="789" t="s">
        <v>27</v>
      </c>
      <c r="B131" s="833">
        <v>99.143490443712437</v>
      </c>
      <c r="C131" s="834" t="s">
        <v>719</v>
      </c>
      <c r="D131" s="833">
        <v>100</v>
      </c>
      <c r="E131" s="833" t="s">
        <v>1041</v>
      </c>
      <c r="F131" s="833" t="s">
        <v>1014</v>
      </c>
      <c r="G131" s="788">
        <v>99.143490443712437</v>
      </c>
      <c r="H131" s="655" t="s">
        <v>1439</v>
      </c>
      <c r="I131" s="837">
        <v>111.8631942</v>
      </c>
    </row>
    <row r="132" spans="1:9" ht="11.25" customHeight="1" x14ac:dyDescent="0.2">
      <c r="A132" s="789" t="s">
        <v>514</v>
      </c>
      <c r="B132" s="833">
        <v>0.32182358400000005</v>
      </c>
      <c r="C132" s="834" t="s">
        <v>1438</v>
      </c>
      <c r="D132" s="833">
        <v>100</v>
      </c>
      <c r="E132" s="833" t="s">
        <v>1041</v>
      </c>
      <c r="F132" s="833" t="s">
        <v>1014</v>
      </c>
      <c r="G132" s="788">
        <v>2.1757072258579102</v>
      </c>
      <c r="H132" s="655" t="s">
        <v>1439</v>
      </c>
      <c r="I132" s="837">
        <v>0.32182358400000005</v>
      </c>
    </row>
    <row r="133" spans="1:9" ht="11.25" customHeight="1" x14ac:dyDescent="0.2">
      <c r="A133" s="789" t="s">
        <v>515</v>
      </c>
      <c r="B133" s="833">
        <v>1.0347023872679044E-2</v>
      </c>
      <c r="C133" s="834" t="s">
        <v>718</v>
      </c>
      <c r="D133" s="833">
        <v>500</v>
      </c>
      <c r="E133" s="833" t="s">
        <v>1041</v>
      </c>
      <c r="F133" s="833" t="s">
        <v>1014</v>
      </c>
      <c r="G133" s="788">
        <v>0.64642570832831414</v>
      </c>
      <c r="H133" s="655">
        <v>1.0347023872679044E-2</v>
      </c>
      <c r="I133" s="837">
        <v>3.6113259999999996</v>
      </c>
    </row>
    <row r="134" spans="1:9" ht="11.25" customHeight="1" x14ac:dyDescent="0.2">
      <c r="A134" s="789" t="s">
        <v>516</v>
      </c>
      <c r="B134" s="833">
        <v>9.8381538461538437E-2</v>
      </c>
      <c r="C134" s="834" t="s">
        <v>718</v>
      </c>
      <c r="D134" s="833">
        <v>166.02402867924528</v>
      </c>
      <c r="E134" s="833" t="s">
        <v>1041</v>
      </c>
      <c r="F134" s="833" t="s">
        <v>1014</v>
      </c>
      <c r="G134" s="788">
        <v>1.1412082177482932</v>
      </c>
      <c r="H134" s="655">
        <v>9.8381538461538437E-2</v>
      </c>
      <c r="I134" s="837">
        <v>6.7567601199999991</v>
      </c>
    </row>
    <row r="135" spans="1:9" ht="11.25" customHeight="1" x14ac:dyDescent="0.2">
      <c r="A135" s="789" t="s">
        <v>124</v>
      </c>
      <c r="B135" s="833">
        <v>5.5841545920000006E-2</v>
      </c>
      <c r="C135" s="834" t="s">
        <v>1438</v>
      </c>
      <c r="D135" s="833">
        <v>500</v>
      </c>
      <c r="E135" s="833" t="s">
        <v>1041</v>
      </c>
      <c r="F135" s="833" t="s">
        <v>1014</v>
      </c>
      <c r="G135" s="788">
        <v>379.28207733428781</v>
      </c>
      <c r="H135" s="655" t="s">
        <v>1014</v>
      </c>
      <c r="I135" s="837">
        <v>5.5841545920000006E-2</v>
      </c>
    </row>
    <row r="136" spans="1:9" ht="11.25" customHeight="1" x14ac:dyDescent="0.2">
      <c r="A136" s="306" t="s">
        <v>125</v>
      </c>
      <c r="B136" s="833">
        <v>19.414033188019804</v>
      </c>
      <c r="C136" s="834" t="s">
        <v>1438</v>
      </c>
      <c r="D136" s="833">
        <v>500</v>
      </c>
      <c r="E136" s="833" t="s">
        <v>1041</v>
      </c>
      <c r="F136" s="833" t="s">
        <v>1014</v>
      </c>
      <c r="G136" s="788">
        <v>771.16303781051113</v>
      </c>
      <c r="H136" s="655" t="s">
        <v>1014</v>
      </c>
      <c r="I136" s="837">
        <v>19.414033188019804</v>
      </c>
    </row>
    <row r="137" spans="1:9" ht="11.25" customHeight="1" x14ac:dyDescent="0.2">
      <c r="A137" s="789" t="s">
        <v>517</v>
      </c>
      <c r="B137" s="833">
        <v>0.78214285714285714</v>
      </c>
      <c r="C137" s="834" t="s">
        <v>719</v>
      </c>
      <c r="D137" s="833">
        <v>1000</v>
      </c>
      <c r="E137" s="833" t="s">
        <v>1041</v>
      </c>
      <c r="F137" s="833">
        <v>0.25</v>
      </c>
      <c r="G137" s="788">
        <v>0.78214285714285714</v>
      </c>
      <c r="H137" s="655" t="s">
        <v>1014</v>
      </c>
      <c r="I137" s="837" t="s">
        <v>1440</v>
      </c>
    </row>
    <row r="138" spans="1:9" ht="11.25" customHeight="1" x14ac:dyDescent="0.2">
      <c r="A138" s="789" t="s">
        <v>380</v>
      </c>
      <c r="B138" s="833">
        <v>0.78197728000000011</v>
      </c>
      <c r="C138" s="834" t="s">
        <v>1438</v>
      </c>
      <c r="D138" s="833">
        <v>500</v>
      </c>
      <c r="E138" s="833" t="s">
        <v>1041</v>
      </c>
      <c r="F138" s="833" t="s">
        <v>1014</v>
      </c>
      <c r="G138" s="788">
        <v>817.67394716981141</v>
      </c>
      <c r="H138" s="655">
        <v>817.29880000000014</v>
      </c>
      <c r="I138" s="837">
        <v>0.78197728000000011</v>
      </c>
    </row>
    <row r="139" spans="1:9" ht="11.25" customHeight="1" x14ac:dyDescent="0.2">
      <c r="A139" s="789" t="s">
        <v>28</v>
      </c>
      <c r="B139" s="833">
        <v>0.49324285115830596</v>
      </c>
      <c r="C139" s="834" t="s">
        <v>719</v>
      </c>
      <c r="D139" s="833">
        <v>500</v>
      </c>
      <c r="E139" s="833" t="s">
        <v>1041</v>
      </c>
      <c r="F139" s="833" t="s">
        <v>1014</v>
      </c>
      <c r="G139" s="788">
        <v>0.49324285115830596</v>
      </c>
      <c r="H139" s="655" t="s">
        <v>1014</v>
      </c>
      <c r="I139" s="837">
        <v>254.81502602987422</v>
      </c>
    </row>
    <row r="140" spans="1:9" ht="11.25" customHeight="1" x14ac:dyDescent="0.2">
      <c r="A140" s="789" t="s">
        <v>66</v>
      </c>
      <c r="B140" s="833">
        <v>100</v>
      </c>
      <c r="C140" s="834" t="s">
        <v>1441</v>
      </c>
      <c r="D140" s="833">
        <v>100</v>
      </c>
      <c r="E140" s="833" t="s">
        <v>1041</v>
      </c>
      <c r="F140" s="833" t="s">
        <v>1014</v>
      </c>
      <c r="G140" s="788">
        <v>476.82844714786853</v>
      </c>
      <c r="H140" s="655" t="s">
        <v>1439</v>
      </c>
      <c r="I140" s="837">
        <v>400</v>
      </c>
    </row>
    <row r="141" spans="1:9" ht="11.25" customHeight="1" x14ac:dyDescent="0.2">
      <c r="A141" s="789" t="s">
        <v>65</v>
      </c>
      <c r="B141" s="833">
        <v>260.97470160330187</v>
      </c>
      <c r="C141" s="834" t="s">
        <v>719</v>
      </c>
      <c r="D141" s="833">
        <v>500</v>
      </c>
      <c r="E141" s="833" t="s">
        <v>1041</v>
      </c>
      <c r="F141" s="833" t="s">
        <v>1014</v>
      </c>
      <c r="G141" s="788">
        <v>260.97470160330187</v>
      </c>
      <c r="H141" s="655" t="s">
        <v>1439</v>
      </c>
      <c r="I141" s="837">
        <v>500</v>
      </c>
    </row>
    <row r="142" spans="1:9" ht="11.25" customHeight="1" x14ac:dyDescent="0.2">
      <c r="A142" s="789" t="s">
        <v>825</v>
      </c>
      <c r="B142" s="833">
        <v>500</v>
      </c>
      <c r="C142" s="834" t="s">
        <v>1441</v>
      </c>
      <c r="D142" s="833">
        <v>500</v>
      </c>
      <c r="E142" s="833" t="s">
        <v>1041</v>
      </c>
      <c r="F142" s="833" t="s">
        <v>1014</v>
      </c>
      <c r="G142" s="788">
        <v>9385.7142857142862</v>
      </c>
      <c r="H142" s="655" t="s">
        <v>1014</v>
      </c>
      <c r="I142" s="837">
        <v>1000</v>
      </c>
    </row>
    <row r="143" spans="1:9" ht="11.25" customHeight="1" x14ac:dyDescent="0.2">
      <c r="A143" s="789" t="s">
        <v>868</v>
      </c>
      <c r="B143" s="833">
        <v>0.16388029025223844</v>
      </c>
      <c r="C143" s="834" t="s">
        <v>718</v>
      </c>
      <c r="D143" s="833">
        <v>500</v>
      </c>
      <c r="E143" s="833" t="s">
        <v>1041</v>
      </c>
      <c r="F143" s="833" t="s">
        <v>1014</v>
      </c>
      <c r="G143" s="788">
        <v>8.228381778572091</v>
      </c>
      <c r="H143" s="655">
        <v>0.16388029025223844</v>
      </c>
      <c r="I143" s="837">
        <v>25.716438</v>
      </c>
    </row>
    <row r="144" spans="1:9" ht="11.25" customHeight="1" x14ac:dyDescent="0.2">
      <c r="A144" s="789" t="s">
        <v>869</v>
      </c>
      <c r="B144" s="833">
        <v>1.2408521400000003</v>
      </c>
      <c r="C144" s="834" t="s">
        <v>1438</v>
      </c>
      <c r="D144" s="833">
        <v>500</v>
      </c>
      <c r="E144" s="833" t="s">
        <v>1041</v>
      </c>
      <c r="F144" s="833" t="s">
        <v>1014</v>
      </c>
      <c r="G144" s="788">
        <v>639.65388301886787</v>
      </c>
      <c r="H144" s="655">
        <v>222.90445714285715</v>
      </c>
      <c r="I144" s="837">
        <v>1.2408521400000003</v>
      </c>
    </row>
    <row r="145" spans="1:9" ht="11.25" customHeight="1" x14ac:dyDescent="0.2">
      <c r="A145" s="789" t="s">
        <v>518</v>
      </c>
      <c r="B145" s="833">
        <v>8.9161782857142876E-3</v>
      </c>
      <c r="C145" s="834" t="s">
        <v>718</v>
      </c>
      <c r="D145" s="833">
        <v>100</v>
      </c>
      <c r="E145" s="833" t="s">
        <v>1041</v>
      </c>
      <c r="F145" s="833" t="s">
        <v>1014</v>
      </c>
      <c r="G145" s="788">
        <v>0.32364531998538026</v>
      </c>
      <c r="H145" s="655">
        <v>8.9161782857142876E-3</v>
      </c>
      <c r="I145" s="837">
        <v>1.6171378439206749</v>
      </c>
    </row>
    <row r="146" spans="1:9" ht="11.25" customHeight="1" x14ac:dyDescent="0.2">
      <c r="A146" s="789" t="s">
        <v>519</v>
      </c>
      <c r="B146" s="833">
        <v>8.9161782857142866E-2</v>
      </c>
      <c r="C146" s="834" t="s">
        <v>718</v>
      </c>
      <c r="D146" s="833">
        <v>500</v>
      </c>
      <c r="E146" s="833" t="s">
        <v>1041</v>
      </c>
      <c r="F146" s="833" t="s">
        <v>1014</v>
      </c>
      <c r="G146" s="788">
        <v>0.88767733974939533</v>
      </c>
      <c r="H146" s="655">
        <v>8.9161782857142866E-2</v>
      </c>
      <c r="I146" s="837">
        <v>3.3616985000000006</v>
      </c>
    </row>
    <row r="147" spans="1:9" ht="11.25" customHeight="1" x14ac:dyDescent="0.2">
      <c r="A147" s="789" t="s">
        <v>520</v>
      </c>
      <c r="B147" s="833">
        <v>0.50371266928000002</v>
      </c>
      <c r="C147" s="834" t="s">
        <v>1438</v>
      </c>
      <c r="D147" s="833">
        <v>100</v>
      </c>
      <c r="E147" s="833" t="s">
        <v>1041</v>
      </c>
      <c r="F147" s="833" t="s">
        <v>1014</v>
      </c>
      <c r="G147" s="788">
        <v>1264.2595039500575</v>
      </c>
      <c r="H147" s="655" t="s">
        <v>1014</v>
      </c>
      <c r="I147" s="837">
        <v>0.50371266928000002</v>
      </c>
    </row>
    <row r="148" spans="1:9" ht="11.25" customHeight="1" x14ac:dyDescent="0.2">
      <c r="A148" s="789" t="s">
        <v>521</v>
      </c>
      <c r="B148" s="833">
        <v>0.30998447718000005</v>
      </c>
      <c r="C148" s="834" t="s">
        <v>1438</v>
      </c>
      <c r="D148" s="833">
        <v>500</v>
      </c>
      <c r="E148" s="833" t="s">
        <v>1041</v>
      </c>
      <c r="F148" s="833" t="s">
        <v>1014</v>
      </c>
      <c r="G148" s="788">
        <v>12.642735911142926</v>
      </c>
      <c r="H148" s="655" t="s">
        <v>1014</v>
      </c>
      <c r="I148" s="837">
        <v>0.30998447718000005</v>
      </c>
    </row>
    <row r="149" spans="1:9" ht="11.25" customHeight="1" x14ac:dyDescent="0.2">
      <c r="A149" s="306" t="s">
        <v>126</v>
      </c>
      <c r="B149" s="833">
        <v>12.184769044617401</v>
      </c>
      <c r="C149" s="834" t="s">
        <v>1438</v>
      </c>
      <c r="D149" s="833">
        <v>1000</v>
      </c>
      <c r="E149" s="833" t="s">
        <v>1041</v>
      </c>
      <c r="F149" s="833" t="s">
        <v>1014</v>
      </c>
      <c r="G149" s="788">
        <v>126.42735911142927</v>
      </c>
      <c r="H149" s="655" t="s">
        <v>1014</v>
      </c>
      <c r="I149" s="837">
        <v>12.184769044617401</v>
      </c>
    </row>
    <row r="150" spans="1:9" ht="11.25" customHeight="1" x14ac:dyDescent="0.2">
      <c r="A150" s="789" t="s">
        <v>127</v>
      </c>
      <c r="B150" s="833">
        <v>0.87299569451100001</v>
      </c>
      <c r="C150" s="834" t="s">
        <v>1438</v>
      </c>
      <c r="D150" s="833">
        <v>500</v>
      </c>
      <c r="E150" s="833" t="s">
        <v>1041</v>
      </c>
      <c r="F150" s="833" t="s">
        <v>1014</v>
      </c>
      <c r="G150" s="788">
        <v>101.14188728914341</v>
      </c>
      <c r="H150" s="655" t="s">
        <v>1014</v>
      </c>
      <c r="I150" s="837">
        <v>0.87299569451100001</v>
      </c>
    </row>
    <row r="151" spans="1:9" ht="11.25" customHeight="1" x14ac:dyDescent="0.2">
      <c r="A151" s="789" t="s">
        <v>128</v>
      </c>
      <c r="B151" s="833">
        <v>1.5940137128402977E-3</v>
      </c>
      <c r="C151" s="834" t="s">
        <v>719</v>
      </c>
      <c r="D151" s="833">
        <v>100</v>
      </c>
      <c r="E151" s="833" t="s">
        <v>1041</v>
      </c>
      <c r="F151" s="833" t="s">
        <v>1014</v>
      </c>
      <c r="G151" s="788">
        <v>1.5940137128402977E-3</v>
      </c>
      <c r="H151" s="655" t="s">
        <v>1439</v>
      </c>
      <c r="I151" s="837">
        <v>0.29866451999999999</v>
      </c>
    </row>
    <row r="152" spans="1:9" ht="11.25" customHeight="1" x14ac:dyDescent="0.2">
      <c r="A152" s="789" t="s">
        <v>129</v>
      </c>
      <c r="B152" s="833">
        <v>8.1093165931455699E-2</v>
      </c>
      <c r="C152" s="834" t="s">
        <v>1438</v>
      </c>
      <c r="D152" s="833">
        <v>100</v>
      </c>
      <c r="E152" s="833" t="s">
        <v>1041</v>
      </c>
      <c r="F152" s="833" t="s">
        <v>1014</v>
      </c>
      <c r="G152" s="788">
        <v>0.15845058605710996</v>
      </c>
      <c r="H152" s="655" t="s">
        <v>1439</v>
      </c>
      <c r="I152" s="837">
        <v>8.1093165931455699E-2</v>
      </c>
    </row>
    <row r="153" spans="1:9" ht="11.25" customHeight="1" x14ac:dyDescent="0.2">
      <c r="A153" s="789" t="s">
        <v>643</v>
      </c>
      <c r="B153" s="833">
        <v>17.719343116981133</v>
      </c>
      <c r="C153" s="834" t="s">
        <v>1438</v>
      </c>
      <c r="D153" s="833">
        <v>100</v>
      </c>
      <c r="E153" s="833" t="s">
        <v>1041</v>
      </c>
      <c r="F153" s="833" t="s">
        <v>1014</v>
      </c>
      <c r="G153" s="788">
        <v>90.290661719233142</v>
      </c>
      <c r="H153" s="655" t="s">
        <v>1014</v>
      </c>
      <c r="I153" s="837">
        <v>17.719343116981133</v>
      </c>
    </row>
    <row r="154" spans="1:9" ht="11.25" customHeight="1" x14ac:dyDescent="0.2">
      <c r="A154" s="306" t="s">
        <v>999</v>
      </c>
      <c r="B154" s="833">
        <v>2.7937804034550004</v>
      </c>
      <c r="C154" s="834" t="s">
        <v>1438</v>
      </c>
      <c r="D154" s="833">
        <v>500</v>
      </c>
      <c r="E154" s="833" t="s">
        <v>1041</v>
      </c>
      <c r="F154" s="833" t="s">
        <v>1014</v>
      </c>
      <c r="G154" s="788">
        <v>449.03985437165932</v>
      </c>
      <c r="H154" s="655" t="s">
        <v>1014</v>
      </c>
      <c r="I154" s="837">
        <v>2.7937804034550004</v>
      </c>
    </row>
    <row r="155" spans="1:9" ht="11.25" customHeight="1" x14ac:dyDescent="0.2">
      <c r="A155" s="306" t="s">
        <v>644</v>
      </c>
      <c r="B155" s="833">
        <v>30.661203968900935</v>
      </c>
      <c r="C155" s="834" t="s">
        <v>1438</v>
      </c>
      <c r="D155" s="833">
        <v>500</v>
      </c>
      <c r="E155" s="833" t="s">
        <v>1041</v>
      </c>
      <c r="F155" s="833" t="s">
        <v>1014</v>
      </c>
      <c r="G155" s="788">
        <v>31.237531954550995</v>
      </c>
      <c r="H155" s="655" t="s">
        <v>1014</v>
      </c>
      <c r="I155" s="837">
        <v>30.661203968900935</v>
      </c>
    </row>
    <row r="156" spans="1:9" ht="11.25" customHeight="1" x14ac:dyDescent="0.2">
      <c r="A156" s="306" t="s">
        <v>646</v>
      </c>
      <c r="B156" s="833">
        <v>6.0682976945110001</v>
      </c>
      <c r="C156" s="834" t="s">
        <v>1438</v>
      </c>
      <c r="D156" s="833">
        <v>500</v>
      </c>
      <c r="E156" s="833" t="s">
        <v>1041</v>
      </c>
      <c r="F156" s="833" t="s">
        <v>1014</v>
      </c>
      <c r="G156" s="788">
        <v>7.2694180429212993</v>
      </c>
      <c r="H156" s="655" t="s">
        <v>1014</v>
      </c>
      <c r="I156" s="837">
        <v>6.0682976945110001</v>
      </c>
    </row>
    <row r="157" spans="1:9" ht="11.25" customHeight="1" x14ac:dyDescent="0.2">
      <c r="A157" s="789" t="s">
        <v>522</v>
      </c>
      <c r="B157" s="833">
        <v>770</v>
      </c>
      <c r="C157" s="834" t="s">
        <v>400</v>
      </c>
      <c r="D157" s="833">
        <v>1000</v>
      </c>
      <c r="E157" s="833" t="s">
        <v>1041</v>
      </c>
      <c r="F157" s="833">
        <v>770</v>
      </c>
      <c r="G157" s="788">
        <v>77.999214351185017</v>
      </c>
      <c r="H157" s="655" t="s">
        <v>1014</v>
      </c>
      <c r="I157" s="837" t="s">
        <v>1440</v>
      </c>
    </row>
    <row r="158" spans="1:9" ht="11.25" customHeight="1" x14ac:dyDescent="0.2">
      <c r="A158" s="789" t="s">
        <v>523</v>
      </c>
      <c r="B158" s="833">
        <v>3.6336480000000004E-2</v>
      </c>
      <c r="C158" s="834" t="s">
        <v>718</v>
      </c>
      <c r="D158" s="833">
        <v>500</v>
      </c>
      <c r="E158" s="833" t="s">
        <v>1041</v>
      </c>
      <c r="F158" s="833" t="s">
        <v>1014</v>
      </c>
      <c r="G158" s="788">
        <v>5.8999999999999997E-2</v>
      </c>
      <c r="H158" s="655">
        <v>3.6336480000000004E-2</v>
      </c>
      <c r="I158" s="837">
        <v>3.2814192109612192</v>
      </c>
    </row>
    <row r="159" spans="1:9" ht="11.25" customHeight="1" x14ac:dyDescent="0.2">
      <c r="A159" s="789" t="s">
        <v>524</v>
      </c>
      <c r="B159" s="833">
        <v>1.3588587999999999</v>
      </c>
      <c r="C159" s="834" t="s">
        <v>1438</v>
      </c>
      <c r="D159" s="833">
        <v>259.54240000000004</v>
      </c>
      <c r="E159" s="833" t="s">
        <v>1041</v>
      </c>
      <c r="F159" s="833" t="s">
        <v>1014</v>
      </c>
      <c r="G159" s="788">
        <v>124.60118770799056</v>
      </c>
      <c r="H159" s="655">
        <v>44.580891428571441</v>
      </c>
      <c r="I159" s="837">
        <v>1.3588587999999999</v>
      </c>
    </row>
    <row r="160" spans="1:9" ht="11.25" customHeight="1" thickBot="1" x14ac:dyDescent="0.25">
      <c r="A160" s="789" t="s">
        <v>525</v>
      </c>
      <c r="B160" s="833">
        <v>1000</v>
      </c>
      <c r="C160" s="834" t="s">
        <v>1441</v>
      </c>
      <c r="D160" s="833">
        <v>1000</v>
      </c>
      <c r="E160" s="833" t="s">
        <v>1041</v>
      </c>
      <c r="F160" s="833">
        <v>349</v>
      </c>
      <c r="G160" s="788">
        <v>4692.8571428571431</v>
      </c>
      <c r="H160" s="655" t="s">
        <v>1014</v>
      </c>
      <c r="I160" s="872" t="s">
        <v>1440</v>
      </c>
    </row>
    <row r="161" spans="1:9" ht="22.5" customHeight="1" thickTop="1" x14ac:dyDescent="0.2">
      <c r="A161" s="759" t="s">
        <v>656</v>
      </c>
      <c r="B161" s="839" t="s">
        <v>527</v>
      </c>
      <c r="C161" s="323" t="s">
        <v>381</v>
      </c>
      <c r="D161" s="875" t="s">
        <v>381</v>
      </c>
      <c r="E161" s="839" t="s">
        <v>381</v>
      </c>
      <c r="F161" s="839" t="s">
        <v>381</v>
      </c>
      <c r="G161" s="876" t="s">
        <v>381</v>
      </c>
      <c r="H161" s="877" t="s">
        <v>381</v>
      </c>
      <c r="I161" s="878" t="s">
        <v>381</v>
      </c>
    </row>
    <row r="162" spans="1:9" ht="11.25" customHeight="1" thickBot="1" x14ac:dyDescent="0.25">
      <c r="A162" s="319" t="s">
        <v>657</v>
      </c>
      <c r="B162" s="843" t="s">
        <v>382</v>
      </c>
      <c r="C162" s="324" t="s">
        <v>381</v>
      </c>
      <c r="D162" s="879" t="s">
        <v>381</v>
      </c>
      <c r="E162" s="843" t="s">
        <v>381</v>
      </c>
      <c r="F162" s="843" t="s">
        <v>381</v>
      </c>
      <c r="G162" s="880" t="s">
        <v>381</v>
      </c>
      <c r="H162" s="847" t="s">
        <v>381</v>
      </c>
      <c r="I162" s="881" t="s">
        <v>381</v>
      </c>
    </row>
    <row r="163" spans="1:9" s="280" customFormat="1" ht="11.25" customHeight="1" thickTop="1" x14ac:dyDescent="0.2">
      <c r="A163" s="66" t="s">
        <v>529</v>
      </c>
      <c r="B163" s="277"/>
      <c r="C163" s="277"/>
      <c r="D163" s="277"/>
      <c r="E163" s="277"/>
      <c r="F163" s="849"/>
      <c r="G163" s="277"/>
      <c r="H163" s="277"/>
      <c r="I163" s="850"/>
    </row>
    <row r="164" spans="1:9" ht="11.25" customHeight="1" x14ac:dyDescent="0.2">
      <c r="A164" s="603" t="s">
        <v>532</v>
      </c>
      <c r="B164" s="277"/>
      <c r="C164" s="277"/>
      <c r="D164" s="882"/>
      <c r="E164" s="883"/>
      <c r="F164" s="882"/>
      <c r="G164" s="882"/>
      <c r="H164" s="277"/>
      <c r="I164" s="884"/>
    </row>
    <row r="165" spans="1:9" ht="11.25" customHeight="1" x14ac:dyDescent="0.2">
      <c r="A165" s="66"/>
      <c r="B165" s="277"/>
      <c r="C165" s="277"/>
      <c r="D165" s="277"/>
      <c r="E165" s="277"/>
      <c r="F165" s="849"/>
      <c r="G165" s="277"/>
      <c r="H165" s="277"/>
      <c r="I165" s="766"/>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x14ac:dyDescent="0.2">
      <c r="A169" s="67" t="s">
        <v>826</v>
      </c>
      <c r="B169" s="885"/>
      <c r="C169" s="885"/>
      <c r="D169" s="885"/>
      <c r="E169" s="885"/>
      <c r="F169" s="886"/>
      <c r="G169" s="885"/>
      <c r="H169" s="885"/>
      <c r="I169" s="887"/>
    </row>
    <row r="170" spans="1:9" ht="10.8" thickBot="1" x14ac:dyDescent="0.25">
      <c r="A170" s="853"/>
      <c r="B170" s="888"/>
      <c r="C170" s="888"/>
      <c r="D170" s="889"/>
      <c r="E170" s="889"/>
      <c r="F170" s="889"/>
      <c r="G170" s="889"/>
      <c r="H170" s="889"/>
      <c r="I170" s="890"/>
    </row>
    <row r="171" spans="1:9" ht="10.8" thickTop="1" x14ac:dyDescent="0.2"/>
  </sheetData>
  <sheetProtection algorithmName="SHA-512" hashValue="hBUvvTLEAhWNs4aI7636zeutHSfdnikksU6Srv3xeTmLtgfqtVvSphoBdgMKNeEu8PwSjTgzR+/ge9iNjD14rg==" saltValue="XGsja0BN+IZYUNQJFkbCeA=="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253"/>
  <sheetViews>
    <sheetView topLeftCell="B1" zoomScaleNormal="100" workbookViewId="0">
      <pane ySplit="2568" topLeftCell="A5" activePane="bottomLeft"/>
      <selection activeCell="B1" sqref="A1:XFD1048576"/>
      <selection pane="bottomLeft" activeCell="B5" sqref="B5"/>
    </sheetView>
  </sheetViews>
  <sheetFormatPr defaultColWidth="9.109375" defaultRowHeight="13.2" x14ac:dyDescent="0.25"/>
  <cols>
    <col min="1" max="1" width="0" style="294" hidden="1" customWidth="1"/>
    <col min="2" max="2" width="40.6640625" style="291" customWidth="1"/>
    <col min="3" max="3" width="3.6640625" style="291" customWidth="1"/>
    <col min="4" max="4" width="3.6640625" style="926" customWidth="1"/>
    <col min="5" max="6" width="20.6640625" style="284" customWidth="1"/>
    <col min="7" max="7" width="9.109375" style="297"/>
    <col min="8" max="9" width="9.109375" style="292"/>
    <col min="10" max="16384" width="9.109375" style="294"/>
  </cols>
  <sheetData>
    <row r="1" spans="1:9" ht="46.8" x14ac:dyDescent="0.3">
      <c r="B1" s="545" t="s">
        <v>617</v>
      </c>
      <c r="C1" s="545"/>
      <c r="D1" s="891"/>
      <c r="E1" s="892"/>
      <c r="F1" s="892"/>
    </row>
    <row r="2" spans="1:9" ht="13.8" thickBot="1" x14ac:dyDescent="0.3">
      <c r="B2" s="285"/>
      <c r="C2" s="285"/>
      <c r="D2" s="893"/>
      <c r="E2" s="894"/>
      <c r="F2" s="894"/>
    </row>
    <row r="3" spans="1:9" ht="41.25" customHeight="1" thickTop="1" thickBot="1" x14ac:dyDescent="0.3">
      <c r="A3" s="895" t="s">
        <v>637</v>
      </c>
      <c r="B3" s="295"/>
      <c r="C3" s="1648" t="s">
        <v>674</v>
      </c>
      <c r="D3" s="1649"/>
      <c r="E3" s="582" t="s">
        <v>969</v>
      </c>
      <c r="F3" s="583" t="s">
        <v>970</v>
      </c>
    </row>
    <row r="4" spans="1:9" s="308" customFormat="1" ht="13.8" thickBot="1" x14ac:dyDescent="0.3">
      <c r="A4" s="896" t="s">
        <v>638</v>
      </c>
      <c r="B4" s="897" t="s">
        <v>242</v>
      </c>
      <c r="C4" s="1650" t="s">
        <v>685</v>
      </c>
      <c r="D4" s="1651"/>
      <c r="E4" s="898" t="s">
        <v>870</v>
      </c>
      <c r="F4" s="899" t="s">
        <v>870</v>
      </c>
      <c r="G4" s="297"/>
      <c r="H4" s="900"/>
      <c r="I4" s="900"/>
    </row>
    <row r="5" spans="1:9" s="308" customFormat="1" ht="11.25" customHeight="1" x14ac:dyDescent="0.25">
      <c r="A5" s="309" t="s">
        <v>589</v>
      </c>
      <c r="B5" s="309" t="s">
        <v>980</v>
      </c>
      <c r="C5" s="781" t="s">
        <v>693</v>
      </c>
      <c r="D5" s="782" t="s">
        <v>679</v>
      </c>
      <c r="E5" s="901">
        <v>3900</v>
      </c>
      <c r="F5" s="902">
        <v>3900</v>
      </c>
      <c r="G5" s="297"/>
      <c r="H5" s="900"/>
      <c r="I5" s="900"/>
    </row>
    <row r="6" spans="1:9" s="308" customFormat="1" ht="11.25" customHeight="1" x14ac:dyDescent="0.25">
      <c r="A6" s="279" t="s">
        <v>590</v>
      </c>
      <c r="B6" s="279" t="s">
        <v>590</v>
      </c>
      <c r="C6" s="785" t="s">
        <v>693</v>
      </c>
      <c r="D6" s="786" t="s">
        <v>679</v>
      </c>
      <c r="E6" s="903" t="s">
        <v>1439</v>
      </c>
      <c r="F6" s="904" t="s">
        <v>1439</v>
      </c>
      <c r="G6" s="297"/>
      <c r="H6" s="900"/>
      <c r="I6" s="900"/>
    </row>
    <row r="7" spans="1:9" s="308" customFormat="1" ht="11.25" customHeight="1" x14ac:dyDescent="0.25">
      <c r="A7" s="279" t="s">
        <v>591</v>
      </c>
      <c r="B7" s="279" t="s">
        <v>981</v>
      </c>
      <c r="C7" s="785" t="s">
        <v>693</v>
      </c>
      <c r="D7" s="786" t="s">
        <v>694</v>
      </c>
      <c r="E7" s="903">
        <v>622402054.16688001</v>
      </c>
      <c r="F7" s="904">
        <v>1000000000</v>
      </c>
      <c r="G7" s="297"/>
      <c r="H7" s="900"/>
      <c r="I7" s="900"/>
    </row>
    <row r="8" spans="1:9" s="308" customFormat="1" ht="11.25" customHeight="1" x14ac:dyDescent="0.25">
      <c r="A8" s="279" t="s">
        <v>592</v>
      </c>
      <c r="B8" s="279" t="s">
        <v>592</v>
      </c>
      <c r="C8" s="785" t="s">
        <v>1437</v>
      </c>
      <c r="D8" s="786" t="s">
        <v>679</v>
      </c>
      <c r="E8" s="903" t="s">
        <v>1014</v>
      </c>
      <c r="F8" s="904" t="s">
        <v>1014</v>
      </c>
      <c r="G8" s="297"/>
      <c r="H8" s="900"/>
      <c r="I8" s="900"/>
    </row>
    <row r="9" spans="1:9" s="308" customFormat="1" ht="11.25" customHeight="1" x14ac:dyDescent="0.25">
      <c r="A9" s="279" t="s">
        <v>171</v>
      </c>
      <c r="B9" s="279" t="s">
        <v>171</v>
      </c>
      <c r="C9" s="785" t="s">
        <v>695</v>
      </c>
      <c r="D9" s="786" t="s">
        <v>679</v>
      </c>
      <c r="E9" s="903" t="s">
        <v>1014</v>
      </c>
      <c r="F9" s="904" t="s">
        <v>1014</v>
      </c>
      <c r="G9" s="297"/>
      <c r="H9" s="900"/>
      <c r="I9" s="900"/>
    </row>
    <row r="10" spans="1:9" s="308" customFormat="1" ht="11.25" customHeight="1" x14ac:dyDescent="0.25">
      <c r="A10" s="305" t="s">
        <v>172</v>
      </c>
      <c r="B10" s="305" t="s">
        <v>172</v>
      </c>
      <c r="C10" s="785" t="s">
        <v>695</v>
      </c>
      <c r="D10" s="786" t="s">
        <v>679</v>
      </c>
      <c r="E10" s="903" t="s">
        <v>1014</v>
      </c>
      <c r="F10" s="904" t="s">
        <v>1014</v>
      </c>
      <c r="G10" s="297"/>
      <c r="H10" s="900"/>
      <c r="I10" s="900"/>
    </row>
    <row r="11" spans="1:9" s="308" customFormat="1" ht="11.25" customHeight="1" x14ac:dyDescent="0.25">
      <c r="A11" s="305" t="s">
        <v>103</v>
      </c>
      <c r="B11" s="305" t="s">
        <v>103</v>
      </c>
      <c r="C11" s="785" t="s">
        <v>695</v>
      </c>
      <c r="D11" s="786" t="s">
        <v>679</v>
      </c>
      <c r="E11" s="903" t="s">
        <v>1014</v>
      </c>
      <c r="F11" s="904" t="s">
        <v>1014</v>
      </c>
      <c r="G11" s="297"/>
      <c r="H11" s="900"/>
      <c r="I11" s="900"/>
    </row>
    <row r="12" spans="1:9" s="308" customFormat="1" ht="11.25" customHeight="1" x14ac:dyDescent="0.25">
      <c r="A12" s="279" t="s">
        <v>593</v>
      </c>
      <c r="B12" s="279" t="s">
        <v>982</v>
      </c>
      <c r="C12" s="785" t="s">
        <v>693</v>
      </c>
      <c r="D12" s="786" t="s">
        <v>679</v>
      </c>
      <c r="E12" s="903">
        <v>43</v>
      </c>
      <c r="F12" s="904">
        <v>43</v>
      </c>
      <c r="G12" s="297"/>
      <c r="H12" s="900"/>
      <c r="I12" s="900"/>
    </row>
    <row r="13" spans="1:9" s="308" customFormat="1" ht="11.25" customHeight="1" x14ac:dyDescent="0.25">
      <c r="A13" s="279" t="s">
        <v>594</v>
      </c>
      <c r="B13" s="279" t="s">
        <v>594</v>
      </c>
      <c r="C13" s="785" t="s">
        <v>695</v>
      </c>
      <c r="D13" s="786" t="s">
        <v>679</v>
      </c>
      <c r="E13" s="903" t="s">
        <v>1014</v>
      </c>
      <c r="F13" s="904" t="s">
        <v>1014</v>
      </c>
      <c r="G13" s="297"/>
      <c r="H13" s="900"/>
      <c r="I13" s="900"/>
    </row>
    <row r="14" spans="1:9" s="308" customFormat="1" ht="11.25" customHeight="1" x14ac:dyDescent="0.25">
      <c r="A14" s="279" t="s">
        <v>731</v>
      </c>
      <c r="B14" s="279" t="s">
        <v>731</v>
      </c>
      <c r="C14" s="785" t="s">
        <v>695</v>
      </c>
      <c r="D14" s="786" t="s">
        <v>679</v>
      </c>
      <c r="E14" s="903" t="s">
        <v>1014</v>
      </c>
      <c r="F14" s="904" t="s">
        <v>1014</v>
      </c>
      <c r="G14" s="297"/>
      <c r="H14" s="900"/>
      <c r="I14" s="900"/>
    </row>
    <row r="15" spans="1:9" s="308" customFormat="1" ht="11.25" customHeight="1" x14ac:dyDescent="0.25">
      <c r="A15" s="279" t="s">
        <v>104</v>
      </c>
      <c r="B15" s="279" t="s">
        <v>104</v>
      </c>
      <c r="C15" s="785" t="s">
        <v>695</v>
      </c>
      <c r="D15" s="786" t="s">
        <v>679</v>
      </c>
      <c r="E15" s="903" t="s">
        <v>1014</v>
      </c>
      <c r="F15" s="904" t="s">
        <v>1014</v>
      </c>
      <c r="G15" s="297"/>
      <c r="H15" s="900"/>
      <c r="I15" s="900"/>
    </row>
    <row r="16" spans="1:9" s="308" customFormat="1" ht="11.25" customHeight="1" x14ac:dyDescent="0.25">
      <c r="A16" s="279" t="s">
        <v>732</v>
      </c>
      <c r="B16" s="279" t="s">
        <v>732</v>
      </c>
      <c r="C16" s="785" t="s">
        <v>695</v>
      </c>
      <c r="D16" s="786" t="s">
        <v>679</v>
      </c>
      <c r="E16" s="903" t="s">
        <v>1014</v>
      </c>
      <c r="F16" s="904" t="s">
        <v>1014</v>
      </c>
      <c r="G16" s="297"/>
      <c r="H16" s="900"/>
      <c r="I16" s="900"/>
    </row>
    <row r="17" spans="1:9" s="308" customFormat="1" ht="11.25" customHeight="1" x14ac:dyDescent="0.25">
      <c r="A17" s="279" t="s">
        <v>1245</v>
      </c>
      <c r="B17" s="279" t="s">
        <v>1245</v>
      </c>
      <c r="C17" s="785" t="s">
        <v>695</v>
      </c>
      <c r="D17" s="786" t="s">
        <v>679</v>
      </c>
      <c r="E17" s="903" t="s">
        <v>1014</v>
      </c>
      <c r="F17" s="904" t="s">
        <v>1014</v>
      </c>
      <c r="G17" s="297"/>
      <c r="H17" s="900"/>
      <c r="I17" s="900"/>
    </row>
    <row r="18" spans="1:9" s="308" customFormat="1" ht="11.25" customHeight="1" x14ac:dyDescent="0.25">
      <c r="A18" s="279" t="s">
        <v>733</v>
      </c>
      <c r="B18" s="279" t="s">
        <v>983</v>
      </c>
      <c r="C18" s="785" t="s">
        <v>693</v>
      </c>
      <c r="D18" s="786" t="s">
        <v>694</v>
      </c>
      <c r="E18" s="903">
        <v>2250.3937370979761</v>
      </c>
      <c r="F18" s="904">
        <v>19659.439687287922</v>
      </c>
      <c r="G18" s="297"/>
      <c r="H18" s="900"/>
      <c r="I18" s="900"/>
    </row>
    <row r="19" spans="1:9" s="308" customFormat="1" ht="11.25" customHeight="1" x14ac:dyDescent="0.25">
      <c r="A19" s="279" t="s">
        <v>734</v>
      </c>
      <c r="B19" s="279" t="s">
        <v>734</v>
      </c>
      <c r="C19" s="785" t="s">
        <v>1437</v>
      </c>
      <c r="D19" s="786" t="s">
        <v>679</v>
      </c>
      <c r="E19" s="903" t="s">
        <v>1014</v>
      </c>
      <c r="F19" s="904" t="s">
        <v>1014</v>
      </c>
      <c r="G19" s="297"/>
      <c r="H19" s="900"/>
      <c r="I19" s="900"/>
    </row>
    <row r="20" spans="1:9" s="308" customFormat="1" ht="11.25" customHeight="1" x14ac:dyDescent="0.25">
      <c r="A20" s="279" t="s">
        <v>735</v>
      </c>
      <c r="B20" s="279" t="s">
        <v>735</v>
      </c>
      <c r="C20" s="785" t="s">
        <v>695</v>
      </c>
      <c r="D20" s="786" t="s">
        <v>679</v>
      </c>
      <c r="E20" s="903" t="s">
        <v>1014</v>
      </c>
      <c r="F20" s="904" t="s">
        <v>1014</v>
      </c>
      <c r="G20" s="297"/>
      <c r="H20" s="900"/>
      <c r="I20" s="900"/>
    </row>
    <row r="21" spans="1:9" s="308" customFormat="1" ht="11.25" customHeight="1" x14ac:dyDescent="0.25">
      <c r="A21" s="279" t="s">
        <v>736</v>
      </c>
      <c r="B21" s="279" t="s">
        <v>736</v>
      </c>
      <c r="C21" s="785" t="s">
        <v>695</v>
      </c>
      <c r="D21" s="786" t="s">
        <v>679</v>
      </c>
      <c r="E21" s="903" t="s">
        <v>1014</v>
      </c>
      <c r="F21" s="904" t="s">
        <v>1014</v>
      </c>
      <c r="G21" s="297"/>
      <c r="H21" s="900"/>
      <c r="I21" s="900"/>
    </row>
    <row r="22" spans="1:9" s="308" customFormat="1" ht="11.25" customHeight="1" x14ac:dyDescent="0.25">
      <c r="A22" s="279" t="s">
        <v>737</v>
      </c>
      <c r="B22" s="279" t="s">
        <v>737</v>
      </c>
      <c r="C22" s="785" t="s">
        <v>695</v>
      </c>
      <c r="D22" s="786" t="s">
        <v>679</v>
      </c>
      <c r="E22" s="903" t="s">
        <v>1014</v>
      </c>
      <c r="F22" s="904" t="s">
        <v>1014</v>
      </c>
      <c r="G22" s="297"/>
      <c r="H22" s="900"/>
      <c r="I22" s="900"/>
    </row>
    <row r="23" spans="1:9" s="308" customFormat="1" ht="11.25" customHeight="1" x14ac:dyDescent="0.25">
      <c r="A23" s="279" t="s">
        <v>738</v>
      </c>
      <c r="B23" s="279" t="s">
        <v>738</v>
      </c>
      <c r="C23" s="785" t="s">
        <v>695</v>
      </c>
      <c r="D23" s="786" t="s">
        <v>679</v>
      </c>
      <c r="E23" s="903" t="s">
        <v>1014</v>
      </c>
      <c r="F23" s="904" t="s">
        <v>1014</v>
      </c>
      <c r="G23" s="297"/>
      <c r="H23" s="900"/>
      <c r="I23" s="900"/>
    </row>
    <row r="24" spans="1:9" s="308" customFormat="1" ht="11.25" customHeight="1" x14ac:dyDescent="0.25">
      <c r="A24" s="279" t="s">
        <v>136</v>
      </c>
      <c r="B24" s="279" t="s">
        <v>136</v>
      </c>
      <c r="C24" s="785" t="s">
        <v>695</v>
      </c>
      <c r="D24" s="786" t="s">
        <v>679</v>
      </c>
      <c r="E24" s="903" t="s">
        <v>1014</v>
      </c>
      <c r="F24" s="904" t="s">
        <v>1014</v>
      </c>
      <c r="G24" s="297"/>
      <c r="H24" s="900"/>
      <c r="I24" s="900"/>
    </row>
    <row r="25" spans="1:9" s="308" customFormat="1" ht="11.25" customHeight="1" x14ac:dyDescent="0.25">
      <c r="A25" s="279" t="s">
        <v>243</v>
      </c>
      <c r="B25" s="279" t="s">
        <v>243</v>
      </c>
      <c r="C25" s="785" t="s">
        <v>693</v>
      </c>
      <c r="D25" s="786" t="s">
        <v>679</v>
      </c>
      <c r="E25" s="903" t="s">
        <v>1439</v>
      </c>
      <c r="F25" s="904" t="s">
        <v>1439</v>
      </c>
      <c r="G25" s="297"/>
      <c r="H25" s="900"/>
      <c r="I25" s="900"/>
    </row>
    <row r="26" spans="1:9" s="308" customFormat="1" ht="11.25" customHeight="1" x14ac:dyDescent="0.25">
      <c r="A26" s="279" t="s">
        <v>137</v>
      </c>
      <c r="B26" s="279" t="s">
        <v>137</v>
      </c>
      <c r="C26" s="785" t="s">
        <v>693</v>
      </c>
      <c r="D26" s="786" t="s">
        <v>694</v>
      </c>
      <c r="E26" s="903">
        <v>175.65607394552634</v>
      </c>
      <c r="F26" s="904">
        <v>1534.5314619881183</v>
      </c>
      <c r="G26" s="297"/>
      <c r="H26" s="900"/>
      <c r="I26" s="900"/>
    </row>
    <row r="27" spans="1:9" s="308" customFormat="1" ht="11.25" customHeight="1" x14ac:dyDescent="0.25">
      <c r="A27" s="68" t="s">
        <v>1177</v>
      </c>
      <c r="B27" s="789" t="s">
        <v>1177</v>
      </c>
      <c r="C27" s="785" t="s">
        <v>693</v>
      </c>
      <c r="D27" s="786" t="s">
        <v>694</v>
      </c>
      <c r="E27" s="903" t="s">
        <v>1439</v>
      </c>
      <c r="F27" s="904" t="s">
        <v>1439</v>
      </c>
      <c r="G27" s="297"/>
      <c r="H27" s="900"/>
      <c r="I27" s="900"/>
    </row>
    <row r="28" spans="1:9" s="308" customFormat="1" ht="11.25" customHeight="1" x14ac:dyDescent="0.25">
      <c r="A28" s="279" t="s">
        <v>138</v>
      </c>
      <c r="B28" s="279" t="s">
        <v>138</v>
      </c>
      <c r="C28" s="785" t="s">
        <v>695</v>
      </c>
      <c r="D28" s="786" t="s">
        <v>679</v>
      </c>
      <c r="E28" s="903" t="s">
        <v>1014</v>
      </c>
      <c r="F28" s="904" t="s">
        <v>1014</v>
      </c>
      <c r="G28" s="297"/>
      <c r="H28" s="900"/>
      <c r="I28" s="900"/>
    </row>
    <row r="29" spans="1:9" s="308" customFormat="1" ht="11.25" customHeight="1" x14ac:dyDescent="0.25">
      <c r="A29" s="279" t="s">
        <v>139</v>
      </c>
      <c r="B29" s="279" t="s">
        <v>139</v>
      </c>
      <c r="C29" s="785" t="s">
        <v>695</v>
      </c>
      <c r="D29" s="786" t="s">
        <v>679</v>
      </c>
      <c r="E29" s="903" t="s">
        <v>1014</v>
      </c>
      <c r="F29" s="904" t="s">
        <v>1014</v>
      </c>
      <c r="G29" s="297"/>
      <c r="H29" s="900"/>
      <c r="I29" s="900"/>
    </row>
    <row r="30" spans="1:9" s="308" customFormat="1" ht="11.25" customHeight="1" x14ac:dyDescent="0.25">
      <c r="A30" s="279" t="s">
        <v>140</v>
      </c>
      <c r="B30" s="279" t="s">
        <v>140</v>
      </c>
      <c r="C30" s="785" t="s">
        <v>693</v>
      </c>
      <c r="D30" s="786" t="s">
        <v>694</v>
      </c>
      <c r="E30" s="903">
        <v>114.99301190674856</v>
      </c>
      <c r="F30" s="904">
        <v>1004.5789520173556</v>
      </c>
      <c r="G30" s="297"/>
      <c r="H30" s="900"/>
      <c r="I30" s="900"/>
    </row>
    <row r="31" spans="1:9" s="308" customFormat="1" ht="11.25" customHeight="1" x14ac:dyDescent="0.25">
      <c r="A31" s="279" t="s">
        <v>141</v>
      </c>
      <c r="B31" s="279" t="s">
        <v>141</v>
      </c>
      <c r="C31" s="785" t="s">
        <v>1437</v>
      </c>
      <c r="D31" s="786" t="s">
        <v>679</v>
      </c>
      <c r="E31" s="903" t="s">
        <v>1014</v>
      </c>
      <c r="F31" s="904" t="s">
        <v>1014</v>
      </c>
      <c r="G31" s="297"/>
      <c r="H31" s="900"/>
      <c r="I31" s="900"/>
    </row>
    <row r="32" spans="1:9" s="308" customFormat="1" ht="11.25" customHeight="1" x14ac:dyDescent="0.25">
      <c r="A32" s="279" t="s">
        <v>142</v>
      </c>
      <c r="B32" s="279" t="s">
        <v>142</v>
      </c>
      <c r="C32" s="785" t="s">
        <v>693</v>
      </c>
      <c r="D32" s="786" t="s">
        <v>29</v>
      </c>
      <c r="E32" s="903">
        <v>406.594108187725</v>
      </c>
      <c r="F32" s="904">
        <v>3415.3905087768903</v>
      </c>
      <c r="G32" s="297"/>
      <c r="H32" s="900"/>
      <c r="I32" s="900"/>
    </row>
    <row r="33" spans="1:9" s="308" customFormat="1" ht="11.25" customHeight="1" x14ac:dyDescent="0.25">
      <c r="A33" s="279" t="s">
        <v>143</v>
      </c>
      <c r="B33" s="279" t="s">
        <v>143</v>
      </c>
      <c r="C33" s="785" t="s">
        <v>695</v>
      </c>
      <c r="D33" s="786" t="s">
        <v>679</v>
      </c>
      <c r="E33" s="903" t="s">
        <v>1014</v>
      </c>
      <c r="F33" s="904" t="s">
        <v>1014</v>
      </c>
      <c r="G33" s="297"/>
      <c r="H33" s="900"/>
      <c r="I33" s="900"/>
    </row>
    <row r="34" spans="1:9" s="308" customFormat="1" ht="11.25" customHeight="1" x14ac:dyDescent="0.25">
      <c r="A34" s="279" t="s">
        <v>144</v>
      </c>
      <c r="B34" s="279" t="s">
        <v>144</v>
      </c>
      <c r="C34" s="785" t="s">
        <v>693</v>
      </c>
      <c r="D34" s="786" t="s">
        <v>694</v>
      </c>
      <c r="E34" s="903">
        <v>109.78360683200988</v>
      </c>
      <c r="F34" s="904">
        <v>959.06958928443851</v>
      </c>
      <c r="G34" s="297"/>
      <c r="H34" s="900"/>
      <c r="I34" s="900"/>
    </row>
    <row r="35" spans="1:9" s="308" customFormat="1" ht="11.25" customHeight="1" x14ac:dyDescent="0.25">
      <c r="A35" s="279" t="s">
        <v>655</v>
      </c>
      <c r="B35" s="279" t="s">
        <v>655</v>
      </c>
      <c r="C35" s="785" t="s">
        <v>1437</v>
      </c>
      <c r="D35" s="786" t="s">
        <v>679</v>
      </c>
      <c r="E35" s="903" t="s">
        <v>1014</v>
      </c>
      <c r="F35" s="904" t="s">
        <v>1014</v>
      </c>
      <c r="G35" s="297"/>
      <c r="H35" s="900"/>
      <c r="I35" s="900"/>
    </row>
    <row r="36" spans="1:9" s="308" customFormat="1" ht="11.25" customHeight="1" x14ac:dyDescent="0.25">
      <c r="A36" s="279" t="s">
        <v>145</v>
      </c>
      <c r="B36" s="279" t="s">
        <v>145</v>
      </c>
      <c r="C36" s="785" t="s">
        <v>695</v>
      </c>
      <c r="D36" s="786" t="s">
        <v>679</v>
      </c>
      <c r="E36" s="903" t="s">
        <v>1014</v>
      </c>
      <c r="F36" s="904" t="s">
        <v>1014</v>
      </c>
      <c r="G36" s="297"/>
      <c r="H36" s="900"/>
      <c r="I36" s="900"/>
    </row>
    <row r="37" spans="1:9" s="308" customFormat="1" ht="11.25" customHeight="1" x14ac:dyDescent="0.25">
      <c r="A37" s="279" t="s">
        <v>146</v>
      </c>
      <c r="B37" s="279" t="s">
        <v>146</v>
      </c>
      <c r="C37" s="785" t="s">
        <v>693</v>
      </c>
      <c r="D37" s="786" t="s">
        <v>694</v>
      </c>
      <c r="E37" s="903">
        <v>12400.875594724155</v>
      </c>
      <c r="F37" s="904">
        <v>104167.35499568292</v>
      </c>
      <c r="G37" s="297"/>
      <c r="H37" s="900"/>
      <c r="I37" s="900"/>
    </row>
    <row r="38" spans="1:9" s="308" customFormat="1" ht="11.25" customHeight="1" x14ac:dyDescent="0.25">
      <c r="A38" s="279" t="s">
        <v>829</v>
      </c>
      <c r="B38" s="279" t="s">
        <v>829</v>
      </c>
      <c r="C38" s="785" t="s">
        <v>693</v>
      </c>
      <c r="D38" s="786" t="s">
        <v>29</v>
      </c>
      <c r="E38" s="903">
        <v>603988.68665359775</v>
      </c>
      <c r="F38" s="904">
        <v>5073504.9678902207</v>
      </c>
      <c r="G38" s="297"/>
      <c r="H38" s="900"/>
      <c r="I38" s="900"/>
    </row>
    <row r="39" spans="1:9" ht="11.25" customHeight="1" x14ac:dyDescent="0.25">
      <c r="A39" s="307" t="s">
        <v>147</v>
      </c>
      <c r="B39" s="307" t="s">
        <v>147</v>
      </c>
      <c r="C39" s="785" t="s">
        <v>693</v>
      </c>
      <c r="D39" s="786" t="s">
        <v>694</v>
      </c>
      <c r="E39" s="903">
        <v>108.3094022043858</v>
      </c>
      <c r="F39" s="904">
        <v>946.1909376575145</v>
      </c>
      <c r="H39" s="900"/>
      <c r="I39" s="900"/>
    </row>
    <row r="40" spans="1:9" ht="11.25" customHeight="1" x14ac:dyDescent="0.25">
      <c r="A40" s="279" t="s">
        <v>830</v>
      </c>
      <c r="B40" s="279" t="s">
        <v>830</v>
      </c>
      <c r="C40" s="785" t="s">
        <v>693</v>
      </c>
      <c r="D40" s="786" t="s">
        <v>29</v>
      </c>
      <c r="E40" s="903">
        <v>5216.5892543454502</v>
      </c>
      <c r="F40" s="904">
        <v>43819.349736501783</v>
      </c>
      <c r="H40" s="900"/>
      <c r="I40" s="900"/>
    </row>
    <row r="41" spans="1:9" ht="11.25" customHeight="1" x14ac:dyDescent="0.25">
      <c r="A41" s="279" t="s">
        <v>148</v>
      </c>
      <c r="B41" s="279" t="s">
        <v>148</v>
      </c>
      <c r="C41" s="785" t="s">
        <v>693</v>
      </c>
      <c r="D41" s="786" t="s">
        <v>694</v>
      </c>
      <c r="E41" s="903">
        <v>100405.44972413174</v>
      </c>
      <c r="F41" s="904">
        <v>843405.77768270671</v>
      </c>
      <c r="H41" s="900"/>
      <c r="I41" s="900"/>
    </row>
    <row r="42" spans="1:9" ht="11.25" customHeight="1" x14ac:dyDescent="0.25">
      <c r="A42" s="279" t="s">
        <v>653</v>
      </c>
      <c r="B42" s="279" t="s">
        <v>653</v>
      </c>
      <c r="C42" s="785" t="s">
        <v>695</v>
      </c>
      <c r="D42" s="786" t="s">
        <v>679</v>
      </c>
      <c r="E42" s="903" t="s">
        <v>1014</v>
      </c>
      <c r="F42" s="904" t="s">
        <v>1014</v>
      </c>
      <c r="H42" s="900"/>
      <c r="I42" s="900"/>
    </row>
    <row r="43" spans="1:9" ht="11.25" customHeight="1" x14ac:dyDescent="0.25">
      <c r="A43" s="279" t="s">
        <v>827</v>
      </c>
      <c r="B43" s="279" t="s">
        <v>827</v>
      </c>
      <c r="C43" s="785" t="s">
        <v>695</v>
      </c>
      <c r="D43" s="786" t="s">
        <v>679</v>
      </c>
      <c r="E43" s="903" t="s">
        <v>1014</v>
      </c>
      <c r="F43" s="904" t="s">
        <v>1014</v>
      </c>
      <c r="H43" s="900"/>
      <c r="I43" s="900"/>
    </row>
    <row r="44" spans="1:9" ht="11.25" customHeight="1" x14ac:dyDescent="0.25">
      <c r="A44" s="279" t="s">
        <v>828</v>
      </c>
      <c r="B44" s="279" t="s">
        <v>828</v>
      </c>
      <c r="C44" s="785" t="s">
        <v>695</v>
      </c>
      <c r="D44" s="786" t="s">
        <v>679</v>
      </c>
      <c r="E44" s="903" t="s">
        <v>1014</v>
      </c>
      <c r="F44" s="904" t="s">
        <v>1014</v>
      </c>
      <c r="H44" s="900"/>
      <c r="I44" s="900"/>
    </row>
    <row r="45" spans="1:9" ht="11.25" customHeight="1" x14ac:dyDescent="0.25">
      <c r="A45" s="279" t="s">
        <v>149</v>
      </c>
      <c r="B45" s="279" t="s">
        <v>149</v>
      </c>
      <c r="C45" s="785" t="s">
        <v>695</v>
      </c>
      <c r="D45" s="786" t="s">
        <v>679</v>
      </c>
      <c r="E45" s="903" t="s">
        <v>1014</v>
      </c>
      <c r="F45" s="904" t="s">
        <v>1014</v>
      </c>
      <c r="H45" s="900"/>
      <c r="I45" s="900"/>
    </row>
    <row r="46" spans="1:9" ht="11.25" customHeight="1" x14ac:dyDescent="0.25">
      <c r="A46" s="279" t="s">
        <v>150</v>
      </c>
      <c r="B46" s="279" t="s">
        <v>150</v>
      </c>
      <c r="C46" s="785" t="s">
        <v>695</v>
      </c>
      <c r="D46" s="786" t="s">
        <v>679</v>
      </c>
      <c r="E46" s="903" t="s">
        <v>1014</v>
      </c>
      <c r="F46" s="904" t="s">
        <v>1014</v>
      </c>
      <c r="H46" s="900"/>
      <c r="I46" s="900"/>
    </row>
    <row r="47" spans="1:9" ht="11.25" customHeight="1" x14ac:dyDescent="0.25">
      <c r="A47" s="279" t="s">
        <v>151</v>
      </c>
      <c r="B47" s="279" t="s">
        <v>151</v>
      </c>
      <c r="C47" s="785" t="s">
        <v>695</v>
      </c>
      <c r="D47" s="786" t="s">
        <v>679</v>
      </c>
      <c r="E47" s="903" t="s">
        <v>1014</v>
      </c>
      <c r="F47" s="904" t="s">
        <v>1014</v>
      </c>
      <c r="H47" s="900"/>
      <c r="I47" s="900"/>
    </row>
    <row r="48" spans="1:9" ht="11.25" customHeight="1" x14ac:dyDescent="0.25">
      <c r="A48" s="279" t="s">
        <v>152</v>
      </c>
      <c r="B48" s="279" t="s">
        <v>152</v>
      </c>
      <c r="C48" s="785" t="s">
        <v>693</v>
      </c>
      <c r="D48" s="786" t="s">
        <v>679</v>
      </c>
      <c r="E48" s="903" t="s">
        <v>1439</v>
      </c>
      <c r="F48" s="904" t="s">
        <v>1439</v>
      </c>
      <c r="H48" s="900"/>
      <c r="I48" s="900"/>
    </row>
    <row r="49" spans="1:9" ht="11.25" customHeight="1" x14ac:dyDescent="0.25">
      <c r="A49" s="305" t="s">
        <v>105</v>
      </c>
      <c r="B49" s="305" t="s">
        <v>105</v>
      </c>
      <c r="C49" s="785" t="s">
        <v>695</v>
      </c>
      <c r="D49" s="786" t="s">
        <v>679</v>
      </c>
      <c r="E49" s="903" t="s">
        <v>1014</v>
      </c>
      <c r="F49" s="904" t="s">
        <v>1014</v>
      </c>
      <c r="H49" s="900"/>
      <c r="I49" s="900"/>
    </row>
    <row r="50" spans="1:9" ht="11.25" customHeight="1" x14ac:dyDescent="0.25">
      <c r="A50" s="279" t="s">
        <v>106</v>
      </c>
      <c r="B50" s="279" t="s">
        <v>106</v>
      </c>
      <c r="C50" s="785" t="s">
        <v>695</v>
      </c>
      <c r="D50" s="786" t="s">
        <v>694</v>
      </c>
      <c r="E50" s="903" t="s">
        <v>1014</v>
      </c>
      <c r="F50" s="904" t="s">
        <v>1014</v>
      </c>
      <c r="H50" s="900"/>
      <c r="I50" s="900"/>
    </row>
    <row r="51" spans="1:9" ht="11.25" customHeight="1" x14ac:dyDescent="0.25">
      <c r="A51" s="279" t="s">
        <v>153</v>
      </c>
      <c r="B51" s="279" t="s">
        <v>153</v>
      </c>
      <c r="C51" s="785" t="s">
        <v>695</v>
      </c>
      <c r="D51" s="786" t="s">
        <v>679</v>
      </c>
      <c r="E51" s="903" t="s">
        <v>1014</v>
      </c>
      <c r="F51" s="904" t="s">
        <v>1014</v>
      </c>
      <c r="H51" s="900"/>
      <c r="I51" s="900"/>
    </row>
    <row r="52" spans="1:9" ht="11.25" customHeight="1" x14ac:dyDescent="0.25">
      <c r="A52" s="279" t="s">
        <v>401</v>
      </c>
      <c r="B52" s="279" t="s">
        <v>401</v>
      </c>
      <c r="C52" s="785" t="s">
        <v>693</v>
      </c>
      <c r="D52" s="786" t="s">
        <v>694</v>
      </c>
      <c r="E52" s="903" t="s">
        <v>1439</v>
      </c>
      <c r="F52" s="904" t="s">
        <v>1439</v>
      </c>
      <c r="H52" s="900"/>
      <c r="I52" s="900"/>
    </row>
    <row r="53" spans="1:9" ht="11.25" customHeight="1" x14ac:dyDescent="0.25">
      <c r="A53" s="279" t="s">
        <v>154</v>
      </c>
      <c r="B53" s="279" t="s">
        <v>154</v>
      </c>
      <c r="C53" s="785" t="s">
        <v>693</v>
      </c>
      <c r="D53" s="786" t="s">
        <v>679</v>
      </c>
      <c r="E53" s="903">
        <v>452.04552384511493</v>
      </c>
      <c r="F53" s="904">
        <v>3949.0696963109249</v>
      </c>
      <c r="H53" s="900"/>
      <c r="I53" s="900"/>
    </row>
    <row r="54" spans="1:9" ht="11.25" customHeight="1" x14ac:dyDescent="0.25">
      <c r="A54" s="279" t="s">
        <v>528</v>
      </c>
      <c r="B54" s="279" t="s">
        <v>528</v>
      </c>
      <c r="C54" s="785" t="s">
        <v>693</v>
      </c>
      <c r="D54" s="786" t="s">
        <v>679</v>
      </c>
      <c r="E54" s="903">
        <v>18.617708877383702</v>
      </c>
      <c r="F54" s="904">
        <v>162.64430475282404</v>
      </c>
      <c r="H54" s="900"/>
      <c r="I54" s="900"/>
    </row>
    <row r="55" spans="1:9" ht="11.25" customHeight="1" x14ac:dyDescent="0.25">
      <c r="A55" s="279" t="s">
        <v>155</v>
      </c>
      <c r="B55" s="279" t="s">
        <v>155</v>
      </c>
      <c r="C55" s="785" t="s">
        <v>693</v>
      </c>
      <c r="D55" s="786" t="s">
        <v>694</v>
      </c>
      <c r="E55" s="903">
        <v>83377.443722530952</v>
      </c>
      <c r="F55" s="904">
        <v>156000</v>
      </c>
      <c r="H55" s="900"/>
      <c r="I55" s="900"/>
    </row>
    <row r="56" spans="1:9" ht="11.25" customHeight="1" x14ac:dyDescent="0.25">
      <c r="A56" s="279" t="s">
        <v>235</v>
      </c>
      <c r="B56" s="279" t="s">
        <v>235</v>
      </c>
      <c r="C56" s="785" t="s">
        <v>693</v>
      </c>
      <c r="D56" s="786" t="s">
        <v>694</v>
      </c>
      <c r="E56" s="903" t="s">
        <v>1439</v>
      </c>
      <c r="F56" s="904" t="s">
        <v>1439</v>
      </c>
      <c r="H56" s="900"/>
      <c r="I56" s="900"/>
    </row>
    <row r="57" spans="1:9" ht="11.25" customHeight="1" x14ac:dyDescent="0.25">
      <c r="A57" s="279" t="s">
        <v>236</v>
      </c>
      <c r="B57" s="279" t="s">
        <v>236</v>
      </c>
      <c r="C57" s="785" t="s">
        <v>693</v>
      </c>
      <c r="D57" s="786" t="s">
        <v>679</v>
      </c>
      <c r="E57" s="903">
        <v>449.85112140655059</v>
      </c>
      <c r="F57" s="904">
        <v>3929.8993966076268</v>
      </c>
      <c r="H57" s="900"/>
      <c r="I57" s="900"/>
    </row>
    <row r="58" spans="1:9" ht="11.25" customHeight="1" x14ac:dyDescent="0.25">
      <c r="A58" s="279" t="s">
        <v>237</v>
      </c>
      <c r="B58" s="279" t="s">
        <v>237</v>
      </c>
      <c r="C58" s="785" t="s">
        <v>695</v>
      </c>
      <c r="D58" s="786" t="s">
        <v>679</v>
      </c>
      <c r="E58" s="903" t="s">
        <v>1014</v>
      </c>
      <c r="F58" s="904" t="s">
        <v>1014</v>
      </c>
      <c r="H58" s="900"/>
      <c r="I58" s="900"/>
    </row>
    <row r="59" spans="1:9" ht="11.25" customHeight="1" x14ac:dyDescent="0.25">
      <c r="A59" s="279" t="s">
        <v>375</v>
      </c>
      <c r="B59" s="279" t="s">
        <v>375</v>
      </c>
      <c r="C59" s="785" t="s">
        <v>695</v>
      </c>
      <c r="D59" s="786" t="s">
        <v>679</v>
      </c>
      <c r="E59" s="903" t="s">
        <v>1014</v>
      </c>
      <c r="F59" s="904" t="s">
        <v>1014</v>
      </c>
      <c r="H59" s="900"/>
      <c r="I59" s="900"/>
    </row>
    <row r="60" spans="1:9" ht="11.25" customHeight="1" x14ac:dyDescent="0.25">
      <c r="A60" s="279" t="s">
        <v>376</v>
      </c>
      <c r="B60" s="279" t="s">
        <v>376</v>
      </c>
      <c r="C60" s="785" t="s">
        <v>1437</v>
      </c>
      <c r="D60" s="786" t="s">
        <v>679</v>
      </c>
      <c r="E60" s="903" t="s">
        <v>1014</v>
      </c>
      <c r="F60" s="904" t="s">
        <v>1014</v>
      </c>
      <c r="H60" s="900"/>
      <c r="I60" s="900"/>
    </row>
    <row r="61" spans="1:9" ht="11.25" customHeight="1" x14ac:dyDescent="0.25">
      <c r="A61" s="279" t="s">
        <v>377</v>
      </c>
      <c r="B61" s="279" t="s">
        <v>377</v>
      </c>
      <c r="C61" s="785" t="s">
        <v>695</v>
      </c>
      <c r="D61" s="786" t="s">
        <v>679</v>
      </c>
      <c r="E61" s="903" t="s">
        <v>1014</v>
      </c>
      <c r="F61" s="904" t="s">
        <v>1014</v>
      </c>
      <c r="H61" s="900"/>
      <c r="I61" s="900"/>
    </row>
    <row r="62" spans="1:9" ht="11.25" customHeight="1" x14ac:dyDescent="0.25">
      <c r="A62" s="279" t="s">
        <v>244</v>
      </c>
      <c r="B62" s="279" t="s">
        <v>244</v>
      </c>
      <c r="C62" s="785" t="s">
        <v>693</v>
      </c>
      <c r="D62" s="786" t="s">
        <v>694</v>
      </c>
      <c r="E62" s="903">
        <v>1093.4471780092338</v>
      </c>
      <c r="F62" s="904">
        <v>9552.3545470886675</v>
      </c>
      <c r="H62" s="900"/>
      <c r="I62" s="900"/>
    </row>
    <row r="63" spans="1:9" ht="11.25" customHeight="1" x14ac:dyDescent="0.25">
      <c r="A63" s="279" t="s">
        <v>245</v>
      </c>
      <c r="B63" s="279" t="s">
        <v>245</v>
      </c>
      <c r="C63" s="785" t="s">
        <v>693</v>
      </c>
      <c r="D63" s="786" t="s">
        <v>694</v>
      </c>
      <c r="E63" s="903">
        <v>182.45621075944572</v>
      </c>
      <c r="F63" s="904">
        <v>1593.9374571945182</v>
      </c>
      <c r="H63" s="900"/>
      <c r="I63" s="900"/>
    </row>
    <row r="64" spans="1:9" ht="11.25" customHeight="1" x14ac:dyDescent="0.25">
      <c r="A64" s="279" t="s">
        <v>307</v>
      </c>
      <c r="B64" s="279" t="s">
        <v>307</v>
      </c>
      <c r="C64" s="785" t="s">
        <v>693</v>
      </c>
      <c r="D64" s="786" t="s">
        <v>694</v>
      </c>
      <c r="E64" s="903">
        <v>6624.9382313275155</v>
      </c>
      <c r="F64" s="904">
        <v>55649.481143151133</v>
      </c>
      <c r="H64" s="900"/>
      <c r="I64" s="900"/>
    </row>
    <row r="65" spans="1:9" ht="11.25" customHeight="1" x14ac:dyDescent="0.25">
      <c r="A65" s="279" t="s">
        <v>308</v>
      </c>
      <c r="B65" s="279" t="s">
        <v>308</v>
      </c>
      <c r="C65" s="785" t="s">
        <v>693</v>
      </c>
      <c r="D65" s="786" t="s">
        <v>694</v>
      </c>
      <c r="E65" s="903">
        <v>1274.1487170213863</v>
      </c>
      <c r="F65" s="904">
        <v>10702.849222979647</v>
      </c>
      <c r="H65" s="900"/>
      <c r="I65" s="900"/>
    </row>
    <row r="66" spans="1:9" ht="11.25" customHeight="1" x14ac:dyDescent="0.25">
      <c r="A66" s="279" t="s">
        <v>238</v>
      </c>
      <c r="B66" s="279" t="s">
        <v>238</v>
      </c>
      <c r="C66" s="785" t="s">
        <v>693</v>
      </c>
      <c r="D66" s="786" t="s">
        <v>694</v>
      </c>
      <c r="E66" s="903">
        <v>6597.0401016888873</v>
      </c>
      <c r="F66" s="904">
        <v>55415.136854186654</v>
      </c>
      <c r="H66" s="900"/>
      <c r="I66" s="900"/>
    </row>
    <row r="67" spans="1:9" ht="11.25" customHeight="1" x14ac:dyDescent="0.25">
      <c r="A67" s="279" t="s">
        <v>1002</v>
      </c>
      <c r="B67" s="279" t="s">
        <v>1002</v>
      </c>
      <c r="C67" s="785" t="s">
        <v>695</v>
      </c>
      <c r="D67" s="786" t="s">
        <v>679</v>
      </c>
      <c r="E67" s="903" t="s">
        <v>1014</v>
      </c>
      <c r="F67" s="904" t="s">
        <v>1014</v>
      </c>
      <c r="H67" s="900"/>
      <c r="I67" s="900"/>
    </row>
    <row r="68" spans="1:9" ht="11.25" customHeight="1" x14ac:dyDescent="0.25">
      <c r="A68" s="279" t="s">
        <v>107</v>
      </c>
      <c r="B68" s="279" t="s">
        <v>107</v>
      </c>
      <c r="C68" s="785" t="s">
        <v>695</v>
      </c>
      <c r="D68" s="786" t="s">
        <v>679</v>
      </c>
      <c r="E68" s="903" t="s">
        <v>1014</v>
      </c>
      <c r="F68" s="904" t="s">
        <v>1014</v>
      </c>
      <c r="H68" s="900"/>
      <c r="I68" s="900"/>
    </row>
    <row r="69" spans="1:9" ht="11.25" customHeight="1" x14ac:dyDescent="0.25">
      <c r="A69" s="279" t="s">
        <v>1003</v>
      </c>
      <c r="B69" s="279" t="s">
        <v>1003</v>
      </c>
      <c r="C69" s="785" t="s">
        <v>693</v>
      </c>
      <c r="D69" s="786" t="s">
        <v>694</v>
      </c>
      <c r="E69" s="903">
        <v>335.36093229801162</v>
      </c>
      <c r="F69" s="904">
        <v>2929.7131045554297</v>
      </c>
      <c r="H69" s="900"/>
      <c r="I69" s="900"/>
    </row>
    <row r="70" spans="1:9" ht="11.25" customHeight="1" x14ac:dyDescent="0.25">
      <c r="A70" s="279" t="s">
        <v>309</v>
      </c>
      <c r="B70" s="279" t="s">
        <v>309</v>
      </c>
      <c r="C70" s="785" t="s">
        <v>693</v>
      </c>
      <c r="D70" s="786" t="s">
        <v>694</v>
      </c>
      <c r="E70" s="903">
        <v>673.73911756880364</v>
      </c>
      <c r="F70" s="904">
        <v>5885.7849310810707</v>
      </c>
      <c r="H70" s="900"/>
      <c r="I70" s="900"/>
    </row>
    <row r="71" spans="1:9" ht="11.25" customHeight="1" x14ac:dyDescent="0.25">
      <c r="A71" s="279" t="s">
        <v>1004</v>
      </c>
      <c r="B71" s="279" t="s">
        <v>1004</v>
      </c>
      <c r="C71" s="785" t="s">
        <v>695</v>
      </c>
      <c r="D71" s="786" t="s">
        <v>679</v>
      </c>
      <c r="E71" s="903" t="s">
        <v>1014</v>
      </c>
      <c r="F71" s="904" t="s">
        <v>1014</v>
      </c>
      <c r="H71" s="900"/>
      <c r="I71" s="900"/>
    </row>
    <row r="72" spans="1:9" ht="11.25" customHeight="1" x14ac:dyDescent="0.25">
      <c r="A72" s="279" t="s">
        <v>1005</v>
      </c>
      <c r="B72" s="279" t="s">
        <v>1005</v>
      </c>
      <c r="C72" s="785" t="s">
        <v>695</v>
      </c>
      <c r="D72" s="786" t="s">
        <v>679</v>
      </c>
      <c r="E72" s="903" t="s">
        <v>1014</v>
      </c>
      <c r="F72" s="904" t="s">
        <v>1014</v>
      </c>
      <c r="H72" s="900"/>
      <c r="I72" s="900"/>
    </row>
    <row r="73" spans="1:9" ht="11.25" customHeight="1" x14ac:dyDescent="0.25">
      <c r="A73" s="279" t="s">
        <v>1007</v>
      </c>
      <c r="B73" s="279" t="s">
        <v>984</v>
      </c>
      <c r="C73" s="785" t="s">
        <v>695</v>
      </c>
      <c r="D73" s="786" t="s">
        <v>679</v>
      </c>
      <c r="E73" s="903" t="s">
        <v>1014</v>
      </c>
      <c r="F73" s="904" t="s">
        <v>1014</v>
      </c>
      <c r="H73" s="900"/>
      <c r="I73" s="900"/>
    </row>
    <row r="74" spans="1:9" ht="11.25" customHeight="1" x14ac:dyDescent="0.25">
      <c r="A74" s="279" t="s">
        <v>1006</v>
      </c>
      <c r="B74" s="279" t="s">
        <v>1006</v>
      </c>
      <c r="C74" s="785" t="s">
        <v>695</v>
      </c>
      <c r="D74" s="786" t="s">
        <v>679</v>
      </c>
      <c r="E74" s="903" t="s">
        <v>1014</v>
      </c>
      <c r="F74" s="904" t="s">
        <v>1014</v>
      </c>
      <c r="H74" s="900"/>
      <c r="I74" s="900"/>
    </row>
    <row r="75" spans="1:9" ht="11.25" customHeight="1" x14ac:dyDescent="0.25">
      <c r="A75" s="305" t="s">
        <v>108</v>
      </c>
      <c r="B75" s="305" t="s">
        <v>108</v>
      </c>
      <c r="C75" s="785" t="s">
        <v>695</v>
      </c>
      <c r="D75" s="786" t="s">
        <v>679</v>
      </c>
      <c r="E75" s="903" t="s">
        <v>1014</v>
      </c>
      <c r="F75" s="904" t="s">
        <v>1014</v>
      </c>
      <c r="H75" s="900"/>
      <c r="I75" s="900"/>
    </row>
    <row r="76" spans="1:9" ht="11.25" customHeight="1" x14ac:dyDescent="0.25">
      <c r="A76" s="279" t="s">
        <v>310</v>
      </c>
      <c r="B76" s="279" t="s">
        <v>310</v>
      </c>
      <c r="C76" s="785" t="s">
        <v>695</v>
      </c>
      <c r="D76" s="786" t="s">
        <v>679</v>
      </c>
      <c r="E76" s="903" t="s">
        <v>1014</v>
      </c>
      <c r="F76" s="904" t="s">
        <v>1014</v>
      </c>
      <c r="H76" s="900"/>
      <c r="I76" s="900"/>
    </row>
    <row r="77" spans="1:9" ht="11.25" customHeight="1" x14ac:dyDescent="0.25">
      <c r="A77" s="305" t="s">
        <v>109</v>
      </c>
      <c r="B77" s="305" t="s">
        <v>109</v>
      </c>
      <c r="C77" s="785" t="s">
        <v>695</v>
      </c>
      <c r="D77" s="786" t="s">
        <v>679</v>
      </c>
      <c r="E77" s="903" t="s">
        <v>1014</v>
      </c>
      <c r="F77" s="904" t="s">
        <v>1014</v>
      </c>
      <c r="H77" s="900"/>
      <c r="I77" s="900"/>
    </row>
    <row r="78" spans="1:9" ht="11.25" customHeight="1" x14ac:dyDescent="0.25">
      <c r="A78" s="305" t="s">
        <v>110</v>
      </c>
      <c r="B78" s="305" t="s">
        <v>110</v>
      </c>
      <c r="C78" s="785" t="s">
        <v>695</v>
      </c>
      <c r="D78" s="786" t="s">
        <v>679</v>
      </c>
      <c r="E78" s="903" t="s">
        <v>1014</v>
      </c>
      <c r="F78" s="904" t="s">
        <v>1014</v>
      </c>
      <c r="H78" s="900"/>
      <c r="I78" s="900"/>
    </row>
    <row r="79" spans="1:9" ht="11.25" customHeight="1" x14ac:dyDescent="0.25">
      <c r="A79" s="279" t="s">
        <v>402</v>
      </c>
      <c r="B79" s="279" t="s">
        <v>402</v>
      </c>
      <c r="C79" s="785" t="s">
        <v>693</v>
      </c>
      <c r="D79" s="786" t="s">
        <v>694</v>
      </c>
      <c r="E79" s="903" t="s">
        <v>1439</v>
      </c>
      <c r="F79" s="904" t="s">
        <v>1439</v>
      </c>
      <c r="H79" s="900"/>
      <c r="I79" s="900"/>
    </row>
    <row r="80" spans="1:9" ht="11.25" customHeight="1" x14ac:dyDescent="0.25">
      <c r="A80" s="279" t="s">
        <v>635</v>
      </c>
      <c r="B80" s="279" t="s">
        <v>635</v>
      </c>
      <c r="C80" s="785" t="s">
        <v>1437</v>
      </c>
      <c r="D80" s="786" t="s">
        <v>679</v>
      </c>
      <c r="E80" s="903" t="s">
        <v>1014</v>
      </c>
      <c r="F80" s="904" t="s">
        <v>1014</v>
      </c>
      <c r="H80" s="900"/>
      <c r="I80" s="900"/>
    </row>
    <row r="81" spans="1:9" ht="11.25" customHeight="1" x14ac:dyDescent="0.25">
      <c r="A81" s="279" t="s">
        <v>111</v>
      </c>
      <c r="B81" s="279" t="s">
        <v>111</v>
      </c>
      <c r="C81" s="785" t="s">
        <v>695</v>
      </c>
      <c r="D81" s="786" t="s">
        <v>679</v>
      </c>
      <c r="E81" s="903" t="s">
        <v>1014</v>
      </c>
      <c r="F81" s="904" t="s">
        <v>1014</v>
      </c>
      <c r="H81" s="900"/>
      <c r="I81" s="900"/>
    </row>
    <row r="82" spans="1:9" ht="11.25" customHeight="1" x14ac:dyDescent="0.25">
      <c r="A82" s="279" t="s">
        <v>384</v>
      </c>
      <c r="B82" s="279" t="s">
        <v>384</v>
      </c>
      <c r="C82" s="785" t="s">
        <v>1437</v>
      </c>
      <c r="D82" s="786" t="s">
        <v>679</v>
      </c>
      <c r="E82" s="903" t="s">
        <v>1014</v>
      </c>
      <c r="F82" s="904" t="s">
        <v>1014</v>
      </c>
      <c r="H82" s="900"/>
      <c r="I82" s="900"/>
    </row>
    <row r="83" spans="1:9" ht="11.25" customHeight="1" x14ac:dyDescent="0.25">
      <c r="A83" s="279" t="s">
        <v>350</v>
      </c>
      <c r="B83" s="279" t="s">
        <v>350</v>
      </c>
      <c r="C83" s="785" t="s">
        <v>695</v>
      </c>
      <c r="D83" s="786" t="s">
        <v>679</v>
      </c>
      <c r="E83" s="903" t="s">
        <v>1014</v>
      </c>
      <c r="F83" s="904" t="s">
        <v>1014</v>
      </c>
      <c r="H83" s="900"/>
      <c r="I83" s="900"/>
    </row>
    <row r="84" spans="1:9" ht="11.25" customHeight="1" x14ac:dyDescent="0.25">
      <c r="A84" s="279" t="s">
        <v>36</v>
      </c>
      <c r="B84" s="279" t="s">
        <v>36</v>
      </c>
      <c r="C84" s="785" t="s">
        <v>693</v>
      </c>
      <c r="D84" s="786" t="s">
        <v>694</v>
      </c>
      <c r="E84" s="903" t="s">
        <v>1439</v>
      </c>
      <c r="F84" s="904" t="s">
        <v>1439</v>
      </c>
      <c r="H84" s="900"/>
      <c r="I84" s="900"/>
    </row>
    <row r="85" spans="1:9" ht="11.25" customHeight="1" x14ac:dyDescent="0.25">
      <c r="A85" s="279" t="s">
        <v>351</v>
      </c>
      <c r="B85" s="279" t="s">
        <v>985</v>
      </c>
      <c r="C85" s="785" t="s">
        <v>693</v>
      </c>
      <c r="D85" s="786" t="s">
        <v>694</v>
      </c>
      <c r="E85" s="903">
        <v>75701.315782304358</v>
      </c>
      <c r="F85" s="904">
        <v>169000</v>
      </c>
      <c r="H85" s="900"/>
      <c r="I85" s="900"/>
    </row>
    <row r="86" spans="1:9" ht="11.25" customHeight="1" x14ac:dyDescent="0.25">
      <c r="A86" s="279" t="s">
        <v>352</v>
      </c>
      <c r="B86" s="279" t="s">
        <v>352</v>
      </c>
      <c r="C86" s="785" t="s">
        <v>695</v>
      </c>
      <c r="D86" s="786" t="s">
        <v>679</v>
      </c>
      <c r="E86" s="903" t="s">
        <v>1014</v>
      </c>
      <c r="F86" s="904" t="s">
        <v>1014</v>
      </c>
      <c r="H86" s="900"/>
      <c r="I86" s="900"/>
    </row>
    <row r="87" spans="1:9" ht="11.25" customHeight="1" x14ac:dyDescent="0.25">
      <c r="A87" s="279" t="s">
        <v>353</v>
      </c>
      <c r="B87" s="279" t="s">
        <v>986</v>
      </c>
      <c r="C87" s="785" t="s">
        <v>693</v>
      </c>
      <c r="D87" s="786" t="s">
        <v>679</v>
      </c>
      <c r="E87" s="903">
        <v>1690</v>
      </c>
      <c r="F87" s="904">
        <v>1690</v>
      </c>
      <c r="H87" s="900"/>
      <c r="I87" s="900"/>
    </row>
    <row r="88" spans="1:9" ht="11.25" customHeight="1" x14ac:dyDescent="0.25">
      <c r="A88" s="279" t="s">
        <v>112</v>
      </c>
      <c r="B88" s="279" t="s">
        <v>112</v>
      </c>
      <c r="C88" s="785" t="s">
        <v>695</v>
      </c>
      <c r="D88" s="786" t="s">
        <v>679</v>
      </c>
      <c r="E88" s="903" t="s">
        <v>1014</v>
      </c>
      <c r="F88" s="904" t="s">
        <v>1014</v>
      </c>
      <c r="H88" s="900"/>
      <c r="I88" s="900"/>
    </row>
    <row r="89" spans="1:9" ht="11.25" customHeight="1" x14ac:dyDescent="0.25">
      <c r="A89" s="279" t="s">
        <v>354</v>
      </c>
      <c r="B89" s="279" t="s">
        <v>354</v>
      </c>
      <c r="C89" s="785" t="s">
        <v>1437</v>
      </c>
      <c r="D89" s="786" t="s">
        <v>679</v>
      </c>
      <c r="E89" s="903" t="s">
        <v>1014</v>
      </c>
      <c r="F89" s="904" t="s">
        <v>1014</v>
      </c>
      <c r="H89" s="900"/>
      <c r="I89" s="900"/>
    </row>
    <row r="90" spans="1:9" ht="11.25" customHeight="1" x14ac:dyDescent="0.25">
      <c r="A90" s="279" t="s">
        <v>355</v>
      </c>
      <c r="B90" s="279" t="s">
        <v>355</v>
      </c>
      <c r="C90" s="785" t="s">
        <v>1437</v>
      </c>
      <c r="D90" s="786" t="s">
        <v>679</v>
      </c>
      <c r="E90" s="903" t="s">
        <v>1014</v>
      </c>
      <c r="F90" s="904" t="s">
        <v>1014</v>
      </c>
      <c r="H90" s="900"/>
      <c r="I90" s="900"/>
    </row>
    <row r="91" spans="1:9" ht="11.25" customHeight="1" x14ac:dyDescent="0.25">
      <c r="A91" s="279" t="s">
        <v>385</v>
      </c>
      <c r="B91" s="279" t="s">
        <v>385</v>
      </c>
      <c r="C91" s="785" t="s">
        <v>1437</v>
      </c>
      <c r="D91" s="786" t="s">
        <v>679</v>
      </c>
      <c r="E91" s="903" t="s">
        <v>1014</v>
      </c>
      <c r="F91" s="904" t="s">
        <v>1014</v>
      </c>
      <c r="H91" s="900"/>
      <c r="I91" s="900"/>
    </row>
    <row r="92" spans="1:9" ht="11.25" customHeight="1" x14ac:dyDescent="0.25">
      <c r="A92" s="279" t="s">
        <v>356</v>
      </c>
      <c r="B92" s="279" t="s">
        <v>356</v>
      </c>
      <c r="C92" s="785" t="s">
        <v>1437</v>
      </c>
      <c r="D92" s="786" t="s">
        <v>679</v>
      </c>
      <c r="E92" s="903" t="s">
        <v>1014</v>
      </c>
      <c r="F92" s="904" t="s">
        <v>1014</v>
      </c>
      <c r="H92" s="900"/>
      <c r="I92" s="900"/>
    </row>
    <row r="93" spans="1:9" ht="11.25" customHeight="1" x14ac:dyDescent="0.25">
      <c r="A93" s="279" t="s">
        <v>378</v>
      </c>
      <c r="B93" s="279" t="s">
        <v>378</v>
      </c>
      <c r="C93" s="785" t="s">
        <v>695</v>
      </c>
      <c r="D93" s="786" t="s">
        <v>679</v>
      </c>
      <c r="E93" s="903" t="s">
        <v>1014</v>
      </c>
      <c r="F93" s="904" t="s">
        <v>1014</v>
      </c>
      <c r="H93" s="900"/>
      <c r="I93" s="900"/>
    </row>
    <row r="94" spans="1:9" ht="11.25" customHeight="1" x14ac:dyDescent="0.25">
      <c r="A94" s="279" t="s">
        <v>357</v>
      </c>
      <c r="B94" s="279" t="s">
        <v>357</v>
      </c>
      <c r="C94" s="785" t="s">
        <v>1437</v>
      </c>
      <c r="D94" s="786" t="s">
        <v>679</v>
      </c>
      <c r="E94" s="903" t="s">
        <v>1014</v>
      </c>
      <c r="F94" s="904" t="s">
        <v>1014</v>
      </c>
      <c r="H94" s="900"/>
      <c r="I94" s="900"/>
    </row>
    <row r="95" spans="1:9" ht="11.25" customHeight="1" x14ac:dyDescent="0.25">
      <c r="A95" s="279" t="s">
        <v>113</v>
      </c>
      <c r="B95" s="279" t="s">
        <v>113</v>
      </c>
      <c r="C95" s="785" t="s">
        <v>695</v>
      </c>
      <c r="D95" s="786" t="s">
        <v>679</v>
      </c>
      <c r="E95" s="903" t="s">
        <v>1014</v>
      </c>
      <c r="F95" s="904" t="s">
        <v>1014</v>
      </c>
      <c r="H95" s="900"/>
      <c r="I95" s="900"/>
    </row>
    <row r="96" spans="1:9" ht="11.25" customHeight="1" x14ac:dyDescent="0.25">
      <c r="A96" s="279" t="s">
        <v>358</v>
      </c>
      <c r="B96" s="279" t="s">
        <v>358</v>
      </c>
      <c r="C96" s="785" t="s">
        <v>695</v>
      </c>
      <c r="D96" s="786" t="s">
        <v>679</v>
      </c>
      <c r="E96" s="903" t="s">
        <v>1014</v>
      </c>
      <c r="F96" s="904" t="s">
        <v>1014</v>
      </c>
      <c r="H96" s="900"/>
      <c r="I96" s="900"/>
    </row>
    <row r="97" spans="1:9" ht="11.25" customHeight="1" x14ac:dyDescent="0.25">
      <c r="A97" s="279" t="s">
        <v>114</v>
      </c>
      <c r="B97" s="279" t="s">
        <v>114</v>
      </c>
      <c r="C97" s="785" t="s">
        <v>695</v>
      </c>
      <c r="D97" s="786" t="s">
        <v>694</v>
      </c>
      <c r="E97" s="903" t="s">
        <v>1014</v>
      </c>
      <c r="F97" s="904" t="s">
        <v>1014</v>
      </c>
      <c r="H97" s="900"/>
      <c r="I97" s="900"/>
    </row>
    <row r="98" spans="1:9" ht="11.25" customHeight="1" x14ac:dyDescent="0.25">
      <c r="A98" s="279" t="s">
        <v>359</v>
      </c>
      <c r="B98" s="279" t="s">
        <v>359</v>
      </c>
      <c r="C98" s="785" t="s">
        <v>695</v>
      </c>
      <c r="D98" s="786" t="s">
        <v>679</v>
      </c>
      <c r="E98" s="903" t="s">
        <v>1014</v>
      </c>
      <c r="F98" s="904" t="s">
        <v>1014</v>
      </c>
      <c r="H98" s="900"/>
      <c r="I98" s="900"/>
    </row>
    <row r="99" spans="1:9" ht="11.25" customHeight="1" x14ac:dyDescent="0.25">
      <c r="A99" s="279" t="s">
        <v>360</v>
      </c>
      <c r="B99" s="279" t="s">
        <v>360</v>
      </c>
      <c r="C99" s="785" t="s">
        <v>695</v>
      </c>
      <c r="D99" s="786" t="s">
        <v>679</v>
      </c>
      <c r="E99" s="903" t="s">
        <v>1014</v>
      </c>
      <c r="F99" s="904" t="s">
        <v>1014</v>
      </c>
      <c r="H99" s="900"/>
      <c r="I99" s="900"/>
    </row>
    <row r="100" spans="1:9" ht="11.25" customHeight="1" x14ac:dyDescent="0.25">
      <c r="A100" s="279" t="s">
        <v>361</v>
      </c>
      <c r="B100" s="279" t="s">
        <v>361</v>
      </c>
      <c r="C100" s="785" t="s">
        <v>695</v>
      </c>
      <c r="D100" s="786" t="s">
        <v>679</v>
      </c>
      <c r="E100" s="903" t="s">
        <v>1014</v>
      </c>
      <c r="F100" s="904" t="s">
        <v>1014</v>
      </c>
      <c r="H100" s="900"/>
      <c r="I100" s="900"/>
    </row>
    <row r="101" spans="1:9" ht="11.25" customHeight="1" x14ac:dyDescent="0.25">
      <c r="A101" s="279" t="s">
        <v>363</v>
      </c>
      <c r="B101" s="279" t="s">
        <v>179</v>
      </c>
      <c r="C101" s="785" t="s">
        <v>693</v>
      </c>
      <c r="D101" s="786" t="s">
        <v>694</v>
      </c>
      <c r="E101" s="903">
        <v>223000000</v>
      </c>
      <c r="F101" s="904">
        <v>223000000</v>
      </c>
      <c r="H101" s="900"/>
      <c r="I101" s="900"/>
    </row>
    <row r="102" spans="1:9" ht="11.25" customHeight="1" x14ac:dyDescent="0.25">
      <c r="A102" s="279" t="s">
        <v>364</v>
      </c>
      <c r="B102" s="279" t="s">
        <v>178</v>
      </c>
      <c r="C102" s="785" t="s">
        <v>693</v>
      </c>
      <c r="D102" s="786" t="s">
        <v>694</v>
      </c>
      <c r="E102" s="903">
        <v>19000000</v>
      </c>
      <c r="F102" s="904">
        <v>19000000</v>
      </c>
      <c r="H102" s="900"/>
      <c r="I102" s="900"/>
    </row>
    <row r="103" spans="1:9" ht="11.25" customHeight="1" x14ac:dyDescent="0.25">
      <c r="A103" s="279" t="s">
        <v>365</v>
      </c>
      <c r="B103" s="279" t="s">
        <v>365</v>
      </c>
      <c r="C103" s="785" t="s">
        <v>695</v>
      </c>
      <c r="D103" s="786" t="s">
        <v>679</v>
      </c>
      <c r="E103" s="903" t="s">
        <v>1014</v>
      </c>
      <c r="F103" s="904" t="s">
        <v>1014</v>
      </c>
      <c r="H103" s="900"/>
      <c r="I103" s="900"/>
    </row>
    <row r="104" spans="1:9" ht="11.25" customHeight="1" x14ac:dyDescent="0.25">
      <c r="A104" s="279" t="s">
        <v>366</v>
      </c>
      <c r="B104" s="279" t="s">
        <v>366</v>
      </c>
      <c r="C104" s="785" t="s">
        <v>693</v>
      </c>
      <c r="D104" s="786" t="s">
        <v>694</v>
      </c>
      <c r="E104" s="903">
        <v>31043.943756596891</v>
      </c>
      <c r="F104" s="904">
        <v>271199.89265763049</v>
      </c>
      <c r="H104" s="900"/>
      <c r="I104" s="900"/>
    </row>
    <row r="105" spans="1:9" ht="11.25" customHeight="1" x14ac:dyDescent="0.25">
      <c r="A105" s="279" t="s">
        <v>362</v>
      </c>
      <c r="B105" s="279" t="s">
        <v>362</v>
      </c>
      <c r="C105" s="785" t="s">
        <v>693</v>
      </c>
      <c r="D105" s="786" t="s">
        <v>694</v>
      </c>
      <c r="E105" s="903">
        <v>76060.351513941452</v>
      </c>
      <c r="F105" s="904">
        <v>788593.72449654515</v>
      </c>
      <c r="H105" s="900"/>
      <c r="I105" s="900"/>
    </row>
    <row r="106" spans="1:9" ht="11.25" customHeight="1" x14ac:dyDescent="0.25">
      <c r="A106" s="279" t="s">
        <v>631</v>
      </c>
      <c r="B106" s="279" t="s">
        <v>633</v>
      </c>
      <c r="C106" s="785" t="s">
        <v>693</v>
      </c>
      <c r="D106" s="786" t="s">
        <v>679</v>
      </c>
      <c r="E106" s="903">
        <v>25800</v>
      </c>
      <c r="F106" s="904">
        <v>25800</v>
      </c>
      <c r="H106" s="900"/>
      <c r="I106" s="900"/>
    </row>
    <row r="107" spans="1:9" ht="11.25" customHeight="1" x14ac:dyDescent="0.25">
      <c r="A107" s="279" t="s">
        <v>632</v>
      </c>
      <c r="B107" s="279" t="s">
        <v>634</v>
      </c>
      <c r="C107" s="785" t="s">
        <v>693</v>
      </c>
      <c r="D107" s="786" t="s">
        <v>679</v>
      </c>
      <c r="E107" s="903">
        <v>24600</v>
      </c>
      <c r="F107" s="904">
        <v>24600</v>
      </c>
      <c r="H107" s="900"/>
      <c r="I107" s="900"/>
    </row>
    <row r="108" spans="1:9" ht="11.25" customHeight="1" x14ac:dyDescent="0.25">
      <c r="A108" s="279" t="s">
        <v>506</v>
      </c>
      <c r="B108" s="279" t="s">
        <v>506</v>
      </c>
      <c r="C108" s="785" t="s">
        <v>695</v>
      </c>
      <c r="D108" s="786" t="s">
        <v>679</v>
      </c>
      <c r="E108" s="903" t="s">
        <v>1014</v>
      </c>
      <c r="F108" s="904" t="s">
        <v>1014</v>
      </c>
      <c r="H108" s="900"/>
      <c r="I108" s="900"/>
    </row>
    <row r="109" spans="1:9" ht="11.25" customHeight="1" x14ac:dyDescent="0.25">
      <c r="A109" s="279" t="s">
        <v>507</v>
      </c>
      <c r="B109" s="279" t="s">
        <v>987</v>
      </c>
      <c r="C109" s="785" t="s">
        <v>693</v>
      </c>
      <c r="D109" s="786" t="s">
        <v>679</v>
      </c>
      <c r="E109" s="903">
        <v>28777.562790660297</v>
      </c>
      <c r="F109" s="904">
        <v>31000</v>
      </c>
      <c r="H109" s="900"/>
      <c r="I109" s="900"/>
    </row>
    <row r="110" spans="1:9" ht="11.25" customHeight="1" x14ac:dyDescent="0.25">
      <c r="A110" s="279" t="s">
        <v>866</v>
      </c>
      <c r="B110" s="279" t="s">
        <v>866</v>
      </c>
      <c r="C110" s="785" t="s">
        <v>695</v>
      </c>
      <c r="D110" s="786" t="s">
        <v>679</v>
      </c>
      <c r="E110" s="903" t="s">
        <v>1014</v>
      </c>
      <c r="F110" s="904" t="s">
        <v>1014</v>
      </c>
      <c r="H110" s="900"/>
      <c r="I110" s="900"/>
    </row>
    <row r="111" spans="1:9" ht="11.25" customHeight="1" x14ac:dyDescent="0.25">
      <c r="A111" s="305" t="s">
        <v>115</v>
      </c>
      <c r="B111" s="305" t="s">
        <v>115</v>
      </c>
      <c r="C111" s="785" t="s">
        <v>693</v>
      </c>
      <c r="D111" s="786" t="s">
        <v>694</v>
      </c>
      <c r="E111" s="903" t="s">
        <v>1439</v>
      </c>
      <c r="F111" s="904" t="s">
        <v>1439</v>
      </c>
      <c r="H111" s="900"/>
      <c r="I111" s="900"/>
    </row>
    <row r="112" spans="1:9" ht="11.25" customHeight="1" x14ac:dyDescent="0.25">
      <c r="A112" s="305" t="s">
        <v>116</v>
      </c>
      <c r="B112" s="305" t="s">
        <v>116</v>
      </c>
      <c r="C112" s="785" t="s">
        <v>695</v>
      </c>
      <c r="D112" s="786" t="s">
        <v>694</v>
      </c>
      <c r="E112" s="903" t="s">
        <v>1014</v>
      </c>
      <c r="F112" s="904" t="s">
        <v>1014</v>
      </c>
      <c r="H112" s="900"/>
      <c r="I112" s="900"/>
    </row>
    <row r="113" spans="1:9" ht="11.25" customHeight="1" x14ac:dyDescent="0.25">
      <c r="A113" s="305" t="s">
        <v>117</v>
      </c>
      <c r="B113" s="305" t="s">
        <v>117</v>
      </c>
      <c r="C113" s="785" t="s">
        <v>693</v>
      </c>
      <c r="D113" s="786" t="s">
        <v>679</v>
      </c>
      <c r="E113" s="903" t="s">
        <v>1439</v>
      </c>
      <c r="F113" s="904" t="s">
        <v>1439</v>
      </c>
      <c r="H113" s="900"/>
      <c r="I113" s="900"/>
    </row>
    <row r="114" spans="1:9" ht="11.25" customHeight="1" x14ac:dyDescent="0.25">
      <c r="A114" s="305" t="s">
        <v>118</v>
      </c>
      <c r="B114" s="305" t="s">
        <v>118</v>
      </c>
      <c r="C114" s="785" t="s">
        <v>695</v>
      </c>
      <c r="D114" s="786" t="s">
        <v>679</v>
      </c>
      <c r="E114" s="903" t="s">
        <v>1014</v>
      </c>
      <c r="F114" s="904" t="s">
        <v>1014</v>
      </c>
      <c r="H114" s="900"/>
      <c r="I114" s="900"/>
    </row>
    <row r="115" spans="1:9" ht="11.25" customHeight="1" x14ac:dyDescent="0.25">
      <c r="A115" s="305" t="s">
        <v>119</v>
      </c>
      <c r="B115" s="305" t="s">
        <v>119</v>
      </c>
      <c r="C115" s="785" t="s">
        <v>695</v>
      </c>
      <c r="D115" s="786" t="s">
        <v>679</v>
      </c>
      <c r="E115" s="903" t="s">
        <v>1014</v>
      </c>
      <c r="F115" s="904" t="s">
        <v>1014</v>
      </c>
      <c r="H115" s="900"/>
      <c r="I115" s="900"/>
    </row>
    <row r="116" spans="1:9" ht="11.25" customHeight="1" x14ac:dyDescent="0.25">
      <c r="A116" s="279" t="s">
        <v>508</v>
      </c>
      <c r="B116" s="279" t="s">
        <v>508</v>
      </c>
      <c r="C116" s="785" t="s">
        <v>695</v>
      </c>
      <c r="D116" s="786" t="s">
        <v>679</v>
      </c>
      <c r="E116" s="903" t="s">
        <v>1014</v>
      </c>
      <c r="F116" s="904" t="s">
        <v>1014</v>
      </c>
      <c r="H116" s="900"/>
      <c r="I116" s="900"/>
    </row>
    <row r="117" spans="1:9" ht="11.25" customHeight="1" x14ac:dyDescent="0.25">
      <c r="A117" s="305" t="s">
        <v>120</v>
      </c>
      <c r="B117" s="305" t="s">
        <v>120</v>
      </c>
      <c r="C117" s="785" t="s">
        <v>695</v>
      </c>
      <c r="D117" s="786" t="s">
        <v>679</v>
      </c>
      <c r="E117" s="903" t="s">
        <v>1014</v>
      </c>
      <c r="F117" s="904" t="s">
        <v>1014</v>
      </c>
      <c r="H117" s="900"/>
      <c r="I117" s="900"/>
    </row>
    <row r="118" spans="1:9" ht="11.25" customHeight="1" x14ac:dyDescent="0.25">
      <c r="A118" s="279" t="s">
        <v>241</v>
      </c>
      <c r="B118" s="279" t="s">
        <v>241</v>
      </c>
      <c r="C118" s="785" t="s">
        <v>695</v>
      </c>
      <c r="D118" s="786" t="s">
        <v>679</v>
      </c>
      <c r="E118" s="903" t="s">
        <v>1014</v>
      </c>
      <c r="F118" s="904" t="s">
        <v>1014</v>
      </c>
      <c r="H118" s="900"/>
      <c r="I118" s="900"/>
    </row>
    <row r="119" spans="1:9" ht="11.25" customHeight="1" x14ac:dyDescent="0.25">
      <c r="A119" s="279" t="s">
        <v>509</v>
      </c>
      <c r="B119" s="279" t="s">
        <v>509</v>
      </c>
      <c r="C119" s="785" t="s">
        <v>693</v>
      </c>
      <c r="D119" s="786" t="s">
        <v>679</v>
      </c>
      <c r="E119" s="903" t="s">
        <v>1439</v>
      </c>
      <c r="F119" s="904" t="s">
        <v>1439</v>
      </c>
      <c r="H119" s="900"/>
      <c r="I119" s="900"/>
    </row>
    <row r="120" spans="1:9" ht="11.25" customHeight="1" x14ac:dyDescent="0.25">
      <c r="A120" s="279" t="s">
        <v>510</v>
      </c>
      <c r="B120" s="279" t="s">
        <v>510</v>
      </c>
      <c r="C120" s="785" t="s">
        <v>695</v>
      </c>
      <c r="D120" s="786" t="s">
        <v>679</v>
      </c>
      <c r="E120" s="903" t="s">
        <v>1014</v>
      </c>
      <c r="F120" s="904" t="s">
        <v>1014</v>
      </c>
      <c r="H120" s="900"/>
      <c r="I120" s="900"/>
    </row>
    <row r="121" spans="1:9" ht="11.25" customHeight="1" x14ac:dyDescent="0.25">
      <c r="A121" s="279" t="s">
        <v>379</v>
      </c>
      <c r="B121" s="279" t="s">
        <v>379</v>
      </c>
      <c r="C121" s="785" t="s">
        <v>1437</v>
      </c>
      <c r="D121" s="786" t="s">
        <v>679</v>
      </c>
      <c r="E121" s="903" t="s">
        <v>1014</v>
      </c>
      <c r="F121" s="904" t="s">
        <v>1014</v>
      </c>
      <c r="H121" s="900"/>
      <c r="I121" s="900"/>
    </row>
    <row r="122" spans="1:9" ht="11.25" customHeight="1" x14ac:dyDescent="0.25">
      <c r="A122" s="279" t="s">
        <v>121</v>
      </c>
      <c r="B122" s="279" t="s">
        <v>121</v>
      </c>
      <c r="C122" s="785" t="s">
        <v>695</v>
      </c>
      <c r="D122" s="786" t="s">
        <v>694</v>
      </c>
      <c r="E122" s="903" t="s">
        <v>1014</v>
      </c>
      <c r="F122" s="904" t="s">
        <v>1014</v>
      </c>
      <c r="H122" s="900"/>
      <c r="I122" s="900"/>
    </row>
    <row r="123" spans="1:9" ht="11.25" customHeight="1" x14ac:dyDescent="0.25">
      <c r="A123" s="279" t="s">
        <v>511</v>
      </c>
      <c r="B123" s="279" t="s">
        <v>988</v>
      </c>
      <c r="C123" s="785" t="s">
        <v>693</v>
      </c>
      <c r="D123" s="786" t="s">
        <v>679</v>
      </c>
      <c r="E123" s="903">
        <v>135</v>
      </c>
      <c r="F123" s="904">
        <v>135</v>
      </c>
      <c r="H123" s="900"/>
      <c r="I123" s="900"/>
    </row>
    <row r="124" spans="1:9" ht="11.25" customHeight="1" x14ac:dyDescent="0.25">
      <c r="A124" s="279" t="s">
        <v>512</v>
      </c>
      <c r="B124" s="279" t="s">
        <v>512</v>
      </c>
      <c r="C124" s="785" t="s">
        <v>695</v>
      </c>
      <c r="D124" s="786" t="s">
        <v>679</v>
      </c>
      <c r="E124" s="903" t="s">
        <v>1014</v>
      </c>
      <c r="F124" s="904" t="s">
        <v>1014</v>
      </c>
      <c r="H124" s="900"/>
      <c r="I124" s="900"/>
    </row>
    <row r="125" spans="1:9" ht="11.25" customHeight="1" x14ac:dyDescent="0.25">
      <c r="A125" s="279" t="s">
        <v>867</v>
      </c>
      <c r="B125" s="279" t="s">
        <v>867</v>
      </c>
      <c r="C125" s="785" t="s">
        <v>695</v>
      </c>
      <c r="D125" s="786" t="s">
        <v>679</v>
      </c>
      <c r="E125" s="903" t="s">
        <v>1014</v>
      </c>
      <c r="F125" s="904" t="s">
        <v>1014</v>
      </c>
      <c r="H125" s="900"/>
      <c r="I125" s="900"/>
    </row>
    <row r="126" spans="1:9" ht="11.25" customHeight="1" x14ac:dyDescent="0.25">
      <c r="A126" s="279" t="s">
        <v>122</v>
      </c>
      <c r="B126" s="279" t="s">
        <v>122</v>
      </c>
      <c r="C126" s="785" t="s">
        <v>695</v>
      </c>
      <c r="D126" s="786" t="s">
        <v>679</v>
      </c>
      <c r="E126" s="903" t="s">
        <v>1014</v>
      </c>
      <c r="F126" s="904" t="s">
        <v>1014</v>
      </c>
      <c r="H126" s="900"/>
      <c r="I126" s="900"/>
    </row>
    <row r="127" spans="1:9" ht="11.25" customHeight="1" x14ac:dyDescent="0.25">
      <c r="A127" s="279" t="s">
        <v>513</v>
      </c>
      <c r="B127" s="279" t="s">
        <v>989</v>
      </c>
      <c r="C127" s="785" t="s">
        <v>693</v>
      </c>
      <c r="D127" s="786" t="s">
        <v>694</v>
      </c>
      <c r="E127" s="903">
        <v>310000</v>
      </c>
      <c r="F127" s="904">
        <v>310000</v>
      </c>
      <c r="H127" s="900"/>
      <c r="I127" s="900"/>
    </row>
    <row r="128" spans="1:9" ht="11.25" customHeight="1" x14ac:dyDescent="0.25">
      <c r="A128" s="279" t="s">
        <v>123</v>
      </c>
      <c r="B128" s="279" t="s">
        <v>123</v>
      </c>
      <c r="C128" s="785" t="s">
        <v>695</v>
      </c>
      <c r="D128" s="786" t="s">
        <v>679</v>
      </c>
      <c r="E128" s="903" t="s">
        <v>1014</v>
      </c>
      <c r="F128" s="904" t="s">
        <v>1014</v>
      </c>
      <c r="H128" s="900"/>
      <c r="I128" s="900"/>
    </row>
    <row r="129" spans="1:9" ht="11.25" customHeight="1" x14ac:dyDescent="0.25">
      <c r="A129" s="279" t="s">
        <v>27</v>
      </c>
      <c r="B129" s="279" t="s">
        <v>27</v>
      </c>
      <c r="C129" s="785" t="s">
        <v>693</v>
      </c>
      <c r="D129" s="786" t="s">
        <v>694</v>
      </c>
      <c r="E129" s="903" t="s">
        <v>1439</v>
      </c>
      <c r="F129" s="904" t="s">
        <v>1439</v>
      </c>
      <c r="H129" s="900"/>
      <c r="I129" s="900"/>
    </row>
    <row r="130" spans="1:9" ht="11.25" customHeight="1" x14ac:dyDescent="0.25">
      <c r="A130" s="279" t="s">
        <v>514</v>
      </c>
      <c r="B130" s="279" t="s">
        <v>514</v>
      </c>
      <c r="C130" s="785" t="s">
        <v>693</v>
      </c>
      <c r="D130" s="786" t="s">
        <v>694</v>
      </c>
      <c r="E130" s="903" t="s">
        <v>1439</v>
      </c>
      <c r="F130" s="904" t="s">
        <v>1439</v>
      </c>
      <c r="H130" s="900"/>
      <c r="I130" s="900"/>
    </row>
    <row r="131" spans="1:9" ht="11.25" customHeight="1" x14ac:dyDescent="0.25">
      <c r="A131" s="279" t="s">
        <v>515</v>
      </c>
      <c r="B131" s="279" t="s">
        <v>515</v>
      </c>
      <c r="C131" s="785" t="s">
        <v>693</v>
      </c>
      <c r="D131" s="786" t="s">
        <v>694</v>
      </c>
      <c r="E131" s="903">
        <v>240.39246728311088</v>
      </c>
      <c r="F131" s="904">
        <v>2100.0685941852571</v>
      </c>
      <c r="H131" s="900"/>
      <c r="I131" s="900"/>
    </row>
    <row r="132" spans="1:9" ht="11.25" customHeight="1" x14ac:dyDescent="0.25">
      <c r="A132" s="279" t="s">
        <v>516</v>
      </c>
      <c r="B132" s="279" t="s">
        <v>516</v>
      </c>
      <c r="C132" s="785" t="s">
        <v>693</v>
      </c>
      <c r="D132" s="786" t="s">
        <v>694</v>
      </c>
      <c r="E132" s="903">
        <v>194.19961168935555</v>
      </c>
      <c r="F132" s="904">
        <v>1696.5278077182106</v>
      </c>
      <c r="H132" s="900"/>
      <c r="I132" s="900"/>
    </row>
    <row r="133" spans="1:9" ht="11.25" customHeight="1" x14ac:dyDescent="0.25">
      <c r="A133" s="279" t="s">
        <v>124</v>
      </c>
      <c r="B133" s="279" t="s">
        <v>124</v>
      </c>
      <c r="C133" s="785" t="s">
        <v>695</v>
      </c>
      <c r="D133" s="786" t="s">
        <v>679</v>
      </c>
      <c r="E133" s="903" t="s">
        <v>1014</v>
      </c>
      <c r="F133" s="904" t="s">
        <v>1014</v>
      </c>
      <c r="H133" s="900"/>
      <c r="I133" s="900"/>
    </row>
    <row r="134" spans="1:9" ht="11.25" customHeight="1" x14ac:dyDescent="0.25">
      <c r="A134" s="305" t="s">
        <v>125</v>
      </c>
      <c r="B134" s="305" t="s">
        <v>125</v>
      </c>
      <c r="C134" s="785" t="s">
        <v>695</v>
      </c>
      <c r="D134" s="786" t="s">
        <v>679</v>
      </c>
      <c r="E134" s="903" t="s">
        <v>1014</v>
      </c>
      <c r="F134" s="904" t="s">
        <v>1014</v>
      </c>
      <c r="H134" s="900"/>
      <c r="I134" s="900"/>
    </row>
    <row r="135" spans="1:9" ht="11.25" customHeight="1" x14ac:dyDescent="0.25">
      <c r="A135" s="279" t="s">
        <v>517</v>
      </c>
      <c r="B135" s="279" t="s">
        <v>517</v>
      </c>
      <c r="C135" s="785" t="s">
        <v>695</v>
      </c>
      <c r="D135" s="786" t="s">
        <v>679</v>
      </c>
      <c r="E135" s="903" t="s">
        <v>1014</v>
      </c>
      <c r="F135" s="904" t="s">
        <v>1014</v>
      </c>
      <c r="H135" s="900"/>
      <c r="I135" s="900"/>
    </row>
    <row r="136" spans="1:9" ht="11.25" customHeight="1" x14ac:dyDescent="0.25">
      <c r="A136" s="279" t="s">
        <v>380</v>
      </c>
      <c r="B136" s="279" t="s">
        <v>990</v>
      </c>
      <c r="C136" s="785" t="s">
        <v>693</v>
      </c>
      <c r="D136" s="786" t="s">
        <v>694</v>
      </c>
      <c r="E136" s="903">
        <v>526000</v>
      </c>
      <c r="F136" s="904">
        <v>526000</v>
      </c>
      <c r="H136" s="900"/>
      <c r="I136" s="900"/>
    </row>
    <row r="137" spans="1:9" ht="11.25" customHeight="1" x14ac:dyDescent="0.25">
      <c r="A137" s="279" t="s">
        <v>28</v>
      </c>
      <c r="B137" s="279" t="s">
        <v>28</v>
      </c>
      <c r="C137" s="785" t="s">
        <v>695</v>
      </c>
      <c r="D137" s="786" t="s">
        <v>679</v>
      </c>
      <c r="E137" s="903" t="s">
        <v>1014</v>
      </c>
      <c r="F137" s="904" t="s">
        <v>1014</v>
      </c>
      <c r="H137" s="900"/>
      <c r="I137" s="900"/>
    </row>
    <row r="138" spans="1:9" ht="11.25" customHeight="1" x14ac:dyDescent="0.25">
      <c r="A138" s="279" t="s">
        <v>66</v>
      </c>
      <c r="B138" s="279" t="s">
        <v>66</v>
      </c>
      <c r="C138" s="785" t="s">
        <v>693</v>
      </c>
      <c r="D138" s="786" t="s">
        <v>694</v>
      </c>
      <c r="E138" s="903" t="s">
        <v>1439</v>
      </c>
      <c r="F138" s="904" t="s">
        <v>1439</v>
      </c>
      <c r="H138" s="900"/>
      <c r="I138" s="900"/>
    </row>
    <row r="139" spans="1:9" ht="11.25" customHeight="1" x14ac:dyDescent="0.25">
      <c r="A139" s="279" t="s">
        <v>65</v>
      </c>
      <c r="B139" s="279" t="s">
        <v>65</v>
      </c>
      <c r="C139" s="785" t="s">
        <v>693</v>
      </c>
      <c r="D139" s="786" t="s">
        <v>694</v>
      </c>
      <c r="E139" s="903" t="s">
        <v>1439</v>
      </c>
      <c r="F139" s="904" t="s">
        <v>1439</v>
      </c>
      <c r="H139" s="900"/>
      <c r="I139" s="900"/>
    </row>
    <row r="140" spans="1:9" ht="11.25" customHeight="1" x14ac:dyDescent="0.25">
      <c r="A140" s="279" t="s">
        <v>825</v>
      </c>
      <c r="B140" s="279" t="s">
        <v>825</v>
      </c>
      <c r="C140" s="785" t="s">
        <v>695</v>
      </c>
      <c r="D140" s="786" t="s">
        <v>694</v>
      </c>
      <c r="E140" s="903" t="s">
        <v>1014</v>
      </c>
      <c r="F140" s="904" t="s">
        <v>1014</v>
      </c>
      <c r="H140" s="900"/>
      <c r="I140" s="900"/>
    </row>
    <row r="141" spans="1:9" ht="11.25" customHeight="1" x14ac:dyDescent="0.25">
      <c r="A141" s="279" t="s">
        <v>868</v>
      </c>
      <c r="B141" s="279" t="s">
        <v>868</v>
      </c>
      <c r="C141" s="785" t="s">
        <v>693</v>
      </c>
      <c r="D141" s="786" t="s">
        <v>679</v>
      </c>
      <c r="E141" s="903">
        <v>1174.1398086490462</v>
      </c>
      <c r="F141" s="904">
        <v>10257.285368358069</v>
      </c>
      <c r="H141" s="900"/>
      <c r="I141" s="900"/>
    </row>
    <row r="142" spans="1:9" ht="11.25" customHeight="1" x14ac:dyDescent="0.25">
      <c r="A142" s="279" t="s">
        <v>869</v>
      </c>
      <c r="B142" s="279" t="s">
        <v>869</v>
      </c>
      <c r="C142" s="785" t="s">
        <v>693</v>
      </c>
      <c r="D142" s="786" t="s">
        <v>694</v>
      </c>
      <c r="E142" s="903">
        <v>340449.97663418204</v>
      </c>
      <c r="F142" s="904">
        <v>1290000</v>
      </c>
      <c r="H142" s="900"/>
      <c r="I142" s="900"/>
    </row>
    <row r="143" spans="1:9" ht="11.25" customHeight="1" x14ac:dyDescent="0.25">
      <c r="A143" s="279" t="s">
        <v>518</v>
      </c>
      <c r="B143" s="279" t="s">
        <v>518</v>
      </c>
      <c r="C143" s="785" t="s">
        <v>693</v>
      </c>
      <c r="D143" s="786" t="s">
        <v>694</v>
      </c>
      <c r="E143" s="903">
        <v>106.62958207144922</v>
      </c>
      <c r="F143" s="904">
        <v>895.68848940017358</v>
      </c>
      <c r="H143" s="900"/>
      <c r="I143" s="900"/>
    </row>
    <row r="144" spans="1:9" ht="11.25" customHeight="1" x14ac:dyDescent="0.25">
      <c r="A144" s="279" t="s">
        <v>519</v>
      </c>
      <c r="B144" s="279" t="s">
        <v>519</v>
      </c>
      <c r="C144" s="785" t="s">
        <v>693</v>
      </c>
      <c r="D144" s="786" t="s">
        <v>694</v>
      </c>
      <c r="E144" s="903">
        <v>208.89003096783017</v>
      </c>
      <c r="F144" s="904">
        <v>1754.6762601297737</v>
      </c>
      <c r="H144" s="900"/>
      <c r="I144" s="900"/>
    </row>
    <row r="145" spans="1:9" ht="11.25" customHeight="1" x14ac:dyDescent="0.25">
      <c r="A145" s="279" t="s">
        <v>520</v>
      </c>
      <c r="B145" s="279" t="s">
        <v>520</v>
      </c>
      <c r="C145" s="785" t="s">
        <v>695</v>
      </c>
      <c r="D145" s="786" t="s">
        <v>679</v>
      </c>
      <c r="E145" s="903" t="s">
        <v>1014</v>
      </c>
      <c r="F145" s="904" t="s">
        <v>1014</v>
      </c>
      <c r="H145" s="900"/>
      <c r="I145" s="900"/>
    </row>
    <row r="146" spans="1:9" ht="11.25" customHeight="1" x14ac:dyDescent="0.25">
      <c r="A146" s="279" t="s">
        <v>521</v>
      </c>
      <c r="B146" s="279" t="s">
        <v>521</v>
      </c>
      <c r="C146" s="785" t="s">
        <v>695</v>
      </c>
      <c r="D146" s="786" t="s">
        <v>679</v>
      </c>
      <c r="E146" s="903" t="s">
        <v>1014</v>
      </c>
      <c r="F146" s="904" t="s">
        <v>1014</v>
      </c>
      <c r="H146" s="900"/>
      <c r="I146" s="900"/>
    </row>
    <row r="147" spans="1:9" ht="11.25" customHeight="1" x14ac:dyDescent="0.25">
      <c r="A147" s="305" t="s">
        <v>126</v>
      </c>
      <c r="B147" s="305" t="s">
        <v>126</v>
      </c>
      <c r="C147" s="785" t="s">
        <v>695</v>
      </c>
      <c r="D147" s="786" t="s">
        <v>679</v>
      </c>
      <c r="E147" s="903" t="s">
        <v>1014</v>
      </c>
      <c r="F147" s="904" t="s">
        <v>1014</v>
      </c>
      <c r="H147" s="900"/>
      <c r="I147" s="900"/>
    </row>
    <row r="148" spans="1:9" ht="11.25" customHeight="1" x14ac:dyDescent="0.25">
      <c r="A148" s="279" t="s">
        <v>127</v>
      </c>
      <c r="B148" s="279" t="s">
        <v>127</v>
      </c>
      <c r="C148" s="785" t="s">
        <v>695</v>
      </c>
      <c r="D148" s="786" t="s">
        <v>679</v>
      </c>
      <c r="E148" s="903" t="s">
        <v>1014</v>
      </c>
      <c r="F148" s="904" t="s">
        <v>1014</v>
      </c>
      <c r="H148" s="900"/>
      <c r="I148" s="900"/>
    </row>
    <row r="149" spans="1:9" ht="11.25" customHeight="1" x14ac:dyDescent="0.25">
      <c r="A149" s="279" t="s">
        <v>128</v>
      </c>
      <c r="B149" s="279" t="s">
        <v>128</v>
      </c>
      <c r="C149" s="785" t="s">
        <v>693</v>
      </c>
      <c r="D149" s="786" t="s">
        <v>694</v>
      </c>
      <c r="E149" s="903" t="s">
        <v>1439</v>
      </c>
      <c r="F149" s="904" t="s">
        <v>1439</v>
      </c>
      <c r="H149" s="900"/>
      <c r="I149" s="900"/>
    </row>
    <row r="150" spans="1:9" ht="11.25" customHeight="1" x14ac:dyDescent="0.25">
      <c r="A150" s="279" t="s">
        <v>129</v>
      </c>
      <c r="B150" s="279" t="s">
        <v>129</v>
      </c>
      <c r="C150" s="785" t="s">
        <v>693</v>
      </c>
      <c r="D150" s="786" t="s">
        <v>694</v>
      </c>
      <c r="E150" s="903" t="s">
        <v>1439</v>
      </c>
      <c r="F150" s="904" t="s">
        <v>1439</v>
      </c>
      <c r="H150" s="900"/>
      <c r="I150" s="900"/>
    </row>
    <row r="151" spans="1:9" ht="11.25" customHeight="1" x14ac:dyDescent="0.25">
      <c r="A151" s="279" t="s">
        <v>643</v>
      </c>
      <c r="B151" s="279" t="s">
        <v>643</v>
      </c>
      <c r="C151" s="785" t="s">
        <v>1437</v>
      </c>
      <c r="D151" s="786" t="s">
        <v>679</v>
      </c>
      <c r="E151" s="903" t="s">
        <v>1014</v>
      </c>
      <c r="F151" s="904" t="s">
        <v>1014</v>
      </c>
      <c r="H151" s="900"/>
      <c r="I151" s="900"/>
    </row>
    <row r="152" spans="1:9" ht="11.25" customHeight="1" x14ac:dyDescent="0.25">
      <c r="A152" s="305" t="s">
        <v>999</v>
      </c>
      <c r="B152" s="305" t="s">
        <v>999</v>
      </c>
      <c r="C152" s="785" t="s">
        <v>695</v>
      </c>
      <c r="D152" s="786" t="s">
        <v>679</v>
      </c>
      <c r="E152" s="903" t="s">
        <v>1014</v>
      </c>
      <c r="F152" s="904" t="s">
        <v>1014</v>
      </c>
      <c r="H152" s="900"/>
      <c r="I152" s="900"/>
    </row>
    <row r="153" spans="1:9" ht="11.25" customHeight="1" x14ac:dyDescent="0.25">
      <c r="A153" s="305" t="s">
        <v>644</v>
      </c>
      <c r="B153" s="305" t="s">
        <v>644</v>
      </c>
      <c r="C153" s="785" t="s">
        <v>695</v>
      </c>
      <c r="D153" s="786" t="s">
        <v>679</v>
      </c>
      <c r="E153" s="903" t="s">
        <v>1014</v>
      </c>
      <c r="F153" s="904" t="s">
        <v>1014</v>
      </c>
      <c r="H153" s="900"/>
      <c r="I153" s="900"/>
    </row>
    <row r="154" spans="1:9" ht="11.25" customHeight="1" x14ac:dyDescent="0.25">
      <c r="A154" s="305" t="s">
        <v>646</v>
      </c>
      <c r="B154" s="305" t="s">
        <v>646</v>
      </c>
      <c r="C154" s="785" t="s">
        <v>695</v>
      </c>
      <c r="D154" s="786" t="s">
        <v>679</v>
      </c>
      <c r="E154" s="903" t="s">
        <v>1014</v>
      </c>
      <c r="F154" s="904" t="s">
        <v>1014</v>
      </c>
      <c r="H154" s="900"/>
      <c r="I154" s="900"/>
    </row>
    <row r="155" spans="1:9" ht="11.25" customHeight="1" x14ac:dyDescent="0.25">
      <c r="A155" s="279" t="s">
        <v>522</v>
      </c>
      <c r="B155" s="279" t="s">
        <v>522</v>
      </c>
      <c r="C155" s="785" t="s">
        <v>695</v>
      </c>
      <c r="D155" s="786" t="s">
        <v>679</v>
      </c>
      <c r="E155" s="903" t="s">
        <v>1014</v>
      </c>
      <c r="F155" s="904" t="s">
        <v>1014</v>
      </c>
      <c r="H155" s="900"/>
      <c r="I155" s="900"/>
    </row>
    <row r="156" spans="1:9" ht="11.25" customHeight="1" x14ac:dyDescent="0.25">
      <c r="A156" s="279" t="s">
        <v>523</v>
      </c>
      <c r="B156" s="279" t="s">
        <v>523</v>
      </c>
      <c r="C156" s="785" t="s">
        <v>693</v>
      </c>
      <c r="D156" s="786" t="s">
        <v>29</v>
      </c>
      <c r="E156" s="903">
        <v>18.496958233562776</v>
      </c>
      <c r="F156" s="904">
        <v>606.54196731661466</v>
      </c>
      <c r="H156" s="900"/>
      <c r="I156" s="900"/>
    </row>
    <row r="157" spans="1:9" ht="11.25" customHeight="1" x14ac:dyDescent="0.25">
      <c r="A157" s="279" t="s">
        <v>524</v>
      </c>
      <c r="B157" s="279" t="s">
        <v>991</v>
      </c>
      <c r="C157" s="785" t="s">
        <v>693</v>
      </c>
      <c r="D157" s="786" t="s">
        <v>694</v>
      </c>
      <c r="E157" s="903">
        <v>106000</v>
      </c>
      <c r="F157" s="904">
        <v>106000</v>
      </c>
      <c r="H157" s="900"/>
      <c r="I157" s="900"/>
    </row>
    <row r="158" spans="1:9" ht="11.25" customHeight="1" thickBot="1" x14ac:dyDescent="0.3">
      <c r="A158" s="281" t="s">
        <v>525</v>
      </c>
      <c r="B158" s="319" t="s">
        <v>525</v>
      </c>
      <c r="C158" s="905" t="s">
        <v>695</v>
      </c>
      <c r="D158" s="906" t="s">
        <v>679</v>
      </c>
      <c r="E158" s="907" t="s">
        <v>1014</v>
      </c>
      <c r="F158" s="908" t="s">
        <v>1014</v>
      </c>
      <c r="H158" s="900"/>
      <c r="I158" s="900"/>
    </row>
    <row r="159" spans="1:9" ht="11.25" customHeight="1" thickTop="1" x14ac:dyDescent="0.25">
      <c r="B159" s="362" t="s">
        <v>529</v>
      </c>
      <c r="C159" s="288"/>
      <c r="D159" s="909"/>
      <c r="E159" s="910"/>
      <c r="F159" s="911"/>
    </row>
    <row r="160" spans="1:9" ht="22.5" customHeight="1" x14ac:dyDescent="0.25">
      <c r="B160" s="1625" t="s">
        <v>967</v>
      </c>
      <c r="C160" s="1629"/>
      <c r="D160" s="1629"/>
      <c r="E160" s="1629"/>
      <c r="F160" s="1630"/>
    </row>
    <row r="161" spans="2:6" ht="11.25" customHeight="1" x14ac:dyDescent="0.25">
      <c r="B161" s="67" t="s">
        <v>613</v>
      </c>
      <c r="C161" s="287"/>
      <c r="D161" s="912"/>
      <c r="E161" s="913"/>
      <c r="F161" s="914"/>
    </row>
    <row r="162" spans="2:6" ht="11.25" customHeight="1" x14ac:dyDescent="0.25">
      <c r="B162" s="67" t="s">
        <v>1106</v>
      </c>
      <c r="C162" s="287"/>
      <c r="D162" s="912"/>
      <c r="E162" s="913"/>
      <c r="F162" s="914"/>
    </row>
    <row r="163" spans="2:6" ht="11.25" customHeight="1" x14ac:dyDescent="0.25">
      <c r="B163" s="67" t="s">
        <v>858</v>
      </c>
      <c r="C163" s="287"/>
      <c r="D163" s="912"/>
      <c r="E163" s="913"/>
      <c r="F163" s="914"/>
    </row>
    <row r="164" spans="2:6" ht="11.25" customHeight="1" x14ac:dyDescent="0.25">
      <c r="B164" s="67" t="s">
        <v>554</v>
      </c>
      <c r="C164" s="287"/>
      <c r="D164" s="912"/>
      <c r="E164" s="913"/>
      <c r="F164" s="914"/>
    </row>
    <row r="165" spans="2:6" ht="11.25" customHeight="1" x14ac:dyDescent="0.25">
      <c r="B165" s="66" t="s">
        <v>859</v>
      </c>
      <c r="C165" s="275"/>
      <c r="D165" s="915"/>
      <c r="E165" s="916"/>
      <c r="F165" s="917"/>
    </row>
    <row r="166" spans="2:6" ht="11.25" customHeight="1" x14ac:dyDescent="0.25">
      <c r="B166" s="66"/>
      <c r="C166" s="275"/>
      <c r="D166" s="915"/>
      <c r="E166" s="916"/>
      <c r="F166" s="917"/>
    </row>
    <row r="167" spans="2:6" ht="11.25" customHeight="1" x14ac:dyDescent="0.25">
      <c r="B167" s="320" t="s">
        <v>1105</v>
      </c>
      <c r="C167" s="300"/>
      <c r="D167" s="915"/>
      <c r="E167" s="916"/>
      <c r="F167" s="917"/>
    </row>
    <row r="168" spans="2:6" ht="11.25" customHeight="1" x14ac:dyDescent="0.25">
      <c r="B168" s="320" t="s">
        <v>860</v>
      </c>
      <c r="C168" s="300"/>
      <c r="D168" s="915"/>
      <c r="E168" s="916"/>
      <c r="F168" s="917"/>
    </row>
    <row r="169" spans="2:6" ht="11.25" customHeight="1" x14ac:dyDescent="0.25">
      <c r="B169" s="67" t="s">
        <v>568</v>
      </c>
      <c r="C169" s="68"/>
      <c r="D169" s="915"/>
      <c r="E169" s="916"/>
      <c r="F169" s="917"/>
    </row>
    <row r="170" spans="2:6" ht="11.25" customHeight="1" x14ac:dyDescent="0.25">
      <c r="B170" s="67" t="s">
        <v>992</v>
      </c>
      <c r="C170" s="68"/>
      <c r="D170" s="915"/>
      <c r="E170" s="916"/>
      <c r="F170" s="917"/>
    </row>
    <row r="171" spans="2:6" ht="11.25" customHeight="1" x14ac:dyDescent="0.25">
      <c r="B171" s="67" t="s">
        <v>899</v>
      </c>
      <c r="C171" s="68"/>
      <c r="D171" s="915"/>
      <c r="E171" s="916"/>
      <c r="F171" s="917"/>
    </row>
    <row r="172" spans="2:6" ht="11.25" customHeight="1" x14ac:dyDescent="0.25">
      <c r="B172" s="918" t="s">
        <v>538</v>
      </c>
      <c r="C172" s="919"/>
      <c r="D172" s="915"/>
      <c r="E172" s="916"/>
      <c r="F172" s="917"/>
    </row>
    <row r="173" spans="2:6" ht="11.25" customHeight="1" x14ac:dyDescent="0.25">
      <c r="B173" s="918" t="s">
        <v>744</v>
      </c>
      <c r="C173" s="919"/>
      <c r="D173" s="915"/>
      <c r="E173" s="916"/>
      <c r="F173" s="917"/>
    </row>
    <row r="174" spans="2:6" ht="11.25" customHeight="1" x14ac:dyDescent="0.25">
      <c r="B174" s="918" t="s">
        <v>555</v>
      </c>
      <c r="C174" s="919"/>
      <c r="D174" s="915"/>
      <c r="E174" s="916"/>
      <c r="F174" s="917"/>
    </row>
    <row r="175" spans="2:6" ht="11.25" customHeight="1" thickBot="1" x14ac:dyDescent="0.3">
      <c r="B175" s="920"/>
      <c r="C175" s="889"/>
      <c r="D175" s="921"/>
      <c r="E175" s="922"/>
      <c r="F175" s="923"/>
    </row>
    <row r="176" spans="2:6" ht="13.8" thickTop="1" x14ac:dyDescent="0.25">
      <c r="D176" s="924"/>
      <c r="E176" s="925"/>
      <c r="F176" s="925"/>
    </row>
    <row r="177" spans="2:6" x14ac:dyDescent="0.25">
      <c r="B177" s="301"/>
      <c r="C177" s="301"/>
      <c r="D177" s="924"/>
      <c r="E177" s="925"/>
      <c r="F177" s="925"/>
    </row>
    <row r="178" spans="2:6" x14ac:dyDescent="0.25">
      <c r="B178" s="331"/>
      <c r="C178" s="331"/>
      <c r="D178" s="924"/>
      <c r="E178" s="925"/>
      <c r="F178" s="925"/>
    </row>
    <row r="179" spans="2:6" x14ac:dyDescent="0.25">
      <c r="B179" s="297"/>
      <c r="C179" s="297"/>
      <c r="D179" s="924"/>
      <c r="E179" s="925"/>
      <c r="F179" s="925"/>
    </row>
    <row r="180" spans="2:6" x14ac:dyDescent="0.25">
      <c r="B180" s="297"/>
      <c r="C180" s="297"/>
      <c r="D180" s="924"/>
      <c r="E180" s="925"/>
      <c r="F180" s="925"/>
    </row>
    <row r="181" spans="2:6" x14ac:dyDescent="0.25">
      <c r="B181" s="297"/>
      <c r="C181" s="297"/>
      <c r="D181" s="924"/>
      <c r="E181" s="925"/>
      <c r="F181" s="925"/>
    </row>
    <row r="182" spans="2:6" x14ac:dyDescent="0.25">
      <c r="B182" s="297"/>
      <c r="C182" s="297"/>
      <c r="D182" s="924"/>
      <c r="E182" s="925"/>
      <c r="F182" s="925"/>
    </row>
    <row r="183" spans="2:6" x14ac:dyDescent="0.25">
      <c r="B183" s="297"/>
      <c r="C183" s="297"/>
      <c r="D183" s="924"/>
      <c r="E183" s="925"/>
      <c r="F183" s="925"/>
    </row>
    <row r="184" spans="2:6" x14ac:dyDescent="0.25">
      <c r="B184" s="297"/>
      <c r="C184" s="297"/>
      <c r="D184" s="924"/>
      <c r="E184" s="925"/>
      <c r="F184" s="925"/>
    </row>
    <row r="185" spans="2:6" x14ac:dyDescent="0.25">
      <c r="B185" s="297"/>
      <c r="C185" s="297"/>
      <c r="D185" s="924"/>
      <c r="E185" s="925"/>
      <c r="F185" s="925"/>
    </row>
    <row r="186" spans="2:6" x14ac:dyDescent="0.25">
      <c r="B186" s="297"/>
      <c r="C186" s="297"/>
      <c r="D186" s="924"/>
      <c r="E186" s="925"/>
      <c r="F186" s="925"/>
    </row>
    <row r="187" spans="2:6" x14ac:dyDescent="0.25">
      <c r="B187" s="297"/>
      <c r="C187" s="297"/>
      <c r="D187" s="924"/>
      <c r="E187" s="925"/>
      <c r="F187" s="925"/>
    </row>
    <row r="188" spans="2:6" x14ac:dyDescent="0.25">
      <c r="B188" s="297"/>
      <c r="C188" s="297"/>
      <c r="D188" s="924"/>
      <c r="E188" s="925"/>
      <c r="F188" s="925"/>
    </row>
    <row r="189" spans="2:6" x14ac:dyDescent="0.25">
      <c r="B189" s="297"/>
      <c r="C189" s="297"/>
      <c r="D189" s="924"/>
      <c r="E189" s="925"/>
      <c r="F189" s="925"/>
    </row>
    <row r="190" spans="2:6" x14ac:dyDescent="0.25">
      <c r="B190" s="297"/>
      <c r="C190" s="297"/>
      <c r="D190" s="924"/>
      <c r="E190" s="925"/>
      <c r="F190" s="925"/>
    </row>
    <row r="191" spans="2:6" x14ac:dyDescent="0.25">
      <c r="B191" s="297"/>
      <c r="C191" s="297"/>
      <c r="D191" s="924"/>
      <c r="E191" s="925"/>
      <c r="F191" s="925"/>
    </row>
    <row r="192" spans="2:6" x14ac:dyDescent="0.25">
      <c r="B192" s="297"/>
      <c r="C192" s="297"/>
      <c r="D192" s="924"/>
      <c r="E192" s="925"/>
      <c r="F192" s="925"/>
    </row>
    <row r="193" spans="2:6" x14ac:dyDescent="0.25">
      <c r="B193" s="297"/>
      <c r="C193" s="297"/>
      <c r="D193" s="924"/>
      <c r="E193" s="925"/>
      <c r="F193" s="925"/>
    </row>
    <row r="194" spans="2:6" x14ac:dyDescent="0.25">
      <c r="B194" s="297"/>
      <c r="C194" s="297"/>
      <c r="D194" s="924"/>
      <c r="E194" s="925"/>
      <c r="F194" s="925"/>
    </row>
    <row r="195" spans="2:6" x14ac:dyDescent="0.25">
      <c r="B195" s="297"/>
      <c r="C195" s="297"/>
      <c r="D195" s="924"/>
      <c r="E195" s="925"/>
      <c r="F195" s="925"/>
    </row>
    <row r="196" spans="2:6" x14ac:dyDescent="0.25">
      <c r="B196" s="297"/>
      <c r="C196" s="297"/>
      <c r="D196" s="924"/>
      <c r="E196" s="925"/>
      <c r="F196" s="925"/>
    </row>
    <row r="197" spans="2:6" x14ac:dyDescent="0.25">
      <c r="B197" s="297"/>
      <c r="C197" s="297"/>
      <c r="D197" s="924"/>
      <c r="E197" s="925"/>
      <c r="F197" s="925"/>
    </row>
    <row r="198" spans="2:6" x14ac:dyDescent="0.25">
      <c r="B198" s="297"/>
      <c r="C198" s="297"/>
      <c r="D198" s="924"/>
      <c r="E198" s="925"/>
      <c r="F198" s="925"/>
    </row>
    <row r="199" spans="2:6" x14ac:dyDescent="0.25">
      <c r="B199" s="297"/>
      <c r="C199" s="297"/>
      <c r="D199" s="924"/>
      <c r="E199" s="925"/>
      <c r="F199" s="925"/>
    </row>
    <row r="200" spans="2:6" x14ac:dyDescent="0.25">
      <c r="B200" s="297"/>
      <c r="C200" s="297"/>
      <c r="D200" s="924"/>
      <c r="E200" s="925"/>
      <c r="F200" s="925"/>
    </row>
    <row r="201" spans="2:6" x14ac:dyDescent="0.25">
      <c r="B201" s="297"/>
      <c r="C201" s="297"/>
      <c r="D201" s="924"/>
      <c r="E201" s="925"/>
      <c r="F201" s="925"/>
    </row>
    <row r="202" spans="2:6" x14ac:dyDescent="0.25">
      <c r="B202" s="297"/>
      <c r="C202" s="297"/>
      <c r="D202" s="924"/>
      <c r="E202" s="925"/>
      <c r="F202" s="925"/>
    </row>
    <row r="203" spans="2:6" x14ac:dyDescent="0.25">
      <c r="B203" s="297"/>
      <c r="C203" s="297"/>
      <c r="D203" s="924"/>
      <c r="E203" s="925"/>
      <c r="F203" s="925"/>
    </row>
    <row r="204" spans="2:6" x14ac:dyDescent="0.25">
      <c r="B204" s="297"/>
      <c r="C204" s="297"/>
      <c r="D204" s="924"/>
      <c r="E204" s="925"/>
      <c r="F204" s="925"/>
    </row>
    <row r="205" spans="2:6" x14ac:dyDescent="0.25">
      <c r="B205" s="297"/>
      <c r="C205" s="297"/>
      <c r="D205" s="924"/>
      <c r="E205" s="925"/>
      <c r="F205" s="925"/>
    </row>
    <row r="206" spans="2:6" x14ac:dyDescent="0.25">
      <c r="B206" s="297"/>
      <c r="C206" s="297"/>
      <c r="D206" s="924"/>
      <c r="E206" s="925"/>
      <c r="F206" s="925"/>
    </row>
    <row r="207" spans="2:6" x14ac:dyDescent="0.25">
      <c r="B207" s="297"/>
      <c r="C207" s="297"/>
      <c r="D207" s="924"/>
      <c r="E207" s="925"/>
      <c r="F207" s="925"/>
    </row>
    <row r="208" spans="2:6" x14ac:dyDescent="0.25">
      <c r="B208" s="297"/>
      <c r="C208" s="297"/>
      <c r="D208" s="924"/>
      <c r="E208" s="925"/>
      <c r="F208" s="925"/>
    </row>
    <row r="209" spans="2:6" x14ac:dyDescent="0.25">
      <c r="B209" s="297"/>
      <c r="C209" s="297"/>
      <c r="D209" s="924"/>
      <c r="E209" s="925"/>
      <c r="F209" s="925"/>
    </row>
    <row r="210" spans="2:6" x14ac:dyDescent="0.25">
      <c r="B210" s="297"/>
      <c r="C210" s="297"/>
      <c r="D210" s="924"/>
      <c r="E210" s="925"/>
      <c r="F210" s="925"/>
    </row>
    <row r="211" spans="2:6" x14ac:dyDescent="0.25">
      <c r="B211" s="297"/>
      <c r="C211" s="297"/>
      <c r="D211" s="924"/>
      <c r="E211" s="925"/>
      <c r="F211" s="925"/>
    </row>
    <row r="212" spans="2:6" x14ac:dyDescent="0.25">
      <c r="B212" s="297"/>
      <c r="C212" s="297"/>
      <c r="D212" s="924"/>
      <c r="E212" s="925"/>
      <c r="F212" s="925"/>
    </row>
    <row r="213" spans="2:6" x14ac:dyDescent="0.25">
      <c r="B213" s="297"/>
      <c r="C213" s="297"/>
      <c r="D213" s="924"/>
      <c r="E213" s="925"/>
      <c r="F213" s="925"/>
    </row>
    <row r="214" spans="2:6" x14ac:dyDescent="0.25">
      <c r="B214" s="297"/>
      <c r="C214" s="297"/>
      <c r="D214" s="924"/>
      <c r="E214" s="925"/>
      <c r="F214" s="925"/>
    </row>
    <row r="215" spans="2:6" x14ac:dyDescent="0.25">
      <c r="B215" s="297"/>
      <c r="C215" s="297"/>
      <c r="D215" s="924"/>
      <c r="E215" s="925"/>
      <c r="F215" s="925"/>
    </row>
    <row r="216" spans="2:6" x14ac:dyDescent="0.25">
      <c r="B216" s="297"/>
      <c r="C216" s="297"/>
      <c r="D216" s="924"/>
      <c r="E216" s="925"/>
      <c r="F216" s="925"/>
    </row>
    <row r="217" spans="2:6" x14ac:dyDescent="0.25">
      <c r="B217" s="297"/>
      <c r="C217" s="297"/>
      <c r="D217" s="924"/>
      <c r="E217" s="925"/>
      <c r="F217" s="925"/>
    </row>
    <row r="218" spans="2:6" x14ac:dyDescent="0.25">
      <c r="B218" s="297"/>
      <c r="C218" s="297"/>
      <c r="D218" s="924"/>
      <c r="E218" s="925"/>
      <c r="F218" s="925"/>
    </row>
    <row r="219" spans="2:6" x14ac:dyDescent="0.25">
      <c r="B219" s="297"/>
      <c r="C219" s="297"/>
      <c r="D219" s="924"/>
      <c r="E219" s="925"/>
      <c r="F219" s="925"/>
    </row>
    <row r="220" spans="2:6" x14ac:dyDescent="0.25">
      <c r="B220" s="297"/>
      <c r="C220" s="297"/>
      <c r="D220" s="924"/>
      <c r="E220" s="925"/>
      <c r="F220" s="925"/>
    </row>
    <row r="221" spans="2:6" x14ac:dyDescent="0.25">
      <c r="B221" s="297"/>
      <c r="C221" s="297"/>
      <c r="D221" s="924"/>
      <c r="E221" s="925"/>
      <c r="F221" s="925"/>
    </row>
    <row r="222" spans="2:6" x14ac:dyDescent="0.25">
      <c r="B222" s="297"/>
      <c r="C222" s="297"/>
      <c r="D222" s="924"/>
      <c r="E222" s="925"/>
      <c r="F222" s="925"/>
    </row>
    <row r="223" spans="2:6" x14ac:dyDescent="0.25">
      <c r="B223" s="297"/>
      <c r="C223" s="297"/>
      <c r="D223" s="924"/>
      <c r="E223" s="925"/>
      <c r="F223" s="925"/>
    </row>
    <row r="224" spans="2:6" x14ac:dyDescent="0.25">
      <c r="B224" s="297"/>
      <c r="C224" s="297"/>
      <c r="D224" s="924"/>
      <c r="E224" s="925"/>
      <c r="F224" s="925"/>
    </row>
    <row r="225" spans="2:6" x14ac:dyDescent="0.25">
      <c r="B225" s="297"/>
      <c r="C225" s="297"/>
      <c r="D225" s="924"/>
      <c r="E225" s="925"/>
      <c r="F225" s="925"/>
    </row>
    <row r="226" spans="2:6" x14ac:dyDescent="0.25">
      <c r="B226" s="297"/>
      <c r="C226" s="297"/>
      <c r="D226" s="924"/>
      <c r="E226" s="925"/>
      <c r="F226" s="925"/>
    </row>
    <row r="227" spans="2:6" x14ac:dyDescent="0.25">
      <c r="B227" s="297"/>
      <c r="C227" s="297"/>
      <c r="D227" s="924"/>
      <c r="E227" s="925"/>
      <c r="F227" s="925"/>
    </row>
    <row r="228" spans="2:6" x14ac:dyDescent="0.25">
      <c r="B228" s="297"/>
      <c r="C228" s="297"/>
      <c r="D228" s="924"/>
      <c r="E228" s="925"/>
      <c r="F228" s="925"/>
    </row>
    <row r="229" spans="2:6" x14ac:dyDescent="0.25">
      <c r="B229" s="297"/>
      <c r="C229" s="297"/>
      <c r="D229" s="924"/>
      <c r="E229" s="925"/>
      <c r="F229" s="925"/>
    </row>
    <row r="230" spans="2:6" x14ac:dyDescent="0.25">
      <c r="B230" s="297"/>
      <c r="C230" s="297"/>
      <c r="D230" s="924"/>
      <c r="E230" s="925"/>
      <c r="F230" s="925"/>
    </row>
    <row r="231" spans="2:6" x14ac:dyDescent="0.25">
      <c r="B231" s="297"/>
      <c r="C231" s="297"/>
      <c r="D231" s="924"/>
      <c r="E231" s="925"/>
      <c r="F231" s="925"/>
    </row>
    <row r="232" spans="2:6" x14ac:dyDescent="0.25">
      <c r="B232" s="297"/>
      <c r="C232" s="297"/>
      <c r="D232" s="924"/>
      <c r="E232" s="925"/>
      <c r="F232" s="925"/>
    </row>
    <row r="233" spans="2:6" x14ac:dyDescent="0.25">
      <c r="B233" s="297"/>
      <c r="C233" s="297"/>
      <c r="D233" s="924"/>
      <c r="E233" s="925"/>
      <c r="F233" s="925"/>
    </row>
    <row r="234" spans="2:6" x14ac:dyDescent="0.25">
      <c r="B234" s="297"/>
      <c r="C234" s="297"/>
      <c r="D234" s="924"/>
      <c r="E234" s="925"/>
      <c r="F234" s="925"/>
    </row>
    <row r="235" spans="2:6" x14ac:dyDescent="0.25">
      <c r="B235" s="297"/>
      <c r="C235" s="297"/>
      <c r="D235" s="924"/>
      <c r="E235" s="925"/>
      <c r="F235" s="925"/>
    </row>
    <row r="236" spans="2:6" x14ac:dyDescent="0.25">
      <c r="B236" s="297"/>
      <c r="C236" s="297"/>
      <c r="D236" s="924"/>
      <c r="E236" s="925"/>
      <c r="F236" s="925"/>
    </row>
    <row r="237" spans="2:6" x14ac:dyDescent="0.25">
      <c r="B237" s="297"/>
      <c r="C237" s="297"/>
      <c r="D237" s="924"/>
      <c r="E237" s="925"/>
      <c r="F237" s="925"/>
    </row>
    <row r="238" spans="2:6" x14ac:dyDescent="0.25">
      <c r="B238" s="297"/>
      <c r="C238" s="297"/>
      <c r="D238" s="924"/>
      <c r="E238" s="925"/>
      <c r="F238" s="925"/>
    </row>
    <row r="239" spans="2:6" x14ac:dyDescent="0.25">
      <c r="B239" s="297"/>
      <c r="C239" s="297"/>
      <c r="D239" s="924"/>
      <c r="E239" s="925"/>
      <c r="F239" s="925"/>
    </row>
    <row r="240" spans="2:6" x14ac:dyDescent="0.25">
      <c r="B240" s="297"/>
      <c r="C240" s="297"/>
      <c r="D240" s="924"/>
      <c r="E240" s="925"/>
      <c r="F240" s="925"/>
    </row>
    <row r="241" spans="2:6" x14ac:dyDescent="0.25">
      <c r="B241" s="297"/>
      <c r="C241" s="297"/>
      <c r="D241" s="924"/>
      <c r="E241" s="925"/>
      <c r="F241" s="925"/>
    </row>
    <row r="242" spans="2:6" x14ac:dyDescent="0.25">
      <c r="B242" s="297"/>
      <c r="C242" s="297"/>
      <c r="D242" s="924"/>
      <c r="E242" s="925"/>
      <c r="F242" s="925"/>
    </row>
    <row r="243" spans="2:6" x14ac:dyDescent="0.25">
      <c r="B243" s="297"/>
      <c r="C243" s="297"/>
      <c r="D243" s="924"/>
      <c r="E243" s="925"/>
      <c r="F243" s="925"/>
    </row>
    <row r="244" spans="2:6" x14ac:dyDescent="0.25">
      <c r="B244" s="297"/>
      <c r="C244" s="297"/>
      <c r="D244" s="924"/>
      <c r="E244" s="925"/>
      <c r="F244" s="925"/>
    </row>
    <row r="245" spans="2:6" x14ac:dyDescent="0.25">
      <c r="B245" s="297"/>
      <c r="C245" s="297"/>
      <c r="D245" s="924"/>
      <c r="E245" s="925"/>
      <c r="F245" s="925"/>
    </row>
    <row r="246" spans="2:6" x14ac:dyDescent="0.25">
      <c r="B246" s="297"/>
      <c r="C246" s="297"/>
      <c r="D246" s="924"/>
      <c r="E246" s="925"/>
      <c r="F246" s="925"/>
    </row>
    <row r="247" spans="2:6" x14ac:dyDescent="0.25">
      <c r="B247" s="297"/>
      <c r="C247" s="297"/>
      <c r="D247" s="924"/>
      <c r="E247" s="925"/>
      <c r="F247" s="925"/>
    </row>
    <row r="248" spans="2:6" x14ac:dyDescent="0.25">
      <c r="B248" s="297"/>
      <c r="C248" s="297"/>
      <c r="D248" s="924"/>
      <c r="E248" s="925"/>
      <c r="F248" s="925"/>
    </row>
    <row r="249" spans="2:6" x14ac:dyDescent="0.25">
      <c r="B249" s="297"/>
      <c r="C249" s="297"/>
      <c r="D249" s="924"/>
      <c r="E249" s="925"/>
      <c r="F249" s="925"/>
    </row>
    <row r="250" spans="2:6" x14ac:dyDescent="0.25">
      <c r="B250" s="297"/>
      <c r="C250" s="297"/>
      <c r="D250" s="924"/>
      <c r="E250" s="925"/>
      <c r="F250" s="925"/>
    </row>
    <row r="251" spans="2:6" x14ac:dyDescent="0.25">
      <c r="B251" s="297"/>
      <c r="C251" s="297"/>
      <c r="D251" s="924"/>
      <c r="E251" s="925"/>
      <c r="F251" s="925"/>
    </row>
    <row r="252" spans="2:6" x14ac:dyDescent="0.25">
      <c r="B252" s="297"/>
      <c r="C252" s="297"/>
      <c r="D252" s="924"/>
      <c r="E252" s="925"/>
      <c r="F252" s="925"/>
    </row>
    <row r="253" spans="2:6" x14ac:dyDescent="0.25">
      <c r="B253" s="297"/>
      <c r="C253" s="297"/>
      <c r="D253" s="924"/>
      <c r="E253" s="925"/>
      <c r="F253" s="925"/>
    </row>
  </sheetData>
  <sheetProtection algorithmName="SHA-512" hashValue="pDSMF/XROwY8iIljUoQ3P2XLMGr1YeCzu/35jbavmQBLtVnyQGEf3ajz/OQmEQzXnweHcvOts1ai7vzOIoOp7Q==" saltValue="WhoHlJ9BAJO8Vav3dCqp9Q==" spinCount="100000" sheet="1" objects="1" scenarios="1"/>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248"/>
  <sheetViews>
    <sheetView topLeftCell="B1" zoomScaleNormal="100" workbookViewId="0">
      <pane ySplit="2736" topLeftCell="A5" activePane="bottomLeft"/>
      <selection activeCell="B1" sqref="A1:XFD1048576"/>
      <selection pane="bottomLeft" activeCell="B5" sqref="B5"/>
    </sheetView>
  </sheetViews>
  <sheetFormatPr defaultColWidth="9.109375" defaultRowHeight="10.199999999999999" x14ac:dyDescent="0.2"/>
  <cols>
    <col min="1" max="1" width="9.109375" style="294"/>
    <col min="2" max="2" width="40.6640625" style="291" customWidth="1"/>
    <col min="3" max="3" width="3.6640625" style="291" customWidth="1"/>
    <col min="4" max="4" width="3.6640625" style="926" customWidth="1"/>
    <col min="5" max="6" width="20.6640625" style="284" customWidth="1"/>
    <col min="7" max="7" width="9.109375" style="294"/>
    <col min="8" max="9" width="9.109375" style="292"/>
    <col min="10" max="16384" width="9.109375" style="294"/>
  </cols>
  <sheetData>
    <row r="1" spans="1:9" ht="62.4" x14ac:dyDescent="0.3">
      <c r="B1" s="545" t="s">
        <v>618</v>
      </c>
      <c r="C1" s="545"/>
      <c r="D1" s="891"/>
      <c r="E1" s="892"/>
      <c r="F1" s="892"/>
    </row>
    <row r="2" spans="1:9" ht="10.8" thickBot="1" x14ac:dyDescent="0.25">
      <c r="B2" s="285"/>
      <c r="C2" s="285"/>
      <c r="D2" s="893"/>
      <c r="E2" s="894"/>
      <c r="F2" s="894"/>
    </row>
    <row r="3" spans="1:9" ht="31.8" thickTop="1" thickBot="1" x14ac:dyDescent="0.25">
      <c r="A3" s="895" t="s">
        <v>637</v>
      </c>
      <c r="B3" s="927"/>
      <c r="C3" s="1648" t="s">
        <v>674</v>
      </c>
      <c r="D3" s="1649"/>
      <c r="E3" s="582" t="s">
        <v>971</v>
      </c>
      <c r="F3" s="583" t="s">
        <v>970</v>
      </c>
    </row>
    <row r="4" spans="1:9" s="308" customFormat="1" ht="13.8" thickBot="1" x14ac:dyDescent="0.3">
      <c r="A4" s="896" t="s">
        <v>638</v>
      </c>
      <c r="B4" s="928" t="s">
        <v>242</v>
      </c>
      <c r="C4" s="1650" t="s">
        <v>685</v>
      </c>
      <c r="D4" s="1651"/>
      <c r="E4" s="898" t="s">
        <v>956</v>
      </c>
      <c r="F4" s="899" t="s">
        <v>956</v>
      </c>
      <c r="H4" s="900"/>
      <c r="I4" s="900"/>
    </row>
    <row r="5" spans="1:9" s="308" customFormat="1" ht="11.25" customHeight="1" x14ac:dyDescent="0.2">
      <c r="A5" s="309" t="s">
        <v>589</v>
      </c>
      <c r="B5" s="309" t="s">
        <v>980</v>
      </c>
      <c r="C5" s="781" t="s">
        <v>693</v>
      </c>
      <c r="D5" s="782" t="s">
        <v>679</v>
      </c>
      <c r="E5" s="901">
        <v>118.02725999999998</v>
      </c>
      <c r="F5" s="754">
        <v>118.02725999999998</v>
      </c>
      <c r="H5" s="900"/>
      <c r="I5" s="900"/>
    </row>
    <row r="6" spans="1:9" s="308" customFormat="1" ht="11.25" customHeight="1" x14ac:dyDescent="0.2">
      <c r="A6" s="279" t="s">
        <v>590</v>
      </c>
      <c r="B6" s="279" t="s">
        <v>590</v>
      </c>
      <c r="C6" s="785" t="s">
        <v>693</v>
      </c>
      <c r="D6" s="786" t="s">
        <v>679</v>
      </c>
      <c r="E6" s="903" t="s">
        <v>1439</v>
      </c>
      <c r="F6" s="757" t="s">
        <v>1439</v>
      </c>
      <c r="H6" s="900"/>
      <c r="I6" s="900"/>
    </row>
    <row r="7" spans="1:9" s="308" customFormat="1" ht="11.25" customHeight="1" x14ac:dyDescent="0.2">
      <c r="A7" s="279" t="s">
        <v>591</v>
      </c>
      <c r="B7" s="279" t="s">
        <v>981</v>
      </c>
      <c r="C7" s="785" t="s">
        <v>693</v>
      </c>
      <c r="D7" s="786" t="s">
        <v>694</v>
      </c>
      <c r="E7" s="903">
        <v>13975.465867689663</v>
      </c>
      <c r="F7" s="757">
        <v>112820.93026602932</v>
      </c>
      <c r="H7" s="900"/>
      <c r="I7" s="900"/>
    </row>
    <row r="8" spans="1:9" s="308" customFormat="1" ht="11.25" customHeight="1" x14ac:dyDescent="0.2">
      <c r="A8" s="279" t="s">
        <v>592</v>
      </c>
      <c r="B8" s="279" t="s">
        <v>592</v>
      </c>
      <c r="C8" s="785" t="s">
        <v>1437</v>
      </c>
      <c r="D8" s="786" t="s">
        <v>679</v>
      </c>
      <c r="E8" s="903" t="s">
        <v>1014</v>
      </c>
      <c r="F8" s="757" t="s">
        <v>1014</v>
      </c>
      <c r="H8" s="900"/>
      <c r="I8" s="900"/>
    </row>
    <row r="9" spans="1:9" s="308" customFormat="1" ht="11.25" customHeight="1" x14ac:dyDescent="0.2">
      <c r="A9" s="279" t="s">
        <v>171</v>
      </c>
      <c r="B9" s="279" t="s">
        <v>171</v>
      </c>
      <c r="C9" s="785" t="s">
        <v>695</v>
      </c>
      <c r="D9" s="786" t="s">
        <v>679</v>
      </c>
      <c r="E9" s="903" t="s">
        <v>1014</v>
      </c>
      <c r="F9" s="757" t="s">
        <v>1014</v>
      </c>
      <c r="H9" s="900"/>
      <c r="I9" s="900"/>
    </row>
    <row r="10" spans="1:9" s="308" customFormat="1" ht="11.25" customHeight="1" x14ac:dyDescent="0.2">
      <c r="A10" s="305" t="s">
        <v>172</v>
      </c>
      <c r="B10" s="305" t="s">
        <v>172</v>
      </c>
      <c r="C10" s="785" t="s">
        <v>695</v>
      </c>
      <c r="D10" s="786" t="s">
        <v>679</v>
      </c>
      <c r="E10" s="903" t="s">
        <v>1014</v>
      </c>
      <c r="F10" s="757" t="s">
        <v>1014</v>
      </c>
      <c r="H10" s="900"/>
      <c r="I10" s="900"/>
    </row>
    <row r="11" spans="1:9" s="308" customFormat="1" ht="11.25" customHeight="1" x14ac:dyDescent="0.2">
      <c r="A11" s="305" t="s">
        <v>103</v>
      </c>
      <c r="B11" s="305" t="s">
        <v>103</v>
      </c>
      <c r="C11" s="785" t="s">
        <v>695</v>
      </c>
      <c r="D11" s="786" t="s">
        <v>679</v>
      </c>
      <c r="E11" s="903" t="s">
        <v>1014</v>
      </c>
      <c r="F11" s="757" t="s">
        <v>1014</v>
      </c>
      <c r="H11" s="900"/>
      <c r="I11" s="900"/>
    </row>
    <row r="12" spans="1:9" s="308" customFormat="1" ht="11.25" customHeight="1" x14ac:dyDescent="0.2">
      <c r="A12" s="279" t="s">
        <v>593</v>
      </c>
      <c r="B12" s="279" t="s">
        <v>982</v>
      </c>
      <c r="C12" s="785" t="s">
        <v>693</v>
      </c>
      <c r="D12" s="786" t="s">
        <v>679</v>
      </c>
      <c r="E12" s="903">
        <v>4.2251984613333331</v>
      </c>
      <c r="F12" s="757">
        <v>4.2251984613333331</v>
      </c>
      <c r="H12" s="900"/>
      <c r="I12" s="900"/>
    </row>
    <row r="13" spans="1:9" s="308" customFormat="1" ht="11.25" customHeight="1" x14ac:dyDescent="0.2">
      <c r="A13" s="279" t="s">
        <v>594</v>
      </c>
      <c r="B13" s="279" t="s">
        <v>594</v>
      </c>
      <c r="C13" s="785" t="s">
        <v>695</v>
      </c>
      <c r="D13" s="786" t="s">
        <v>679</v>
      </c>
      <c r="E13" s="903" t="s">
        <v>1014</v>
      </c>
      <c r="F13" s="757" t="s">
        <v>1014</v>
      </c>
      <c r="H13" s="900"/>
      <c r="I13" s="900"/>
    </row>
    <row r="14" spans="1:9" s="308" customFormat="1" ht="11.25" customHeight="1" x14ac:dyDescent="0.2">
      <c r="A14" s="279" t="s">
        <v>731</v>
      </c>
      <c r="B14" s="279" t="s">
        <v>731</v>
      </c>
      <c r="C14" s="785" t="s">
        <v>695</v>
      </c>
      <c r="D14" s="786" t="s">
        <v>679</v>
      </c>
      <c r="E14" s="903" t="s">
        <v>1014</v>
      </c>
      <c r="F14" s="757" t="s">
        <v>1014</v>
      </c>
      <c r="H14" s="900"/>
      <c r="I14" s="900"/>
    </row>
    <row r="15" spans="1:9" s="308" customFormat="1" ht="11.25" customHeight="1" x14ac:dyDescent="0.2">
      <c r="A15" s="279" t="s">
        <v>104</v>
      </c>
      <c r="B15" s="279" t="s">
        <v>104</v>
      </c>
      <c r="C15" s="785" t="s">
        <v>695</v>
      </c>
      <c r="D15" s="786" t="s">
        <v>679</v>
      </c>
      <c r="E15" s="903" t="s">
        <v>1014</v>
      </c>
      <c r="F15" s="757" t="s">
        <v>1014</v>
      </c>
      <c r="H15" s="900"/>
      <c r="I15" s="900"/>
    </row>
    <row r="16" spans="1:9" s="308" customFormat="1" ht="11.25" customHeight="1" x14ac:dyDescent="0.2">
      <c r="A16" s="279" t="s">
        <v>732</v>
      </c>
      <c r="B16" s="279" t="s">
        <v>732</v>
      </c>
      <c r="C16" s="785" t="s">
        <v>695</v>
      </c>
      <c r="D16" s="786" t="s">
        <v>679</v>
      </c>
      <c r="E16" s="903" t="s">
        <v>1014</v>
      </c>
      <c r="F16" s="757" t="s">
        <v>1014</v>
      </c>
      <c r="H16" s="900"/>
      <c r="I16" s="900"/>
    </row>
    <row r="17" spans="1:9" s="308" customFormat="1" ht="11.25" customHeight="1" x14ac:dyDescent="0.2">
      <c r="A17" s="279" t="s">
        <v>1245</v>
      </c>
      <c r="B17" s="279" t="s">
        <v>1245</v>
      </c>
      <c r="C17" s="785" t="s">
        <v>695</v>
      </c>
      <c r="D17" s="786" t="s">
        <v>679</v>
      </c>
      <c r="E17" s="903" t="s">
        <v>1014</v>
      </c>
      <c r="F17" s="757" t="s">
        <v>1014</v>
      </c>
      <c r="H17" s="900"/>
      <c r="I17" s="900"/>
    </row>
    <row r="18" spans="1:9" s="308" customFormat="1" ht="11.25" customHeight="1" x14ac:dyDescent="0.2">
      <c r="A18" s="279" t="s">
        <v>733</v>
      </c>
      <c r="B18" s="279" t="s">
        <v>983</v>
      </c>
      <c r="C18" s="785" t="s">
        <v>693</v>
      </c>
      <c r="D18" s="786" t="s">
        <v>694</v>
      </c>
      <c r="E18" s="903">
        <v>0.76939408284023669</v>
      </c>
      <c r="F18" s="757">
        <v>5.6011889230769238</v>
      </c>
      <c r="H18" s="900"/>
      <c r="I18" s="900"/>
    </row>
    <row r="19" spans="1:9" s="308" customFormat="1" ht="11.25" customHeight="1" x14ac:dyDescent="0.2">
      <c r="A19" s="279" t="s">
        <v>734</v>
      </c>
      <c r="B19" s="279" t="s">
        <v>734</v>
      </c>
      <c r="C19" s="785" t="s">
        <v>1437</v>
      </c>
      <c r="D19" s="786" t="s">
        <v>679</v>
      </c>
      <c r="E19" s="903" t="s">
        <v>1014</v>
      </c>
      <c r="F19" s="757" t="s">
        <v>1014</v>
      </c>
      <c r="H19" s="900"/>
      <c r="I19" s="900"/>
    </row>
    <row r="20" spans="1:9" s="308" customFormat="1" ht="11.25" customHeight="1" x14ac:dyDescent="0.2">
      <c r="A20" s="279" t="s">
        <v>735</v>
      </c>
      <c r="B20" s="279" t="s">
        <v>735</v>
      </c>
      <c r="C20" s="785" t="s">
        <v>695</v>
      </c>
      <c r="D20" s="786" t="s">
        <v>679</v>
      </c>
      <c r="E20" s="903" t="s">
        <v>1014</v>
      </c>
      <c r="F20" s="757" t="s">
        <v>1014</v>
      </c>
      <c r="H20" s="900"/>
      <c r="I20" s="900"/>
    </row>
    <row r="21" spans="1:9" s="308" customFormat="1" ht="11.25" customHeight="1" x14ac:dyDescent="0.2">
      <c r="A21" s="279" t="s">
        <v>736</v>
      </c>
      <c r="B21" s="279" t="s">
        <v>736</v>
      </c>
      <c r="C21" s="785" t="s">
        <v>695</v>
      </c>
      <c r="D21" s="786" t="s">
        <v>679</v>
      </c>
      <c r="E21" s="903" t="s">
        <v>1014</v>
      </c>
      <c r="F21" s="757" t="s">
        <v>1014</v>
      </c>
      <c r="H21" s="900"/>
      <c r="I21" s="900"/>
    </row>
    <row r="22" spans="1:9" s="308" customFormat="1" ht="11.25" customHeight="1" x14ac:dyDescent="0.2">
      <c r="A22" s="279" t="s">
        <v>737</v>
      </c>
      <c r="B22" s="279" t="s">
        <v>737</v>
      </c>
      <c r="C22" s="785" t="s">
        <v>695</v>
      </c>
      <c r="D22" s="786" t="s">
        <v>679</v>
      </c>
      <c r="E22" s="903" t="s">
        <v>1014</v>
      </c>
      <c r="F22" s="757" t="s">
        <v>1014</v>
      </c>
      <c r="H22" s="900"/>
      <c r="I22" s="900"/>
    </row>
    <row r="23" spans="1:9" s="308" customFormat="1" ht="11.25" customHeight="1" x14ac:dyDescent="0.2">
      <c r="A23" s="279" t="s">
        <v>738</v>
      </c>
      <c r="B23" s="279" t="s">
        <v>738</v>
      </c>
      <c r="C23" s="785" t="s">
        <v>695</v>
      </c>
      <c r="D23" s="786" t="s">
        <v>679</v>
      </c>
      <c r="E23" s="903" t="s">
        <v>1014</v>
      </c>
      <c r="F23" s="757" t="s">
        <v>1014</v>
      </c>
      <c r="H23" s="900"/>
      <c r="I23" s="900"/>
    </row>
    <row r="24" spans="1:9" s="308" customFormat="1" ht="11.25" customHeight="1" x14ac:dyDescent="0.2">
      <c r="A24" s="279" t="s">
        <v>136</v>
      </c>
      <c r="B24" s="279" t="s">
        <v>136</v>
      </c>
      <c r="C24" s="785" t="s">
        <v>695</v>
      </c>
      <c r="D24" s="786" t="s">
        <v>679</v>
      </c>
      <c r="E24" s="903" t="s">
        <v>1014</v>
      </c>
      <c r="F24" s="757" t="s">
        <v>1014</v>
      </c>
      <c r="H24" s="900"/>
      <c r="I24" s="900"/>
    </row>
    <row r="25" spans="1:9" s="308" customFormat="1" ht="11.25" customHeight="1" x14ac:dyDescent="0.2">
      <c r="A25" s="279" t="s">
        <v>243</v>
      </c>
      <c r="B25" s="279" t="s">
        <v>243</v>
      </c>
      <c r="C25" s="785" t="s">
        <v>693</v>
      </c>
      <c r="D25" s="786" t="s">
        <v>679</v>
      </c>
      <c r="E25" s="903" t="s">
        <v>1439</v>
      </c>
      <c r="F25" s="757" t="s">
        <v>1439</v>
      </c>
      <c r="H25" s="900"/>
      <c r="I25" s="900"/>
    </row>
    <row r="26" spans="1:9" s="308" customFormat="1" ht="11.25" customHeight="1" x14ac:dyDescent="0.2">
      <c r="A26" s="279" t="s">
        <v>137</v>
      </c>
      <c r="B26" s="279" t="s">
        <v>137</v>
      </c>
      <c r="C26" s="785" t="s">
        <v>693</v>
      </c>
      <c r="D26" s="786" t="s">
        <v>694</v>
      </c>
      <c r="E26" s="903">
        <v>7.8962365734984701E-3</v>
      </c>
      <c r="F26" s="757">
        <v>6.7413402610592685E-2</v>
      </c>
      <c r="H26" s="900"/>
      <c r="I26" s="900"/>
    </row>
    <row r="27" spans="1:9" s="308" customFormat="1" ht="11.25" customHeight="1" x14ac:dyDescent="0.2">
      <c r="A27" s="68" t="s">
        <v>1177</v>
      </c>
      <c r="B27" s="789" t="s">
        <v>1177</v>
      </c>
      <c r="C27" s="785" t="s">
        <v>693</v>
      </c>
      <c r="D27" s="786" t="s">
        <v>694</v>
      </c>
      <c r="E27" s="903" t="s">
        <v>1439</v>
      </c>
      <c r="F27" s="757" t="s">
        <v>1439</v>
      </c>
      <c r="H27" s="900"/>
      <c r="I27" s="900"/>
    </row>
    <row r="28" spans="1:9" s="308" customFormat="1" ht="11.25" customHeight="1" x14ac:dyDescent="0.2">
      <c r="A28" s="279" t="s">
        <v>138</v>
      </c>
      <c r="B28" s="279" t="s">
        <v>138</v>
      </c>
      <c r="C28" s="785" t="s">
        <v>695</v>
      </c>
      <c r="D28" s="786" t="s">
        <v>679</v>
      </c>
      <c r="E28" s="903" t="s">
        <v>1014</v>
      </c>
      <c r="F28" s="757" t="s">
        <v>1014</v>
      </c>
      <c r="H28" s="900"/>
      <c r="I28" s="900"/>
    </row>
    <row r="29" spans="1:9" s="308" customFormat="1" ht="11.25" customHeight="1" x14ac:dyDescent="0.2">
      <c r="A29" s="279" t="s">
        <v>139</v>
      </c>
      <c r="B29" s="279" t="s">
        <v>139</v>
      </c>
      <c r="C29" s="785" t="s">
        <v>695</v>
      </c>
      <c r="D29" s="786" t="s">
        <v>679</v>
      </c>
      <c r="E29" s="903" t="s">
        <v>1014</v>
      </c>
      <c r="F29" s="757" t="s">
        <v>1014</v>
      </c>
      <c r="H29" s="900"/>
      <c r="I29" s="900"/>
    </row>
    <row r="30" spans="1:9" s="308" customFormat="1" ht="11.25" customHeight="1" x14ac:dyDescent="0.2">
      <c r="A30" s="279" t="s">
        <v>140</v>
      </c>
      <c r="B30" s="279" t="s">
        <v>140</v>
      </c>
      <c r="C30" s="785" t="s">
        <v>693</v>
      </c>
      <c r="D30" s="786" t="s">
        <v>694</v>
      </c>
      <c r="E30" s="903">
        <v>1.6219659043659043E-2</v>
      </c>
      <c r="F30" s="757">
        <v>0.11807911783783785</v>
      </c>
      <c r="H30" s="900"/>
      <c r="I30" s="900"/>
    </row>
    <row r="31" spans="1:9" s="308" customFormat="1" ht="11.25" customHeight="1" x14ac:dyDescent="0.2">
      <c r="A31" s="279" t="s">
        <v>141</v>
      </c>
      <c r="B31" s="279" t="s">
        <v>141</v>
      </c>
      <c r="C31" s="785" t="s">
        <v>1437</v>
      </c>
      <c r="D31" s="786" t="s">
        <v>679</v>
      </c>
      <c r="E31" s="903" t="s">
        <v>1014</v>
      </c>
      <c r="F31" s="757" t="s">
        <v>1014</v>
      </c>
      <c r="H31" s="900"/>
      <c r="I31" s="900"/>
    </row>
    <row r="32" spans="1:9" s="308" customFormat="1" ht="11.25" customHeight="1" x14ac:dyDescent="0.2">
      <c r="A32" s="279" t="s">
        <v>142</v>
      </c>
      <c r="B32" s="279" t="s">
        <v>142</v>
      </c>
      <c r="C32" s="785" t="s">
        <v>693</v>
      </c>
      <c r="D32" s="786" t="s">
        <v>29</v>
      </c>
      <c r="E32" s="903">
        <v>0.22290445714285717</v>
      </c>
      <c r="F32" s="757">
        <v>1.5603312000000003</v>
      </c>
      <c r="H32" s="900"/>
      <c r="I32" s="900"/>
    </row>
    <row r="33" spans="1:9" s="308" customFormat="1" ht="11.25" customHeight="1" x14ac:dyDescent="0.2">
      <c r="A33" s="279" t="s">
        <v>143</v>
      </c>
      <c r="B33" s="279" t="s">
        <v>143</v>
      </c>
      <c r="C33" s="785" t="s">
        <v>695</v>
      </c>
      <c r="D33" s="786" t="s">
        <v>679</v>
      </c>
      <c r="E33" s="903" t="s">
        <v>1014</v>
      </c>
      <c r="F33" s="757" t="s">
        <v>1014</v>
      </c>
      <c r="H33" s="900"/>
      <c r="I33" s="900"/>
    </row>
    <row r="34" spans="1:9" s="308" customFormat="1" ht="11.25" customHeight="1" x14ac:dyDescent="0.2">
      <c r="A34" s="279" t="s">
        <v>144</v>
      </c>
      <c r="B34" s="279" t="s">
        <v>144</v>
      </c>
      <c r="C34" s="785" t="s">
        <v>693</v>
      </c>
      <c r="D34" s="786" t="s">
        <v>694</v>
      </c>
      <c r="E34" s="903">
        <v>0.10002123076923075</v>
      </c>
      <c r="F34" s="757">
        <v>0.72815456000000001</v>
      </c>
      <c r="H34" s="900"/>
      <c r="I34" s="900"/>
    </row>
    <row r="35" spans="1:9" s="308" customFormat="1" ht="11.25" customHeight="1" x14ac:dyDescent="0.2">
      <c r="A35" s="279" t="s">
        <v>655</v>
      </c>
      <c r="B35" s="279" t="s">
        <v>655</v>
      </c>
      <c r="C35" s="785" t="s">
        <v>1437</v>
      </c>
      <c r="D35" s="786" t="s">
        <v>679</v>
      </c>
      <c r="E35" s="903" t="s">
        <v>1014</v>
      </c>
      <c r="F35" s="757" t="s">
        <v>1014</v>
      </c>
      <c r="H35" s="900"/>
      <c r="I35" s="900"/>
    </row>
    <row r="36" spans="1:9" s="308" customFormat="1" ht="11.25" customHeight="1" x14ac:dyDescent="0.2">
      <c r="A36" s="279" t="s">
        <v>145</v>
      </c>
      <c r="B36" s="279" t="s">
        <v>145</v>
      </c>
      <c r="C36" s="785" t="s">
        <v>695</v>
      </c>
      <c r="D36" s="786" t="s">
        <v>679</v>
      </c>
      <c r="E36" s="903" t="s">
        <v>1014</v>
      </c>
      <c r="F36" s="757" t="s">
        <v>1014</v>
      </c>
      <c r="H36" s="900"/>
      <c r="I36" s="900"/>
    </row>
    <row r="37" spans="1:9" s="308" customFormat="1" ht="11.25" customHeight="1" x14ac:dyDescent="0.2">
      <c r="A37" s="279" t="s">
        <v>146</v>
      </c>
      <c r="B37" s="279" t="s">
        <v>146</v>
      </c>
      <c r="C37" s="785" t="s">
        <v>693</v>
      </c>
      <c r="D37" s="786" t="s">
        <v>694</v>
      </c>
      <c r="E37" s="903">
        <v>2.229044571428572</v>
      </c>
      <c r="F37" s="757">
        <v>15.603312000000003</v>
      </c>
      <c r="H37" s="900"/>
      <c r="I37" s="900"/>
    </row>
    <row r="38" spans="1:9" s="308" customFormat="1" ht="11.25" customHeight="1" x14ac:dyDescent="0.2">
      <c r="A38" s="279" t="s">
        <v>829</v>
      </c>
      <c r="B38" s="279" t="s">
        <v>829</v>
      </c>
      <c r="C38" s="785" t="s">
        <v>693</v>
      </c>
      <c r="D38" s="786" t="s">
        <v>29</v>
      </c>
      <c r="E38" s="903">
        <v>445.80891428571431</v>
      </c>
      <c r="F38" s="757">
        <v>2109.4897999999998</v>
      </c>
      <c r="H38" s="900"/>
      <c r="I38" s="900"/>
    </row>
    <row r="39" spans="1:9" ht="11.25" customHeight="1" x14ac:dyDescent="0.2">
      <c r="A39" s="307" t="s">
        <v>147</v>
      </c>
      <c r="B39" s="307" t="s">
        <v>147</v>
      </c>
      <c r="C39" s="785" t="s">
        <v>693</v>
      </c>
      <c r="D39" s="786" t="s">
        <v>694</v>
      </c>
      <c r="E39" s="903">
        <v>2.6092494983277589E-2</v>
      </c>
      <c r="F39" s="757">
        <v>0.18995336347826086</v>
      </c>
      <c r="H39" s="900"/>
      <c r="I39" s="900"/>
    </row>
    <row r="40" spans="1:9" ht="11.25" customHeight="1" x14ac:dyDescent="0.2">
      <c r="A40" s="279" t="s">
        <v>830</v>
      </c>
      <c r="B40" s="279" t="s">
        <v>830</v>
      </c>
      <c r="C40" s="785" t="s">
        <v>693</v>
      </c>
      <c r="D40" s="786" t="s">
        <v>29</v>
      </c>
      <c r="E40" s="903">
        <v>4.012280228571429</v>
      </c>
      <c r="F40" s="757">
        <v>28.085961600000001</v>
      </c>
      <c r="H40" s="900"/>
      <c r="I40" s="900"/>
    </row>
    <row r="41" spans="1:9" ht="11.25" customHeight="1" x14ac:dyDescent="0.2">
      <c r="A41" s="279" t="s">
        <v>148</v>
      </c>
      <c r="B41" s="279" t="s">
        <v>148</v>
      </c>
      <c r="C41" s="785" t="s">
        <v>693</v>
      </c>
      <c r="D41" s="786" t="s">
        <v>694</v>
      </c>
      <c r="E41" s="903">
        <v>41.778213070056985</v>
      </c>
      <c r="F41" s="757">
        <v>350.11328185958786</v>
      </c>
      <c r="H41" s="900"/>
      <c r="I41" s="900"/>
    </row>
    <row r="42" spans="1:9" ht="11.25" customHeight="1" x14ac:dyDescent="0.2">
      <c r="A42" s="279" t="s">
        <v>653</v>
      </c>
      <c r="B42" s="279" t="s">
        <v>653</v>
      </c>
      <c r="C42" s="785" t="s">
        <v>695</v>
      </c>
      <c r="D42" s="786" t="s">
        <v>679</v>
      </c>
      <c r="E42" s="903" t="s">
        <v>1014</v>
      </c>
      <c r="F42" s="757" t="s">
        <v>1014</v>
      </c>
      <c r="H42" s="900"/>
      <c r="I42" s="900"/>
    </row>
    <row r="43" spans="1:9" ht="11.25" customHeight="1" x14ac:dyDescent="0.2">
      <c r="A43" s="279" t="s">
        <v>827</v>
      </c>
      <c r="B43" s="279" t="s">
        <v>827</v>
      </c>
      <c r="C43" s="785" t="s">
        <v>695</v>
      </c>
      <c r="D43" s="786" t="s">
        <v>679</v>
      </c>
      <c r="E43" s="903" t="s">
        <v>1014</v>
      </c>
      <c r="F43" s="757" t="s">
        <v>1014</v>
      </c>
      <c r="H43" s="900"/>
      <c r="I43" s="900"/>
    </row>
    <row r="44" spans="1:9" ht="11.25" customHeight="1" x14ac:dyDescent="0.2">
      <c r="A44" s="279" t="s">
        <v>828</v>
      </c>
      <c r="B44" s="279" t="s">
        <v>828</v>
      </c>
      <c r="C44" s="785" t="s">
        <v>695</v>
      </c>
      <c r="D44" s="786" t="s">
        <v>679</v>
      </c>
      <c r="E44" s="903" t="s">
        <v>1014</v>
      </c>
      <c r="F44" s="757" t="s">
        <v>1014</v>
      </c>
      <c r="H44" s="900"/>
      <c r="I44" s="900"/>
    </row>
    <row r="45" spans="1:9" ht="11.25" customHeight="1" x14ac:dyDescent="0.2">
      <c r="A45" s="279" t="s">
        <v>149</v>
      </c>
      <c r="B45" s="279" t="s">
        <v>149</v>
      </c>
      <c r="C45" s="785" t="s">
        <v>695</v>
      </c>
      <c r="D45" s="786" t="s">
        <v>679</v>
      </c>
      <c r="E45" s="903" t="s">
        <v>1014</v>
      </c>
      <c r="F45" s="757" t="s">
        <v>1014</v>
      </c>
      <c r="H45" s="900"/>
      <c r="I45" s="900"/>
    </row>
    <row r="46" spans="1:9" ht="11.25" customHeight="1" x14ac:dyDescent="0.2">
      <c r="A46" s="279" t="s">
        <v>150</v>
      </c>
      <c r="B46" s="279" t="s">
        <v>150</v>
      </c>
      <c r="C46" s="785" t="s">
        <v>695</v>
      </c>
      <c r="D46" s="786" t="s">
        <v>679</v>
      </c>
      <c r="E46" s="903" t="s">
        <v>1014</v>
      </c>
      <c r="F46" s="757" t="s">
        <v>1014</v>
      </c>
      <c r="H46" s="900"/>
      <c r="I46" s="900"/>
    </row>
    <row r="47" spans="1:9" ht="11.25" customHeight="1" x14ac:dyDescent="0.2">
      <c r="A47" s="279" t="s">
        <v>151</v>
      </c>
      <c r="B47" s="279" t="s">
        <v>151</v>
      </c>
      <c r="C47" s="785" t="s">
        <v>695</v>
      </c>
      <c r="D47" s="786" t="s">
        <v>679</v>
      </c>
      <c r="E47" s="903" t="s">
        <v>1014</v>
      </c>
      <c r="F47" s="757" t="s">
        <v>1014</v>
      </c>
      <c r="H47" s="900"/>
      <c r="I47" s="900"/>
    </row>
    <row r="48" spans="1:9" ht="11.25" customHeight="1" x14ac:dyDescent="0.2">
      <c r="A48" s="279" t="s">
        <v>152</v>
      </c>
      <c r="B48" s="279" t="s">
        <v>152</v>
      </c>
      <c r="C48" s="785" t="s">
        <v>693</v>
      </c>
      <c r="D48" s="786" t="s">
        <v>679</v>
      </c>
      <c r="E48" s="903" t="s">
        <v>1439</v>
      </c>
      <c r="F48" s="757" t="s">
        <v>1439</v>
      </c>
      <c r="H48" s="900"/>
      <c r="I48" s="900"/>
    </row>
    <row r="49" spans="1:9" ht="11.25" customHeight="1" x14ac:dyDescent="0.2">
      <c r="A49" s="305" t="s">
        <v>105</v>
      </c>
      <c r="B49" s="305" t="s">
        <v>105</v>
      </c>
      <c r="C49" s="785" t="s">
        <v>695</v>
      </c>
      <c r="D49" s="786" t="s">
        <v>679</v>
      </c>
      <c r="E49" s="903" t="s">
        <v>1014</v>
      </c>
      <c r="F49" s="757" t="s">
        <v>1014</v>
      </c>
      <c r="H49" s="900"/>
      <c r="I49" s="900"/>
    </row>
    <row r="50" spans="1:9" ht="11.25" customHeight="1" x14ac:dyDescent="0.2">
      <c r="A50" s="279" t="s">
        <v>106</v>
      </c>
      <c r="B50" s="279" t="s">
        <v>106</v>
      </c>
      <c r="C50" s="785" t="s">
        <v>695</v>
      </c>
      <c r="D50" s="786" t="s">
        <v>694</v>
      </c>
      <c r="E50" s="903" t="s">
        <v>1014</v>
      </c>
      <c r="F50" s="757" t="s">
        <v>1014</v>
      </c>
      <c r="H50" s="900"/>
      <c r="I50" s="900"/>
    </row>
    <row r="51" spans="1:9" ht="11.25" customHeight="1" x14ac:dyDescent="0.2">
      <c r="A51" s="279" t="s">
        <v>153</v>
      </c>
      <c r="B51" s="279" t="s">
        <v>153</v>
      </c>
      <c r="C51" s="785" t="s">
        <v>695</v>
      </c>
      <c r="D51" s="786" t="s">
        <v>679</v>
      </c>
      <c r="E51" s="903" t="s">
        <v>1014</v>
      </c>
      <c r="F51" s="757" t="s">
        <v>1014</v>
      </c>
      <c r="H51" s="900"/>
      <c r="I51" s="900"/>
    </row>
    <row r="52" spans="1:9" ht="11.25" customHeight="1" x14ac:dyDescent="0.2">
      <c r="A52" s="279" t="s">
        <v>401</v>
      </c>
      <c r="B52" s="279" t="s">
        <v>401</v>
      </c>
      <c r="C52" s="785" t="s">
        <v>693</v>
      </c>
      <c r="D52" s="786" t="s">
        <v>694</v>
      </c>
      <c r="E52" s="903" t="s">
        <v>1439</v>
      </c>
      <c r="F52" s="757" t="s">
        <v>1439</v>
      </c>
      <c r="H52" s="900"/>
      <c r="I52" s="900"/>
    </row>
    <row r="53" spans="1:9" ht="11.25" customHeight="1" x14ac:dyDescent="0.2">
      <c r="A53" s="279" t="s">
        <v>154</v>
      </c>
      <c r="B53" s="279" t="s">
        <v>154</v>
      </c>
      <c r="C53" s="785" t="s">
        <v>693</v>
      </c>
      <c r="D53" s="786" t="s">
        <v>679</v>
      </c>
      <c r="E53" s="903">
        <v>2.8577494505494499E-2</v>
      </c>
      <c r="F53" s="757">
        <v>0.20804416000000001</v>
      </c>
      <c r="H53" s="900"/>
      <c r="I53" s="900"/>
    </row>
    <row r="54" spans="1:9" ht="11.25" customHeight="1" x14ac:dyDescent="0.2">
      <c r="A54" s="279" t="s">
        <v>528</v>
      </c>
      <c r="B54" s="279" t="s">
        <v>528</v>
      </c>
      <c r="C54" s="785" t="s">
        <v>693</v>
      </c>
      <c r="D54" s="786" t="s">
        <v>679</v>
      </c>
      <c r="E54" s="903">
        <v>1.0002123076923077E-3</v>
      </c>
      <c r="F54" s="757">
        <v>7.2815456000000006E-3</v>
      </c>
      <c r="H54" s="900"/>
      <c r="I54" s="900"/>
    </row>
    <row r="55" spans="1:9" ht="11.25" customHeight="1" x14ac:dyDescent="0.2">
      <c r="A55" s="279" t="s">
        <v>155</v>
      </c>
      <c r="B55" s="279" t="s">
        <v>155</v>
      </c>
      <c r="C55" s="785" t="s">
        <v>693</v>
      </c>
      <c r="D55" s="786" t="s">
        <v>694</v>
      </c>
      <c r="E55" s="903">
        <v>8.9161782857142882</v>
      </c>
      <c r="F55" s="757">
        <v>62.41324800000001</v>
      </c>
      <c r="H55" s="900"/>
      <c r="I55" s="900"/>
    </row>
    <row r="56" spans="1:9" ht="11.25" customHeight="1" x14ac:dyDescent="0.2">
      <c r="A56" s="279" t="s">
        <v>235</v>
      </c>
      <c r="B56" s="279" t="s">
        <v>235</v>
      </c>
      <c r="C56" s="785" t="s">
        <v>693</v>
      </c>
      <c r="D56" s="786" t="s">
        <v>694</v>
      </c>
      <c r="E56" s="903" t="s">
        <v>1439</v>
      </c>
      <c r="F56" s="757" t="s">
        <v>1439</v>
      </c>
      <c r="H56" s="900"/>
      <c r="I56" s="900"/>
    </row>
    <row r="57" spans="1:9" ht="11.25" customHeight="1" x14ac:dyDescent="0.2">
      <c r="A57" s="279" t="s">
        <v>236</v>
      </c>
      <c r="B57" s="279" t="s">
        <v>236</v>
      </c>
      <c r="C57" s="785" t="s">
        <v>693</v>
      </c>
      <c r="D57" s="786" t="s">
        <v>679</v>
      </c>
      <c r="E57" s="903">
        <v>5.4557034965034959E-2</v>
      </c>
      <c r="F57" s="757">
        <v>0.39717521454545462</v>
      </c>
      <c r="H57" s="900"/>
      <c r="I57" s="900"/>
    </row>
    <row r="58" spans="1:9" ht="11.25" customHeight="1" x14ac:dyDescent="0.2">
      <c r="A58" s="279" t="s">
        <v>237</v>
      </c>
      <c r="B58" s="279" t="s">
        <v>237</v>
      </c>
      <c r="C58" s="785" t="s">
        <v>695</v>
      </c>
      <c r="D58" s="786" t="s">
        <v>679</v>
      </c>
      <c r="E58" s="903" t="s">
        <v>1014</v>
      </c>
      <c r="F58" s="757" t="s">
        <v>1014</v>
      </c>
      <c r="H58" s="900"/>
      <c r="I58" s="900"/>
    </row>
    <row r="59" spans="1:9" ht="11.25" customHeight="1" x14ac:dyDescent="0.2">
      <c r="A59" s="279" t="s">
        <v>375</v>
      </c>
      <c r="B59" s="279" t="s">
        <v>375</v>
      </c>
      <c r="C59" s="785" t="s">
        <v>695</v>
      </c>
      <c r="D59" s="786" t="s">
        <v>679</v>
      </c>
      <c r="E59" s="903" t="s">
        <v>1014</v>
      </c>
      <c r="F59" s="757" t="s">
        <v>1014</v>
      </c>
      <c r="H59" s="900"/>
      <c r="I59" s="900"/>
    </row>
    <row r="60" spans="1:9" ht="11.25" customHeight="1" x14ac:dyDescent="0.2">
      <c r="A60" s="279" t="s">
        <v>376</v>
      </c>
      <c r="B60" s="279" t="s">
        <v>376</v>
      </c>
      <c r="C60" s="785" t="s">
        <v>1437</v>
      </c>
      <c r="D60" s="786" t="s">
        <v>679</v>
      </c>
      <c r="E60" s="903" t="s">
        <v>1014</v>
      </c>
      <c r="F60" s="757" t="s">
        <v>1014</v>
      </c>
      <c r="H60" s="900"/>
      <c r="I60" s="900"/>
    </row>
    <row r="61" spans="1:9" ht="11.25" customHeight="1" x14ac:dyDescent="0.2">
      <c r="A61" s="279" t="s">
        <v>377</v>
      </c>
      <c r="B61" s="279" t="s">
        <v>377</v>
      </c>
      <c r="C61" s="785" t="s">
        <v>695</v>
      </c>
      <c r="D61" s="786" t="s">
        <v>679</v>
      </c>
      <c r="E61" s="903" t="s">
        <v>1014</v>
      </c>
      <c r="F61" s="757" t="s">
        <v>1014</v>
      </c>
      <c r="H61" s="900"/>
      <c r="I61" s="900"/>
    </row>
    <row r="62" spans="1:9" ht="11.25" customHeight="1" x14ac:dyDescent="0.2">
      <c r="A62" s="279" t="s">
        <v>244</v>
      </c>
      <c r="B62" s="279" t="s">
        <v>244</v>
      </c>
      <c r="C62" s="785" t="s">
        <v>693</v>
      </c>
      <c r="D62" s="786" t="s">
        <v>694</v>
      </c>
      <c r="E62" s="903">
        <v>0.37507961538461537</v>
      </c>
      <c r="F62" s="757">
        <v>2.7305796</v>
      </c>
      <c r="H62" s="900"/>
      <c r="I62" s="900"/>
    </row>
    <row r="63" spans="1:9" ht="11.25" customHeight="1" x14ac:dyDescent="0.2">
      <c r="A63" s="279" t="s">
        <v>245</v>
      </c>
      <c r="B63" s="279" t="s">
        <v>245</v>
      </c>
      <c r="C63" s="785" t="s">
        <v>693</v>
      </c>
      <c r="D63" s="786" t="s">
        <v>694</v>
      </c>
      <c r="E63" s="903">
        <v>2.3081822485207102E-2</v>
      </c>
      <c r="F63" s="757">
        <v>0.16803566769230774</v>
      </c>
      <c r="H63" s="900"/>
      <c r="I63" s="900"/>
    </row>
    <row r="64" spans="1:9" ht="11.25" customHeight="1" x14ac:dyDescent="0.2">
      <c r="A64" s="279" t="s">
        <v>307</v>
      </c>
      <c r="B64" s="279" t="s">
        <v>307</v>
      </c>
      <c r="C64" s="785" t="s">
        <v>693</v>
      </c>
      <c r="D64" s="786" t="s">
        <v>694</v>
      </c>
      <c r="E64" s="903">
        <v>8.9161782857142882</v>
      </c>
      <c r="F64" s="757">
        <v>62.41324800000001</v>
      </c>
      <c r="H64" s="900"/>
      <c r="I64" s="900"/>
    </row>
    <row r="65" spans="1:9" ht="11.25" customHeight="1" x14ac:dyDescent="0.2">
      <c r="A65" s="279" t="s">
        <v>308</v>
      </c>
      <c r="B65" s="279" t="s">
        <v>308</v>
      </c>
      <c r="C65" s="785" t="s">
        <v>693</v>
      </c>
      <c r="D65" s="786" t="s">
        <v>694</v>
      </c>
      <c r="E65" s="903">
        <v>0.35664713142857146</v>
      </c>
      <c r="F65" s="757">
        <v>2.4965299200000004</v>
      </c>
      <c r="H65" s="900"/>
      <c r="I65" s="900"/>
    </row>
    <row r="66" spans="1:9" ht="11.25" customHeight="1" x14ac:dyDescent="0.2">
      <c r="A66" s="279" t="s">
        <v>238</v>
      </c>
      <c r="B66" s="279" t="s">
        <v>238</v>
      </c>
      <c r="C66" s="785" t="s">
        <v>693</v>
      </c>
      <c r="D66" s="786" t="s">
        <v>694</v>
      </c>
      <c r="E66" s="903">
        <v>3.5664713142857147</v>
      </c>
      <c r="F66" s="757">
        <v>24.965299200000004</v>
      </c>
      <c r="H66" s="900"/>
      <c r="I66" s="900"/>
    </row>
    <row r="67" spans="1:9" ht="11.25" customHeight="1" x14ac:dyDescent="0.2">
      <c r="A67" s="279" t="s">
        <v>1002</v>
      </c>
      <c r="B67" s="279" t="s">
        <v>1002</v>
      </c>
      <c r="C67" s="785" t="s">
        <v>695</v>
      </c>
      <c r="D67" s="786" t="s">
        <v>679</v>
      </c>
      <c r="E67" s="903" t="s">
        <v>1014</v>
      </c>
      <c r="F67" s="757" t="s">
        <v>1014</v>
      </c>
      <c r="H67" s="900"/>
      <c r="I67" s="900"/>
    </row>
    <row r="68" spans="1:9" ht="11.25" customHeight="1" x14ac:dyDescent="0.2">
      <c r="A68" s="279" t="s">
        <v>107</v>
      </c>
      <c r="B68" s="279" t="s">
        <v>107</v>
      </c>
      <c r="C68" s="785" t="s">
        <v>695</v>
      </c>
      <c r="D68" s="786" t="s">
        <v>679</v>
      </c>
      <c r="E68" s="903" t="s">
        <v>1014</v>
      </c>
      <c r="F68" s="757" t="s">
        <v>1014</v>
      </c>
      <c r="H68" s="900"/>
      <c r="I68" s="900"/>
    </row>
    <row r="69" spans="1:9" ht="11.25" customHeight="1" x14ac:dyDescent="0.2">
      <c r="A69" s="279" t="s">
        <v>1003</v>
      </c>
      <c r="B69" s="279" t="s">
        <v>1003</v>
      </c>
      <c r="C69" s="785" t="s">
        <v>693</v>
      </c>
      <c r="D69" s="786" t="s">
        <v>694</v>
      </c>
      <c r="E69" s="903">
        <v>6.0012738461538456E-2</v>
      </c>
      <c r="F69" s="757">
        <v>0.436892736</v>
      </c>
      <c r="H69" s="900"/>
      <c r="I69" s="900"/>
    </row>
    <row r="70" spans="1:9" ht="11.25" customHeight="1" x14ac:dyDescent="0.2">
      <c r="A70" s="279" t="s">
        <v>309</v>
      </c>
      <c r="B70" s="279" t="s">
        <v>309</v>
      </c>
      <c r="C70" s="785" t="s">
        <v>693</v>
      </c>
      <c r="D70" s="786" t="s">
        <v>694</v>
      </c>
      <c r="E70" s="903">
        <v>0.15003184615384613</v>
      </c>
      <c r="F70" s="757">
        <v>1.0922318400000002</v>
      </c>
      <c r="H70" s="900"/>
      <c r="I70" s="900"/>
    </row>
    <row r="71" spans="1:9" ht="11.25" customHeight="1" x14ac:dyDescent="0.2">
      <c r="A71" s="279" t="s">
        <v>1004</v>
      </c>
      <c r="B71" s="279" t="s">
        <v>1004</v>
      </c>
      <c r="C71" s="785" t="s">
        <v>695</v>
      </c>
      <c r="D71" s="786" t="s">
        <v>679</v>
      </c>
      <c r="E71" s="903" t="s">
        <v>1014</v>
      </c>
      <c r="F71" s="757" t="s">
        <v>1014</v>
      </c>
      <c r="H71" s="900"/>
      <c r="I71" s="900"/>
    </row>
    <row r="72" spans="1:9" ht="11.25" customHeight="1" x14ac:dyDescent="0.2">
      <c r="A72" s="279" t="s">
        <v>1005</v>
      </c>
      <c r="B72" s="279" t="s">
        <v>1005</v>
      </c>
      <c r="C72" s="785" t="s">
        <v>695</v>
      </c>
      <c r="D72" s="786" t="s">
        <v>679</v>
      </c>
      <c r="E72" s="903" t="s">
        <v>1014</v>
      </c>
      <c r="F72" s="757" t="s">
        <v>1014</v>
      </c>
      <c r="H72" s="900"/>
      <c r="I72" s="900"/>
    </row>
    <row r="73" spans="1:9" ht="11.25" customHeight="1" x14ac:dyDescent="0.2">
      <c r="A73" s="279" t="s">
        <v>1007</v>
      </c>
      <c r="B73" s="279" t="s">
        <v>984</v>
      </c>
      <c r="C73" s="785" t="s">
        <v>695</v>
      </c>
      <c r="D73" s="786" t="s">
        <v>679</v>
      </c>
      <c r="E73" s="903" t="s">
        <v>1014</v>
      </c>
      <c r="F73" s="757" t="s">
        <v>1014</v>
      </c>
      <c r="H73" s="900"/>
      <c r="I73" s="900"/>
    </row>
    <row r="74" spans="1:9" ht="11.25" customHeight="1" x14ac:dyDescent="0.2">
      <c r="A74" s="279" t="s">
        <v>1006</v>
      </c>
      <c r="B74" s="279" t="s">
        <v>1006</v>
      </c>
      <c r="C74" s="785" t="s">
        <v>695</v>
      </c>
      <c r="D74" s="786" t="s">
        <v>679</v>
      </c>
      <c r="E74" s="903" t="s">
        <v>1014</v>
      </c>
      <c r="F74" s="757" t="s">
        <v>1014</v>
      </c>
      <c r="H74" s="900"/>
      <c r="I74" s="900"/>
    </row>
    <row r="75" spans="1:9" ht="11.25" customHeight="1" x14ac:dyDescent="0.2">
      <c r="A75" s="305" t="s">
        <v>108</v>
      </c>
      <c r="B75" s="305" t="s">
        <v>108</v>
      </c>
      <c r="C75" s="785" t="s">
        <v>695</v>
      </c>
      <c r="D75" s="786" t="s">
        <v>679</v>
      </c>
      <c r="E75" s="903" t="s">
        <v>1014</v>
      </c>
      <c r="F75" s="757" t="s">
        <v>1014</v>
      </c>
      <c r="H75" s="900"/>
      <c r="I75" s="900"/>
    </row>
    <row r="76" spans="1:9" ht="11.25" customHeight="1" x14ac:dyDescent="0.2">
      <c r="A76" s="279" t="s">
        <v>310</v>
      </c>
      <c r="B76" s="279" t="s">
        <v>310</v>
      </c>
      <c r="C76" s="785" t="s">
        <v>695</v>
      </c>
      <c r="D76" s="786" t="s">
        <v>679</v>
      </c>
      <c r="E76" s="903" t="s">
        <v>1014</v>
      </c>
      <c r="F76" s="757" t="s">
        <v>1014</v>
      </c>
      <c r="H76" s="900"/>
      <c r="I76" s="900"/>
    </row>
    <row r="77" spans="1:9" ht="11.25" customHeight="1" x14ac:dyDescent="0.2">
      <c r="A77" s="305" t="s">
        <v>109</v>
      </c>
      <c r="B77" s="305" t="s">
        <v>109</v>
      </c>
      <c r="C77" s="785" t="s">
        <v>695</v>
      </c>
      <c r="D77" s="786" t="s">
        <v>679</v>
      </c>
      <c r="E77" s="903" t="s">
        <v>1014</v>
      </c>
      <c r="F77" s="757" t="s">
        <v>1014</v>
      </c>
      <c r="H77" s="900"/>
      <c r="I77" s="900"/>
    </row>
    <row r="78" spans="1:9" ht="11.25" customHeight="1" x14ac:dyDescent="0.2">
      <c r="A78" s="305" t="s">
        <v>110</v>
      </c>
      <c r="B78" s="305" t="s">
        <v>110</v>
      </c>
      <c r="C78" s="785" t="s">
        <v>695</v>
      </c>
      <c r="D78" s="786" t="s">
        <v>679</v>
      </c>
      <c r="E78" s="903" t="s">
        <v>1014</v>
      </c>
      <c r="F78" s="757" t="s">
        <v>1014</v>
      </c>
      <c r="H78" s="900"/>
      <c r="I78" s="900"/>
    </row>
    <row r="79" spans="1:9" ht="11.25" customHeight="1" x14ac:dyDescent="0.2">
      <c r="A79" s="279" t="s">
        <v>402</v>
      </c>
      <c r="B79" s="279" t="s">
        <v>402</v>
      </c>
      <c r="C79" s="785" t="s">
        <v>693</v>
      </c>
      <c r="D79" s="786" t="s">
        <v>694</v>
      </c>
      <c r="E79" s="903" t="s">
        <v>1439</v>
      </c>
      <c r="F79" s="757" t="s">
        <v>1439</v>
      </c>
      <c r="H79" s="900"/>
      <c r="I79" s="900"/>
    </row>
    <row r="80" spans="1:9" ht="11.25" customHeight="1" x14ac:dyDescent="0.2">
      <c r="A80" s="279" t="s">
        <v>635</v>
      </c>
      <c r="B80" s="279" t="s">
        <v>635</v>
      </c>
      <c r="C80" s="785" t="s">
        <v>1437</v>
      </c>
      <c r="D80" s="786" t="s">
        <v>679</v>
      </c>
      <c r="E80" s="903" t="s">
        <v>1014</v>
      </c>
      <c r="F80" s="757" t="s">
        <v>1014</v>
      </c>
      <c r="H80" s="900"/>
      <c r="I80" s="900"/>
    </row>
    <row r="81" spans="1:9" ht="11.25" customHeight="1" x14ac:dyDescent="0.2">
      <c r="A81" s="279" t="s">
        <v>111</v>
      </c>
      <c r="B81" s="279" t="s">
        <v>111</v>
      </c>
      <c r="C81" s="785" t="s">
        <v>695</v>
      </c>
      <c r="D81" s="786" t="s">
        <v>679</v>
      </c>
      <c r="E81" s="903" t="s">
        <v>1014</v>
      </c>
      <c r="F81" s="757" t="s">
        <v>1014</v>
      </c>
      <c r="H81" s="900"/>
      <c r="I81" s="900"/>
    </row>
    <row r="82" spans="1:9" ht="11.25" customHeight="1" x14ac:dyDescent="0.2">
      <c r="A82" s="279" t="s">
        <v>384</v>
      </c>
      <c r="B82" s="279" t="s">
        <v>384</v>
      </c>
      <c r="C82" s="785" t="s">
        <v>1437</v>
      </c>
      <c r="D82" s="786" t="s">
        <v>679</v>
      </c>
      <c r="E82" s="903" t="s">
        <v>1014</v>
      </c>
      <c r="F82" s="757" t="s">
        <v>1014</v>
      </c>
      <c r="H82" s="900"/>
      <c r="I82" s="900"/>
    </row>
    <row r="83" spans="1:9" ht="11.25" customHeight="1" x14ac:dyDescent="0.2">
      <c r="A83" s="279" t="s">
        <v>350</v>
      </c>
      <c r="B83" s="279" t="s">
        <v>350</v>
      </c>
      <c r="C83" s="785" t="s">
        <v>695</v>
      </c>
      <c r="D83" s="786" t="s">
        <v>679</v>
      </c>
      <c r="E83" s="903" t="s">
        <v>1014</v>
      </c>
      <c r="F83" s="757" t="s">
        <v>1014</v>
      </c>
      <c r="H83" s="900"/>
      <c r="I83" s="900"/>
    </row>
    <row r="84" spans="1:9" ht="11.25" customHeight="1" x14ac:dyDescent="0.2">
      <c r="A84" s="279" t="s">
        <v>36</v>
      </c>
      <c r="B84" s="279" t="s">
        <v>36</v>
      </c>
      <c r="C84" s="785" t="s">
        <v>693</v>
      </c>
      <c r="D84" s="786" t="s">
        <v>694</v>
      </c>
      <c r="E84" s="903" t="s">
        <v>1439</v>
      </c>
      <c r="F84" s="757" t="s">
        <v>1439</v>
      </c>
      <c r="H84" s="900"/>
      <c r="I84" s="900"/>
    </row>
    <row r="85" spans="1:9" ht="11.25" customHeight="1" x14ac:dyDescent="0.2">
      <c r="A85" s="279" t="s">
        <v>351</v>
      </c>
      <c r="B85" s="279" t="s">
        <v>985</v>
      </c>
      <c r="C85" s="785" t="s">
        <v>693</v>
      </c>
      <c r="D85" s="786" t="s">
        <v>694</v>
      </c>
      <c r="E85" s="903">
        <v>24.005095384615387</v>
      </c>
      <c r="F85" s="757">
        <v>174.75709440000006</v>
      </c>
      <c r="H85" s="900"/>
      <c r="I85" s="900"/>
    </row>
    <row r="86" spans="1:9" ht="11.25" customHeight="1" x14ac:dyDescent="0.2">
      <c r="A86" s="279" t="s">
        <v>352</v>
      </c>
      <c r="B86" s="279" t="s">
        <v>352</v>
      </c>
      <c r="C86" s="785" t="s">
        <v>695</v>
      </c>
      <c r="D86" s="786" t="s">
        <v>679</v>
      </c>
      <c r="E86" s="903" t="s">
        <v>1014</v>
      </c>
      <c r="F86" s="757" t="s">
        <v>1014</v>
      </c>
      <c r="H86" s="900"/>
      <c r="I86" s="900"/>
    </row>
    <row r="87" spans="1:9" ht="11.25" customHeight="1" x14ac:dyDescent="0.2">
      <c r="A87" s="279" t="s">
        <v>353</v>
      </c>
      <c r="B87" s="279" t="s">
        <v>986</v>
      </c>
      <c r="C87" s="785" t="s">
        <v>693</v>
      </c>
      <c r="D87" s="786" t="s">
        <v>679</v>
      </c>
      <c r="E87" s="903">
        <v>93.052630320000006</v>
      </c>
      <c r="F87" s="757">
        <v>93.052630320000006</v>
      </c>
      <c r="H87" s="900"/>
      <c r="I87" s="900"/>
    </row>
    <row r="88" spans="1:9" ht="11.25" customHeight="1" x14ac:dyDescent="0.2">
      <c r="A88" s="279" t="s">
        <v>112</v>
      </c>
      <c r="B88" s="279" t="s">
        <v>112</v>
      </c>
      <c r="C88" s="785" t="s">
        <v>695</v>
      </c>
      <c r="D88" s="786" t="s">
        <v>679</v>
      </c>
      <c r="E88" s="903" t="s">
        <v>1014</v>
      </c>
      <c r="F88" s="757" t="s">
        <v>1014</v>
      </c>
      <c r="H88" s="900"/>
      <c r="I88" s="900"/>
    </row>
    <row r="89" spans="1:9" ht="11.25" customHeight="1" x14ac:dyDescent="0.2">
      <c r="A89" s="279" t="s">
        <v>354</v>
      </c>
      <c r="B89" s="279" t="s">
        <v>354</v>
      </c>
      <c r="C89" s="785" t="s">
        <v>1437</v>
      </c>
      <c r="D89" s="786" t="s">
        <v>679</v>
      </c>
      <c r="E89" s="903" t="s">
        <v>1014</v>
      </c>
      <c r="F89" s="757" t="s">
        <v>1014</v>
      </c>
      <c r="H89" s="900"/>
      <c r="I89" s="900"/>
    </row>
    <row r="90" spans="1:9" ht="11.25" customHeight="1" x14ac:dyDescent="0.2">
      <c r="A90" s="279" t="s">
        <v>355</v>
      </c>
      <c r="B90" s="279" t="s">
        <v>355</v>
      </c>
      <c r="C90" s="785" t="s">
        <v>1437</v>
      </c>
      <c r="D90" s="786" t="s">
        <v>679</v>
      </c>
      <c r="E90" s="903" t="s">
        <v>1014</v>
      </c>
      <c r="F90" s="757" t="s">
        <v>1014</v>
      </c>
      <c r="H90" s="900"/>
      <c r="I90" s="900"/>
    </row>
    <row r="91" spans="1:9" ht="11.25" customHeight="1" x14ac:dyDescent="0.2">
      <c r="A91" s="279" t="s">
        <v>385</v>
      </c>
      <c r="B91" s="279" t="s">
        <v>385</v>
      </c>
      <c r="C91" s="785" t="s">
        <v>1437</v>
      </c>
      <c r="D91" s="786" t="s">
        <v>679</v>
      </c>
      <c r="E91" s="903" t="s">
        <v>1014</v>
      </c>
      <c r="F91" s="757" t="s">
        <v>1014</v>
      </c>
      <c r="H91" s="900"/>
      <c r="I91" s="900"/>
    </row>
    <row r="92" spans="1:9" ht="11.25" customHeight="1" x14ac:dyDescent="0.2">
      <c r="A92" s="279" t="s">
        <v>356</v>
      </c>
      <c r="B92" s="279" t="s">
        <v>356</v>
      </c>
      <c r="C92" s="785" t="s">
        <v>1437</v>
      </c>
      <c r="D92" s="786" t="s">
        <v>679</v>
      </c>
      <c r="E92" s="903" t="s">
        <v>1014</v>
      </c>
      <c r="F92" s="757" t="s">
        <v>1014</v>
      </c>
      <c r="H92" s="900"/>
      <c r="I92" s="900"/>
    </row>
    <row r="93" spans="1:9" ht="11.25" customHeight="1" x14ac:dyDescent="0.2">
      <c r="A93" s="279" t="s">
        <v>378</v>
      </c>
      <c r="B93" s="279" t="s">
        <v>378</v>
      </c>
      <c r="C93" s="785" t="s">
        <v>695</v>
      </c>
      <c r="D93" s="786" t="s">
        <v>679</v>
      </c>
      <c r="E93" s="903" t="s">
        <v>1014</v>
      </c>
      <c r="F93" s="757" t="s">
        <v>1014</v>
      </c>
      <c r="H93" s="900"/>
      <c r="I93" s="900"/>
    </row>
    <row r="94" spans="1:9" ht="11.25" customHeight="1" x14ac:dyDescent="0.2">
      <c r="A94" s="279" t="s">
        <v>357</v>
      </c>
      <c r="B94" s="279" t="s">
        <v>357</v>
      </c>
      <c r="C94" s="785" t="s">
        <v>1437</v>
      </c>
      <c r="D94" s="786" t="s">
        <v>679</v>
      </c>
      <c r="E94" s="903" t="s">
        <v>1014</v>
      </c>
      <c r="F94" s="757" t="s">
        <v>1014</v>
      </c>
      <c r="H94" s="900"/>
      <c r="I94" s="900"/>
    </row>
    <row r="95" spans="1:9" ht="11.25" customHeight="1" x14ac:dyDescent="0.2">
      <c r="A95" s="279" t="s">
        <v>113</v>
      </c>
      <c r="B95" s="279" t="s">
        <v>113</v>
      </c>
      <c r="C95" s="785" t="s">
        <v>695</v>
      </c>
      <c r="D95" s="786" t="s">
        <v>679</v>
      </c>
      <c r="E95" s="903" t="s">
        <v>1014</v>
      </c>
      <c r="F95" s="757" t="s">
        <v>1014</v>
      </c>
      <c r="H95" s="900"/>
      <c r="I95" s="900"/>
    </row>
    <row r="96" spans="1:9" ht="11.25" customHeight="1" x14ac:dyDescent="0.2">
      <c r="A96" s="279" t="s">
        <v>358</v>
      </c>
      <c r="B96" s="279" t="s">
        <v>358</v>
      </c>
      <c r="C96" s="785" t="s">
        <v>695</v>
      </c>
      <c r="D96" s="786" t="s">
        <v>679</v>
      </c>
      <c r="E96" s="903" t="s">
        <v>1014</v>
      </c>
      <c r="F96" s="757" t="s">
        <v>1014</v>
      </c>
      <c r="H96" s="900"/>
      <c r="I96" s="900"/>
    </row>
    <row r="97" spans="1:9" ht="11.25" customHeight="1" x14ac:dyDescent="0.2">
      <c r="A97" s="279" t="s">
        <v>114</v>
      </c>
      <c r="B97" s="279" t="s">
        <v>114</v>
      </c>
      <c r="C97" s="785" t="s">
        <v>695</v>
      </c>
      <c r="D97" s="786" t="s">
        <v>694</v>
      </c>
      <c r="E97" s="903" t="s">
        <v>1014</v>
      </c>
      <c r="F97" s="757" t="s">
        <v>1014</v>
      </c>
      <c r="H97" s="900"/>
      <c r="I97" s="900"/>
    </row>
    <row r="98" spans="1:9" ht="11.25" customHeight="1" x14ac:dyDescent="0.2">
      <c r="A98" s="279" t="s">
        <v>359</v>
      </c>
      <c r="B98" s="279" t="s">
        <v>359</v>
      </c>
      <c r="C98" s="785" t="s">
        <v>695</v>
      </c>
      <c r="D98" s="786" t="s">
        <v>679</v>
      </c>
      <c r="E98" s="903" t="s">
        <v>1014</v>
      </c>
      <c r="F98" s="757" t="s">
        <v>1014</v>
      </c>
      <c r="H98" s="900"/>
      <c r="I98" s="900"/>
    </row>
    <row r="99" spans="1:9" ht="11.25" customHeight="1" x14ac:dyDescent="0.2">
      <c r="A99" s="279" t="s">
        <v>360</v>
      </c>
      <c r="B99" s="279" t="s">
        <v>360</v>
      </c>
      <c r="C99" s="785" t="s">
        <v>695</v>
      </c>
      <c r="D99" s="786" t="s">
        <v>679</v>
      </c>
      <c r="E99" s="903" t="s">
        <v>1014</v>
      </c>
      <c r="F99" s="757" t="s">
        <v>1014</v>
      </c>
      <c r="H99" s="900"/>
      <c r="I99" s="900"/>
    </row>
    <row r="100" spans="1:9" ht="11.25" customHeight="1" x14ac:dyDescent="0.2">
      <c r="A100" s="279" t="s">
        <v>361</v>
      </c>
      <c r="B100" s="279" t="s">
        <v>361</v>
      </c>
      <c r="C100" s="785" t="s">
        <v>695</v>
      </c>
      <c r="D100" s="786" t="s">
        <v>679</v>
      </c>
      <c r="E100" s="903" t="s">
        <v>1014</v>
      </c>
      <c r="F100" s="757" t="s">
        <v>1014</v>
      </c>
      <c r="H100" s="900"/>
      <c r="I100" s="900"/>
    </row>
    <row r="101" spans="1:9" ht="11.25" customHeight="1" x14ac:dyDescent="0.2">
      <c r="A101" s="279" t="s">
        <v>363</v>
      </c>
      <c r="B101" s="279" t="s">
        <v>179</v>
      </c>
      <c r="C101" s="785" t="s">
        <v>693</v>
      </c>
      <c r="D101" s="786" t="s">
        <v>694</v>
      </c>
      <c r="E101" s="903">
        <v>2229.044571428572</v>
      </c>
      <c r="F101" s="757">
        <v>15603.312</v>
      </c>
      <c r="H101" s="900"/>
      <c r="I101" s="900"/>
    </row>
    <row r="102" spans="1:9" ht="11.25" customHeight="1" x14ac:dyDescent="0.2">
      <c r="A102" s="279" t="s">
        <v>364</v>
      </c>
      <c r="B102" s="279" t="s">
        <v>178</v>
      </c>
      <c r="C102" s="785" t="s">
        <v>693</v>
      </c>
      <c r="D102" s="786" t="s">
        <v>694</v>
      </c>
      <c r="E102" s="903">
        <v>1337.4267428571429</v>
      </c>
      <c r="F102" s="757">
        <v>3356.2613333333329</v>
      </c>
      <c r="H102" s="900"/>
      <c r="I102" s="900"/>
    </row>
    <row r="103" spans="1:9" ht="11.25" customHeight="1" x14ac:dyDescent="0.2">
      <c r="A103" s="279" t="s">
        <v>365</v>
      </c>
      <c r="B103" s="279" t="s">
        <v>365</v>
      </c>
      <c r="C103" s="785" t="s">
        <v>695</v>
      </c>
      <c r="D103" s="786" t="s">
        <v>679</v>
      </c>
      <c r="E103" s="903" t="s">
        <v>1014</v>
      </c>
      <c r="F103" s="757" t="s">
        <v>1014</v>
      </c>
      <c r="H103" s="900"/>
      <c r="I103" s="900"/>
    </row>
    <row r="104" spans="1:9" ht="11.25" customHeight="1" x14ac:dyDescent="0.2">
      <c r="A104" s="279" t="s">
        <v>366</v>
      </c>
      <c r="B104" s="279" t="s">
        <v>366</v>
      </c>
      <c r="C104" s="785" t="s">
        <v>693</v>
      </c>
      <c r="D104" s="786" t="s">
        <v>694</v>
      </c>
      <c r="E104" s="903">
        <v>2.3081822485207097</v>
      </c>
      <c r="F104" s="757">
        <v>16.803566769230773</v>
      </c>
      <c r="H104" s="900"/>
      <c r="I104" s="900"/>
    </row>
    <row r="105" spans="1:9" ht="11.25" customHeight="1" x14ac:dyDescent="0.2">
      <c r="A105" s="279" t="s">
        <v>362</v>
      </c>
      <c r="B105" s="279" t="s">
        <v>362</v>
      </c>
      <c r="C105" s="785" t="s">
        <v>693</v>
      </c>
      <c r="D105" s="786" t="s">
        <v>694</v>
      </c>
      <c r="E105" s="903">
        <v>21.671266666666664</v>
      </c>
      <c r="F105" s="757">
        <v>187.239744</v>
      </c>
      <c r="H105" s="900"/>
      <c r="I105" s="900"/>
    </row>
    <row r="106" spans="1:9" ht="11.25" customHeight="1" x14ac:dyDescent="0.2">
      <c r="A106" s="279" t="s">
        <v>631</v>
      </c>
      <c r="B106" s="279" t="s">
        <v>633</v>
      </c>
      <c r="C106" s="785" t="s">
        <v>693</v>
      </c>
      <c r="D106" s="786" t="s">
        <v>679</v>
      </c>
      <c r="E106" s="903">
        <v>59.227897091987558</v>
      </c>
      <c r="F106" s="757">
        <v>394.015536</v>
      </c>
      <c r="H106" s="900"/>
      <c r="I106" s="900"/>
    </row>
    <row r="107" spans="1:9" ht="11.25" customHeight="1" x14ac:dyDescent="0.2">
      <c r="A107" s="279" t="s">
        <v>632</v>
      </c>
      <c r="B107" s="279" t="s">
        <v>634</v>
      </c>
      <c r="C107" s="785" t="s">
        <v>693</v>
      </c>
      <c r="D107" s="786" t="s">
        <v>679</v>
      </c>
      <c r="E107" s="903">
        <v>50.23569920090128</v>
      </c>
      <c r="F107" s="757">
        <v>368.30923200000007</v>
      </c>
      <c r="H107" s="900"/>
      <c r="I107" s="900"/>
    </row>
    <row r="108" spans="1:9" ht="11.25" customHeight="1" x14ac:dyDescent="0.2">
      <c r="A108" s="279" t="s">
        <v>506</v>
      </c>
      <c r="B108" s="279" t="s">
        <v>506</v>
      </c>
      <c r="C108" s="785" t="s">
        <v>695</v>
      </c>
      <c r="D108" s="786" t="s">
        <v>679</v>
      </c>
      <c r="E108" s="903" t="s">
        <v>1014</v>
      </c>
      <c r="F108" s="757" t="s">
        <v>1014</v>
      </c>
      <c r="H108" s="900"/>
      <c r="I108" s="900"/>
    </row>
    <row r="109" spans="1:9" ht="11.25" customHeight="1" x14ac:dyDescent="0.2">
      <c r="A109" s="279" t="s">
        <v>507</v>
      </c>
      <c r="B109" s="279" t="s">
        <v>987</v>
      </c>
      <c r="C109" s="785" t="s">
        <v>693</v>
      </c>
      <c r="D109" s="786" t="s">
        <v>679</v>
      </c>
      <c r="E109" s="903">
        <v>6.9968054941286626</v>
      </c>
      <c r="F109" s="757">
        <v>57.636700542334367</v>
      </c>
      <c r="H109" s="900"/>
      <c r="I109" s="900"/>
    </row>
    <row r="110" spans="1:9" ht="11.25" customHeight="1" x14ac:dyDescent="0.2">
      <c r="A110" s="279" t="s">
        <v>866</v>
      </c>
      <c r="B110" s="279" t="s">
        <v>866</v>
      </c>
      <c r="C110" s="785" t="s">
        <v>695</v>
      </c>
      <c r="D110" s="786" t="s">
        <v>679</v>
      </c>
      <c r="E110" s="903" t="s">
        <v>1014</v>
      </c>
      <c r="F110" s="757" t="s">
        <v>1014</v>
      </c>
      <c r="H110" s="900"/>
      <c r="I110" s="900"/>
    </row>
    <row r="111" spans="1:9" ht="11.25" customHeight="1" x14ac:dyDescent="0.2">
      <c r="A111" s="305" t="s">
        <v>115</v>
      </c>
      <c r="B111" s="305" t="s">
        <v>115</v>
      </c>
      <c r="C111" s="785" t="s">
        <v>693</v>
      </c>
      <c r="D111" s="786" t="s">
        <v>694</v>
      </c>
      <c r="E111" s="903" t="s">
        <v>1439</v>
      </c>
      <c r="F111" s="757" t="s">
        <v>1439</v>
      </c>
      <c r="H111" s="900"/>
      <c r="I111" s="900"/>
    </row>
    <row r="112" spans="1:9" ht="11.25" customHeight="1" x14ac:dyDescent="0.2">
      <c r="A112" s="305" t="s">
        <v>116</v>
      </c>
      <c r="B112" s="305" t="s">
        <v>116</v>
      </c>
      <c r="C112" s="785" t="s">
        <v>695</v>
      </c>
      <c r="D112" s="786" t="s">
        <v>694</v>
      </c>
      <c r="E112" s="903" t="s">
        <v>1014</v>
      </c>
      <c r="F112" s="757" t="s">
        <v>1014</v>
      </c>
      <c r="H112" s="900"/>
      <c r="I112" s="900"/>
    </row>
    <row r="113" spans="1:9" ht="11.25" customHeight="1" x14ac:dyDescent="0.2">
      <c r="A113" s="305" t="s">
        <v>117</v>
      </c>
      <c r="B113" s="305" t="s">
        <v>117</v>
      </c>
      <c r="C113" s="785" t="s">
        <v>693</v>
      </c>
      <c r="D113" s="786" t="s">
        <v>679</v>
      </c>
      <c r="E113" s="903" t="s">
        <v>1439</v>
      </c>
      <c r="F113" s="757" t="s">
        <v>1439</v>
      </c>
      <c r="H113" s="900"/>
      <c r="I113" s="900"/>
    </row>
    <row r="114" spans="1:9" ht="11.25" customHeight="1" x14ac:dyDescent="0.2">
      <c r="A114" s="305" t="s">
        <v>118</v>
      </c>
      <c r="B114" s="305" t="s">
        <v>118</v>
      </c>
      <c r="C114" s="785" t="s">
        <v>695</v>
      </c>
      <c r="D114" s="786" t="s">
        <v>679</v>
      </c>
      <c r="E114" s="903" t="s">
        <v>1014</v>
      </c>
      <c r="F114" s="757" t="s">
        <v>1014</v>
      </c>
      <c r="H114" s="900"/>
      <c r="I114" s="900"/>
    </row>
    <row r="115" spans="1:9" ht="11.25" customHeight="1" x14ac:dyDescent="0.2">
      <c r="A115" s="305" t="s">
        <v>119</v>
      </c>
      <c r="B115" s="305" t="s">
        <v>119</v>
      </c>
      <c r="C115" s="785" t="s">
        <v>695</v>
      </c>
      <c r="D115" s="786" t="s">
        <v>679</v>
      </c>
      <c r="E115" s="903" t="s">
        <v>1014</v>
      </c>
      <c r="F115" s="757" t="s">
        <v>1014</v>
      </c>
      <c r="H115" s="900"/>
      <c r="I115" s="900"/>
    </row>
    <row r="116" spans="1:9" ht="11.25" customHeight="1" x14ac:dyDescent="0.2">
      <c r="A116" s="279" t="s">
        <v>508</v>
      </c>
      <c r="B116" s="279" t="s">
        <v>508</v>
      </c>
      <c r="C116" s="785" t="s">
        <v>695</v>
      </c>
      <c r="D116" s="786" t="s">
        <v>679</v>
      </c>
      <c r="E116" s="903" t="s">
        <v>1014</v>
      </c>
      <c r="F116" s="757" t="s">
        <v>1014</v>
      </c>
      <c r="H116" s="900"/>
      <c r="I116" s="900"/>
    </row>
    <row r="117" spans="1:9" ht="11.25" customHeight="1" x14ac:dyDescent="0.2">
      <c r="A117" s="305" t="s">
        <v>120</v>
      </c>
      <c r="B117" s="305" t="s">
        <v>120</v>
      </c>
      <c r="C117" s="785" t="s">
        <v>695</v>
      </c>
      <c r="D117" s="786" t="s">
        <v>679</v>
      </c>
      <c r="E117" s="903" t="s">
        <v>1014</v>
      </c>
      <c r="F117" s="757" t="s">
        <v>1014</v>
      </c>
      <c r="H117" s="900"/>
      <c r="I117" s="900"/>
    </row>
    <row r="118" spans="1:9" ht="11.25" customHeight="1" x14ac:dyDescent="0.2">
      <c r="A118" s="279" t="s">
        <v>241</v>
      </c>
      <c r="B118" s="279" t="s">
        <v>241</v>
      </c>
      <c r="C118" s="785" t="s">
        <v>695</v>
      </c>
      <c r="D118" s="786" t="s">
        <v>679</v>
      </c>
      <c r="E118" s="903" t="s">
        <v>1014</v>
      </c>
      <c r="F118" s="757" t="s">
        <v>1014</v>
      </c>
      <c r="H118" s="900"/>
      <c r="I118" s="900"/>
    </row>
    <row r="119" spans="1:9" ht="11.25" customHeight="1" x14ac:dyDescent="0.2">
      <c r="A119" s="279" t="s">
        <v>509</v>
      </c>
      <c r="B119" s="279" t="s">
        <v>509</v>
      </c>
      <c r="C119" s="785" t="s">
        <v>693</v>
      </c>
      <c r="D119" s="786" t="s">
        <v>679</v>
      </c>
      <c r="E119" s="903" t="s">
        <v>1439</v>
      </c>
      <c r="F119" s="757" t="s">
        <v>1439</v>
      </c>
      <c r="H119" s="900"/>
      <c r="I119" s="900"/>
    </row>
    <row r="120" spans="1:9" ht="11.25" customHeight="1" x14ac:dyDescent="0.2">
      <c r="A120" s="279" t="s">
        <v>510</v>
      </c>
      <c r="B120" s="279" t="s">
        <v>510</v>
      </c>
      <c r="C120" s="785" t="s">
        <v>695</v>
      </c>
      <c r="D120" s="786" t="s">
        <v>679</v>
      </c>
      <c r="E120" s="903" t="s">
        <v>1014</v>
      </c>
      <c r="F120" s="757" t="s">
        <v>1014</v>
      </c>
      <c r="H120" s="900"/>
      <c r="I120" s="900"/>
    </row>
    <row r="121" spans="1:9" ht="11.25" customHeight="1" x14ac:dyDescent="0.2">
      <c r="A121" s="279" t="s">
        <v>379</v>
      </c>
      <c r="B121" s="279" t="s">
        <v>379</v>
      </c>
      <c r="C121" s="785" t="s">
        <v>1437</v>
      </c>
      <c r="D121" s="786" t="s">
        <v>679</v>
      </c>
      <c r="E121" s="903" t="s">
        <v>1014</v>
      </c>
      <c r="F121" s="757" t="s">
        <v>1014</v>
      </c>
      <c r="H121" s="900"/>
      <c r="I121" s="900"/>
    </row>
    <row r="122" spans="1:9" ht="11.25" customHeight="1" x14ac:dyDescent="0.2">
      <c r="A122" s="279" t="s">
        <v>121</v>
      </c>
      <c r="B122" s="279" t="s">
        <v>121</v>
      </c>
      <c r="C122" s="785" t="s">
        <v>695</v>
      </c>
      <c r="D122" s="786" t="s">
        <v>694</v>
      </c>
      <c r="E122" s="903" t="s">
        <v>1014</v>
      </c>
      <c r="F122" s="757" t="s">
        <v>1014</v>
      </c>
      <c r="H122" s="900"/>
      <c r="I122" s="900"/>
    </row>
    <row r="123" spans="1:9" ht="11.25" customHeight="1" x14ac:dyDescent="0.2">
      <c r="A123" s="279" t="s">
        <v>511</v>
      </c>
      <c r="B123" s="279" t="s">
        <v>988</v>
      </c>
      <c r="C123" s="785" t="s">
        <v>693</v>
      </c>
      <c r="D123" s="786" t="s">
        <v>679</v>
      </c>
      <c r="E123" s="903">
        <v>44.028912348000006</v>
      </c>
      <c r="F123" s="757">
        <v>44.028912348000006</v>
      </c>
      <c r="H123" s="900"/>
      <c r="I123" s="900"/>
    </row>
    <row r="124" spans="1:9" ht="11.25" customHeight="1" x14ac:dyDescent="0.2">
      <c r="A124" s="279" t="s">
        <v>512</v>
      </c>
      <c r="B124" s="279" t="s">
        <v>512</v>
      </c>
      <c r="C124" s="785" t="s">
        <v>695</v>
      </c>
      <c r="D124" s="786" t="s">
        <v>679</v>
      </c>
      <c r="E124" s="903" t="s">
        <v>1014</v>
      </c>
      <c r="F124" s="757" t="s">
        <v>1014</v>
      </c>
      <c r="H124" s="900"/>
      <c r="I124" s="900"/>
    </row>
    <row r="125" spans="1:9" ht="11.25" customHeight="1" x14ac:dyDescent="0.2">
      <c r="A125" s="279" t="s">
        <v>867</v>
      </c>
      <c r="B125" s="279" t="s">
        <v>867</v>
      </c>
      <c r="C125" s="785" t="s">
        <v>695</v>
      </c>
      <c r="D125" s="786" t="s">
        <v>679</v>
      </c>
      <c r="E125" s="903" t="s">
        <v>1014</v>
      </c>
      <c r="F125" s="757" t="s">
        <v>1014</v>
      </c>
      <c r="H125" s="900"/>
      <c r="I125" s="900"/>
    </row>
    <row r="126" spans="1:9" ht="11.25" customHeight="1" x14ac:dyDescent="0.2">
      <c r="A126" s="279" t="s">
        <v>122</v>
      </c>
      <c r="B126" s="279" t="s">
        <v>122</v>
      </c>
      <c r="C126" s="785" t="s">
        <v>695</v>
      </c>
      <c r="D126" s="786" t="s">
        <v>679</v>
      </c>
      <c r="E126" s="903" t="s">
        <v>1014</v>
      </c>
      <c r="F126" s="757" t="s">
        <v>1014</v>
      </c>
      <c r="H126" s="900"/>
      <c r="I126" s="900"/>
    </row>
    <row r="127" spans="1:9" ht="11.25" customHeight="1" x14ac:dyDescent="0.2">
      <c r="A127" s="279" t="s">
        <v>513</v>
      </c>
      <c r="B127" s="279" t="s">
        <v>989</v>
      </c>
      <c r="C127" s="785" t="s">
        <v>693</v>
      </c>
      <c r="D127" s="786" t="s">
        <v>694</v>
      </c>
      <c r="E127" s="903">
        <v>445.80891428571431</v>
      </c>
      <c r="F127" s="757">
        <v>867.11133333333339</v>
      </c>
      <c r="H127" s="900"/>
      <c r="I127" s="900"/>
    </row>
    <row r="128" spans="1:9" ht="11.25" customHeight="1" x14ac:dyDescent="0.2">
      <c r="A128" s="279" t="s">
        <v>123</v>
      </c>
      <c r="B128" s="279" t="s">
        <v>123</v>
      </c>
      <c r="C128" s="785" t="s">
        <v>695</v>
      </c>
      <c r="D128" s="786" t="s">
        <v>679</v>
      </c>
      <c r="E128" s="903" t="s">
        <v>1014</v>
      </c>
      <c r="F128" s="757" t="s">
        <v>1014</v>
      </c>
      <c r="H128" s="900"/>
      <c r="I128" s="900"/>
    </row>
    <row r="129" spans="1:9" ht="11.25" customHeight="1" x14ac:dyDescent="0.2">
      <c r="A129" s="279" t="s">
        <v>27</v>
      </c>
      <c r="B129" s="279" t="s">
        <v>27</v>
      </c>
      <c r="C129" s="785" t="s">
        <v>693</v>
      </c>
      <c r="D129" s="786" t="s">
        <v>694</v>
      </c>
      <c r="E129" s="903" t="s">
        <v>1439</v>
      </c>
      <c r="F129" s="757" t="s">
        <v>1439</v>
      </c>
      <c r="H129" s="900"/>
      <c r="I129" s="900"/>
    </row>
    <row r="130" spans="1:9" ht="11.25" customHeight="1" x14ac:dyDescent="0.2">
      <c r="A130" s="279" t="s">
        <v>514</v>
      </c>
      <c r="B130" s="279" t="s">
        <v>514</v>
      </c>
      <c r="C130" s="785" t="s">
        <v>693</v>
      </c>
      <c r="D130" s="786" t="s">
        <v>694</v>
      </c>
      <c r="E130" s="903" t="s">
        <v>1439</v>
      </c>
      <c r="F130" s="757" t="s">
        <v>1439</v>
      </c>
      <c r="H130" s="900"/>
      <c r="I130" s="900"/>
    </row>
    <row r="131" spans="1:9" ht="11.25" customHeight="1" x14ac:dyDescent="0.2">
      <c r="A131" s="279" t="s">
        <v>515</v>
      </c>
      <c r="B131" s="279" t="s">
        <v>515</v>
      </c>
      <c r="C131" s="785" t="s">
        <v>693</v>
      </c>
      <c r="D131" s="786" t="s">
        <v>694</v>
      </c>
      <c r="E131" s="903">
        <v>1.0347023872679044E-2</v>
      </c>
      <c r="F131" s="757">
        <v>7.5326333793103453E-2</v>
      </c>
      <c r="H131" s="900"/>
      <c r="I131" s="900"/>
    </row>
    <row r="132" spans="1:9" ht="11.25" customHeight="1" x14ac:dyDescent="0.2">
      <c r="A132" s="279" t="s">
        <v>516</v>
      </c>
      <c r="B132" s="279" t="s">
        <v>516</v>
      </c>
      <c r="C132" s="785" t="s">
        <v>693</v>
      </c>
      <c r="D132" s="786" t="s">
        <v>694</v>
      </c>
      <c r="E132" s="903">
        <v>9.8381538461538437E-2</v>
      </c>
      <c r="F132" s="757">
        <v>0.71621760000000001</v>
      </c>
      <c r="H132" s="900"/>
      <c r="I132" s="900"/>
    </row>
    <row r="133" spans="1:9" ht="11.25" customHeight="1" x14ac:dyDescent="0.2">
      <c r="A133" s="279" t="s">
        <v>124</v>
      </c>
      <c r="B133" s="279" t="s">
        <v>124</v>
      </c>
      <c r="C133" s="785" t="s">
        <v>695</v>
      </c>
      <c r="D133" s="786" t="s">
        <v>679</v>
      </c>
      <c r="E133" s="903" t="s">
        <v>1014</v>
      </c>
      <c r="F133" s="757" t="s">
        <v>1014</v>
      </c>
      <c r="H133" s="900"/>
      <c r="I133" s="900"/>
    </row>
    <row r="134" spans="1:9" ht="11.25" customHeight="1" x14ac:dyDescent="0.2">
      <c r="A134" s="305" t="s">
        <v>125</v>
      </c>
      <c r="B134" s="305" t="s">
        <v>125</v>
      </c>
      <c r="C134" s="785" t="s">
        <v>695</v>
      </c>
      <c r="D134" s="786" t="s">
        <v>679</v>
      </c>
      <c r="E134" s="903" t="s">
        <v>1014</v>
      </c>
      <c r="F134" s="757" t="s">
        <v>1014</v>
      </c>
      <c r="H134" s="900"/>
      <c r="I134" s="900"/>
    </row>
    <row r="135" spans="1:9" ht="11.25" customHeight="1" x14ac:dyDescent="0.2">
      <c r="A135" s="279" t="s">
        <v>517</v>
      </c>
      <c r="B135" s="279" t="s">
        <v>517</v>
      </c>
      <c r="C135" s="785" t="s">
        <v>695</v>
      </c>
      <c r="D135" s="786" t="s">
        <v>679</v>
      </c>
      <c r="E135" s="903" t="s">
        <v>1014</v>
      </c>
      <c r="F135" s="757" t="s">
        <v>1014</v>
      </c>
      <c r="H135" s="900"/>
      <c r="I135" s="900"/>
    </row>
    <row r="136" spans="1:9" ht="11.25" customHeight="1" x14ac:dyDescent="0.2">
      <c r="A136" s="279" t="s">
        <v>380</v>
      </c>
      <c r="B136" s="279" t="s">
        <v>990</v>
      </c>
      <c r="C136" s="785" t="s">
        <v>693</v>
      </c>
      <c r="D136" s="786" t="s">
        <v>694</v>
      </c>
      <c r="E136" s="903">
        <v>817.29880000000014</v>
      </c>
      <c r="F136" s="757">
        <v>817.29880000000014</v>
      </c>
      <c r="H136" s="900"/>
      <c r="I136" s="900"/>
    </row>
    <row r="137" spans="1:9" ht="11.25" customHeight="1" x14ac:dyDescent="0.2">
      <c r="A137" s="279" t="s">
        <v>28</v>
      </c>
      <c r="B137" s="279" t="s">
        <v>28</v>
      </c>
      <c r="C137" s="785" t="s">
        <v>695</v>
      </c>
      <c r="D137" s="786" t="s">
        <v>679</v>
      </c>
      <c r="E137" s="903" t="s">
        <v>1014</v>
      </c>
      <c r="F137" s="757" t="s">
        <v>1014</v>
      </c>
      <c r="H137" s="900"/>
      <c r="I137" s="900"/>
    </row>
    <row r="138" spans="1:9" ht="11.25" customHeight="1" x14ac:dyDescent="0.2">
      <c r="A138" s="279" t="s">
        <v>66</v>
      </c>
      <c r="B138" s="279" t="s">
        <v>66</v>
      </c>
      <c r="C138" s="785" t="s">
        <v>693</v>
      </c>
      <c r="D138" s="786" t="s">
        <v>694</v>
      </c>
      <c r="E138" s="903" t="s">
        <v>1439</v>
      </c>
      <c r="F138" s="757" t="s">
        <v>1439</v>
      </c>
      <c r="H138" s="900"/>
      <c r="I138" s="900"/>
    </row>
    <row r="139" spans="1:9" ht="11.25" customHeight="1" x14ac:dyDescent="0.2">
      <c r="A139" s="279" t="s">
        <v>65</v>
      </c>
      <c r="B139" s="279" t="s">
        <v>65</v>
      </c>
      <c r="C139" s="785" t="s">
        <v>693</v>
      </c>
      <c r="D139" s="786" t="s">
        <v>694</v>
      </c>
      <c r="E139" s="903" t="s">
        <v>1439</v>
      </c>
      <c r="F139" s="757" t="s">
        <v>1439</v>
      </c>
      <c r="H139" s="900"/>
      <c r="I139" s="900"/>
    </row>
    <row r="140" spans="1:9" ht="11.25" customHeight="1" x14ac:dyDescent="0.2">
      <c r="A140" s="279" t="s">
        <v>825</v>
      </c>
      <c r="B140" s="279" t="s">
        <v>825</v>
      </c>
      <c r="C140" s="785" t="s">
        <v>695</v>
      </c>
      <c r="D140" s="786" t="s">
        <v>694</v>
      </c>
      <c r="E140" s="903" t="s">
        <v>1014</v>
      </c>
      <c r="F140" s="757" t="s">
        <v>1014</v>
      </c>
      <c r="H140" s="900"/>
      <c r="I140" s="900"/>
    </row>
    <row r="141" spans="1:9" ht="11.25" customHeight="1" x14ac:dyDescent="0.2">
      <c r="A141" s="279" t="s">
        <v>868</v>
      </c>
      <c r="B141" s="279" t="s">
        <v>868</v>
      </c>
      <c r="C141" s="785" t="s">
        <v>693</v>
      </c>
      <c r="D141" s="786" t="s">
        <v>679</v>
      </c>
      <c r="E141" s="903">
        <v>0.16388029025223844</v>
      </c>
      <c r="F141" s="757">
        <v>1.3651474857666952</v>
      </c>
      <c r="H141" s="900"/>
      <c r="I141" s="900"/>
    </row>
    <row r="142" spans="1:9" ht="11.25" customHeight="1" x14ac:dyDescent="0.2">
      <c r="A142" s="279" t="s">
        <v>869</v>
      </c>
      <c r="B142" s="279" t="s">
        <v>869</v>
      </c>
      <c r="C142" s="785" t="s">
        <v>693</v>
      </c>
      <c r="D142" s="786" t="s">
        <v>694</v>
      </c>
      <c r="E142" s="903">
        <v>222.90445714285715</v>
      </c>
      <c r="F142" s="757">
        <v>637.26859999999999</v>
      </c>
      <c r="H142" s="900"/>
      <c r="I142" s="900"/>
    </row>
    <row r="143" spans="1:9" ht="11.25" customHeight="1" x14ac:dyDescent="0.2">
      <c r="A143" s="279" t="s">
        <v>518</v>
      </c>
      <c r="B143" s="279" t="s">
        <v>518</v>
      </c>
      <c r="C143" s="785" t="s">
        <v>693</v>
      </c>
      <c r="D143" s="786" t="s">
        <v>694</v>
      </c>
      <c r="E143" s="903">
        <v>8.9161782857142876E-3</v>
      </c>
      <c r="F143" s="757">
        <v>6.2413248000000018E-2</v>
      </c>
      <c r="H143" s="900"/>
      <c r="I143" s="900"/>
    </row>
    <row r="144" spans="1:9" ht="11.25" customHeight="1" x14ac:dyDescent="0.2">
      <c r="A144" s="279" t="s">
        <v>519</v>
      </c>
      <c r="B144" s="279" t="s">
        <v>519</v>
      </c>
      <c r="C144" s="785" t="s">
        <v>693</v>
      </c>
      <c r="D144" s="786" t="s">
        <v>694</v>
      </c>
      <c r="E144" s="903">
        <v>8.9161782857142866E-2</v>
      </c>
      <c r="F144" s="757">
        <v>0.6241324800000001</v>
      </c>
      <c r="H144" s="900"/>
      <c r="I144" s="900"/>
    </row>
    <row r="145" spans="1:9" ht="11.25" customHeight="1" x14ac:dyDescent="0.2">
      <c r="A145" s="279" t="s">
        <v>520</v>
      </c>
      <c r="B145" s="279" t="s">
        <v>520</v>
      </c>
      <c r="C145" s="785" t="s">
        <v>695</v>
      </c>
      <c r="D145" s="786" t="s">
        <v>679</v>
      </c>
      <c r="E145" s="903" t="s">
        <v>1014</v>
      </c>
      <c r="F145" s="757" t="s">
        <v>1014</v>
      </c>
      <c r="H145" s="900"/>
      <c r="I145" s="900"/>
    </row>
    <row r="146" spans="1:9" ht="11.25" customHeight="1" x14ac:dyDescent="0.2">
      <c r="A146" s="279" t="s">
        <v>521</v>
      </c>
      <c r="B146" s="279" t="s">
        <v>521</v>
      </c>
      <c r="C146" s="785" t="s">
        <v>695</v>
      </c>
      <c r="D146" s="786" t="s">
        <v>679</v>
      </c>
      <c r="E146" s="903" t="s">
        <v>1014</v>
      </c>
      <c r="F146" s="757" t="s">
        <v>1014</v>
      </c>
      <c r="H146" s="900"/>
      <c r="I146" s="900"/>
    </row>
    <row r="147" spans="1:9" ht="11.25" customHeight="1" x14ac:dyDescent="0.2">
      <c r="A147" s="305" t="s">
        <v>126</v>
      </c>
      <c r="B147" s="305" t="s">
        <v>126</v>
      </c>
      <c r="C147" s="785" t="s">
        <v>695</v>
      </c>
      <c r="D147" s="786" t="s">
        <v>679</v>
      </c>
      <c r="E147" s="903" t="s">
        <v>1014</v>
      </c>
      <c r="F147" s="757" t="s">
        <v>1014</v>
      </c>
      <c r="H147" s="900"/>
      <c r="I147" s="900"/>
    </row>
    <row r="148" spans="1:9" ht="11.25" customHeight="1" x14ac:dyDescent="0.2">
      <c r="A148" s="279" t="s">
        <v>127</v>
      </c>
      <c r="B148" s="279" t="s">
        <v>127</v>
      </c>
      <c r="C148" s="785" t="s">
        <v>695</v>
      </c>
      <c r="D148" s="786" t="s">
        <v>679</v>
      </c>
      <c r="E148" s="903" t="s">
        <v>1014</v>
      </c>
      <c r="F148" s="757" t="s">
        <v>1014</v>
      </c>
      <c r="H148" s="900"/>
      <c r="I148" s="900"/>
    </row>
    <row r="149" spans="1:9" ht="11.25" customHeight="1" x14ac:dyDescent="0.2">
      <c r="A149" s="279" t="s">
        <v>128</v>
      </c>
      <c r="B149" s="279" t="s">
        <v>128</v>
      </c>
      <c r="C149" s="785" t="s">
        <v>693</v>
      </c>
      <c r="D149" s="786" t="s">
        <v>694</v>
      </c>
      <c r="E149" s="903" t="s">
        <v>1439</v>
      </c>
      <c r="F149" s="757" t="s">
        <v>1439</v>
      </c>
      <c r="H149" s="900"/>
      <c r="I149" s="900"/>
    </row>
    <row r="150" spans="1:9" ht="11.25" customHeight="1" x14ac:dyDescent="0.2">
      <c r="A150" s="279" t="s">
        <v>129</v>
      </c>
      <c r="B150" s="279" t="s">
        <v>129</v>
      </c>
      <c r="C150" s="785" t="s">
        <v>693</v>
      </c>
      <c r="D150" s="786" t="s">
        <v>694</v>
      </c>
      <c r="E150" s="903" t="s">
        <v>1439</v>
      </c>
      <c r="F150" s="757" t="s">
        <v>1439</v>
      </c>
      <c r="H150" s="900"/>
      <c r="I150" s="900"/>
    </row>
    <row r="151" spans="1:9" ht="11.25" customHeight="1" x14ac:dyDescent="0.2">
      <c r="A151" s="279" t="s">
        <v>643</v>
      </c>
      <c r="B151" s="279" t="s">
        <v>643</v>
      </c>
      <c r="C151" s="785" t="s">
        <v>1437</v>
      </c>
      <c r="D151" s="786" t="s">
        <v>679</v>
      </c>
      <c r="E151" s="903" t="s">
        <v>1014</v>
      </c>
      <c r="F151" s="757" t="s">
        <v>1014</v>
      </c>
      <c r="H151" s="900"/>
      <c r="I151" s="900"/>
    </row>
    <row r="152" spans="1:9" ht="11.25" customHeight="1" x14ac:dyDescent="0.2">
      <c r="A152" s="305" t="s">
        <v>999</v>
      </c>
      <c r="B152" s="305" t="s">
        <v>999</v>
      </c>
      <c r="C152" s="785" t="s">
        <v>695</v>
      </c>
      <c r="D152" s="786" t="s">
        <v>679</v>
      </c>
      <c r="E152" s="903" t="s">
        <v>1014</v>
      </c>
      <c r="F152" s="757" t="s">
        <v>1014</v>
      </c>
      <c r="H152" s="900"/>
      <c r="I152" s="900"/>
    </row>
    <row r="153" spans="1:9" ht="11.25" customHeight="1" x14ac:dyDescent="0.2">
      <c r="A153" s="305" t="s">
        <v>644</v>
      </c>
      <c r="B153" s="305" t="s">
        <v>644</v>
      </c>
      <c r="C153" s="785" t="s">
        <v>695</v>
      </c>
      <c r="D153" s="786" t="s">
        <v>679</v>
      </c>
      <c r="E153" s="903" t="s">
        <v>1014</v>
      </c>
      <c r="F153" s="757" t="s">
        <v>1014</v>
      </c>
      <c r="H153" s="900"/>
      <c r="I153" s="900"/>
    </row>
    <row r="154" spans="1:9" ht="11.25" customHeight="1" x14ac:dyDescent="0.2">
      <c r="A154" s="305" t="s">
        <v>646</v>
      </c>
      <c r="B154" s="305" t="s">
        <v>646</v>
      </c>
      <c r="C154" s="785" t="s">
        <v>695</v>
      </c>
      <c r="D154" s="786" t="s">
        <v>679</v>
      </c>
      <c r="E154" s="903" t="s">
        <v>1014</v>
      </c>
      <c r="F154" s="757" t="s">
        <v>1014</v>
      </c>
      <c r="H154" s="900"/>
      <c r="I154" s="900"/>
    </row>
    <row r="155" spans="1:9" ht="11.25" customHeight="1" x14ac:dyDescent="0.2">
      <c r="A155" s="279" t="s">
        <v>522</v>
      </c>
      <c r="B155" s="279" t="s">
        <v>522</v>
      </c>
      <c r="C155" s="785" t="s">
        <v>695</v>
      </c>
      <c r="D155" s="786" t="s">
        <v>679</v>
      </c>
      <c r="E155" s="903" t="s">
        <v>1014</v>
      </c>
      <c r="F155" s="757" t="s">
        <v>1014</v>
      </c>
      <c r="H155" s="900"/>
      <c r="I155" s="900"/>
    </row>
    <row r="156" spans="1:9" ht="11.25" customHeight="1" x14ac:dyDescent="0.2">
      <c r="A156" s="279" t="s">
        <v>523</v>
      </c>
      <c r="B156" s="279" t="s">
        <v>523</v>
      </c>
      <c r="C156" s="785" t="s">
        <v>693</v>
      </c>
      <c r="D156" s="786" t="s">
        <v>29</v>
      </c>
      <c r="E156" s="903">
        <v>3.6336480000000004E-2</v>
      </c>
      <c r="F156" s="757">
        <v>0.99293803636363653</v>
      </c>
      <c r="H156" s="900"/>
      <c r="I156" s="900"/>
    </row>
    <row r="157" spans="1:9" ht="11.25" customHeight="1" x14ac:dyDescent="0.2">
      <c r="A157" s="279" t="s">
        <v>524</v>
      </c>
      <c r="B157" s="279" t="s">
        <v>991</v>
      </c>
      <c r="C157" s="785" t="s">
        <v>693</v>
      </c>
      <c r="D157" s="786" t="s">
        <v>694</v>
      </c>
      <c r="E157" s="903">
        <v>44.580891428571441</v>
      </c>
      <c r="F157" s="757">
        <v>259.46680000000003</v>
      </c>
      <c r="H157" s="900"/>
      <c r="I157" s="900"/>
    </row>
    <row r="158" spans="1:9" ht="11.25" customHeight="1" thickBot="1" x14ac:dyDescent="0.25">
      <c r="A158" s="281" t="s">
        <v>525</v>
      </c>
      <c r="B158" s="319" t="s">
        <v>525</v>
      </c>
      <c r="C158" s="905" t="s">
        <v>695</v>
      </c>
      <c r="D158" s="906" t="s">
        <v>679</v>
      </c>
      <c r="E158" s="907" t="s">
        <v>1014</v>
      </c>
      <c r="F158" s="762" t="s">
        <v>1014</v>
      </c>
      <c r="H158" s="900"/>
      <c r="I158" s="900"/>
    </row>
    <row r="159" spans="1:9" ht="11.25" customHeight="1" thickTop="1" x14ac:dyDescent="0.2">
      <c r="B159" s="66" t="s">
        <v>529</v>
      </c>
      <c r="C159" s="287"/>
      <c r="D159" s="912"/>
      <c r="E159" s="913"/>
      <c r="F159" s="914"/>
    </row>
    <row r="160" spans="1:9" ht="24.75" customHeight="1" x14ac:dyDescent="0.25">
      <c r="B160" s="1625" t="s">
        <v>967</v>
      </c>
      <c r="C160" s="1629"/>
      <c r="D160" s="1629"/>
      <c r="E160" s="1629"/>
      <c r="F160" s="1630"/>
    </row>
    <row r="161" spans="2:6" ht="11.25" customHeight="1" x14ac:dyDescent="0.2">
      <c r="B161" s="67"/>
      <c r="C161" s="287"/>
      <c r="D161" s="912"/>
      <c r="E161" s="913"/>
      <c r="F161" s="914"/>
    </row>
    <row r="162" spans="2:6" ht="11.25" customHeight="1" x14ac:dyDescent="0.25">
      <c r="B162" s="320" t="s">
        <v>1105</v>
      </c>
      <c r="C162" s="300"/>
      <c r="D162" s="915"/>
      <c r="E162" s="916"/>
      <c r="F162" s="917"/>
    </row>
    <row r="163" spans="2:6" ht="11.25" customHeight="1" x14ac:dyDescent="0.25">
      <c r="B163" s="67" t="s">
        <v>614</v>
      </c>
      <c r="C163" s="300"/>
      <c r="D163" s="915"/>
      <c r="E163" s="916"/>
      <c r="F163" s="917"/>
    </row>
    <row r="164" spans="2:6" ht="11.25" customHeight="1" x14ac:dyDescent="0.25">
      <c r="B164" s="67" t="s">
        <v>568</v>
      </c>
      <c r="C164" s="68"/>
      <c r="D164" s="915"/>
      <c r="E164" s="916"/>
      <c r="F164" s="917"/>
    </row>
    <row r="165" spans="2:6" ht="11.25" customHeight="1" x14ac:dyDescent="0.25">
      <c r="B165" s="67" t="s">
        <v>992</v>
      </c>
      <c r="C165" s="68"/>
      <c r="D165" s="915"/>
      <c r="E165" s="916"/>
      <c r="F165" s="917"/>
    </row>
    <row r="166" spans="2:6" ht="11.25" customHeight="1" x14ac:dyDescent="0.25">
      <c r="B166" s="67" t="s">
        <v>899</v>
      </c>
      <c r="C166" s="68"/>
      <c r="D166" s="915"/>
      <c r="E166" s="916"/>
      <c r="F166" s="917"/>
    </row>
    <row r="167" spans="2:6" ht="11.25" customHeight="1" x14ac:dyDescent="0.25">
      <c r="B167" s="918" t="s">
        <v>538</v>
      </c>
      <c r="C167" s="919"/>
      <c r="D167" s="915"/>
      <c r="E167" s="916"/>
      <c r="F167" s="917"/>
    </row>
    <row r="168" spans="2:6" ht="11.25" customHeight="1" x14ac:dyDescent="0.25">
      <c r="B168" s="918" t="s">
        <v>744</v>
      </c>
      <c r="C168" s="919"/>
      <c r="D168" s="915"/>
      <c r="E168" s="916"/>
      <c r="F168" s="917"/>
    </row>
    <row r="169" spans="2:6" ht="11.25" customHeight="1" x14ac:dyDescent="0.25">
      <c r="B169" s="918" t="s">
        <v>569</v>
      </c>
      <c r="C169" s="919"/>
      <c r="D169" s="915"/>
      <c r="E169" s="916"/>
      <c r="F169" s="917"/>
    </row>
    <row r="170" spans="2:6" ht="11.25" customHeight="1" thickBot="1" x14ac:dyDescent="0.3">
      <c r="B170" s="920"/>
      <c r="C170" s="889"/>
      <c r="D170" s="921"/>
      <c r="E170" s="922"/>
      <c r="F170" s="923"/>
    </row>
    <row r="171" spans="2:6" ht="13.8" thickTop="1" x14ac:dyDescent="0.25">
      <c r="D171" s="924"/>
      <c r="E171" s="925"/>
      <c r="F171" s="925"/>
    </row>
    <row r="172" spans="2:6" ht="13.2" x14ac:dyDescent="0.25">
      <c r="B172" s="301"/>
      <c r="C172" s="301"/>
      <c r="D172" s="924"/>
      <c r="E172" s="925"/>
      <c r="F172" s="925"/>
    </row>
    <row r="173" spans="2:6" ht="13.2" x14ac:dyDescent="0.25">
      <c r="B173" s="331"/>
      <c r="C173" s="331"/>
      <c r="D173" s="924"/>
      <c r="E173" s="925"/>
      <c r="F173" s="925"/>
    </row>
    <row r="174" spans="2:6" ht="13.2" x14ac:dyDescent="0.25">
      <c r="B174" s="297"/>
      <c r="C174" s="297"/>
      <c r="D174" s="924"/>
      <c r="E174" s="925"/>
      <c r="F174" s="925"/>
    </row>
    <row r="175" spans="2:6" ht="13.2" x14ac:dyDescent="0.25">
      <c r="B175" s="297"/>
      <c r="C175" s="297"/>
      <c r="D175" s="924"/>
      <c r="E175" s="925"/>
      <c r="F175" s="925"/>
    </row>
    <row r="176" spans="2:6" ht="13.2" x14ac:dyDescent="0.25">
      <c r="B176" s="297"/>
      <c r="C176" s="297"/>
      <c r="D176" s="924"/>
      <c r="E176" s="925"/>
      <c r="F176" s="925"/>
    </row>
    <row r="177" spans="2:6" ht="13.2" x14ac:dyDescent="0.25">
      <c r="B177" s="297"/>
      <c r="C177" s="297"/>
      <c r="D177" s="924"/>
      <c r="E177" s="925"/>
      <c r="F177" s="925"/>
    </row>
    <row r="178" spans="2:6" ht="13.2" x14ac:dyDescent="0.25">
      <c r="B178" s="297"/>
      <c r="C178" s="297"/>
      <c r="D178" s="924"/>
      <c r="E178" s="925"/>
      <c r="F178" s="925"/>
    </row>
    <row r="179" spans="2:6" ht="13.2" x14ac:dyDescent="0.25">
      <c r="B179" s="297"/>
      <c r="C179" s="297"/>
      <c r="D179" s="924"/>
      <c r="E179" s="925"/>
      <c r="F179" s="925"/>
    </row>
    <row r="180" spans="2:6" ht="13.2" x14ac:dyDescent="0.25">
      <c r="B180" s="297"/>
      <c r="C180" s="297"/>
      <c r="D180" s="924"/>
      <c r="E180" s="925"/>
      <c r="F180" s="925"/>
    </row>
    <row r="181" spans="2:6" ht="13.2" x14ac:dyDescent="0.25">
      <c r="B181" s="297"/>
      <c r="C181" s="297"/>
      <c r="D181" s="924"/>
      <c r="E181" s="925"/>
      <c r="F181" s="925"/>
    </row>
    <row r="182" spans="2:6" ht="13.2" x14ac:dyDescent="0.25">
      <c r="B182" s="297"/>
      <c r="C182" s="297"/>
      <c r="D182" s="924"/>
      <c r="E182" s="925"/>
      <c r="F182" s="925"/>
    </row>
    <row r="183" spans="2:6" ht="13.2" x14ac:dyDescent="0.25">
      <c r="B183" s="297"/>
      <c r="C183" s="297"/>
      <c r="D183" s="924"/>
      <c r="E183" s="925"/>
      <c r="F183" s="925"/>
    </row>
    <row r="184" spans="2:6" ht="13.2" x14ac:dyDescent="0.25">
      <c r="B184" s="297"/>
      <c r="C184" s="297"/>
      <c r="D184" s="924"/>
      <c r="E184" s="925"/>
      <c r="F184" s="925"/>
    </row>
    <row r="185" spans="2:6" ht="13.2" x14ac:dyDescent="0.25">
      <c r="B185" s="297"/>
      <c r="C185" s="297"/>
      <c r="D185" s="924"/>
      <c r="E185" s="925"/>
      <c r="F185" s="925"/>
    </row>
    <row r="186" spans="2:6" ht="13.2" x14ac:dyDescent="0.25">
      <c r="B186" s="297"/>
      <c r="C186" s="297"/>
      <c r="D186" s="924"/>
      <c r="E186" s="925"/>
      <c r="F186" s="925"/>
    </row>
    <row r="187" spans="2:6" ht="13.2" x14ac:dyDescent="0.25">
      <c r="B187" s="297"/>
      <c r="C187" s="297"/>
      <c r="D187" s="924"/>
      <c r="E187" s="925"/>
      <c r="F187" s="925"/>
    </row>
    <row r="188" spans="2:6" ht="13.2" x14ac:dyDescent="0.25">
      <c r="B188" s="297"/>
      <c r="C188" s="297"/>
      <c r="D188" s="924"/>
      <c r="E188" s="925"/>
      <c r="F188" s="925"/>
    </row>
    <row r="189" spans="2:6" ht="13.2" x14ac:dyDescent="0.25">
      <c r="B189" s="297"/>
      <c r="C189" s="297"/>
      <c r="D189" s="924"/>
      <c r="E189" s="925"/>
      <c r="F189" s="925"/>
    </row>
    <row r="190" spans="2:6" ht="13.2" x14ac:dyDescent="0.25">
      <c r="B190" s="297"/>
      <c r="C190" s="297"/>
      <c r="D190" s="924"/>
      <c r="E190" s="925"/>
      <c r="F190" s="925"/>
    </row>
    <row r="191" spans="2:6" ht="13.2" x14ac:dyDescent="0.25">
      <c r="B191" s="297"/>
      <c r="C191" s="297"/>
      <c r="D191" s="924"/>
      <c r="E191" s="925"/>
      <c r="F191" s="925"/>
    </row>
    <row r="192" spans="2:6" ht="13.2" x14ac:dyDescent="0.25">
      <c r="B192" s="297"/>
      <c r="C192" s="297"/>
      <c r="D192" s="924"/>
      <c r="E192" s="925"/>
      <c r="F192" s="925"/>
    </row>
    <row r="193" spans="2:6" ht="13.2" x14ac:dyDescent="0.25">
      <c r="B193" s="297"/>
      <c r="C193" s="297"/>
      <c r="D193" s="924"/>
      <c r="E193" s="925"/>
      <c r="F193" s="925"/>
    </row>
    <row r="194" spans="2:6" ht="13.2" x14ac:dyDescent="0.25">
      <c r="B194" s="297"/>
      <c r="C194" s="297"/>
      <c r="D194" s="924"/>
      <c r="E194" s="925"/>
      <c r="F194" s="925"/>
    </row>
    <row r="195" spans="2:6" ht="13.2" x14ac:dyDescent="0.25">
      <c r="B195" s="297"/>
      <c r="C195" s="297"/>
      <c r="D195" s="924"/>
      <c r="E195" s="925"/>
      <c r="F195" s="925"/>
    </row>
    <row r="196" spans="2:6" ht="13.2" x14ac:dyDescent="0.25">
      <c r="B196" s="297"/>
      <c r="C196" s="297"/>
      <c r="D196" s="924"/>
      <c r="E196" s="925"/>
      <c r="F196" s="925"/>
    </row>
    <row r="197" spans="2:6" ht="13.2" x14ac:dyDescent="0.25">
      <c r="B197" s="297"/>
      <c r="C197" s="297"/>
      <c r="D197" s="924"/>
      <c r="E197" s="925"/>
      <c r="F197" s="925"/>
    </row>
    <row r="198" spans="2:6" ht="13.2" x14ac:dyDescent="0.25">
      <c r="B198" s="297"/>
      <c r="C198" s="297"/>
      <c r="D198" s="924"/>
      <c r="E198" s="925"/>
      <c r="F198" s="925"/>
    </row>
    <row r="199" spans="2:6" ht="13.2" x14ac:dyDescent="0.25">
      <c r="B199" s="297"/>
      <c r="C199" s="297"/>
      <c r="D199" s="924"/>
      <c r="E199" s="925"/>
      <c r="F199" s="925"/>
    </row>
    <row r="200" spans="2:6" ht="13.2" x14ac:dyDescent="0.25">
      <c r="B200" s="297"/>
      <c r="C200" s="297"/>
      <c r="D200" s="924"/>
      <c r="E200" s="925"/>
      <c r="F200" s="925"/>
    </row>
    <row r="201" spans="2:6" ht="13.2" x14ac:dyDescent="0.25">
      <c r="B201" s="297"/>
      <c r="C201" s="297"/>
      <c r="D201" s="924"/>
      <c r="E201" s="925"/>
      <c r="F201" s="925"/>
    </row>
    <row r="202" spans="2:6" ht="13.2" x14ac:dyDescent="0.25">
      <c r="B202" s="297"/>
      <c r="C202" s="297"/>
      <c r="D202" s="924"/>
      <c r="E202" s="925"/>
      <c r="F202" s="925"/>
    </row>
    <row r="203" spans="2:6" ht="13.2" x14ac:dyDescent="0.25">
      <c r="B203" s="297"/>
      <c r="C203" s="297"/>
      <c r="D203" s="924"/>
      <c r="E203" s="925"/>
      <c r="F203" s="925"/>
    </row>
    <row r="204" spans="2:6" ht="13.2" x14ac:dyDescent="0.25">
      <c r="B204" s="297"/>
      <c r="C204" s="297"/>
      <c r="D204" s="924"/>
      <c r="E204" s="925"/>
      <c r="F204" s="925"/>
    </row>
    <row r="205" spans="2:6" ht="13.2" x14ac:dyDescent="0.25">
      <c r="B205" s="297"/>
      <c r="C205" s="297"/>
      <c r="D205" s="924"/>
      <c r="E205" s="925"/>
      <c r="F205" s="925"/>
    </row>
    <row r="206" spans="2:6" ht="13.2" x14ac:dyDescent="0.25">
      <c r="B206" s="297"/>
      <c r="C206" s="297"/>
      <c r="D206" s="924"/>
      <c r="E206" s="925"/>
      <c r="F206" s="925"/>
    </row>
    <row r="207" spans="2:6" ht="13.2" x14ac:dyDescent="0.25">
      <c r="B207" s="297"/>
      <c r="C207" s="297"/>
      <c r="D207" s="924"/>
      <c r="E207" s="925"/>
      <c r="F207" s="925"/>
    </row>
    <row r="208" spans="2:6" ht="13.2" x14ac:dyDescent="0.25">
      <c r="B208" s="297"/>
      <c r="C208" s="297"/>
      <c r="D208" s="924"/>
      <c r="E208" s="925"/>
      <c r="F208" s="925"/>
    </row>
    <row r="209" spans="2:6" ht="13.2" x14ac:dyDescent="0.25">
      <c r="B209" s="297"/>
      <c r="C209" s="297"/>
      <c r="D209" s="924"/>
      <c r="E209" s="925"/>
      <c r="F209" s="925"/>
    </row>
    <row r="210" spans="2:6" ht="13.2" x14ac:dyDescent="0.25">
      <c r="B210" s="297"/>
      <c r="C210" s="297"/>
      <c r="D210" s="924"/>
      <c r="E210" s="925"/>
      <c r="F210" s="925"/>
    </row>
    <row r="211" spans="2:6" ht="13.2" x14ac:dyDescent="0.25">
      <c r="B211" s="297"/>
      <c r="C211" s="297"/>
      <c r="D211" s="924"/>
      <c r="E211" s="925"/>
      <c r="F211" s="925"/>
    </row>
    <row r="212" spans="2:6" ht="13.2" x14ac:dyDescent="0.25">
      <c r="B212" s="297"/>
      <c r="C212" s="297"/>
      <c r="D212" s="924"/>
      <c r="E212" s="925"/>
      <c r="F212" s="925"/>
    </row>
    <row r="213" spans="2:6" ht="13.2" x14ac:dyDescent="0.25">
      <c r="B213" s="297"/>
      <c r="C213" s="297"/>
      <c r="D213" s="924"/>
      <c r="E213" s="925"/>
      <c r="F213" s="925"/>
    </row>
    <row r="214" spans="2:6" ht="13.2" x14ac:dyDescent="0.25">
      <c r="B214" s="297"/>
      <c r="C214" s="297"/>
      <c r="D214" s="924"/>
      <c r="E214" s="925"/>
      <c r="F214" s="925"/>
    </row>
    <row r="215" spans="2:6" ht="13.2" x14ac:dyDescent="0.25">
      <c r="B215" s="297"/>
      <c r="C215" s="297"/>
      <c r="D215" s="924"/>
      <c r="E215" s="925"/>
      <c r="F215" s="925"/>
    </row>
    <row r="216" spans="2:6" ht="13.2" x14ac:dyDescent="0.25">
      <c r="B216" s="297"/>
      <c r="C216" s="297"/>
      <c r="D216" s="924"/>
      <c r="E216" s="925"/>
      <c r="F216" s="925"/>
    </row>
    <row r="217" spans="2:6" ht="13.2" x14ac:dyDescent="0.25">
      <c r="B217" s="297"/>
      <c r="C217" s="297"/>
      <c r="D217" s="924"/>
      <c r="E217" s="925"/>
      <c r="F217" s="925"/>
    </row>
    <row r="218" spans="2:6" ht="13.2" x14ac:dyDescent="0.25">
      <c r="B218" s="297"/>
      <c r="C218" s="297"/>
      <c r="D218" s="924"/>
      <c r="E218" s="925"/>
      <c r="F218" s="925"/>
    </row>
    <row r="219" spans="2:6" ht="13.2" x14ac:dyDescent="0.25">
      <c r="B219" s="297"/>
      <c r="C219" s="297"/>
      <c r="D219" s="924"/>
      <c r="E219" s="925"/>
      <c r="F219" s="925"/>
    </row>
    <row r="220" spans="2:6" ht="13.2" x14ac:dyDescent="0.25">
      <c r="B220" s="297"/>
      <c r="C220" s="297"/>
      <c r="D220" s="924"/>
      <c r="E220" s="925"/>
      <c r="F220" s="925"/>
    </row>
    <row r="221" spans="2:6" ht="13.2" x14ac:dyDescent="0.25">
      <c r="B221" s="297"/>
      <c r="C221" s="297"/>
      <c r="D221" s="924"/>
      <c r="E221" s="925"/>
      <c r="F221" s="925"/>
    </row>
    <row r="222" spans="2:6" ht="13.2" x14ac:dyDescent="0.25">
      <c r="B222" s="297"/>
      <c r="C222" s="297"/>
      <c r="D222" s="924"/>
      <c r="E222" s="925"/>
      <c r="F222" s="925"/>
    </row>
    <row r="223" spans="2:6" ht="13.2" x14ac:dyDescent="0.25">
      <c r="B223" s="297"/>
      <c r="C223" s="297"/>
      <c r="D223" s="924"/>
      <c r="E223" s="925"/>
      <c r="F223" s="925"/>
    </row>
    <row r="224" spans="2:6" ht="13.2" x14ac:dyDescent="0.25">
      <c r="B224" s="297"/>
      <c r="C224" s="297"/>
      <c r="D224" s="924"/>
      <c r="E224" s="925"/>
      <c r="F224" s="925"/>
    </row>
    <row r="225" spans="2:6" ht="13.2" x14ac:dyDescent="0.25">
      <c r="B225" s="297"/>
      <c r="C225" s="297"/>
      <c r="D225" s="924"/>
      <c r="E225" s="925"/>
      <c r="F225" s="925"/>
    </row>
    <row r="226" spans="2:6" ht="13.2" x14ac:dyDescent="0.25">
      <c r="B226" s="297"/>
      <c r="C226" s="297"/>
      <c r="D226" s="924"/>
      <c r="E226" s="925"/>
      <c r="F226" s="925"/>
    </row>
    <row r="227" spans="2:6" ht="13.2" x14ac:dyDescent="0.25">
      <c r="B227" s="297"/>
      <c r="C227" s="297"/>
      <c r="D227" s="924"/>
      <c r="E227" s="925"/>
      <c r="F227" s="925"/>
    </row>
    <row r="228" spans="2:6" ht="13.2" x14ac:dyDescent="0.25">
      <c r="B228" s="297"/>
      <c r="C228" s="297"/>
      <c r="D228" s="924"/>
      <c r="E228" s="925"/>
      <c r="F228" s="925"/>
    </row>
    <row r="229" spans="2:6" ht="13.2" x14ac:dyDescent="0.25">
      <c r="B229" s="297"/>
      <c r="C229" s="297"/>
      <c r="D229" s="924"/>
      <c r="E229" s="925"/>
      <c r="F229" s="925"/>
    </row>
    <row r="230" spans="2:6" ht="13.2" x14ac:dyDescent="0.25">
      <c r="B230" s="297"/>
      <c r="C230" s="297"/>
      <c r="D230" s="924"/>
      <c r="E230" s="925"/>
      <c r="F230" s="925"/>
    </row>
    <row r="231" spans="2:6" ht="13.2" x14ac:dyDescent="0.25">
      <c r="B231" s="297"/>
      <c r="C231" s="297"/>
      <c r="D231" s="924"/>
      <c r="E231" s="925"/>
      <c r="F231" s="925"/>
    </row>
    <row r="232" spans="2:6" ht="13.2" x14ac:dyDescent="0.25">
      <c r="B232" s="297"/>
      <c r="C232" s="297"/>
      <c r="D232" s="924"/>
      <c r="E232" s="925"/>
      <c r="F232" s="925"/>
    </row>
    <row r="233" spans="2:6" ht="13.2" x14ac:dyDescent="0.25">
      <c r="B233" s="297"/>
      <c r="C233" s="297"/>
      <c r="D233" s="924"/>
      <c r="E233" s="925"/>
      <c r="F233" s="925"/>
    </row>
    <row r="234" spans="2:6" ht="13.2" x14ac:dyDescent="0.25">
      <c r="B234" s="297"/>
      <c r="C234" s="297"/>
      <c r="D234" s="924"/>
      <c r="E234" s="925"/>
      <c r="F234" s="925"/>
    </row>
    <row r="235" spans="2:6" ht="13.2" x14ac:dyDescent="0.25">
      <c r="B235" s="297"/>
      <c r="C235" s="297"/>
      <c r="D235" s="924"/>
      <c r="E235" s="925"/>
      <c r="F235" s="925"/>
    </row>
    <row r="236" spans="2:6" ht="13.2" x14ac:dyDescent="0.25">
      <c r="B236" s="297"/>
      <c r="C236" s="297"/>
      <c r="D236" s="924"/>
      <c r="E236" s="925"/>
      <c r="F236" s="925"/>
    </row>
    <row r="237" spans="2:6" ht="13.2" x14ac:dyDescent="0.25">
      <c r="B237" s="297"/>
      <c r="C237" s="297"/>
      <c r="D237" s="924"/>
      <c r="E237" s="925"/>
      <c r="F237" s="925"/>
    </row>
    <row r="238" spans="2:6" ht="13.2" x14ac:dyDescent="0.25">
      <c r="B238" s="297"/>
      <c r="C238" s="297"/>
      <c r="D238" s="924"/>
      <c r="E238" s="925"/>
      <c r="F238" s="925"/>
    </row>
    <row r="239" spans="2:6" ht="13.2" x14ac:dyDescent="0.25">
      <c r="B239" s="297"/>
      <c r="C239" s="297"/>
      <c r="D239" s="924"/>
      <c r="E239" s="925"/>
      <c r="F239" s="925"/>
    </row>
    <row r="240" spans="2:6" ht="13.2" x14ac:dyDescent="0.25">
      <c r="B240" s="297"/>
      <c r="C240" s="297"/>
      <c r="D240" s="924"/>
      <c r="E240" s="925"/>
      <c r="F240" s="925"/>
    </row>
    <row r="241" spans="2:9" ht="13.2" x14ac:dyDescent="0.25">
      <c r="B241" s="297"/>
      <c r="C241" s="297"/>
      <c r="D241" s="924"/>
      <c r="E241" s="925"/>
      <c r="F241" s="925"/>
    </row>
    <row r="242" spans="2:9" ht="13.2" x14ac:dyDescent="0.25">
      <c r="B242" s="297"/>
      <c r="C242" s="297"/>
      <c r="D242" s="924"/>
      <c r="E242" s="925"/>
      <c r="F242" s="925"/>
    </row>
    <row r="243" spans="2:9" ht="13.2" x14ac:dyDescent="0.25">
      <c r="B243" s="297"/>
      <c r="C243" s="297"/>
      <c r="D243" s="924"/>
      <c r="E243" s="925"/>
      <c r="F243" s="925"/>
    </row>
    <row r="244" spans="2:9" s="297" customFormat="1" ht="13.2" x14ac:dyDescent="0.25">
      <c r="D244" s="924"/>
      <c r="E244" s="925"/>
      <c r="F244" s="925"/>
      <c r="H244" s="299"/>
      <c r="I244" s="299"/>
    </row>
    <row r="245" spans="2:9" s="297" customFormat="1" ht="13.2" x14ac:dyDescent="0.25">
      <c r="D245" s="924"/>
      <c r="E245" s="925"/>
      <c r="F245" s="925"/>
      <c r="H245" s="299"/>
      <c r="I245" s="299"/>
    </row>
    <row r="246" spans="2:9" s="297" customFormat="1" ht="13.2" x14ac:dyDescent="0.25">
      <c r="D246" s="924"/>
      <c r="E246" s="925"/>
      <c r="F246" s="925"/>
      <c r="H246" s="299"/>
      <c r="I246" s="299"/>
    </row>
    <row r="247" spans="2:9" s="297" customFormat="1" ht="13.2" x14ac:dyDescent="0.25">
      <c r="D247" s="924"/>
      <c r="E247" s="925"/>
      <c r="F247" s="925"/>
      <c r="H247" s="299"/>
      <c r="I247" s="299"/>
    </row>
    <row r="248" spans="2:9" s="297" customFormat="1" ht="13.2" x14ac:dyDescent="0.25">
      <c r="D248" s="924"/>
      <c r="E248" s="925"/>
      <c r="F248" s="925"/>
      <c r="H248" s="299"/>
      <c r="I248" s="299"/>
    </row>
  </sheetData>
  <sheetProtection algorithmName="SHA-512" hashValue="vEyv6NP6/y8EKIX5l0K6P7mAUGKmk+0tmVAhAyqE+l5xt5QU6CK028seeb9LXLf4stC8+9Kf3VlbxJZ9yq+k6A==" saltValue="lLa5M8LU+8ut9p/zryRjdw==" spinCount="100000" sheet="1" objects="1" scenarios="1"/>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Dec 2016)&amp;C&amp;8Page &amp;P of &amp;N&amp;R&amp;A</oddFooter>
  </headerFooter>
  <rowBreaks count="1" manualBreakCount="1">
    <brk id="1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P31"/>
  <sheetViews>
    <sheetView showGridLines="0" showRowColHeaders="0" workbookViewId="0">
      <selection activeCell="B3" sqref="B3:J3"/>
    </sheetView>
  </sheetViews>
  <sheetFormatPr defaultColWidth="9.109375" defaultRowHeight="13.2" x14ac:dyDescent="0.25"/>
  <cols>
    <col min="1" max="1" width="2.33203125" style="523" customWidth="1"/>
    <col min="2" max="7" width="9.109375" style="523"/>
    <col min="8" max="8" width="15.33203125" style="523" customWidth="1"/>
    <col min="9" max="9" width="9.109375" style="523"/>
    <col min="10" max="10" width="13.109375" style="523" customWidth="1"/>
    <col min="11" max="16384" width="9.109375" style="523"/>
  </cols>
  <sheetData>
    <row r="1" spans="2:16" ht="6" customHeight="1" x14ac:dyDescent="0.25"/>
    <row r="2" spans="2:16" s="90" customFormat="1" ht="44.25" customHeight="1" x14ac:dyDescent="0.3">
      <c r="B2" s="1414" t="s">
        <v>743</v>
      </c>
      <c r="C2" s="1415"/>
      <c r="D2" s="1415"/>
      <c r="E2" s="1415"/>
      <c r="F2" s="1415"/>
      <c r="G2" s="1415"/>
      <c r="H2" s="1415"/>
      <c r="I2" s="1415"/>
      <c r="J2" s="1415"/>
      <c r="L2" s="524"/>
      <c r="M2" s="525"/>
      <c r="N2" s="526"/>
      <c r="O2" s="526"/>
      <c r="P2" s="526"/>
    </row>
    <row r="3" spans="2:16" s="90" customFormat="1" ht="41.25" customHeight="1" x14ac:dyDescent="0.3">
      <c r="B3" s="1416" t="s">
        <v>1433</v>
      </c>
      <c r="C3" s="1417"/>
      <c r="D3" s="1417"/>
      <c r="E3" s="1417"/>
      <c r="F3" s="1417"/>
      <c r="G3" s="1417"/>
      <c r="H3" s="1417"/>
      <c r="I3" s="1417"/>
      <c r="J3" s="1417"/>
      <c r="L3" s="524"/>
      <c r="M3" s="525"/>
      <c r="N3" s="526"/>
      <c r="O3" s="526"/>
      <c r="P3" s="526"/>
    </row>
    <row r="4" spans="2:16" ht="6" customHeight="1" x14ac:dyDescent="0.25"/>
    <row r="5" spans="2:16" ht="31.2" x14ac:dyDescent="0.3">
      <c r="B5" s="527" t="s">
        <v>334</v>
      </c>
      <c r="C5" s="528"/>
      <c r="D5" s="528"/>
      <c r="E5" s="528"/>
      <c r="F5" s="528"/>
      <c r="G5" s="528"/>
      <c r="H5" s="528"/>
      <c r="I5" s="528"/>
      <c r="J5" s="528"/>
    </row>
    <row r="6" spans="2:16" ht="5.25" customHeight="1" x14ac:dyDescent="0.25">
      <c r="B6" s="529"/>
    </row>
    <row r="7" spans="2:16" ht="39.75" customHeight="1" x14ac:dyDescent="0.25">
      <c r="B7" s="1420" t="s">
        <v>1019</v>
      </c>
      <c r="C7" s="1420"/>
      <c r="D7" s="1420"/>
      <c r="E7" s="1420"/>
      <c r="F7" s="1420"/>
      <c r="G7" s="1420"/>
      <c r="H7" s="1420"/>
      <c r="I7" s="1420"/>
      <c r="J7" s="1420"/>
    </row>
    <row r="8" spans="2:16" ht="8.25" customHeight="1" x14ac:dyDescent="0.25">
      <c r="B8" s="530"/>
      <c r="C8" s="530"/>
      <c r="D8" s="530"/>
      <c r="E8" s="530"/>
      <c r="F8" s="530"/>
      <c r="G8" s="530"/>
      <c r="H8" s="530"/>
      <c r="I8" s="530"/>
      <c r="J8" s="530"/>
    </row>
    <row r="9" spans="2:16" ht="18" customHeight="1" x14ac:dyDescent="0.3">
      <c r="B9" s="531" t="s">
        <v>406</v>
      </c>
      <c r="C9" s="532"/>
      <c r="D9" s="532"/>
      <c r="E9" s="532"/>
      <c r="F9" s="532"/>
      <c r="G9" s="532"/>
      <c r="H9" s="532"/>
      <c r="I9" s="532"/>
      <c r="J9" s="532"/>
    </row>
    <row r="10" spans="2:16" ht="9" customHeight="1" x14ac:dyDescent="0.3">
      <c r="B10" s="531"/>
      <c r="C10" s="532"/>
      <c r="D10" s="532"/>
      <c r="E10" s="532"/>
      <c r="F10" s="532"/>
      <c r="G10" s="532"/>
      <c r="H10" s="532"/>
      <c r="I10" s="532"/>
      <c r="J10" s="532"/>
    </row>
    <row r="11" spans="2:16" ht="48.75" customHeight="1" x14ac:dyDescent="0.3">
      <c r="B11" s="1421" t="s">
        <v>534</v>
      </c>
      <c r="C11" s="1412"/>
      <c r="D11" s="1412"/>
      <c r="E11" s="1412"/>
      <c r="F11" s="1412"/>
      <c r="G11" s="1412"/>
      <c r="H11" s="1412"/>
      <c r="I11" s="1412"/>
      <c r="J11" s="1412"/>
    </row>
    <row r="12" spans="2:16" ht="9" customHeight="1" x14ac:dyDescent="0.3">
      <c r="B12" s="263"/>
      <c r="C12" s="263"/>
      <c r="D12" s="263"/>
      <c r="E12" s="263"/>
      <c r="F12" s="263"/>
      <c r="G12" s="263"/>
      <c r="H12" s="263"/>
      <c r="I12" s="263"/>
      <c r="J12" s="263"/>
    </row>
    <row r="13" spans="2:16" ht="15.6" x14ac:dyDescent="0.3">
      <c r="B13" s="1421" t="s">
        <v>249</v>
      </c>
      <c r="C13" s="1412"/>
      <c r="D13" s="1412"/>
      <c r="E13" s="1412"/>
      <c r="F13" s="1412"/>
      <c r="G13" s="1412"/>
      <c r="H13" s="1412"/>
      <c r="I13" s="1412"/>
      <c r="J13" s="1412"/>
    </row>
    <row r="14" spans="2:16" ht="9" customHeight="1" x14ac:dyDescent="0.3">
      <c r="B14" s="533"/>
      <c r="C14" s="432"/>
      <c r="D14" s="432"/>
      <c r="E14" s="432"/>
      <c r="F14" s="432"/>
      <c r="G14" s="432"/>
      <c r="H14" s="432"/>
      <c r="I14" s="432"/>
      <c r="J14" s="432"/>
    </row>
    <row r="15" spans="2:16" ht="13.8" x14ac:dyDescent="0.25">
      <c r="B15" s="1422" t="s">
        <v>934</v>
      </c>
      <c r="C15" s="1422"/>
      <c r="D15" s="1422"/>
      <c r="E15" s="1422"/>
      <c r="F15" s="1422"/>
      <c r="G15" s="1422"/>
      <c r="H15" s="1422"/>
      <c r="I15" s="1422"/>
      <c r="J15" s="1422"/>
    </row>
    <row r="16" spans="2:16" ht="9" customHeight="1" x14ac:dyDescent="0.3">
      <c r="B16" s="263"/>
      <c r="C16" s="263"/>
      <c r="D16" s="263"/>
      <c r="E16" s="263"/>
      <c r="F16" s="263"/>
      <c r="G16" s="263"/>
      <c r="H16" s="263"/>
      <c r="I16" s="263"/>
      <c r="J16" s="263"/>
    </row>
    <row r="17" spans="2:10" ht="47.25" customHeight="1" x14ac:dyDescent="0.3">
      <c r="B17" s="1421" t="s">
        <v>428</v>
      </c>
      <c r="C17" s="1412"/>
      <c r="D17" s="1412"/>
      <c r="E17" s="1412"/>
      <c r="F17" s="1412"/>
      <c r="G17" s="1412"/>
      <c r="H17" s="1412"/>
      <c r="I17" s="1412"/>
      <c r="J17" s="1412"/>
    </row>
    <row r="18" spans="2:10" ht="9" customHeight="1" x14ac:dyDescent="0.3">
      <c r="B18" s="263"/>
      <c r="C18" s="263"/>
      <c r="D18" s="263"/>
      <c r="E18" s="263"/>
      <c r="F18" s="263"/>
      <c r="G18" s="263"/>
      <c r="H18" s="263"/>
      <c r="I18" s="263"/>
      <c r="J18" s="263"/>
    </row>
    <row r="19" spans="2:10" ht="45.75" customHeight="1" x14ac:dyDescent="0.3">
      <c r="B19" s="1421" t="s">
        <v>332</v>
      </c>
      <c r="C19" s="1412"/>
      <c r="D19" s="1412"/>
      <c r="E19" s="1412"/>
      <c r="F19" s="1412"/>
      <c r="G19" s="1412"/>
      <c r="H19" s="1412"/>
      <c r="I19" s="1412"/>
      <c r="J19" s="1412"/>
    </row>
    <row r="20" spans="2:10" ht="9" customHeight="1" x14ac:dyDescent="0.3">
      <c r="B20" s="263"/>
      <c r="C20" s="263"/>
      <c r="D20" s="263"/>
      <c r="E20" s="263"/>
      <c r="F20" s="263"/>
      <c r="G20" s="263"/>
      <c r="H20" s="263"/>
      <c r="I20" s="263"/>
      <c r="J20" s="263"/>
    </row>
    <row r="21" spans="2:10" ht="34.5" customHeight="1" x14ac:dyDescent="0.3">
      <c r="B21" s="1421" t="s">
        <v>333</v>
      </c>
      <c r="C21" s="1412"/>
      <c r="D21" s="1412"/>
      <c r="E21" s="1412"/>
      <c r="F21" s="1412"/>
      <c r="G21" s="1412"/>
      <c r="H21" s="1412"/>
      <c r="I21" s="1412"/>
      <c r="J21" s="1412"/>
    </row>
    <row r="22" spans="2:10" ht="9" customHeight="1" x14ac:dyDescent="0.3">
      <c r="B22" s="263"/>
      <c r="C22" s="263"/>
      <c r="D22" s="263"/>
      <c r="E22" s="263"/>
      <c r="F22" s="263"/>
      <c r="G22" s="263"/>
      <c r="H22" s="263"/>
      <c r="I22" s="263"/>
      <c r="J22" s="263"/>
    </row>
    <row r="23" spans="2:10" ht="94.5" customHeight="1" x14ac:dyDescent="0.3">
      <c r="B23" s="1421" t="s">
        <v>1044</v>
      </c>
      <c r="C23" s="1412"/>
      <c r="D23" s="1412"/>
      <c r="E23" s="1412"/>
      <c r="F23" s="1412"/>
      <c r="G23" s="1412"/>
      <c r="H23" s="1412"/>
      <c r="I23" s="1412"/>
      <c r="J23" s="1412"/>
    </row>
    <row r="24" spans="2:10" ht="6.75" customHeight="1" x14ac:dyDescent="0.3">
      <c r="B24" s="263"/>
      <c r="C24" s="263"/>
      <c r="D24" s="263"/>
      <c r="E24" s="263"/>
      <c r="F24" s="263"/>
      <c r="G24" s="263"/>
      <c r="H24" s="263"/>
      <c r="I24" s="263"/>
      <c r="J24" s="263"/>
    </row>
    <row r="25" spans="2:10" ht="18" customHeight="1" x14ac:dyDescent="0.3">
      <c r="B25" s="144" t="s">
        <v>1040</v>
      </c>
      <c r="C25" s="143"/>
      <c r="D25" s="143"/>
      <c r="E25" s="90"/>
      <c r="F25" s="90"/>
      <c r="G25" s="143"/>
      <c r="H25" s="90"/>
      <c r="I25" s="90"/>
      <c r="J25" s="90"/>
    </row>
    <row r="26" spans="2:10" ht="31.5" customHeight="1" x14ac:dyDescent="0.3">
      <c r="B26" s="1418" t="s">
        <v>1045</v>
      </c>
      <c r="C26" s="1412"/>
      <c r="D26" s="1412"/>
      <c r="E26" s="1412"/>
      <c r="F26" s="1412"/>
      <c r="G26" s="1412"/>
      <c r="H26" s="1412"/>
      <c r="I26" s="1412"/>
      <c r="J26" s="1412"/>
    </row>
    <row r="27" spans="2:10" ht="9.75" customHeight="1" x14ac:dyDescent="0.3">
      <c r="B27" s="144"/>
      <c r="C27" s="143"/>
      <c r="D27" s="143"/>
      <c r="E27" s="90"/>
      <c r="F27" s="90"/>
      <c r="G27" s="143"/>
      <c r="H27" s="90"/>
      <c r="I27" s="90"/>
      <c r="J27" s="90"/>
    </row>
    <row r="28" spans="2:10" ht="48" customHeight="1" x14ac:dyDescent="0.3">
      <c r="B28" s="1418" t="s">
        <v>1219</v>
      </c>
      <c r="C28" s="1412"/>
      <c r="D28" s="1412"/>
      <c r="E28" s="1412"/>
      <c r="F28" s="1412"/>
      <c r="G28" s="1412"/>
      <c r="H28" s="1412"/>
      <c r="I28" s="1412"/>
      <c r="J28" s="1412"/>
    </row>
    <row r="29" spans="2:10" ht="30" customHeight="1" x14ac:dyDescent="0.25"/>
    <row r="30" spans="2:10" ht="30" customHeight="1" x14ac:dyDescent="0.25"/>
    <row r="31" spans="2:10" ht="30" customHeight="1" x14ac:dyDescent="0.25"/>
  </sheetData>
  <sheetProtection algorithmName="SHA-512" hashValue="f2AIIBxFnwm4WUw8KgskoLtXObR4H3PQw9Lvyqg+/p2U0hhEbo8yt4n+ST4OlU0Yrr47Yc8nF09wQB1RvYRWrg==" saltValue="Ub9xSWOWrxc5TZXieTrDLQ==" spinCount="100000" sheet="1" objects="1" scenarios="1"/>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left="0.75" right="0.75" top="1" bottom="1" header="0.5" footer="0.5"/>
  <pageSetup scale="97" orientation="portrait" horizontalDpi="4294967293" r:id="rId1"/>
  <headerFooter alignWithMargins="0">
    <oddFooter>&amp;R&amp;A</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N428"/>
  <sheetViews>
    <sheetView zoomScale="85" zoomScaleNormal="85" workbookViewId="0">
      <pane ySplit="2196" topLeftCell="A7" activePane="bottomLeft"/>
      <selection sqref="A1:XFD1048576"/>
      <selection pane="bottomLeft" activeCell="A7" sqref="A7"/>
    </sheetView>
  </sheetViews>
  <sheetFormatPr defaultColWidth="9.109375" defaultRowHeight="13.2" x14ac:dyDescent="0.25"/>
  <cols>
    <col min="1" max="1" width="40.6640625" style="291" customWidth="1"/>
    <col min="2" max="2" width="3.6640625" style="291" customWidth="1"/>
    <col min="3" max="3" width="3.6640625" style="926" customWidth="1"/>
    <col min="4" max="4" width="11.6640625" style="284" customWidth="1"/>
    <col min="5" max="6" width="13.6640625" style="284" customWidth="1"/>
    <col min="7" max="7" width="11.6640625" style="284" customWidth="1"/>
    <col min="8" max="9" width="13.6640625" style="284" customWidth="1"/>
    <col min="10" max="14" width="9.109375" style="297"/>
    <col min="15" max="16384" width="9.109375" style="294"/>
  </cols>
  <sheetData>
    <row r="1" spans="1:14" ht="49.2" x14ac:dyDescent="0.3">
      <c r="A1" s="545" t="s">
        <v>1208</v>
      </c>
      <c r="B1" s="545"/>
      <c r="C1" s="891"/>
      <c r="D1" s="892"/>
      <c r="E1" s="892"/>
      <c r="F1" s="892"/>
      <c r="G1" s="929"/>
      <c r="H1" s="743"/>
      <c r="I1" s="743"/>
    </row>
    <row r="2" spans="1:14" ht="13.8" thickBot="1" x14ac:dyDescent="0.3">
      <c r="A2" s="285"/>
      <c r="B2" s="285"/>
      <c r="C2" s="893"/>
      <c r="D2" s="894"/>
      <c r="E2" s="894"/>
      <c r="F2" s="894"/>
    </row>
    <row r="3" spans="1:14" ht="14.4" thickTop="1" thickBot="1" x14ac:dyDescent="0.3">
      <c r="A3" s="295"/>
      <c r="B3" s="296"/>
      <c r="C3" s="909"/>
      <c r="D3" s="1656" t="s">
        <v>972</v>
      </c>
      <c r="E3" s="1657"/>
      <c r="F3" s="1658"/>
      <c r="G3" s="930" t="s">
        <v>973</v>
      </c>
      <c r="H3" s="931"/>
      <c r="I3" s="932"/>
    </row>
    <row r="4" spans="1:14" x14ac:dyDescent="0.25">
      <c r="A4" s="933"/>
      <c r="B4" s="934"/>
      <c r="C4" s="912"/>
      <c r="D4" s="935" t="s">
        <v>246</v>
      </c>
      <c r="E4" s="936" t="s">
        <v>625</v>
      </c>
      <c r="F4" s="937" t="s">
        <v>627</v>
      </c>
      <c r="G4" s="938" t="s">
        <v>246</v>
      </c>
      <c r="H4" s="939" t="s">
        <v>625</v>
      </c>
      <c r="I4" s="940" t="s">
        <v>627</v>
      </c>
    </row>
    <row r="5" spans="1:14" x14ac:dyDescent="0.25">
      <c r="A5" s="933"/>
      <c r="B5" s="1652" t="s">
        <v>674</v>
      </c>
      <c r="C5" s="1653"/>
      <c r="D5" s="941" t="s">
        <v>918</v>
      </c>
      <c r="E5" s="942" t="s">
        <v>626</v>
      </c>
      <c r="F5" s="943" t="s">
        <v>626</v>
      </c>
      <c r="G5" s="944" t="s">
        <v>201</v>
      </c>
      <c r="H5" s="945" t="s">
        <v>626</v>
      </c>
      <c r="I5" s="946" t="s">
        <v>626</v>
      </c>
    </row>
    <row r="6" spans="1:14" s="308" customFormat="1" ht="13.5" customHeight="1" thickBot="1" x14ac:dyDescent="0.3">
      <c r="A6" s="947" t="s">
        <v>242</v>
      </c>
      <c r="B6" s="1654" t="s">
        <v>685</v>
      </c>
      <c r="C6" s="1655"/>
      <c r="D6" s="948" t="s">
        <v>252</v>
      </c>
      <c r="E6" s="949" t="s">
        <v>252</v>
      </c>
      <c r="F6" s="950" t="s">
        <v>252</v>
      </c>
      <c r="G6" s="948" t="s">
        <v>252</v>
      </c>
      <c r="H6" s="949" t="s">
        <v>252</v>
      </c>
      <c r="I6" s="951" t="s">
        <v>252</v>
      </c>
      <c r="J6" s="297"/>
      <c r="K6" s="297"/>
      <c r="L6" s="297"/>
      <c r="M6" s="297"/>
      <c r="N6" s="297"/>
    </row>
    <row r="7" spans="1:14" s="308" customFormat="1" ht="11.25" customHeight="1" x14ac:dyDescent="0.25">
      <c r="A7" s="309" t="s">
        <v>589</v>
      </c>
      <c r="B7" s="781" t="s">
        <v>693</v>
      </c>
      <c r="C7" s="952" t="s">
        <v>679</v>
      </c>
      <c r="D7" s="953">
        <v>100114.28571428571</v>
      </c>
      <c r="E7" s="901" t="s">
        <v>1014</v>
      </c>
      <c r="F7" s="954">
        <v>100114.28571428571</v>
      </c>
      <c r="G7" s="953">
        <v>840960.00000000012</v>
      </c>
      <c r="H7" s="783" t="s">
        <v>1014</v>
      </c>
      <c r="I7" s="754">
        <v>840960.00000000012</v>
      </c>
      <c r="J7" s="297"/>
      <c r="K7" s="297"/>
      <c r="L7" s="297"/>
      <c r="M7" s="297"/>
      <c r="N7" s="297"/>
    </row>
    <row r="8" spans="1:14" s="308" customFormat="1" ht="11.25" customHeight="1" x14ac:dyDescent="0.25">
      <c r="A8" s="279" t="s">
        <v>590</v>
      </c>
      <c r="B8" s="785" t="s">
        <v>693</v>
      </c>
      <c r="C8" s="955" t="s">
        <v>679</v>
      </c>
      <c r="D8" s="956">
        <v>66742.857142857145</v>
      </c>
      <c r="E8" s="903" t="s">
        <v>1014</v>
      </c>
      <c r="F8" s="957">
        <v>66742.857142857145</v>
      </c>
      <c r="G8" s="956">
        <v>560640.00000000012</v>
      </c>
      <c r="H8" s="787" t="s">
        <v>1014</v>
      </c>
      <c r="I8" s="757">
        <v>560640.00000000012</v>
      </c>
      <c r="J8" s="297"/>
      <c r="K8" s="297"/>
      <c r="L8" s="297"/>
      <c r="M8" s="297"/>
      <c r="N8" s="297"/>
    </row>
    <row r="9" spans="1:14" s="308" customFormat="1" ht="11.25" customHeight="1" x14ac:dyDescent="0.25">
      <c r="A9" s="279" t="s">
        <v>591</v>
      </c>
      <c r="B9" s="785" t="s">
        <v>693</v>
      </c>
      <c r="C9" s="955" t="s">
        <v>694</v>
      </c>
      <c r="D9" s="956">
        <v>12931428.571428571</v>
      </c>
      <c r="E9" s="903" t="s">
        <v>1014</v>
      </c>
      <c r="F9" s="957">
        <v>12931428.571428571</v>
      </c>
      <c r="G9" s="956">
        <v>108624000</v>
      </c>
      <c r="H9" s="787" t="s">
        <v>1014</v>
      </c>
      <c r="I9" s="757">
        <v>108624000</v>
      </c>
      <c r="J9" s="297"/>
      <c r="K9" s="297"/>
      <c r="L9" s="297"/>
      <c r="M9" s="297"/>
      <c r="N9" s="297"/>
    </row>
    <row r="10" spans="1:14" s="308" customFormat="1" ht="11.25" customHeight="1" x14ac:dyDescent="0.25">
      <c r="A10" s="279" t="s">
        <v>592</v>
      </c>
      <c r="B10" s="785" t="s">
        <v>1437</v>
      </c>
      <c r="C10" s="955" t="s">
        <v>679</v>
      </c>
      <c r="D10" s="956">
        <v>417.14285714285717</v>
      </c>
      <c r="E10" s="903">
        <v>660.63348416289602</v>
      </c>
      <c r="F10" s="957">
        <v>417.14285714285717</v>
      </c>
      <c r="G10" s="956">
        <v>3504.0000000000009</v>
      </c>
      <c r="H10" s="787">
        <v>5771.2941176470604</v>
      </c>
      <c r="I10" s="757">
        <v>3504.0000000000009</v>
      </c>
      <c r="J10" s="297"/>
      <c r="K10" s="297"/>
      <c r="L10" s="297"/>
      <c r="M10" s="297"/>
      <c r="N10" s="297"/>
    </row>
    <row r="11" spans="1:14" s="308" customFormat="1" ht="11.25" customHeight="1" x14ac:dyDescent="0.25">
      <c r="A11" s="279" t="s">
        <v>171</v>
      </c>
      <c r="B11" s="785" t="s">
        <v>695</v>
      </c>
      <c r="C11" s="955" t="s">
        <v>679</v>
      </c>
      <c r="D11" s="956" t="s">
        <v>1014</v>
      </c>
      <c r="E11" s="903" t="s">
        <v>1014</v>
      </c>
      <c r="F11" s="957" t="s">
        <v>1014</v>
      </c>
      <c r="G11" s="956" t="s">
        <v>1014</v>
      </c>
      <c r="H11" s="787" t="s">
        <v>1014</v>
      </c>
      <c r="I11" s="757" t="s">
        <v>1014</v>
      </c>
      <c r="J11" s="297"/>
      <c r="K11" s="297"/>
      <c r="L11" s="297"/>
      <c r="M11" s="297"/>
      <c r="N11" s="297"/>
    </row>
    <row r="12" spans="1:14" s="308" customFormat="1" ht="11.25" customHeight="1" x14ac:dyDescent="0.25">
      <c r="A12" s="305" t="s">
        <v>172</v>
      </c>
      <c r="B12" s="785" t="s">
        <v>695</v>
      </c>
      <c r="C12" s="955" t="s">
        <v>679</v>
      </c>
      <c r="D12" s="956" t="s">
        <v>1014</v>
      </c>
      <c r="E12" s="903" t="s">
        <v>1014</v>
      </c>
      <c r="F12" s="957" t="s">
        <v>1014</v>
      </c>
      <c r="G12" s="956" t="s">
        <v>1014</v>
      </c>
      <c r="H12" s="787" t="s">
        <v>1014</v>
      </c>
      <c r="I12" s="757" t="s">
        <v>1014</v>
      </c>
      <c r="J12" s="297"/>
      <c r="K12" s="297"/>
      <c r="L12" s="297"/>
      <c r="M12" s="297"/>
      <c r="N12" s="297"/>
    </row>
    <row r="13" spans="1:14" s="308" customFormat="1" ht="11.25" customHeight="1" x14ac:dyDescent="0.25">
      <c r="A13" s="305" t="s">
        <v>103</v>
      </c>
      <c r="B13" s="785" t="s">
        <v>695</v>
      </c>
      <c r="C13" s="955" t="s">
        <v>679</v>
      </c>
      <c r="D13" s="956" t="s">
        <v>1014</v>
      </c>
      <c r="E13" s="903" t="s">
        <v>1014</v>
      </c>
      <c r="F13" s="957" t="s">
        <v>1014</v>
      </c>
      <c r="G13" s="956" t="s">
        <v>1014</v>
      </c>
      <c r="H13" s="787" t="s">
        <v>1014</v>
      </c>
      <c r="I13" s="757" t="s">
        <v>1014</v>
      </c>
      <c r="J13" s="297"/>
      <c r="K13" s="297"/>
      <c r="L13" s="297"/>
      <c r="M13" s="297"/>
      <c r="N13" s="297"/>
    </row>
    <row r="14" spans="1:14" s="308" customFormat="1" ht="11.25" customHeight="1" x14ac:dyDescent="0.25">
      <c r="A14" s="279" t="s">
        <v>593</v>
      </c>
      <c r="B14" s="785" t="s">
        <v>693</v>
      </c>
      <c r="C14" s="955" t="s">
        <v>679</v>
      </c>
      <c r="D14" s="956">
        <v>500571.42857142852</v>
      </c>
      <c r="E14" s="903" t="s">
        <v>1014</v>
      </c>
      <c r="F14" s="957">
        <v>500571.42857142852</v>
      </c>
      <c r="G14" s="956">
        <v>4204800</v>
      </c>
      <c r="H14" s="787" t="s">
        <v>1014</v>
      </c>
      <c r="I14" s="757">
        <v>4204800</v>
      </c>
      <c r="J14" s="297"/>
      <c r="K14" s="297"/>
      <c r="L14" s="297"/>
      <c r="M14" s="297"/>
      <c r="N14" s="297"/>
    </row>
    <row r="15" spans="1:14" s="308" customFormat="1" ht="11.25" customHeight="1" x14ac:dyDescent="0.25">
      <c r="A15" s="279" t="s">
        <v>594</v>
      </c>
      <c r="B15" s="785" t="s">
        <v>695</v>
      </c>
      <c r="C15" s="955" t="s">
        <v>679</v>
      </c>
      <c r="D15" s="956" t="s">
        <v>1014</v>
      </c>
      <c r="E15" s="903" t="s">
        <v>1014</v>
      </c>
      <c r="F15" s="957" t="s">
        <v>1014</v>
      </c>
      <c r="G15" s="956" t="s">
        <v>1014</v>
      </c>
      <c r="H15" s="787" t="s">
        <v>1014</v>
      </c>
      <c r="I15" s="757" t="s">
        <v>1014</v>
      </c>
      <c r="J15" s="297"/>
      <c r="K15" s="297"/>
      <c r="L15" s="297"/>
      <c r="M15" s="297"/>
      <c r="N15" s="297"/>
    </row>
    <row r="16" spans="1:14" s="308" customFormat="1" ht="11.25" customHeight="1" x14ac:dyDescent="0.25">
      <c r="A16" s="279" t="s">
        <v>731</v>
      </c>
      <c r="B16" s="785" t="s">
        <v>695</v>
      </c>
      <c r="C16" s="955" t="s">
        <v>679</v>
      </c>
      <c r="D16" s="956" t="s">
        <v>1014</v>
      </c>
      <c r="E16" s="903" t="s">
        <v>1014</v>
      </c>
      <c r="F16" s="957" t="s">
        <v>1014</v>
      </c>
      <c r="G16" s="956" t="s">
        <v>1014</v>
      </c>
      <c r="H16" s="787" t="s">
        <v>1014</v>
      </c>
      <c r="I16" s="757" t="s">
        <v>1014</v>
      </c>
      <c r="J16" s="297"/>
      <c r="K16" s="297"/>
      <c r="L16" s="297"/>
      <c r="M16" s="297"/>
      <c r="N16" s="297"/>
    </row>
    <row r="17" spans="1:14" s="308" customFormat="1" ht="11.25" customHeight="1" x14ac:dyDescent="0.25">
      <c r="A17" s="279" t="s">
        <v>104</v>
      </c>
      <c r="B17" s="785" t="s">
        <v>695</v>
      </c>
      <c r="C17" s="955" t="s">
        <v>679</v>
      </c>
      <c r="D17" s="956" t="s">
        <v>1014</v>
      </c>
      <c r="E17" s="903" t="s">
        <v>1014</v>
      </c>
      <c r="F17" s="957" t="s">
        <v>1014</v>
      </c>
      <c r="G17" s="956" t="s">
        <v>1014</v>
      </c>
      <c r="H17" s="787" t="s">
        <v>1014</v>
      </c>
      <c r="I17" s="757" t="s">
        <v>1014</v>
      </c>
      <c r="J17" s="297"/>
      <c r="K17" s="297"/>
      <c r="L17" s="297"/>
      <c r="M17" s="297"/>
      <c r="N17" s="297"/>
    </row>
    <row r="18" spans="1:14" s="308" customFormat="1" ht="11.25" customHeight="1" x14ac:dyDescent="0.25">
      <c r="A18" s="279" t="s">
        <v>732</v>
      </c>
      <c r="B18" s="785" t="s">
        <v>695</v>
      </c>
      <c r="C18" s="955" t="s">
        <v>679</v>
      </c>
      <c r="D18" s="956" t="s">
        <v>1014</v>
      </c>
      <c r="E18" s="903" t="s">
        <v>1014</v>
      </c>
      <c r="F18" s="957" t="s">
        <v>1014</v>
      </c>
      <c r="G18" s="956" t="s">
        <v>1014</v>
      </c>
      <c r="H18" s="787" t="s">
        <v>1014</v>
      </c>
      <c r="I18" s="757" t="s">
        <v>1014</v>
      </c>
      <c r="J18" s="297"/>
      <c r="K18" s="297"/>
      <c r="L18" s="297"/>
      <c r="M18" s="297"/>
      <c r="N18" s="297"/>
    </row>
    <row r="19" spans="1:14" s="308" customFormat="1" ht="11.25" customHeight="1" x14ac:dyDescent="0.25">
      <c r="A19" s="279" t="s">
        <v>1245</v>
      </c>
      <c r="B19" s="785" t="s">
        <v>695</v>
      </c>
      <c r="C19" s="955" t="s">
        <v>679</v>
      </c>
      <c r="D19" s="956" t="s">
        <v>1014</v>
      </c>
      <c r="E19" s="903" t="s">
        <v>1014</v>
      </c>
      <c r="F19" s="957" t="s">
        <v>1014</v>
      </c>
      <c r="G19" s="956" t="s">
        <v>1014</v>
      </c>
      <c r="H19" s="787" t="s">
        <v>1014</v>
      </c>
      <c r="I19" s="757" t="s">
        <v>1014</v>
      </c>
      <c r="J19" s="297"/>
      <c r="K19" s="297"/>
      <c r="L19" s="297"/>
      <c r="M19" s="297"/>
      <c r="N19" s="297"/>
    </row>
    <row r="20" spans="1:14" s="308" customFormat="1" ht="11.25" customHeight="1" x14ac:dyDescent="0.25">
      <c r="A20" s="279" t="s">
        <v>733</v>
      </c>
      <c r="B20" s="785" t="s">
        <v>693</v>
      </c>
      <c r="C20" s="955" t="s">
        <v>694</v>
      </c>
      <c r="D20" s="956">
        <v>719.921104536489</v>
      </c>
      <c r="E20" s="903">
        <v>719.921104536489</v>
      </c>
      <c r="F20" s="957">
        <v>12514.285714285714</v>
      </c>
      <c r="G20" s="956">
        <v>6289.2307692307695</v>
      </c>
      <c r="H20" s="787">
        <v>6289.2307692307695</v>
      </c>
      <c r="I20" s="757">
        <v>105120.00000000001</v>
      </c>
      <c r="J20" s="297"/>
      <c r="K20" s="297"/>
      <c r="L20" s="297"/>
      <c r="M20" s="297"/>
      <c r="N20" s="297"/>
    </row>
    <row r="21" spans="1:14" s="308" customFormat="1" ht="11.25" customHeight="1" x14ac:dyDescent="0.25">
      <c r="A21" s="279" t="s">
        <v>734</v>
      </c>
      <c r="B21" s="785" t="s">
        <v>1437</v>
      </c>
      <c r="C21" s="955" t="s">
        <v>679</v>
      </c>
      <c r="D21" s="956">
        <v>1843.4343434343436</v>
      </c>
      <c r="E21" s="903">
        <v>1843.4343434343436</v>
      </c>
      <c r="F21" s="957" t="s">
        <v>1014</v>
      </c>
      <c r="G21" s="956">
        <v>4459.6363636363649</v>
      </c>
      <c r="H21" s="787">
        <v>4459.6363636363649</v>
      </c>
      <c r="I21" s="757" t="s">
        <v>1014</v>
      </c>
      <c r="J21" s="297"/>
      <c r="K21" s="297"/>
      <c r="L21" s="297"/>
      <c r="M21" s="297"/>
      <c r="N21" s="297"/>
    </row>
    <row r="22" spans="1:14" s="308" customFormat="1" ht="11.25" customHeight="1" x14ac:dyDescent="0.25">
      <c r="A22" s="279" t="s">
        <v>735</v>
      </c>
      <c r="B22" s="785" t="s">
        <v>695</v>
      </c>
      <c r="C22" s="955" t="s">
        <v>679</v>
      </c>
      <c r="D22" s="956" t="s">
        <v>1014</v>
      </c>
      <c r="E22" s="903" t="s">
        <v>1014</v>
      </c>
      <c r="F22" s="957" t="s">
        <v>1014</v>
      </c>
      <c r="G22" s="956" t="s">
        <v>1014</v>
      </c>
      <c r="H22" s="787" t="s">
        <v>1014</v>
      </c>
      <c r="I22" s="757" t="s">
        <v>1014</v>
      </c>
      <c r="J22" s="297"/>
      <c r="K22" s="297"/>
      <c r="L22" s="297"/>
      <c r="M22" s="297"/>
      <c r="N22" s="297"/>
    </row>
    <row r="23" spans="1:14" s="308" customFormat="1" ht="11.25" customHeight="1" x14ac:dyDescent="0.25">
      <c r="A23" s="279" t="s">
        <v>736</v>
      </c>
      <c r="B23" s="785" t="s">
        <v>695</v>
      </c>
      <c r="C23" s="955" t="s">
        <v>679</v>
      </c>
      <c r="D23" s="956" t="s">
        <v>1014</v>
      </c>
      <c r="E23" s="903" t="s">
        <v>1014</v>
      </c>
      <c r="F23" s="957" t="s">
        <v>1014</v>
      </c>
      <c r="G23" s="956" t="s">
        <v>1014</v>
      </c>
      <c r="H23" s="787" t="s">
        <v>1014</v>
      </c>
      <c r="I23" s="757" t="s">
        <v>1014</v>
      </c>
      <c r="J23" s="297"/>
      <c r="K23" s="297"/>
      <c r="L23" s="297"/>
      <c r="M23" s="297"/>
      <c r="N23" s="297"/>
    </row>
    <row r="24" spans="1:14" s="308" customFormat="1" ht="11.25" customHeight="1" x14ac:dyDescent="0.25">
      <c r="A24" s="279" t="s">
        <v>737</v>
      </c>
      <c r="B24" s="785" t="s">
        <v>695</v>
      </c>
      <c r="C24" s="955" t="s">
        <v>679</v>
      </c>
      <c r="D24" s="956" t="s">
        <v>1014</v>
      </c>
      <c r="E24" s="903" t="s">
        <v>1014</v>
      </c>
      <c r="F24" s="957" t="s">
        <v>1014</v>
      </c>
      <c r="G24" s="956" t="s">
        <v>1014</v>
      </c>
      <c r="H24" s="787" t="s">
        <v>1014</v>
      </c>
      <c r="I24" s="757" t="s">
        <v>1014</v>
      </c>
      <c r="J24" s="297"/>
      <c r="K24" s="297"/>
      <c r="L24" s="297"/>
      <c r="M24" s="297"/>
      <c r="N24" s="297"/>
    </row>
    <row r="25" spans="1:14" s="308" customFormat="1" ht="11.25" customHeight="1" x14ac:dyDescent="0.25">
      <c r="A25" s="279" t="s">
        <v>738</v>
      </c>
      <c r="B25" s="785" t="s">
        <v>695</v>
      </c>
      <c r="C25" s="955" t="s">
        <v>679</v>
      </c>
      <c r="D25" s="956" t="s">
        <v>1014</v>
      </c>
      <c r="E25" s="903" t="s">
        <v>1014</v>
      </c>
      <c r="F25" s="957" t="s">
        <v>1014</v>
      </c>
      <c r="G25" s="956" t="s">
        <v>1014</v>
      </c>
      <c r="H25" s="787" t="s">
        <v>1014</v>
      </c>
      <c r="I25" s="757" t="s">
        <v>1014</v>
      </c>
      <c r="J25" s="297"/>
      <c r="K25" s="297"/>
      <c r="L25" s="297"/>
      <c r="M25" s="297"/>
      <c r="N25" s="297"/>
    </row>
    <row r="26" spans="1:14" s="308" customFormat="1" ht="11.25" customHeight="1" x14ac:dyDescent="0.25">
      <c r="A26" s="279" t="s">
        <v>136</v>
      </c>
      <c r="B26" s="785" t="s">
        <v>695</v>
      </c>
      <c r="C26" s="955" t="s">
        <v>679</v>
      </c>
      <c r="D26" s="956" t="s">
        <v>1014</v>
      </c>
      <c r="E26" s="903" t="s">
        <v>1014</v>
      </c>
      <c r="F26" s="957" t="s">
        <v>1014</v>
      </c>
      <c r="G26" s="956" t="s">
        <v>1014</v>
      </c>
      <c r="H26" s="787" t="s">
        <v>1014</v>
      </c>
      <c r="I26" s="757" t="s">
        <v>1014</v>
      </c>
      <c r="J26" s="297"/>
      <c r="K26" s="297"/>
      <c r="L26" s="297"/>
      <c r="M26" s="297"/>
      <c r="N26" s="297"/>
    </row>
    <row r="27" spans="1:14" s="308" customFormat="1" ht="11.25" customHeight="1" x14ac:dyDescent="0.25">
      <c r="A27" s="279" t="s">
        <v>243</v>
      </c>
      <c r="B27" s="785" t="s">
        <v>693</v>
      </c>
      <c r="C27" s="955" t="s">
        <v>679</v>
      </c>
      <c r="D27" s="956">
        <v>166.85714285714286</v>
      </c>
      <c r="E27" s="903">
        <v>2807.6923076923072</v>
      </c>
      <c r="F27" s="957">
        <v>166.85714285714286</v>
      </c>
      <c r="G27" s="956">
        <v>1401.6000000000004</v>
      </c>
      <c r="H27" s="787">
        <v>24528</v>
      </c>
      <c r="I27" s="757">
        <v>1401.6000000000004</v>
      </c>
      <c r="J27" s="297"/>
      <c r="K27" s="297"/>
      <c r="L27" s="297"/>
      <c r="M27" s="297"/>
      <c r="N27" s="297"/>
    </row>
    <row r="28" spans="1:14" s="308" customFormat="1" ht="11.25" customHeight="1" x14ac:dyDescent="0.25">
      <c r="A28" s="279" t="s">
        <v>137</v>
      </c>
      <c r="B28" s="785" t="s">
        <v>693</v>
      </c>
      <c r="C28" s="955" t="s">
        <v>694</v>
      </c>
      <c r="D28" s="956">
        <v>17.016317016317014</v>
      </c>
      <c r="E28" s="903">
        <v>17.016317016317014</v>
      </c>
      <c r="F28" s="957" t="s">
        <v>1014</v>
      </c>
      <c r="G28" s="956">
        <v>148.65454545454546</v>
      </c>
      <c r="H28" s="787">
        <v>148.65454545454546</v>
      </c>
      <c r="I28" s="757" t="s">
        <v>1014</v>
      </c>
      <c r="J28" s="297"/>
      <c r="K28" s="297"/>
      <c r="L28" s="297"/>
      <c r="M28" s="297"/>
      <c r="N28" s="297"/>
    </row>
    <row r="29" spans="1:14" s="308" customFormat="1" ht="11.25" customHeight="1" x14ac:dyDescent="0.25">
      <c r="A29" s="789" t="s">
        <v>1177</v>
      </c>
      <c r="B29" s="785" t="s">
        <v>693</v>
      </c>
      <c r="C29" s="955" t="s">
        <v>694</v>
      </c>
      <c r="D29" s="956">
        <v>561.53846153846143</v>
      </c>
      <c r="E29" s="903">
        <v>561.53846153846143</v>
      </c>
      <c r="F29" s="957">
        <v>58400</v>
      </c>
      <c r="G29" s="956">
        <v>4905.5999999999995</v>
      </c>
      <c r="H29" s="787">
        <v>4905.5999999999995</v>
      </c>
      <c r="I29" s="757">
        <v>490560.00000000012</v>
      </c>
      <c r="J29" s="297"/>
      <c r="K29" s="297"/>
      <c r="L29" s="297"/>
      <c r="M29" s="297"/>
      <c r="N29" s="297"/>
    </row>
    <row r="30" spans="1:14" s="308" customFormat="1" ht="11.25" customHeight="1" x14ac:dyDescent="0.25">
      <c r="A30" s="279" t="s">
        <v>138</v>
      </c>
      <c r="B30" s="785" t="s">
        <v>695</v>
      </c>
      <c r="C30" s="955" t="s">
        <v>679</v>
      </c>
      <c r="D30" s="956" t="s">
        <v>1014</v>
      </c>
      <c r="E30" s="903" t="s">
        <v>1014</v>
      </c>
      <c r="F30" s="957" t="s">
        <v>1014</v>
      </c>
      <c r="G30" s="956" t="s">
        <v>1014</v>
      </c>
      <c r="H30" s="787" t="s">
        <v>1014</v>
      </c>
      <c r="I30" s="757" t="s">
        <v>1014</v>
      </c>
      <c r="J30" s="297"/>
      <c r="K30" s="297"/>
      <c r="L30" s="297"/>
      <c r="M30" s="297"/>
      <c r="N30" s="297"/>
    </row>
    <row r="31" spans="1:14" s="308" customFormat="1" ht="11.25" customHeight="1" x14ac:dyDescent="0.25">
      <c r="A31" s="279" t="s">
        <v>139</v>
      </c>
      <c r="B31" s="785" t="s">
        <v>695</v>
      </c>
      <c r="C31" s="955" t="s">
        <v>679</v>
      </c>
      <c r="D31" s="956" t="s">
        <v>1014</v>
      </c>
      <c r="E31" s="903" t="s">
        <v>1014</v>
      </c>
      <c r="F31" s="957" t="s">
        <v>1014</v>
      </c>
      <c r="G31" s="956" t="s">
        <v>1014</v>
      </c>
      <c r="H31" s="787" t="s">
        <v>1014</v>
      </c>
      <c r="I31" s="757" t="s">
        <v>1014</v>
      </c>
      <c r="J31" s="297"/>
      <c r="K31" s="297"/>
      <c r="L31" s="297"/>
      <c r="M31" s="297"/>
      <c r="N31" s="297"/>
    </row>
    <row r="32" spans="1:14" s="308" customFormat="1" ht="11.25" customHeight="1" x14ac:dyDescent="0.25">
      <c r="A32" s="279" t="s">
        <v>140</v>
      </c>
      <c r="B32" s="785" t="s">
        <v>693</v>
      </c>
      <c r="C32" s="955" t="s">
        <v>694</v>
      </c>
      <c r="D32" s="956">
        <v>151.76715176715174</v>
      </c>
      <c r="E32" s="903">
        <v>151.76715176715174</v>
      </c>
      <c r="F32" s="957">
        <v>33371.428571428572</v>
      </c>
      <c r="G32" s="956">
        <v>1325.8378378378379</v>
      </c>
      <c r="H32" s="787">
        <v>1325.8378378378379</v>
      </c>
      <c r="I32" s="757">
        <v>280320.00000000006</v>
      </c>
      <c r="J32" s="297"/>
      <c r="K32" s="297"/>
      <c r="L32" s="297"/>
      <c r="M32" s="297"/>
      <c r="N32" s="297"/>
    </row>
    <row r="33" spans="1:14" s="308" customFormat="1" ht="11.25" customHeight="1" x14ac:dyDescent="0.25">
      <c r="A33" s="279" t="s">
        <v>141</v>
      </c>
      <c r="B33" s="785" t="s">
        <v>1437</v>
      </c>
      <c r="C33" s="955" t="s">
        <v>679</v>
      </c>
      <c r="D33" s="956">
        <v>5104.8951048951039</v>
      </c>
      <c r="E33" s="903">
        <v>5104.8951048951039</v>
      </c>
      <c r="F33" s="957" t="s">
        <v>1014</v>
      </c>
      <c r="G33" s="956">
        <v>44596.36363636364</v>
      </c>
      <c r="H33" s="787">
        <v>44596.36363636364</v>
      </c>
      <c r="I33" s="757" t="s">
        <v>1014</v>
      </c>
      <c r="J33" s="297"/>
      <c r="K33" s="297"/>
      <c r="L33" s="297"/>
      <c r="M33" s="297"/>
      <c r="N33" s="297"/>
    </row>
    <row r="34" spans="1:14" s="308" customFormat="1" ht="11.25" customHeight="1" x14ac:dyDescent="0.25">
      <c r="A34" s="279" t="s">
        <v>142</v>
      </c>
      <c r="B34" s="785" t="s">
        <v>693</v>
      </c>
      <c r="C34" s="955" t="s">
        <v>29</v>
      </c>
      <c r="D34" s="956">
        <v>2085.7142857142858</v>
      </c>
      <c r="E34" s="903" t="s">
        <v>1014</v>
      </c>
      <c r="F34" s="957">
        <v>2085.7142857142858</v>
      </c>
      <c r="G34" s="956">
        <v>17520.000000000004</v>
      </c>
      <c r="H34" s="787" t="s">
        <v>1014</v>
      </c>
      <c r="I34" s="757">
        <v>17520.000000000004</v>
      </c>
      <c r="J34" s="297"/>
      <c r="K34" s="297"/>
      <c r="L34" s="297"/>
      <c r="M34" s="297"/>
      <c r="N34" s="297"/>
    </row>
    <row r="35" spans="1:14" s="308" customFormat="1" ht="11.25" customHeight="1" x14ac:dyDescent="0.25">
      <c r="A35" s="279" t="s">
        <v>143</v>
      </c>
      <c r="B35" s="785" t="s">
        <v>695</v>
      </c>
      <c r="C35" s="955" t="s">
        <v>679</v>
      </c>
      <c r="D35" s="956" t="s">
        <v>1014</v>
      </c>
      <c r="E35" s="903" t="s">
        <v>1014</v>
      </c>
      <c r="F35" s="957" t="s">
        <v>1014</v>
      </c>
      <c r="G35" s="956" t="s">
        <v>1014</v>
      </c>
      <c r="H35" s="787" t="s">
        <v>1014</v>
      </c>
      <c r="I35" s="757" t="s">
        <v>1014</v>
      </c>
      <c r="J35" s="297"/>
      <c r="K35" s="297"/>
      <c r="L35" s="297"/>
      <c r="M35" s="297"/>
      <c r="N35" s="297"/>
    </row>
    <row r="36" spans="1:14" s="308" customFormat="1" ht="11.25" customHeight="1" x14ac:dyDescent="0.25">
      <c r="A36" s="279" t="s">
        <v>144</v>
      </c>
      <c r="B36" s="785" t="s">
        <v>693</v>
      </c>
      <c r="C36" s="955" t="s">
        <v>694</v>
      </c>
      <c r="D36" s="956">
        <v>935.89743589743568</v>
      </c>
      <c r="E36" s="903">
        <v>935.89743589743568</v>
      </c>
      <c r="F36" s="957">
        <v>41714.285714285717</v>
      </c>
      <c r="G36" s="956">
        <v>8176</v>
      </c>
      <c r="H36" s="787">
        <v>8176</v>
      </c>
      <c r="I36" s="757">
        <v>350400</v>
      </c>
      <c r="J36" s="297"/>
      <c r="K36" s="297"/>
      <c r="L36" s="297"/>
      <c r="M36" s="297"/>
      <c r="N36" s="297"/>
    </row>
    <row r="37" spans="1:14" s="308" customFormat="1" ht="11.25" customHeight="1" x14ac:dyDescent="0.25">
      <c r="A37" s="279" t="s">
        <v>655</v>
      </c>
      <c r="B37" s="785" t="s">
        <v>1437</v>
      </c>
      <c r="C37" s="955" t="s">
        <v>679</v>
      </c>
      <c r="D37" s="956">
        <v>561.53846153846166</v>
      </c>
      <c r="E37" s="903">
        <v>561.53846153846166</v>
      </c>
      <c r="F37" s="957">
        <v>1460</v>
      </c>
      <c r="G37" s="956">
        <v>4905.6000000000013</v>
      </c>
      <c r="H37" s="787">
        <v>4905.6000000000013</v>
      </c>
      <c r="I37" s="757">
        <v>12264.000000000002</v>
      </c>
      <c r="J37" s="297"/>
      <c r="K37" s="297"/>
      <c r="L37" s="297"/>
      <c r="M37" s="297"/>
      <c r="N37" s="297"/>
    </row>
    <row r="38" spans="1:14" s="308" customFormat="1" ht="11.25" customHeight="1" x14ac:dyDescent="0.25">
      <c r="A38" s="279" t="s">
        <v>145</v>
      </c>
      <c r="B38" s="785" t="s">
        <v>695</v>
      </c>
      <c r="C38" s="955" t="s">
        <v>679</v>
      </c>
      <c r="D38" s="956" t="s">
        <v>1014</v>
      </c>
      <c r="E38" s="903" t="s">
        <v>1014</v>
      </c>
      <c r="F38" s="957" t="s">
        <v>1014</v>
      </c>
      <c r="G38" s="956" t="s">
        <v>1014</v>
      </c>
      <c r="H38" s="787" t="s">
        <v>1014</v>
      </c>
      <c r="I38" s="757" t="s">
        <v>1014</v>
      </c>
      <c r="J38" s="297"/>
      <c r="K38" s="297"/>
      <c r="L38" s="297"/>
      <c r="M38" s="297"/>
      <c r="N38" s="297"/>
    </row>
    <row r="39" spans="1:14" s="308" customFormat="1" ht="11.25" customHeight="1" x14ac:dyDescent="0.25">
      <c r="A39" s="279" t="s">
        <v>146</v>
      </c>
      <c r="B39" s="785" t="s">
        <v>693</v>
      </c>
      <c r="C39" s="955" t="s">
        <v>694</v>
      </c>
      <c r="D39" s="956">
        <v>20857.142857142859</v>
      </c>
      <c r="E39" s="903" t="s">
        <v>1014</v>
      </c>
      <c r="F39" s="957">
        <v>20857.142857142859</v>
      </c>
      <c r="G39" s="956">
        <v>175200</v>
      </c>
      <c r="H39" s="787" t="s">
        <v>1014</v>
      </c>
      <c r="I39" s="757">
        <v>175200</v>
      </c>
      <c r="J39" s="297"/>
      <c r="K39" s="297"/>
      <c r="L39" s="297"/>
      <c r="M39" s="297"/>
      <c r="N39" s="297"/>
    </row>
    <row r="40" spans="1:14" s="308" customFormat="1" ht="11.25" customHeight="1" x14ac:dyDescent="0.25">
      <c r="A40" s="279" t="s">
        <v>829</v>
      </c>
      <c r="B40" s="785" t="s">
        <v>693</v>
      </c>
      <c r="C40" s="955" t="s">
        <v>29</v>
      </c>
      <c r="D40" s="956">
        <v>4171428.5714285714</v>
      </c>
      <c r="E40" s="903" t="s">
        <v>1014</v>
      </c>
      <c r="F40" s="957">
        <v>4171428.5714285714</v>
      </c>
      <c r="G40" s="956">
        <v>35040000</v>
      </c>
      <c r="H40" s="787" t="s">
        <v>1014</v>
      </c>
      <c r="I40" s="757">
        <v>35040000</v>
      </c>
      <c r="J40" s="297"/>
      <c r="K40" s="297"/>
      <c r="L40" s="297"/>
      <c r="M40" s="297"/>
      <c r="N40" s="297"/>
    </row>
    <row r="41" spans="1:14" ht="11.25" customHeight="1" x14ac:dyDescent="0.25">
      <c r="A41" s="307" t="s">
        <v>147</v>
      </c>
      <c r="B41" s="785" t="s">
        <v>693</v>
      </c>
      <c r="C41" s="955" t="s">
        <v>694</v>
      </c>
      <c r="D41" s="956">
        <v>244.1471571906354</v>
      </c>
      <c r="E41" s="903">
        <v>244.1471571906354</v>
      </c>
      <c r="F41" s="957">
        <v>40880</v>
      </c>
      <c r="G41" s="956">
        <v>2132.869565217391</v>
      </c>
      <c r="H41" s="787">
        <v>2132.869565217391</v>
      </c>
      <c r="I41" s="757">
        <v>343392.00000000012</v>
      </c>
    </row>
    <row r="42" spans="1:14" ht="11.25" customHeight="1" x14ac:dyDescent="0.25">
      <c r="A42" s="279" t="s">
        <v>830</v>
      </c>
      <c r="B42" s="785" t="s">
        <v>693</v>
      </c>
      <c r="C42" s="955" t="s">
        <v>29</v>
      </c>
      <c r="D42" s="956">
        <v>37542.857142857145</v>
      </c>
      <c r="E42" s="903" t="s">
        <v>1014</v>
      </c>
      <c r="F42" s="957">
        <v>37542.857142857145</v>
      </c>
      <c r="G42" s="956">
        <v>315360</v>
      </c>
      <c r="H42" s="787" t="s">
        <v>1014</v>
      </c>
      <c r="I42" s="757">
        <v>315360</v>
      </c>
    </row>
    <row r="43" spans="1:14" ht="11.25" customHeight="1" x14ac:dyDescent="0.25">
      <c r="A43" s="279" t="s">
        <v>148</v>
      </c>
      <c r="B43" s="785" t="s">
        <v>693</v>
      </c>
      <c r="C43" s="955" t="s">
        <v>694</v>
      </c>
      <c r="D43" s="956">
        <v>8342.8571428571431</v>
      </c>
      <c r="E43" s="903" t="s">
        <v>1014</v>
      </c>
      <c r="F43" s="957">
        <v>8342.8571428571431</v>
      </c>
      <c r="G43" s="956">
        <v>70080.000000000015</v>
      </c>
      <c r="H43" s="787" t="s">
        <v>1014</v>
      </c>
      <c r="I43" s="757">
        <v>70080.000000000015</v>
      </c>
    </row>
    <row r="44" spans="1:14" ht="11.25" customHeight="1" x14ac:dyDescent="0.25">
      <c r="A44" s="279" t="s">
        <v>653</v>
      </c>
      <c r="B44" s="785" t="s">
        <v>695</v>
      </c>
      <c r="C44" s="955" t="s">
        <v>679</v>
      </c>
      <c r="D44" s="956" t="s">
        <v>1014</v>
      </c>
      <c r="E44" s="903" t="s">
        <v>1014</v>
      </c>
      <c r="F44" s="957" t="s">
        <v>1014</v>
      </c>
      <c r="G44" s="956" t="s">
        <v>1014</v>
      </c>
      <c r="H44" s="787" t="s">
        <v>1014</v>
      </c>
      <c r="I44" s="757" t="s">
        <v>1014</v>
      </c>
    </row>
    <row r="45" spans="1:14" ht="11.25" customHeight="1" x14ac:dyDescent="0.25">
      <c r="A45" s="279" t="s">
        <v>827</v>
      </c>
      <c r="B45" s="785" t="s">
        <v>695</v>
      </c>
      <c r="C45" s="955" t="s">
        <v>679</v>
      </c>
      <c r="D45" s="956" t="s">
        <v>1014</v>
      </c>
      <c r="E45" s="903" t="s">
        <v>1014</v>
      </c>
      <c r="F45" s="957" t="s">
        <v>1014</v>
      </c>
      <c r="G45" s="956" t="s">
        <v>1014</v>
      </c>
      <c r="H45" s="787" t="s">
        <v>1014</v>
      </c>
      <c r="I45" s="757" t="s">
        <v>1014</v>
      </c>
    </row>
    <row r="46" spans="1:14" ht="11.25" customHeight="1" x14ac:dyDescent="0.25">
      <c r="A46" s="279" t="s">
        <v>828</v>
      </c>
      <c r="B46" s="785" t="s">
        <v>695</v>
      </c>
      <c r="C46" s="955" t="s">
        <v>679</v>
      </c>
      <c r="D46" s="956" t="s">
        <v>1014</v>
      </c>
      <c r="E46" s="903" t="s">
        <v>1014</v>
      </c>
      <c r="F46" s="957" t="s">
        <v>1014</v>
      </c>
      <c r="G46" s="956" t="s">
        <v>1014</v>
      </c>
      <c r="H46" s="787" t="s">
        <v>1014</v>
      </c>
      <c r="I46" s="757" t="s">
        <v>1014</v>
      </c>
    </row>
    <row r="47" spans="1:14" ht="11.25" customHeight="1" x14ac:dyDescent="0.25">
      <c r="A47" s="279" t="s">
        <v>149</v>
      </c>
      <c r="B47" s="785" t="s">
        <v>695</v>
      </c>
      <c r="C47" s="955" t="s">
        <v>679</v>
      </c>
      <c r="D47" s="956" t="s">
        <v>1014</v>
      </c>
      <c r="E47" s="903" t="s">
        <v>1014</v>
      </c>
      <c r="F47" s="957" t="s">
        <v>1014</v>
      </c>
      <c r="G47" s="956" t="s">
        <v>1014</v>
      </c>
      <c r="H47" s="787" t="s">
        <v>1014</v>
      </c>
      <c r="I47" s="757" t="s">
        <v>1014</v>
      </c>
    </row>
    <row r="48" spans="1:14" ht="11.25" customHeight="1" x14ac:dyDescent="0.25">
      <c r="A48" s="279" t="s">
        <v>150</v>
      </c>
      <c r="B48" s="785" t="s">
        <v>695</v>
      </c>
      <c r="C48" s="955" t="s">
        <v>679</v>
      </c>
      <c r="D48" s="956" t="s">
        <v>1014</v>
      </c>
      <c r="E48" s="903" t="s">
        <v>1014</v>
      </c>
      <c r="F48" s="957" t="s">
        <v>1014</v>
      </c>
      <c r="G48" s="956" t="s">
        <v>1014</v>
      </c>
      <c r="H48" s="787" t="s">
        <v>1014</v>
      </c>
      <c r="I48" s="757" t="s">
        <v>1014</v>
      </c>
    </row>
    <row r="49" spans="1:9" ht="11.25" customHeight="1" x14ac:dyDescent="0.25">
      <c r="A49" s="279" t="s">
        <v>151</v>
      </c>
      <c r="B49" s="785" t="s">
        <v>695</v>
      </c>
      <c r="C49" s="955" t="s">
        <v>679</v>
      </c>
      <c r="D49" s="956" t="s">
        <v>1014</v>
      </c>
      <c r="E49" s="903" t="s">
        <v>1014</v>
      </c>
      <c r="F49" s="957" t="s">
        <v>1014</v>
      </c>
      <c r="G49" s="956" t="s">
        <v>1014</v>
      </c>
      <c r="H49" s="787" t="s">
        <v>1014</v>
      </c>
      <c r="I49" s="757" t="s">
        <v>1014</v>
      </c>
    </row>
    <row r="50" spans="1:9" ht="11.25" customHeight="1" x14ac:dyDescent="0.25">
      <c r="A50" s="279" t="s">
        <v>152</v>
      </c>
      <c r="B50" s="785" t="s">
        <v>693</v>
      </c>
      <c r="C50" s="955" t="s">
        <v>679</v>
      </c>
      <c r="D50" s="956">
        <v>333.71428571428572</v>
      </c>
      <c r="E50" s="903" t="s">
        <v>1014</v>
      </c>
      <c r="F50" s="957">
        <v>333.71428571428572</v>
      </c>
      <c r="G50" s="956">
        <v>2803.2000000000007</v>
      </c>
      <c r="H50" s="787" t="s">
        <v>1014</v>
      </c>
      <c r="I50" s="757">
        <v>2803.2000000000007</v>
      </c>
    </row>
    <row r="51" spans="1:9" ht="11.25" customHeight="1" x14ac:dyDescent="0.25">
      <c r="A51" s="305" t="s">
        <v>105</v>
      </c>
      <c r="B51" s="785" t="s">
        <v>695</v>
      </c>
      <c r="C51" s="955" t="s">
        <v>679</v>
      </c>
      <c r="D51" s="956" t="s">
        <v>1014</v>
      </c>
      <c r="E51" s="903" t="s">
        <v>1014</v>
      </c>
      <c r="F51" s="957" t="s">
        <v>1014</v>
      </c>
      <c r="G51" s="956" t="s">
        <v>1014</v>
      </c>
      <c r="H51" s="787" t="s">
        <v>1014</v>
      </c>
      <c r="I51" s="757" t="s">
        <v>1014</v>
      </c>
    </row>
    <row r="52" spans="1:9" ht="11.25" customHeight="1" x14ac:dyDescent="0.25">
      <c r="A52" s="279" t="s">
        <v>106</v>
      </c>
      <c r="B52" s="785" t="s">
        <v>695</v>
      </c>
      <c r="C52" s="955" t="s">
        <v>694</v>
      </c>
      <c r="D52" s="956" t="s">
        <v>1014</v>
      </c>
      <c r="E52" s="903" t="s">
        <v>1014</v>
      </c>
      <c r="F52" s="957" t="s">
        <v>1014</v>
      </c>
      <c r="G52" s="956" t="s">
        <v>1014</v>
      </c>
      <c r="H52" s="787" t="s">
        <v>1014</v>
      </c>
      <c r="I52" s="757" t="s">
        <v>1014</v>
      </c>
    </row>
    <row r="53" spans="1:9" ht="11.25" customHeight="1" x14ac:dyDescent="0.25">
      <c r="A53" s="279" t="s">
        <v>153</v>
      </c>
      <c r="B53" s="785" t="s">
        <v>695</v>
      </c>
      <c r="C53" s="955" t="s">
        <v>679</v>
      </c>
      <c r="D53" s="956" t="s">
        <v>1014</v>
      </c>
      <c r="E53" s="903" t="s">
        <v>1014</v>
      </c>
      <c r="F53" s="957" t="s">
        <v>1014</v>
      </c>
      <c r="G53" s="956" t="s">
        <v>1014</v>
      </c>
      <c r="H53" s="787" t="s">
        <v>1014</v>
      </c>
      <c r="I53" s="757" t="s">
        <v>1014</v>
      </c>
    </row>
    <row r="54" spans="1:9" ht="11.25" customHeight="1" x14ac:dyDescent="0.25">
      <c r="A54" s="279" t="s">
        <v>401</v>
      </c>
      <c r="B54" s="785" t="s">
        <v>693</v>
      </c>
      <c r="C54" s="955" t="s">
        <v>694</v>
      </c>
      <c r="D54" s="956">
        <v>0.33796296296296285</v>
      </c>
      <c r="E54" s="903">
        <v>0.33796296296296285</v>
      </c>
      <c r="F54" s="957">
        <v>83.428571428571431</v>
      </c>
      <c r="G54" s="956">
        <v>8.1759999999999984</v>
      </c>
      <c r="H54" s="787">
        <v>8.1759999999999984</v>
      </c>
      <c r="I54" s="757">
        <v>700.80000000000018</v>
      </c>
    </row>
    <row r="55" spans="1:9" ht="11.25" customHeight="1" x14ac:dyDescent="0.25">
      <c r="A55" s="279" t="s">
        <v>154</v>
      </c>
      <c r="B55" s="785" t="s">
        <v>693</v>
      </c>
      <c r="C55" s="955" t="s">
        <v>679</v>
      </c>
      <c r="D55" s="956">
        <v>267.39926739926733</v>
      </c>
      <c r="E55" s="903">
        <v>267.39926739926733</v>
      </c>
      <c r="F55" s="957">
        <v>33371.428571428572</v>
      </c>
      <c r="G55" s="956">
        <v>2336</v>
      </c>
      <c r="H55" s="787">
        <v>2336</v>
      </c>
      <c r="I55" s="757">
        <v>280320.00000000006</v>
      </c>
    </row>
    <row r="56" spans="1:9" ht="11.25" customHeight="1" x14ac:dyDescent="0.25">
      <c r="A56" s="279" t="s">
        <v>528</v>
      </c>
      <c r="B56" s="785" t="s">
        <v>693</v>
      </c>
      <c r="C56" s="955" t="s">
        <v>679</v>
      </c>
      <c r="D56" s="956">
        <v>9.3589743589743577</v>
      </c>
      <c r="E56" s="903">
        <v>9.3589743589743577</v>
      </c>
      <c r="F56" s="957">
        <v>3754.2857142857142</v>
      </c>
      <c r="G56" s="956">
        <v>81.759999999999991</v>
      </c>
      <c r="H56" s="787">
        <v>81.759999999999991</v>
      </c>
      <c r="I56" s="757">
        <v>31536.000000000004</v>
      </c>
    </row>
    <row r="57" spans="1:9" ht="11.25" customHeight="1" x14ac:dyDescent="0.25">
      <c r="A57" s="279" t="s">
        <v>155</v>
      </c>
      <c r="B57" s="785" t="s">
        <v>693</v>
      </c>
      <c r="C57" s="955" t="s">
        <v>694</v>
      </c>
      <c r="D57" s="956">
        <v>83428.571428571435</v>
      </c>
      <c r="E57" s="903" t="s">
        <v>1014</v>
      </c>
      <c r="F57" s="957">
        <v>83428.571428571435</v>
      </c>
      <c r="G57" s="956">
        <v>700800</v>
      </c>
      <c r="H57" s="787" t="s">
        <v>1014</v>
      </c>
      <c r="I57" s="757">
        <v>700800</v>
      </c>
    </row>
    <row r="58" spans="1:9" ht="11.25" customHeight="1" x14ac:dyDescent="0.25">
      <c r="A58" s="279" t="s">
        <v>235</v>
      </c>
      <c r="B58" s="785" t="s">
        <v>693</v>
      </c>
      <c r="C58" s="955" t="s">
        <v>694</v>
      </c>
      <c r="D58" s="956">
        <v>50057.142857142855</v>
      </c>
      <c r="E58" s="903" t="s">
        <v>1014</v>
      </c>
      <c r="F58" s="957">
        <v>50057.142857142855</v>
      </c>
      <c r="G58" s="956">
        <v>420480.00000000006</v>
      </c>
      <c r="H58" s="787" t="s">
        <v>1014</v>
      </c>
      <c r="I58" s="757">
        <v>420480.00000000006</v>
      </c>
    </row>
    <row r="59" spans="1:9" ht="11.25" customHeight="1" x14ac:dyDescent="0.25">
      <c r="A59" s="279" t="s">
        <v>236</v>
      </c>
      <c r="B59" s="785" t="s">
        <v>693</v>
      </c>
      <c r="C59" s="955" t="s">
        <v>679</v>
      </c>
      <c r="D59" s="956">
        <v>510.48951048951039</v>
      </c>
      <c r="E59" s="903">
        <v>510.48951048951039</v>
      </c>
      <c r="F59" s="957">
        <v>333714.28571428574</v>
      </c>
      <c r="G59" s="956">
        <v>4459.636363636364</v>
      </c>
      <c r="H59" s="787">
        <v>4459.636363636364</v>
      </c>
      <c r="I59" s="757">
        <v>2803200</v>
      </c>
    </row>
    <row r="60" spans="1:9" ht="11.25" customHeight="1" x14ac:dyDescent="0.25">
      <c r="A60" s="279" t="s">
        <v>237</v>
      </c>
      <c r="B60" s="785" t="s">
        <v>695</v>
      </c>
      <c r="C60" s="955" t="s">
        <v>679</v>
      </c>
      <c r="D60" s="956" t="s">
        <v>1014</v>
      </c>
      <c r="E60" s="903" t="s">
        <v>1014</v>
      </c>
      <c r="F60" s="957" t="s">
        <v>1014</v>
      </c>
      <c r="G60" s="956" t="s">
        <v>1014</v>
      </c>
      <c r="H60" s="787" t="s">
        <v>1014</v>
      </c>
      <c r="I60" s="757" t="s">
        <v>1014</v>
      </c>
    </row>
    <row r="61" spans="1:9" ht="11.25" customHeight="1" x14ac:dyDescent="0.25">
      <c r="A61" s="279" t="s">
        <v>375</v>
      </c>
      <c r="B61" s="785" t="s">
        <v>695</v>
      </c>
      <c r="C61" s="955" t="s">
        <v>679</v>
      </c>
      <c r="D61" s="956" t="s">
        <v>1014</v>
      </c>
      <c r="E61" s="903" t="s">
        <v>1014</v>
      </c>
      <c r="F61" s="957" t="s">
        <v>1014</v>
      </c>
      <c r="G61" s="956" t="s">
        <v>1014</v>
      </c>
      <c r="H61" s="787" t="s">
        <v>1014</v>
      </c>
      <c r="I61" s="757" t="s">
        <v>1014</v>
      </c>
    </row>
    <row r="62" spans="1:9" ht="11.25" customHeight="1" x14ac:dyDescent="0.25">
      <c r="A62" s="279" t="s">
        <v>376</v>
      </c>
      <c r="B62" s="785" t="s">
        <v>1437</v>
      </c>
      <c r="C62" s="955" t="s">
        <v>679</v>
      </c>
      <c r="D62" s="956">
        <v>57.890563045202207</v>
      </c>
      <c r="E62" s="903">
        <v>57.890563045202207</v>
      </c>
      <c r="F62" s="957" t="s">
        <v>1014</v>
      </c>
      <c r="G62" s="956">
        <v>505.73195876288656</v>
      </c>
      <c r="H62" s="787">
        <v>505.73195876288656</v>
      </c>
      <c r="I62" s="757" t="s">
        <v>1014</v>
      </c>
    </row>
    <row r="63" spans="1:9" ht="11.25" customHeight="1" x14ac:dyDescent="0.25">
      <c r="A63" s="279" t="s">
        <v>377</v>
      </c>
      <c r="B63" s="785" t="s">
        <v>695</v>
      </c>
      <c r="C63" s="955" t="s">
        <v>679</v>
      </c>
      <c r="D63" s="956" t="s">
        <v>1014</v>
      </c>
      <c r="E63" s="903" t="s">
        <v>1014</v>
      </c>
      <c r="F63" s="957" t="s">
        <v>1014</v>
      </c>
      <c r="G63" s="956" t="s">
        <v>1014</v>
      </c>
      <c r="H63" s="787" t="s">
        <v>1014</v>
      </c>
      <c r="I63" s="757" t="s">
        <v>1014</v>
      </c>
    </row>
    <row r="64" spans="1:9" ht="11.25" customHeight="1" x14ac:dyDescent="0.25">
      <c r="A64" s="279" t="s">
        <v>244</v>
      </c>
      <c r="B64" s="785" t="s">
        <v>693</v>
      </c>
      <c r="C64" s="955" t="s">
        <v>694</v>
      </c>
      <c r="D64" s="956">
        <v>3509.6153846153838</v>
      </c>
      <c r="E64" s="903">
        <v>3509.6153846153838</v>
      </c>
      <c r="F64" s="957">
        <v>333714.28571428574</v>
      </c>
      <c r="G64" s="956">
        <v>30660</v>
      </c>
      <c r="H64" s="787">
        <v>30660</v>
      </c>
      <c r="I64" s="757">
        <v>2803200</v>
      </c>
    </row>
    <row r="65" spans="1:9" ht="11.25" customHeight="1" x14ac:dyDescent="0.25">
      <c r="A65" s="279" t="s">
        <v>245</v>
      </c>
      <c r="B65" s="785" t="s">
        <v>693</v>
      </c>
      <c r="C65" s="955" t="s">
        <v>694</v>
      </c>
      <c r="D65" s="956">
        <v>215.97633136094674</v>
      </c>
      <c r="E65" s="903">
        <v>215.97633136094674</v>
      </c>
      <c r="F65" s="957">
        <v>2920</v>
      </c>
      <c r="G65" s="956">
        <v>1886.7692307692309</v>
      </c>
      <c r="H65" s="787">
        <v>1886.7692307692309</v>
      </c>
      <c r="I65" s="757">
        <v>24528.000000000004</v>
      </c>
    </row>
    <row r="66" spans="1:9" ht="11.25" customHeight="1" x14ac:dyDescent="0.25">
      <c r="A66" s="279" t="s">
        <v>307</v>
      </c>
      <c r="B66" s="785" t="s">
        <v>693</v>
      </c>
      <c r="C66" s="955" t="s">
        <v>694</v>
      </c>
      <c r="D66" s="956">
        <v>83428.571428571435</v>
      </c>
      <c r="E66" s="903" t="s">
        <v>1014</v>
      </c>
      <c r="F66" s="957">
        <v>83428.571428571435</v>
      </c>
      <c r="G66" s="956">
        <v>700800</v>
      </c>
      <c r="H66" s="787" t="s">
        <v>1014</v>
      </c>
      <c r="I66" s="757">
        <v>700800</v>
      </c>
    </row>
    <row r="67" spans="1:9" ht="11.25" customHeight="1" x14ac:dyDescent="0.25">
      <c r="A67" s="279" t="s">
        <v>308</v>
      </c>
      <c r="B67" s="785" t="s">
        <v>693</v>
      </c>
      <c r="C67" s="955" t="s">
        <v>694</v>
      </c>
      <c r="D67" s="956">
        <v>3337.1428571428573</v>
      </c>
      <c r="E67" s="903" t="s">
        <v>1014</v>
      </c>
      <c r="F67" s="957">
        <v>3337.1428571428573</v>
      </c>
      <c r="G67" s="956">
        <v>28032.000000000004</v>
      </c>
      <c r="H67" s="787" t="s">
        <v>1014</v>
      </c>
      <c r="I67" s="757">
        <v>28032.000000000004</v>
      </c>
    </row>
    <row r="68" spans="1:9" ht="11.25" customHeight="1" x14ac:dyDescent="0.25">
      <c r="A68" s="279" t="s">
        <v>238</v>
      </c>
      <c r="B68" s="785" t="s">
        <v>693</v>
      </c>
      <c r="C68" s="955" t="s">
        <v>694</v>
      </c>
      <c r="D68" s="956">
        <v>33371.428571428572</v>
      </c>
      <c r="E68" s="903" t="s">
        <v>1014</v>
      </c>
      <c r="F68" s="957">
        <v>33371.428571428572</v>
      </c>
      <c r="G68" s="956">
        <v>280320.00000000006</v>
      </c>
      <c r="H68" s="787" t="s">
        <v>1014</v>
      </c>
      <c r="I68" s="757">
        <v>280320.00000000006</v>
      </c>
    </row>
    <row r="69" spans="1:9" ht="11.25" customHeight="1" x14ac:dyDescent="0.25">
      <c r="A69" s="279" t="s">
        <v>1002</v>
      </c>
      <c r="B69" s="785" t="s">
        <v>695</v>
      </c>
      <c r="C69" s="955" t="s">
        <v>679</v>
      </c>
      <c r="D69" s="956" t="s">
        <v>1014</v>
      </c>
      <c r="E69" s="903" t="s">
        <v>1014</v>
      </c>
      <c r="F69" s="957" t="s">
        <v>1014</v>
      </c>
      <c r="G69" s="956" t="s">
        <v>1014</v>
      </c>
      <c r="H69" s="787" t="s">
        <v>1014</v>
      </c>
      <c r="I69" s="757" t="s">
        <v>1014</v>
      </c>
    </row>
    <row r="70" spans="1:9" ht="11.25" customHeight="1" x14ac:dyDescent="0.25">
      <c r="A70" s="279" t="s">
        <v>107</v>
      </c>
      <c r="B70" s="785" t="s">
        <v>695</v>
      </c>
      <c r="C70" s="955" t="s">
        <v>679</v>
      </c>
      <c r="D70" s="956" t="s">
        <v>1014</v>
      </c>
      <c r="E70" s="903" t="s">
        <v>1014</v>
      </c>
      <c r="F70" s="957" t="s">
        <v>1014</v>
      </c>
      <c r="G70" s="956" t="s">
        <v>1014</v>
      </c>
      <c r="H70" s="787" t="s">
        <v>1014</v>
      </c>
      <c r="I70" s="757" t="s">
        <v>1014</v>
      </c>
    </row>
    <row r="71" spans="1:9" ht="11.25" customHeight="1" x14ac:dyDescent="0.25">
      <c r="A71" s="279" t="s">
        <v>1003</v>
      </c>
      <c r="B71" s="785" t="s">
        <v>693</v>
      </c>
      <c r="C71" s="955" t="s">
        <v>694</v>
      </c>
      <c r="D71" s="956">
        <v>561.53846153846143</v>
      </c>
      <c r="E71" s="903">
        <v>561.53846153846143</v>
      </c>
      <c r="F71" s="957">
        <v>1668.5714285714287</v>
      </c>
      <c r="G71" s="956">
        <v>4905.5999999999995</v>
      </c>
      <c r="H71" s="787">
        <v>4905.5999999999995</v>
      </c>
      <c r="I71" s="757">
        <v>14016.000000000002</v>
      </c>
    </row>
    <row r="72" spans="1:9" ht="11.25" customHeight="1" x14ac:dyDescent="0.25">
      <c r="A72" s="279" t="s">
        <v>309</v>
      </c>
      <c r="B72" s="785" t="s">
        <v>693</v>
      </c>
      <c r="C72" s="955" t="s">
        <v>694</v>
      </c>
      <c r="D72" s="956">
        <v>1403.8461538461536</v>
      </c>
      <c r="E72" s="903">
        <v>1403.8461538461536</v>
      </c>
      <c r="F72" s="957">
        <v>8342.8571428571431</v>
      </c>
      <c r="G72" s="956">
        <v>12264</v>
      </c>
      <c r="H72" s="787">
        <v>12264</v>
      </c>
      <c r="I72" s="757">
        <v>70080.000000000015</v>
      </c>
    </row>
    <row r="73" spans="1:9" ht="11.25" customHeight="1" x14ac:dyDescent="0.25">
      <c r="A73" s="279" t="s">
        <v>1004</v>
      </c>
      <c r="B73" s="785" t="s">
        <v>695</v>
      </c>
      <c r="C73" s="955" t="s">
        <v>679</v>
      </c>
      <c r="D73" s="956" t="s">
        <v>1014</v>
      </c>
      <c r="E73" s="903" t="s">
        <v>1014</v>
      </c>
      <c r="F73" s="957" t="s">
        <v>1014</v>
      </c>
      <c r="G73" s="956" t="s">
        <v>1014</v>
      </c>
      <c r="H73" s="787" t="s">
        <v>1014</v>
      </c>
      <c r="I73" s="757" t="s">
        <v>1014</v>
      </c>
    </row>
    <row r="74" spans="1:9" ht="11.25" customHeight="1" x14ac:dyDescent="0.25">
      <c r="A74" s="279" t="s">
        <v>1005</v>
      </c>
      <c r="B74" s="785" t="s">
        <v>695</v>
      </c>
      <c r="C74" s="955" t="s">
        <v>679</v>
      </c>
      <c r="D74" s="956" t="s">
        <v>1014</v>
      </c>
      <c r="E74" s="903" t="s">
        <v>1014</v>
      </c>
      <c r="F74" s="957" t="s">
        <v>1014</v>
      </c>
      <c r="G74" s="956" t="s">
        <v>1014</v>
      </c>
      <c r="H74" s="787" t="s">
        <v>1014</v>
      </c>
      <c r="I74" s="757" t="s">
        <v>1014</v>
      </c>
    </row>
    <row r="75" spans="1:9" ht="11.25" customHeight="1" x14ac:dyDescent="0.25">
      <c r="A75" s="279" t="s">
        <v>1007</v>
      </c>
      <c r="B75" s="785" t="s">
        <v>695</v>
      </c>
      <c r="C75" s="955" t="s">
        <v>679</v>
      </c>
      <c r="D75" s="956" t="s">
        <v>1014</v>
      </c>
      <c r="E75" s="903" t="s">
        <v>1014</v>
      </c>
      <c r="F75" s="957" t="s">
        <v>1014</v>
      </c>
      <c r="G75" s="956" t="s">
        <v>1014</v>
      </c>
      <c r="H75" s="787" t="s">
        <v>1014</v>
      </c>
      <c r="I75" s="757" t="s">
        <v>1014</v>
      </c>
    </row>
    <row r="76" spans="1:9" ht="11.25" customHeight="1" x14ac:dyDescent="0.25">
      <c r="A76" s="279" t="s">
        <v>1006</v>
      </c>
      <c r="B76" s="785" t="s">
        <v>695</v>
      </c>
      <c r="C76" s="955" t="s">
        <v>679</v>
      </c>
      <c r="D76" s="956" t="s">
        <v>1014</v>
      </c>
      <c r="E76" s="903" t="s">
        <v>1014</v>
      </c>
      <c r="F76" s="957" t="s">
        <v>1014</v>
      </c>
      <c r="G76" s="956" t="s">
        <v>1014</v>
      </c>
      <c r="H76" s="787" t="s">
        <v>1014</v>
      </c>
      <c r="I76" s="757" t="s">
        <v>1014</v>
      </c>
    </row>
    <row r="77" spans="1:9" ht="11.25" customHeight="1" x14ac:dyDescent="0.25">
      <c r="A77" s="305" t="s">
        <v>108</v>
      </c>
      <c r="B77" s="785" t="s">
        <v>695</v>
      </c>
      <c r="C77" s="955" t="s">
        <v>679</v>
      </c>
      <c r="D77" s="956" t="s">
        <v>1014</v>
      </c>
      <c r="E77" s="903" t="s">
        <v>1014</v>
      </c>
      <c r="F77" s="957" t="s">
        <v>1014</v>
      </c>
      <c r="G77" s="956" t="s">
        <v>1014</v>
      </c>
      <c r="H77" s="787" t="s">
        <v>1014</v>
      </c>
      <c r="I77" s="757" t="s">
        <v>1014</v>
      </c>
    </row>
    <row r="78" spans="1:9" ht="11.25" customHeight="1" x14ac:dyDescent="0.25">
      <c r="A78" s="279" t="s">
        <v>310</v>
      </c>
      <c r="B78" s="785" t="s">
        <v>695</v>
      </c>
      <c r="C78" s="955" t="s">
        <v>679</v>
      </c>
      <c r="D78" s="956" t="s">
        <v>1014</v>
      </c>
      <c r="E78" s="903" t="s">
        <v>1014</v>
      </c>
      <c r="F78" s="957" t="s">
        <v>1014</v>
      </c>
      <c r="G78" s="956" t="s">
        <v>1014</v>
      </c>
      <c r="H78" s="787" t="s">
        <v>1014</v>
      </c>
      <c r="I78" s="757" t="s">
        <v>1014</v>
      </c>
    </row>
    <row r="79" spans="1:9" ht="11.25" customHeight="1" x14ac:dyDescent="0.25">
      <c r="A79" s="305" t="s">
        <v>109</v>
      </c>
      <c r="B79" s="785" t="s">
        <v>695</v>
      </c>
      <c r="C79" s="955" t="s">
        <v>679</v>
      </c>
      <c r="D79" s="956" t="s">
        <v>1014</v>
      </c>
      <c r="E79" s="903" t="s">
        <v>1014</v>
      </c>
      <c r="F79" s="957" t="s">
        <v>1014</v>
      </c>
      <c r="G79" s="956" t="s">
        <v>1014</v>
      </c>
      <c r="H79" s="787" t="s">
        <v>1014</v>
      </c>
      <c r="I79" s="757" t="s">
        <v>1014</v>
      </c>
    </row>
    <row r="80" spans="1:9" ht="11.25" customHeight="1" x14ac:dyDescent="0.25">
      <c r="A80" s="305" t="s">
        <v>110</v>
      </c>
      <c r="B80" s="785" t="s">
        <v>695</v>
      </c>
      <c r="C80" s="955" t="s">
        <v>679</v>
      </c>
      <c r="D80" s="956" t="s">
        <v>1014</v>
      </c>
      <c r="E80" s="903" t="s">
        <v>1014</v>
      </c>
      <c r="F80" s="957" t="s">
        <v>1014</v>
      </c>
      <c r="G80" s="956" t="s">
        <v>1014</v>
      </c>
      <c r="H80" s="787" t="s">
        <v>1014</v>
      </c>
      <c r="I80" s="757" t="s">
        <v>1014</v>
      </c>
    </row>
    <row r="81" spans="1:9" ht="11.25" customHeight="1" x14ac:dyDescent="0.25">
      <c r="A81" s="279" t="s">
        <v>402</v>
      </c>
      <c r="B81" s="785" t="s">
        <v>693</v>
      </c>
      <c r="C81" s="955" t="s">
        <v>694</v>
      </c>
      <c r="D81" s="956">
        <v>1123.0769230769229</v>
      </c>
      <c r="E81" s="903">
        <v>1123.0769230769229</v>
      </c>
      <c r="F81" s="957">
        <v>12514.285714285714</v>
      </c>
      <c r="G81" s="956">
        <v>9811.1999999999989</v>
      </c>
      <c r="H81" s="787">
        <v>9811.1999999999989</v>
      </c>
      <c r="I81" s="757">
        <v>105120.00000000001</v>
      </c>
    </row>
    <row r="82" spans="1:9" ht="11.25" customHeight="1" x14ac:dyDescent="0.25">
      <c r="A82" s="279" t="s">
        <v>635</v>
      </c>
      <c r="B82" s="785" t="s">
        <v>1437</v>
      </c>
      <c r="C82" s="955" t="s">
        <v>679</v>
      </c>
      <c r="D82" s="956">
        <v>1.4777327935222672E-2</v>
      </c>
      <c r="E82" s="903">
        <v>1.4777327935222672E-2</v>
      </c>
      <c r="F82" s="957">
        <v>2.7531428571428575E-2</v>
      </c>
      <c r="G82" s="956">
        <v>0.12909473684210529</v>
      </c>
      <c r="H82" s="787">
        <v>0.12909473684210529</v>
      </c>
      <c r="I82" s="757">
        <v>0.23126400000000003</v>
      </c>
    </row>
    <row r="83" spans="1:9" ht="11.25" customHeight="1" x14ac:dyDescent="0.25">
      <c r="A83" s="279" t="s">
        <v>111</v>
      </c>
      <c r="B83" s="785" t="s">
        <v>695</v>
      </c>
      <c r="C83" s="955" t="s">
        <v>679</v>
      </c>
      <c r="D83" s="956" t="s">
        <v>1014</v>
      </c>
      <c r="E83" s="903" t="s">
        <v>1014</v>
      </c>
      <c r="F83" s="957" t="s">
        <v>1014</v>
      </c>
      <c r="G83" s="956" t="s">
        <v>1014</v>
      </c>
      <c r="H83" s="787" t="s">
        <v>1014</v>
      </c>
      <c r="I83" s="757" t="s">
        <v>1014</v>
      </c>
    </row>
    <row r="84" spans="1:9" ht="11.25" customHeight="1" x14ac:dyDescent="0.25">
      <c r="A84" s="279" t="s">
        <v>384</v>
      </c>
      <c r="B84" s="785" t="s">
        <v>1437</v>
      </c>
      <c r="C84" s="955" t="s">
        <v>679</v>
      </c>
      <c r="D84" s="956" t="s">
        <v>1014</v>
      </c>
      <c r="E84" s="903" t="s">
        <v>1014</v>
      </c>
      <c r="F84" s="957" t="s">
        <v>1014</v>
      </c>
      <c r="G84" s="956" t="s">
        <v>1014</v>
      </c>
      <c r="H84" s="787" t="s">
        <v>1014</v>
      </c>
      <c r="I84" s="757" t="s">
        <v>1014</v>
      </c>
    </row>
    <row r="85" spans="1:9" ht="11.25" customHeight="1" x14ac:dyDescent="0.25">
      <c r="A85" s="279" t="s">
        <v>350</v>
      </c>
      <c r="B85" s="785" t="s">
        <v>695</v>
      </c>
      <c r="C85" s="955" t="s">
        <v>679</v>
      </c>
      <c r="D85" s="956" t="s">
        <v>1014</v>
      </c>
      <c r="E85" s="903" t="s">
        <v>1014</v>
      </c>
      <c r="F85" s="957" t="s">
        <v>1014</v>
      </c>
      <c r="G85" s="956" t="s">
        <v>1014</v>
      </c>
      <c r="H85" s="787" t="s">
        <v>1014</v>
      </c>
      <c r="I85" s="757" t="s">
        <v>1014</v>
      </c>
    </row>
    <row r="86" spans="1:9" ht="11.25" customHeight="1" x14ac:dyDescent="0.25">
      <c r="A86" s="279" t="s">
        <v>36</v>
      </c>
      <c r="B86" s="785" t="s">
        <v>693</v>
      </c>
      <c r="C86" s="955" t="s">
        <v>694</v>
      </c>
      <c r="D86" s="956" t="s">
        <v>1014</v>
      </c>
      <c r="E86" s="903" t="s">
        <v>1014</v>
      </c>
      <c r="F86" s="957" t="s">
        <v>1014</v>
      </c>
      <c r="G86" s="956" t="s">
        <v>1014</v>
      </c>
      <c r="H86" s="787" t="s">
        <v>1014</v>
      </c>
      <c r="I86" s="757" t="s">
        <v>1014</v>
      </c>
    </row>
    <row r="87" spans="1:9" ht="11.25" customHeight="1" x14ac:dyDescent="0.25">
      <c r="A87" s="279" t="s">
        <v>351</v>
      </c>
      <c r="B87" s="785" t="s">
        <v>693</v>
      </c>
      <c r="C87" s="955" t="s">
        <v>694</v>
      </c>
      <c r="D87" s="956">
        <v>22461.538461538465</v>
      </c>
      <c r="E87" s="903">
        <v>22461.538461538465</v>
      </c>
      <c r="F87" s="957">
        <v>417142.85714285716</v>
      </c>
      <c r="G87" s="956">
        <v>196224.00000000003</v>
      </c>
      <c r="H87" s="787">
        <v>196224.00000000003</v>
      </c>
      <c r="I87" s="757">
        <v>3504000.0000000005</v>
      </c>
    </row>
    <row r="88" spans="1:9" ht="11.25" customHeight="1" x14ac:dyDescent="0.25">
      <c r="A88" s="279" t="s">
        <v>352</v>
      </c>
      <c r="B88" s="785" t="s">
        <v>695</v>
      </c>
      <c r="C88" s="955" t="s">
        <v>679</v>
      </c>
      <c r="D88" s="956" t="s">
        <v>1014</v>
      </c>
      <c r="E88" s="903" t="s">
        <v>1014</v>
      </c>
      <c r="F88" s="957" t="s">
        <v>1014</v>
      </c>
      <c r="G88" s="956" t="s">
        <v>1014</v>
      </c>
      <c r="H88" s="787" t="s">
        <v>1014</v>
      </c>
      <c r="I88" s="757" t="s">
        <v>1014</v>
      </c>
    </row>
    <row r="89" spans="1:9" ht="11.25" customHeight="1" x14ac:dyDescent="0.25">
      <c r="A89" s="279" t="s">
        <v>353</v>
      </c>
      <c r="B89" s="785" t="s">
        <v>693</v>
      </c>
      <c r="C89" s="955" t="s">
        <v>679</v>
      </c>
      <c r="D89" s="956">
        <v>66742.857142857145</v>
      </c>
      <c r="E89" s="903" t="s">
        <v>1014</v>
      </c>
      <c r="F89" s="957">
        <v>66742.857142857145</v>
      </c>
      <c r="G89" s="956">
        <v>560640.00000000012</v>
      </c>
      <c r="H89" s="787" t="s">
        <v>1014</v>
      </c>
      <c r="I89" s="757">
        <v>560640.00000000012</v>
      </c>
    </row>
    <row r="90" spans="1:9" ht="11.25" customHeight="1" x14ac:dyDescent="0.25">
      <c r="A90" s="279" t="s">
        <v>112</v>
      </c>
      <c r="B90" s="785" t="s">
        <v>695</v>
      </c>
      <c r="C90" s="955" t="s">
        <v>679</v>
      </c>
      <c r="D90" s="956" t="s">
        <v>1014</v>
      </c>
      <c r="E90" s="903" t="s">
        <v>1014</v>
      </c>
      <c r="F90" s="957" t="s">
        <v>1014</v>
      </c>
      <c r="G90" s="956" t="s">
        <v>1014</v>
      </c>
      <c r="H90" s="787" t="s">
        <v>1014</v>
      </c>
      <c r="I90" s="757" t="s">
        <v>1014</v>
      </c>
    </row>
    <row r="91" spans="1:9" ht="11.25" customHeight="1" x14ac:dyDescent="0.25">
      <c r="A91" s="279" t="s">
        <v>354</v>
      </c>
      <c r="B91" s="785" t="s">
        <v>1437</v>
      </c>
      <c r="C91" s="955" t="s">
        <v>679</v>
      </c>
      <c r="D91" s="956">
        <v>4.3195266272189343</v>
      </c>
      <c r="E91" s="903">
        <v>4.3195266272189343</v>
      </c>
      <c r="F91" s="957" t="s">
        <v>1014</v>
      </c>
      <c r="G91" s="956">
        <v>37.735384615384618</v>
      </c>
      <c r="H91" s="787">
        <v>37.735384615384618</v>
      </c>
      <c r="I91" s="757" t="s">
        <v>1014</v>
      </c>
    </row>
    <row r="92" spans="1:9" ht="11.25" customHeight="1" x14ac:dyDescent="0.25">
      <c r="A92" s="279" t="s">
        <v>355</v>
      </c>
      <c r="B92" s="785" t="s">
        <v>1437</v>
      </c>
      <c r="C92" s="955" t="s">
        <v>679</v>
      </c>
      <c r="D92" s="956">
        <v>2.1597633136094672</v>
      </c>
      <c r="E92" s="903">
        <v>2.1597633136094672</v>
      </c>
      <c r="F92" s="957" t="s">
        <v>1014</v>
      </c>
      <c r="G92" s="956">
        <v>18.867692307692309</v>
      </c>
      <c r="H92" s="787">
        <v>18.867692307692309</v>
      </c>
      <c r="I92" s="757" t="s">
        <v>1014</v>
      </c>
    </row>
    <row r="93" spans="1:9" ht="11.25" customHeight="1" x14ac:dyDescent="0.25">
      <c r="A93" s="279" t="s">
        <v>385</v>
      </c>
      <c r="B93" s="785" t="s">
        <v>1437</v>
      </c>
      <c r="C93" s="955" t="s">
        <v>679</v>
      </c>
      <c r="D93" s="956">
        <v>12.20735785953177</v>
      </c>
      <c r="E93" s="903">
        <v>12.20735785953177</v>
      </c>
      <c r="F93" s="957" t="s">
        <v>1014</v>
      </c>
      <c r="G93" s="956">
        <v>106.64347826086956</v>
      </c>
      <c r="H93" s="787">
        <v>106.64347826086956</v>
      </c>
      <c r="I93" s="757" t="s">
        <v>1014</v>
      </c>
    </row>
    <row r="94" spans="1:9" ht="11.25" customHeight="1" x14ac:dyDescent="0.25">
      <c r="A94" s="279" t="s">
        <v>356</v>
      </c>
      <c r="B94" s="785" t="s">
        <v>1437</v>
      </c>
      <c r="C94" s="955" t="s">
        <v>679</v>
      </c>
      <c r="D94" s="956">
        <v>255.2447552447552</v>
      </c>
      <c r="E94" s="903">
        <v>255.2447552447552</v>
      </c>
      <c r="F94" s="957" t="s">
        <v>1014</v>
      </c>
      <c r="G94" s="956">
        <v>2229.818181818182</v>
      </c>
      <c r="H94" s="787">
        <v>2229.818181818182</v>
      </c>
      <c r="I94" s="757" t="s">
        <v>1014</v>
      </c>
    </row>
    <row r="95" spans="1:9" ht="11.25" customHeight="1" x14ac:dyDescent="0.25">
      <c r="A95" s="279" t="s">
        <v>378</v>
      </c>
      <c r="B95" s="785" t="s">
        <v>695</v>
      </c>
      <c r="C95" s="955" t="s">
        <v>679</v>
      </c>
      <c r="D95" s="956" t="s">
        <v>1014</v>
      </c>
      <c r="E95" s="903" t="s">
        <v>1014</v>
      </c>
      <c r="F95" s="957" t="s">
        <v>1014</v>
      </c>
      <c r="G95" s="956" t="s">
        <v>1014</v>
      </c>
      <c r="H95" s="787" t="s">
        <v>1014</v>
      </c>
      <c r="I95" s="757" t="s">
        <v>1014</v>
      </c>
    </row>
    <row r="96" spans="1:9" ht="11.25" customHeight="1" x14ac:dyDescent="0.25">
      <c r="A96" s="279" t="s">
        <v>357</v>
      </c>
      <c r="B96" s="785" t="s">
        <v>1437</v>
      </c>
      <c r="C96" s="955" t="s">
        <v>679</v>
      </c>
      <c r="D96" s="956">
        <v>510.48951048951039</v>
      </c>
      <c r="E96" s="903">
        <v>510.48951048951039</v>
      </c>
      <c r="F96" s="957">
        <v>12514.285714285714</v>
      </c>
      <c r="G96" s="956">
        <v>4459.636363636364</v>
      </c>
      <c r="H96" s="787">
        <v>4459.636363636364</v>
      </c>
      <c r="I96" s="757">
        <v>105120.00000000001</v>
      </c>
    </row>
    <row r="97" spans="1:9" ht="11.25" customHeight="1" x14ac:dyDescent="0.25">
      <c r="A97" s="279" t="s">
        <v>113</v>
      </c>
      <c r="B97" s="785" t="s">
        <v>695</v>
      </c>
      <c r="C97" s="955" t="s">
        <v>679</v>
      </c>
      <c r="D97" s="956" t="s">
        <v>1014</v>
      </c>
      <c r="E97" s="903" t="s">
        <v>1014</v>
      </c>
      <c r="F97" s="957" t="s">
        <v>1014</v>
      </c>
      <c r="G97" s="956" t="s">
        <v>1014</v>
      </c>
      <c r="H97" s="787" t="s">
        <v>1014</v>
      </c>
      <c r="I97" s="757" t="s">
        <v>1014</v>
      </c>
    </row>
    <row r="98" spans="1:9" ht="11.25" customHeight="1" x14ac:dyDescent="0.25">
      <c r="A98" s="279" t="s">
        <v>358</v>
      </c>
      <c r="B98" s="785" t="s">
        <v>695</v>
      </c>
      <c r="C98" s="955" t="s">
        <v>679</v>
      </c>
      <c r="D98" s="956" t="s">
        <v>1014</v>
      </c>
      <c r="E98" s="903" t="s">
        <v>1014</v>
      </c>
      <c r="F98" s="957" t="s">
        <v>1014</v>
      </c>
      <c r="G98" s="956" t="s">
        <v>1014</v>
      </c>
      <c r="H98" s="787" t="s">
        <v>1014</v>
      </c>
      <c r="I98" s="757" t="s">
        <v>1014</v>
      </c>
    </row>
    <row r="99" spans="1:9" ht="11.25" customHeight="1" x14ac:dyDescent="0.25">
      <c r="A99" s="279" t="s">
        <v>114</v>
      </c>
      <c r="B99" s="785" t="s">
        <v>695</v>
      </c>
      <c r="C99" s="955" t="s">
        <v>694</v>
      </c>
      <c r="D99" s="956" t="s">
        <v>1014</v>
      </c>
      <c r="E99" s="903" t="s">
        <v>1014</v>
      </c>
      <c r="F99" s="957" t="s">
        <v>1014</v>
      </c>
      <c r="G99" s="956" t="s">
        <v>1014</v>
      </c>
      <c r="H99" s="787" t="s">
        <v>1014</v>
      </c>
      <c r="I99" s="757" t="s">
        <v>1014</v>
      </c>
    </row>
    <row r="100" spans="1:9" ht="11.25" customHeight="1" x14ac:dyDescent="0.25">
      <c r="A100" s="279" t="s">
        <v>359</v>
      </c>
      <c r="B100" s="785" t="s">
        <v>695</v>
      </c>
      <c r="C100" s="955" t="s">
        <v>679</v>
      </c>
      <c r="D100" s="956" t="s">
        <v>1014</v>
      </c>
      <c r="E100" s="903" t="s">
        <v>1014</v>
      </c>
      <c r="F100" s="957" t="s">
        <v>1014</v>
      </c>
      <c r="G100" s="956" t="s">
        <v>1014</v>
      </c>
      <c r="H100" s="787" t="s">
        <v>1014</v>
      </c>
      <c r="I100" s="757" t="s">
        <v>1014</v>
      </c>
    </row>
    <row r="101" spans="1:9" ht="11.25" customHeight="1" x14ac:dyDescent="0.25">
      <c r="A101" s="279" t="s">
        <v>360</v>
      </c>
      <c r="B101" s="785" t="s">
        <v>695</v>
      </c>
      <c r="C101" s="955" t="s">
        <v>679</v>
      </c>
      <c r="D101" s="956" t="s">
        <v>1014</v>
      </c>
      <c r="E101" s="903" t="s">
        <v>1014</v>
      </c>
      <c r="F101" s="957" t="s">
        <v>1014</v>
      </c>
      <c r="G101" s="956" t="s">
        <v>1014</v>
      </c>
      <c r="H101" s="787" t="s">
        <v>1014</v>
      </c>
      <c r="I101" s="757" t="s">
        <v>1014</v>
      </c>
    </row>
    <row r="102" spans="1:9" ht="11.25" customHeight="1" x14ac:dyDescent="0.25">
      <c r="A102" s="279" t="s">
        <v>361</v>
      </c>
      <c r="B102" s="785" t="s">
        <v>695</v>
      </c>
      <c r="C102" s="955" t="s">
        <v>679</v>
      </c>
      <c r="D102" s="956" t="s">
        <v>1014</v>
      </c>
      <c r="E102" s="903" t="s">
        <v>1014</v>
      </c>
      <c r="F102" s="957" t="s">
        <v>1014</v>
      </c>
      <c r="G102" s="956" t="s">
        <v>1014</v>
      </c>
      <c r="H102" s="787" t="s">
        <v>1014</v>
      </c>
      <c r="I102" s="757" t="s">
        <v>1014</v>
      </c>
    </row>
    <row r="103" spans="1:9" ht="11.25" customHeight="1" x14ac:dyDescent="0.25">
      <c r="A103" s="279" t="s">
        <v>363</v>
      </c>
      <c r="B103" s="785" t="s">
        <v>693</v>
      </c>
      <c r="C103" s="955" t="s">
        <v>694</v>
      </c>
      <c r="D103" s="956">
        <v>2085714.2857142857</v>
      </c>
      <c r="E103" s="903" t="s">
        <v>1014</v>
      </c>
      <c r="F103" s="957">
        <v>2085714.2857142857</v>
      </c>
      <c r="G103" s="956">
        <v>17520000</v>
      </c>
      <c r="H103" s="787" t="s">
        <v>1014</v>
      </c>
      <c r="I103" s="757">
        <v>17520000</v>
      </c>
    </row>
    <row r="104" spans="1:9" ht="11.25" customHeight="1" x14ac:dyDescent="0.25">
      <c r="A104" s="279" t="s">
        <v>364</v>
      </c>
      <c r="B104" s="785" t="s">
        <v>693</v>
      </c>
      <c r="C104" s="955" t="s">
        <v>694</v>
      </c>
      <c r="D104" s="956">
        <v>1251428.5714285714</v>
      </c>
      <c r="E104" s="903" t="s">
        <v>1014</v>
      </c>
      <c r="F104" s="957">
        <v>1251428.5714285714</v>
      </c>
      <c r="G104" s="956">
        <v>10512000.000000002</v>
      </c>
      <c r="H104" s="787" t="s">
        <v>1014</v>
      </c>
      <c r="I104" s="757">
        <v>10512000.000000002</v>
      </c>
    </row>
    <row r="105" spans="1:9" ht="11.25" customHeight="1" x14ac:dyDescent="0.25">
      <c r="A105" s="279" t="s">
        <v>365</v>
      </c>
      <c r="B105" s="785" t="s">
        <v>695</v>
      </c>
      <c r="C105" s="955" t="s">
        <v>679</v>
      </c>
      <c r="D105" s="956" t="s">
        <v>1014</v>
      </c>
      <c r="E105" s="903" t="s">
        <v>1014</v>
      </c>
      <c r="F105" s="957" t="s">
        <v>1014</v>
      </c>
      <c r="G105" s="956" t="s">
        <v>1014</v>
      </c>
      <c r="H105" s="787" t="s">
        <v>1014</v>
      </c>
      <c r="I105" s="757" t="s">
        <v>1014</v>
      </c>
    </row>
    <row r="106" spans="1:9" ht="11.25" customHeight="1" x14ac:dyDescent="0.25">
      <c r="A106" s="279" t="s">
        <v>366</v>
      </c>
      <c r="B106" s="785" t="s">
        <v>693</v>
      </c>
      <c r="C106" s="955" t="s">
        <v>694</v>
      </c>
      <c r="D106" s="956">
        <v>21597.633136094671</v>
      </c>
      <c r="E106" s="903">
        <v>21597.633136094671</v>
      </c>
      <c r="F106" s="957">
        <v>1251428.5714285714</v>
      </c>
      <c r="G106" s="956">
        <v>188676.92307692309</v>
      </c>
      <c r="H106" s="787">
        <v>188676.92307692309</v>
      </c>
      <c r="I106" s="757">
        <v>10512000.000000002</v>
      </c>
    </row>
    <row r="107" spans="1:9" ht="11.25" customHeight="1" x14ac:dyDescent="0.25">
      <c r="A107" s="279" t="s">
        <v>362</v>
      </c>
      <c r="B107" s="785" t="s">
        <v>693</v>
      </c>
      <c r="C107" s="955" t="s">
        <v>694</v>
      </c>
      <c r="D107" s="956">
        <v>202777.77777777775</v>
      </c>
      <c r="E107" s="903">
        <v>202777.77777777775</v>
      </c>
      <c r="F107" s="957">
        <v>250285.71428571426</v>
      </c>
      <c r="G107" s="956">
        <v>2102400</v>
      </c>
      <c r="H107" s="787">
        <v>4905600</v>
      </c>
      <c r="I107" s="757">
        <v>2102400</v>
      </c>
    </row>
    <row r="108" spans="1:9" ht="11.25" customHeight="1" x14ac:dyDescent="0.25">
      <c r="A108" s="279" t="s">
        <v>631</v>
      </c>
      <c r="B108" s="785" t="s">
        <v>693</v>
      </c>
      <c r="C108" s="955" t="s">
        <v>679</v>
      </c>
      <c r="D108" s="956">
        <v>7745.3580901856767</v>
      </c>
      <c r="E108" s="903">
        <v>7745.3580901856767</v>
      </c>
      <c r="F108" s="957">
        <v>116800</v>
      </c>
      <c r="G108" s="956">
        <v>67663.448275862072</v>
      </c>
      <c r="H108" s="787">
        <v>67663.448275862072</v>
      </c>
      <c r="I108" s="757">
        <v>981120.00000000023</v>
      </c>
    </row>
    <row r="109" spans="1:9" ht="11.25" customHeight="1" x14ac:dyDescent="0.25">
      <c r="A109" s="279" t="s">
        <v>632</v>
      </c>
      <c r="B109" s="785" t="s">
        <v>693</v>
      </c>
      <c r="C109" s="955" t="s">
        <v>679</v>
      </c>
      <c r="D109" s="956">
        <v>6674.2857142857147</v>
      </c>
      <c r="E109" s="903" t="s">
        <v>1014</v>
      </c>
      <c r="F109" s="957">
        <v>6674.2857142857147</v>
      </c>
      <c r="G109" s="956">
        <v>56064.000000000007</v>
      </c>
      <c r="H109" s="787" t="s">
        <v>1014</v>
      </c>
      <c r="I109" s="757">
        <v>56064.000000000007</v>
      </c>
    </row>
    <row r="110" spans="1:9" ht="11.25" customHeight="1" x14ac:dyDescent="0.25">
      <c r="A110" s="279" t="s">
        <v>506</v>
      </c>
      <c r="B110" s="785" t="s">
        <v>695</v>
      </c>
      <c r="C110" s="955" t="s">
        <v>679</v>
      </c>
      <c r="D110" s="956" t="s">
        <v>1014</v>
      </c>
      <c r="E110" s="903" t="s">
        <v>1014</v>
      </c>
      <c r="F110" s="957" t="s">
        <v>1014</v>
      </c>
      <c r="G110" s="956" t="s">
        <v>1014</v>
      </c>
      <c r="H110" s="787" t="s">
        <v>1014</v>
      </c>
      <c r="I110" s="757" t="s">
        <v>1014</v>
      </c>
    </row>
    <row r="111" spans="1:9" ht="11.25" customHeight="1" x14ac:dyDescent="0.25">
      <c r="A111" s="279" t="s">
        <v>507</v>
      </c>
      <c r="B111" s="785" t="s">
        <v>693</v>
      </c>
      <c r="C111" s="955" t="s">
        <v>679</v>
      </c>
      <c r="D111" s="956">
        <v>1251.4285714285713</v>
      </c>
      <c r="E111" s="903">
        <v>1651.5837104072402</v>
      </c>
      <c r="F111" s="957">
        <v>1251.4285714285713</v>
      </c>
      <c r="G111" s="956">
        <v>10512.000000000002</v>
      </c>
      <c r="H111" s="787">
        <v>14428.235294117654</v>
      </c>
      <c r="I111" s="757">
        <v>10512.000000000002</v>
      </c>
    </row>
    <row r="112" spans="1:9" ht="11.25" customHeight="1" x14ac:dyDescent="0.25">
      <c r="A112" s="279" t="s">
        <v>866</v>
      </c>
      <c r="B112" s="785" t="s">
        <v>695</v>
      </c>
      <c r="C112" s="955" t="s">
        <v>679</v>
      </c>
      <c r="D112" s="956" t="s">
        <v>1014</v>
      </c>
      <c r="E112" s="903" t="s">
        <v>1014</v>
      </c>
      <c r="F112" s="957" t="s">
        <v>1014</v>
      </c>
      <c r="G112" s="956" t="s">
        <v>1014</v>
      </c>
      <c r="H112" s="787" t="s">
        <v>1014</v>
      </c>
      <c r="I112" s="757" t="s">
        <v>1014</v>
      </c>
    </row>
    <row r="113" spans="1:9" ht="11.25" customHeight="1" x14ac:dyDescent="0.25">
      <c r="A113" s="305" t="s">
        <v>115</v>
      </c>
      <c r="B113" s="785" t="s">
        <v>693</v>
      </c>
      <c r="C113" s="955" t="s">
        <v>694</v>
      </c>
      <c r="D113" s="956">
        <v>140.38461538461536</v>
      </c>
      <c r="E113" s="903">
        <v>140.38461538461536</v>
      </c>
      <c r="F113" s="957">
        <v>3754.2857142857142</v>
      </c>
      <c r="G113" s="956">
        <v>1226.3999999999999</v>
      </c>
      <c r="H113" s="787">
        <v>1226.3999999999999</v>
      </c>
      <c r="I113" s="757">
        <v>31536.000000000004</v>
      </c>
    </row>
    <row r="114" spans="1:9" ht="11.25" customHeight="1" x14ac:dyDescent="0.25">
      <c r="A114" s="305" t="s">
        <v>116</v>
      </c>
      <c r="B114" s="785" t="s">
        <v>695</v>
      </c>
      <c r="C114" s="955" t="s">
        <v>694</v>
      </c>
      <c r="D114" s="956" t="s">
        <v>1014</v>
      </c>
      <c r="E114" s="903" t="s">
        <v>1014</v>
      </c>
      <c r="F114" s="957" t="s">
        <v>1014</v>
      </c>
      <c r="G114" s="956" t="s">
        <v>1014</v>
      </c>
      <c r="H114" s="787" t="s">
        <v>1014</v>
      </c>
      <c r="I114" s="757" t="s">
        <v>1014</v>
      </c>
    </row>
    <row r="115" spans="1:9" ht="11.25" customHeight="1" x14ac:dyDescent="0.25">
      <c r="A115" s="305" t="s">
        <v>117</v>
      </c>
      <c r="B115" s="785" t="s">
        <v>693</v>
      </c>
      <c r="C115" s="955" t="s">
        <v>679</v>
      </c>
      <c r="D115" s="956">
        <v>102.09790209790206</v>
      </c>
      <c r="E115" s="903">
        <v>102.09790209790206</v>
      </c>
      <c r="F115" s="957">
        <v>1501.7142857142858</v>
      </c>
      <c r="G115" s="956">
        <v>891.92727272727279</v>
      </c>
      <c r="H115" s="787">
        <v>891.92727272727279</v>
      </c>
      <c r="I115" s="757">
        <v>12614.4</v>
      </c>
    </row>
    <row r="116" spans="1:9" ht="11.25" customHeight="1" x14ac:dyDescent="0.25">
      <c r="A116" s="305" t="s">
        <v>118</v>
      </c>
      <c r="B116" s="785" t="s">
        <v>695</v>
      </c>
      <c r="C116" s="955" t="s">
        <v>679</v>
      </c>
      <c r="D116" s="956" t="s">
        <v>1014</v>
      </c>
      <c r="E116" s="903" t="s">
        <v>1014</v>
      </c>
      <c r="F116" s="957" t="s">
        <v>1014</v>
      </c>
      <c r="G116" s="956" t="s">
        <v>1014</v>
      </c>
      <c r="H116" s="787" t="s">
        <v>1014</v>
      </c>
      <c r="I116" s="757" t="s">
        <v>1014</v>
      </c>
    </row>
    <row r="117" spans="1:9" ht="11.25" customHeight="1" x14ac:dyDescent="0.25">
      <c r="A117" s="305" t="s">
        <v>119</v>
      </c>
      <c r="B117" s="785" t="s">
        <v>695</v>
      </c>
      <c r="C117" s="955" t="s">
        <v>679</v>
      </c>
      <c r="D117" s="956" t="s">
        <v>1014</v>
      </c>
      <c r="E117" s="903" t="s">
        <v>1014</v>
      </c>
      <c r="F117" s="957" t="s">
        <v>1014</v>
      </c>
      <c r="G117" s="956" t="s">
        <v>1014</v>
      </c>
      <c r="H117" s="787" t="s">
        <v>1014</v>
      </c>
      <c r="I117" s="757" t="s">
        <v>1014</v>
      </c>
    </row>
    <row r="118" spans="1:9" ht="11.25" customHeight="1" x14ac:dyDescent="0.25">
      <c r="A118" s="279" t="s">
        <v>508</v>
      </c>
      <c r="B118" s="785" t="s">
        <v>695</v>
      </c>
      <c r="C118" s="955" t="s">
        <v>679</v>
      </c>
      <c r="D118" s="956" t="s">
        <v>1014</v>
      </c>
      <c r="E118" s="903" t="s">
        <v>1014</v>
      </c>
      <c r="F118" s="957" t="s">
        <v>1014</v>
      </c>
      <c r="G118" s="956" t="s">
        <v>1014</v>
      </c>
      <c r="H118" s="787" t="s">
        <v>1014</v>
      </c>
      <c r="I118" s="757" t="s">
        <v>1014</v>
      </c>
    </row>
    <row r="119" spans="1:9" ht="11.25" customHeight="1" x14ac:dyDescent="0.25">
      <c r="A119" s="305" t="s">
        <v>120</v>
      </c>
      <c r="B119" s="785" t="s">
        <v>695</v>
      </c>
      <c r="C119" s="955" t="s">
        <v>679</v>
      </c>
      <c r="D119" s="956" t="s">
        <v>1014</v>
      </c>
      <c r="E119" s="903" t="s">
        <v>1014</v>
      </c>
      <c r="F119" s="957" t="s">
        <v>1014</v>
      </c>
      <c r="G119" s="956" t="s">
        <v>1014</v>
      </c>
      <c r="H119" s="787" t="s">
        <v>1014</v>
      </c>
      <c r="I119" s="757" t="s">
        <v>1014</v>
      </c>
    </row>
    <row r="120" spans="1:9" ht="11.25" customHeight="1" x14ac:dyDescent="0.25">
      <c r="A120" s="279" t="s">
        <v>241</v>
      </c>
      <c r="B120" s="785" t="s">
        <v>695</v>
      </c>
      <c r="C120" s="955" t="s">
        <v>679</v>
      </c>
      <c r="D120" s="956" t="s">
        <v>1014</v>
      </c>
      <c r="E120" s="903" t="s">
        <v>1014</v>
      </c>
      <c r="F120" s="957" t="s">
        <v>1014</v>
      </c>
      <c r="G120" s="956" t="s">
        <v>1014</v>
      </c>
      <c r="H120" s="787" t="s">
        <v>1014</v>
      </c>
      <c r="I120" s="757" t="s">
        <v>1014</v>
      </c>
    </row>
    <row r="121" spans="1:9" ht="11.25" customHeight="1" x14ac:dyDescent="0.25">
      <c r="A121" s="279" t="s">
        <v>509</v>
      </c>
      <c r="B121" s="785" t="s">
        <v>693</v>
      </c>
      <c r="C121" s="955" t="s">
        <v>679</v>
      </c>
      <c r="D121" s="956">
        <v>66742.857142857145</v>
      </c>
      <c r="E121" s="903" t="s">
        <v>1014</v>
      </c>
      <c r="F121" s="957">
        <v>66742.857142857145</v>
      </c>
      <c r="G121" s="956">
        <v>560640.00000000012</v>
      </c>
      <c r="H121" s="787" t="s">
        <v>1014</v>
      </c>
      <c r="I121" s="757">
        <v>560640.00000000012</v>
      </c>
    </row>
    <row r="122" spans="1:9" ht="11.25" customHeight="1" x14ac:dyDescent="0.25">
      <c r="A122" s="279" t="s">
        <v>510</v>
      </c>
      <c r="B122" s="785" t="s">
        <v>695</v>
      </c>
      <c r="C122" s="955" t="s">
        <v>679</v>
      </c>
      <c r="D122" s="956" t="s">
        <v>1014</v>
      </c>
      <c r="E122" s="903" t="s">
        <v>1014</v>
      </c>
      <c r="F122" s="957" t="s">
        <v>1014</v>
      </c>
      <c r="G122" s="956" t="s">
        <v>1014</v>
      </c>
      <c r="H122" s="787" t="s">
        <v>1014</v>
      </c>
      <c r="I122" s="757" t="s">
        <v>1014</v>
      </c>
    </row>
    <row r="123" spans="1:9" ht="11.25" customHeight="1" x14ac:dyDescent="0.25">
      <c r="A123" s="279" t="s">
        <v>379</v>
      </c>
      <c r="B123" s="785" t="s">
        <v>1437</v>
      </c>
      <c r="C123" s="955" t="s">
        <v>679</v>
      </c>
      <c r="D123" s="956">
        <v>98.515519568151191</v>
      </c>
      <c r="E123" s="903">
        <v>98.515519568151191</v>
      </c>
      <c r="F123" s="957" t="s">
        <v>1014</v>
      </c>
      <c r="G123" s="956">
        <v>860.63157894736878</v>
      </c>
      <c r="H123" s="787">
        <v>860.63157894736878</v>
      </c>
      <c r="I123" s="757" t="s">
        <v>1014</v>
      </c>
    </row>
    <row r="124" spans="1:9" ht="11.25" customHeight="1" x14ac:dyDescent="0.25">
      <c r="A124" s="279" t="s">
        <v>121</v>
      </c>
      <c r="B124" s="785" t="s">
        <v>695</v>
      </c>
      <c r="C124" s="955" t="s">
        <v>694</v>
      </c>
      <c r="D124" s="956" t="s">
        <v>1014</v>
      </c>
      <c r="E124" s="903" t="s">
        <v>1014</v>
      </c>
      <c r="F124" s="957" t="s">
        <v>1014</v>
      </c>
      <c r="G124" s="956" t="s">
        <v>1014</v>
      </c>
      <c r="H124" s="787" t="s">
        <v>1014</v>
      </c>
      <c r="I124" s="757" t="s">
        <v>1014</v>
      </c>
    </row>
    <row r="125" spans="1:9" ht="11.25" customHeight="1" x14ac:dyDescent="0.25">
      <c r="A125" s="279" t="s">
        <v>511</v>
      </c>
      <c r="B125" s="785" t="s">
        <v>693</v>
      </c>
      <c r="C125" s="955" t="s">
        <v>679</v>
      </c>
      <c r="D125" s="956">
        <v>50057.142857142855</v>
      </c>
      <c r="E125" s="903" t="s">
        <v>1014</v>
      </c>
      <c r="F125" s="957">
        <v>50057.142857142855</v>
      </c>
      <c r="G125" s="956">
        <v>420480.00000000006</v>
      </c>
      <c r="H125" s="787" t="s">
        <v>1014</v>
      </c>
      <c r="I125" s="757">
        <v>420480.00000000006</v>
      </c>
    </row>
    <row r="126" spans="1:9" ht="11.25" customHeight="1" x14ac:dyDescent="0.25">
      <c r="A126" s="279" t="s">
        <v>512</v>
      </c>
      <c r="B126" s="785" t="s">
        <v>695</v>
      </c>
      <c r="C126" s="955" t="s">
        <v>679</v>
      </c>
      <c r="D126" s="956" t="s">
        <v>1014</v>
      </c>
      <c r="E126" s="903" t="s">
        <v>1014</v>
      </c>
      <c r="F126" s="957" t="s">
        <v>1014</v>
      </c>
      <c r="G126" s="956" t="s">
        <v>1014</v>
      </c>
      <c r="H126" s="787" t="s">
        <v>1014</v>
      </c>
      <c r="I126" s="757" t="s">
        <v>1014</v>
      </c>
    </row>
    <row r="127" spans="1:9" ht="11.25" customHeight="1" x14ac:dyDescent="0.25">
      <c r="A127" s="279" t="s">
        <v>867</v>
      </c>
      <c r="B127" s="785" t="s">
        <v>695</v>
      </c>
      <c r="C127" s="955" t="s">
        <v>679</v>
      </c>
      <c r="D127" s="956" t="s">
        <v>1014</v>
      </c>
      <c r="E127" s="903" t="s">
        <v>1014</v>
      </c>
      <c r="F127" s="957" t="s">
        <v>1014</v>
      </c>
      <c r="G127" s="956" t="s">
        <v>1014</v>
      </c>
      <c r="H127" s="787" t="s">
        <v>1014</v>
      </c>
      <c r="I127" s="757" t="s">
        <v>1014</v>
      </c>
    </row>
    <row r="128" spans="1:9" ht="11.25" customHeight="1" x14ac:dyDescent="0.25">
      <c r="A128" s="279" t="s">
        <v>122</v>
      </c>
      <c r="B128" s="785" t="s">
        <v>695</v>
      </c>
      <c r="C128" s="955" t="s">
        <v>679</v>
      </c>
      <c r="D128" s="956" t="s">
        <v>1014</v>
      </c>
      <c r="E128" s="903" t="s">
        <v>1014</v>
      </c>
      <c r="F128" s="957" t="s">
        <v>1014</v>
      </c>
      <c r="G128" s="956" t="s">
        <v>1014</v>
      </c>
      <c r="H128" s="787" t="s">
        <v>1014</v>
      </c>
      <c r="I128" s="757" t="s">
        <v>1014</v>
      </c>
    </row>
    <row r="129" spans="1:9" ht="11.25" customHeight="1" x14ac:dyDescent="0.25">
      <c r="A129" s="279" t="s">
        <v>513</v>
      </c>
      <c r="B129" s="785" t="s">
        <v>693</v>
      </c>
      <c r="C129" s="955" t="s">
        <v>694</v>
      </c>
      <c r="D129" s="956">
        <v>417142.85714285716</v>
      </c>
      <c r="E129" s="903" t="s">
        <v>1014</v>
      </c>
      <c r="F129" s="957">
        <v>417142.85714285716</v>
      </c>
      <c r="G129" s="956">
        <v>3504000.0000000005</v>
      </c>
      <c r="H129" s="787" t="s">
        <v>1014</v>
      </c>
      <c r="I129" s="757">
        <v>3504000.0000000005</v>
      </c>
    </row>
    <row r="130" spans="1:9" ht="11.25" customHeight="1" x14ac:dyDescent="0.25">
      <c r="A130" s="279" t="s">
        <v>123</v>
      </c>
      <c r="B130" s="785" t="s">
        <v>695</v>
      </c>
      <c r="C130" s="955" t="s">
        <v>679</v>
      </c>
      <c r="D130" s="956" t="s">
        <v>1014</v>
      </c>
      <c r="E130" s="903" t="s">
        <v>1014</v>
      </c>
      <c r="F130" s="957" t="s">
        <v>1014</v>
      </c>
      <c r="G130" s="956" t="s">
        <v>1014</v>
      </c>
      <c r="H130" s="787" t="s">
        <v>1014</v>
      </c>
      <c r="I130" s="757" t="s">
        <v>1014</v>
      </c>
    </row>
    <row r="131" spans="1:9" ht="11.25" customHeight="1" x14ac:dyDescent="0.25">
      <c r="A131" s="279" t="s">
        <v>27</v>
      </c>
      <c r="B131" s="785" t="s">
        <v>693</v>
      </c>
      <c r="C131" s="955" t="s">
        <v>694</v>
      </c>
      <c r="D131" s="956">
        <v>7487.1794871794855</v>
      </c>
      <c r="E131" s="903">
        <v>7487.1794871794855</v>
      </c>
      <c r="F131" s="957" t="s">
        <v>1014</v>
      </c>
      <c r="G131" s="956">
        <v>65408</v>
      </c>
      <c r="H131" s="787">
        <v>65408</v>
      </c>
      <c r="I131" s="757" t="s">
        <v>1014</v>
      </c>
    </row>
    <row r="132" spans="1:9" ht="11.25" customHeight="1" x14ac:dyDescent="0.25">
      <c r="A132" s="279" t="s">
        <v>514</v>
      </c>
      <c r="B132" s="785" t="s">
        <v>693</v>
      </c>
      <c r="C132" s="955" t="s">
        <v>694</v>
      </c>
      <c r="D132" s="956">
        <v>758.83575883575872</v>
      </c>
      <c r="E132" s="903">
        <v>758.83575883575872</v>
      </c>
      <c r="F132" s="957">
        <v>50057.142857142855</v>
      </c>
      <c r="G132" s="956">
        <v>6629.1891891891892</v>
      </c>
      <c r="H132" s="787">
        <v>6629.1891891891892</v>
      </c>
      <c r="I132" s="757">
        <v>420480.00000000006</v>
      </c>
    </row>
    <row r="133" spans="1:9" ht="11.25" customHeight="1" x14ac:dyDescent="0.25">
      <c r="A133" s="279" t="s">
        <v>515</v>
      </c>
      <c r="B133" s="785" t="s">
        <v>693</v>
      </c>
      <c r="C133" s="955" t="s">
        <v>694</v>
      </c>
      <c r="D133" s="956">
        <v>96.816976127320928</v>
      </c>
      <c r="E133" s="903">
        <v>96.816976127320928</v>
      </c>
      <c r="F133" s="957" t="s">
        <v>1014</v>
      </c>
      <c r="G133" s="956">
        <v>845.79310344827582</v>
      </c>
      <c r="H133" s="787">
        <v>845.79310344827582</v>
      </c>
      <c r="I133" s="757" t="s">
        <v>1014</v>
      </c>
    </row>
    <row r="134" spans="1:9" ht="11.25" customHeight="1" x14ac:dyDescent="0.25">
      <c r="A134" s="279" t="s">
        <v>516</v>
      </c>
      <c r="B134" s="785" t="s">
        <v>693</v>
      </c>
      <c r="C134" s="955" t="s">
        <v>694</v>
      </c>
      <c r="D134" s="956">
        <v>920.55485498108419</v>
      </c>
      <c r="E134" s="903">
        <v>920.55485498108419</v>
      </c>
      <c r="F134" s="957">
        <v>16685.714285714286</v>
      </c>
      <c r="G134" s="956">
        <v>8041.9672131147536</v>
      </c>
      <c r="H134" s="787">
        <v>8041.9672131147536</v>
      </c>
      <c r="I134" s="757">
        <v>140160.00000000003</v>
      </c>
    </row>
    <row r="135" spans="1:9" ht="11.25" customHeight="1" x14ac:dyDescent="0.25">
      <c r="A135" s="279" t="s">
        <v>124</v>
      </c>
      <c r="B135" s="785" t="s">
        <v>695</v>
      </c>
      <c r="C135" s="955" t="s">
        <v>679</v>
      </c>
      <c r="D135" s="956" t="s">
        <v>1014</v>
      </c>
      <c r="E135" s="903" t="s">
        <v>1014</v>
      </c>
      <c r="F135" s="957" t="s">
        <v>1014</v>
      </c>
      <c r="G135" s="956" t="s">
        <v>1014</v>
      </c>
      <c r="H135" s="787" t="s">
        <v>1014</v>
      </c>
      <c r="I135" s="757" t="s">
        <v>1014</v>
      </c>
    </row>
    <row r="136" spans="1:9" ht="11.25" customHeight="1" x14ac:dyDescent="0.25">
      <c r="A136" s="305" t="s">
        <v>125</v>
      </c>
      <c r="B136" s="785" t="s">
        <v>695</v>
      </c>
      <c r="C136" s="955" t="s">
        <v>679</v>
      </c>
      <c r="D136" s="956" t="s">
        <v>1014</v>
      </c>
      <c r="E136" s="903" t="s">
        <v>1014</v>
      </c>
      <c r="F136" s="957" t="s">
        <v>1014</v>
      </c>
      <c r="G136" s="956" t="s">
        <v>1014</v>
      </c>
      <c r="H136" s="787" t="s">
        <v>1014</v>
      </c>
      <c r="I136" s="757" t="s">
        <v>1014</v>
      </c>
    </row>
    <row r="137" spans="1:9" ht="11.25" customHeight="1" x14ac:dyDescent="0.25">
      <c r="A137" s="279" t="s">
        <v>517</v>
      </c>
      <c r="B137" s="785" t="s">
        <v>695</v>
      </c>
      <c r="C137" s="955" t="s">
        <v>679</v>
      </c>
      <c r="D137" s="956" t="s">
        <v>1014</v>
      </c>
      <c r="E137" s="903" t="s">
        <v>1014</v>
      </c>
      <c r="F137" s="957" t="s">
        <v>1014</v>
      </c>
      <c r="G137" s="956" t="s">
        <v>1014</v>
      </c>
      <c r="H137" s="787" t="s">
        <v>1014</v>
      </c>
      <c r="I137" s="757" t="s">
        <v>1014</v>
      </c>
    </row>
    <row r="138" spans="1:9" ht="11.25" customHeight="1" x14ac:dyDescent="0.25">
      <c r="A138" s="279" t="s">
        <v>380</v>
      </c>
      <c r="B138" s="785" t="s">
        <v>693</v>
      </c>
      <c r="C138" s="955" t="s">
        <v>694</v>
      </c>
      <c r="D138" s="956">
        <v>2085714.2857142857</v>
      </c>
      <c r="E138" s="903" t="s">
        <v>1014</v>
      </c>
      <c r="F138" s="957">
        <v>2085714.2857142857</v>
      </c>
      <c r="G138" s="956">
        <v>17520000</v>
      </c>
      <c r="H138" s="787" t="s">
        <v>1014</v>
      </c>
      <c r="I138" s="757">
        <v>17520000</v>
      </c>
    </row>
    <row r="139" spans="1:9" ht="11.25" customHeight="1" x14ac:dyDescent="0.25">
      <c r="A139" s="279" t="s">
        <v>28</v>
      </c>
      <c r="B139" s="785" t="s">
        <v>695</v>
      </c>
      <c r="C139" s="955" t="s">
        <v>679</v>
      </c>
      <c r="D139" s="956" t="s">
        <v>1014</v>
      </c>
      <c r="E139" s="903" t="s">
        <v>1014</v>
      </c>
      <c r="F139" s="957" t="s">
        <v>1014</v>
      </c>
      <c r="G139" s="956" t="s">
        <v>1014</v>
      </c>
      <c r="H139" s="787" t="s">
        <v>1014</v>
      </c>
      <c r="I139" s="757" t="s">
        <v>1014</v>
      </c>
    </row>
    <row r="140" spans="1:9" ht="11.25" customHeight="1" x14ac:dyDescent="0.25">
      <c r="A140" s="279" t="s">
        <v>66</v>
      </c>
      <c r="B140" s="785" t="s">
        <v>693</v>
      </c>
      <c r="C140" s="955" t="s">
        <v>694</v>
      </c>
      <c r="D140" s="956">
        <v>586085.71428571432</v>
      </c>
      <c r="E140" s="903" t="s">
        <v>1014</v>
      </c>
      <c r="F140" s="957">
        <v>586085.71428571432</v>
      </c>
      <c r="G140" s="956">
        <v>4923120.0000000009</v>
      </c>
      <c r="H140" s="787" t="s">
        <v>1014</v>
      </c>
      <c r="I140" s="757">
        <v>4923120.0000000009</v>
      </c>
    </row>
    <row r="141" spans="1:9" ht="11.25" customHeight="1" x14ac:dyDescent="0.25">
      <c r="A141" s="279" t="s">
        <v>65</v>
      </c>
      <c r="B141" s="785" t="s">
        <v>693</v>
      </c>
      <c r="C141" s="955" t="s">
        <v>694</v>
      </c>
      <c r="D141" s="956">
        <v>262800</v>
      </c>
      <c r="E141" s="903" t="s">
        <v>1014</v>
      </c>
      <c r="F141" s="957">
        <v>262800</v>
      </c>
      <c r="G141" s="956">
        <v>2207520.0000000005</v>
      </c>
      <c r="H141" s="787" t="s">
        <v>1014</v>
      </c>
      <c r="I141" s="757">
        <v>2207520.0000000005</v>
      </c>
    </row>
    <row r="142" spans="1:9" ht="11.25" customHeight="1" x14ac:dyDescent="0.25">
      <c r="A142" s="279" t="s">
        <v>825</v>
      </c>
      <c r="B142" s="785" t="s">
        <v>695</v>
      </c>
      <c r="C142" s="955" t="s">
        <v>694</v>
      </c>
      <c r="D142" s="956" t="s">
        <v>1014</v>
      </c>
      <c r="E142" s="903" t="s">
        <v>1014</v>
      </c>
      <c r="F142" s="957" t="s">
        <v>1014</v>
      </c>
      <c r="G142" s="956" t="s">
        <v>1014</v>
      </c>
      <c r="H142" s="787" t="s">
        <v>1014</v>
      </c>
      <c r="I142" s="757" t="s">
        <v>1014</v>
      </c>
    </row>
    <row r="143" spans="1:9" ht="11.25" customHeight="1" x14ac:dyDescent="0.25">
      <c r="A143" s="279" t="s">
        <v>868</v>
      </c>
      <c r="B143" s="785" t="s">
        <v>693</v>
      </c>
      <c r="C143" s="955" t="s">
        <v>679</v>
      </c>
      <c r="D143" s="956">
        <v>774.53580901856742</v>
      </c>
      <c r="E143" s="903">
        <v>774.53580901856742</v>
      </c>
      <c r="F143" s="957">
        <v>834.28571428571433</v>
      </c>
      <c r="G143" s="956">
        <v>6766.3448275862056</v>
      </c>
      <c r="H143" s="787">
        <v>6766.3448275862056</v>
      </c>
      <c r="I143" s="757">
        <v>7008.0000000000009</v>
      </c>
    </row>
    <row r="144" spans="1:9" ht="11.25" customHeight="1" x14ac:dyDescent="0.25">
      <c r="A144" s="279" t="s">
        <v>869</v>
      </c>
      <c r="B144" s="785" t="s">
        <v>693</v>
      </c>
      <c r="C144" s="955" t="s">
        <v>694</v>
      </c>
      <c r="D144" s="956">
        <v>2085714.2857142857</v>
      </c>
      <c r="E144" s="903" t="s">
        <v>1014</v>
      </c>
      <c r="F144" s="957">
        <v>2085714.2857142857</v>
      </c>
      <c r="G144" s="956">
        <v>17520000</v>
      </c>
      <c r="H144" s="787" t="s">
        <v>1014</v>
      </c>
      <c r="I144" s="757">
        <v>17520000</v>
      </c>
    </row>
    <row r="145" spans="1:9" ht="11.25" customHeight="1" x14ac:dyDescent="0.25">
      <c r="A145" s="279" t="s">
        <v>518</v>
      </c>
      <c r="B145" s="785" t="s">
        <v>693</v>
      </c>
      <c r="C145" s="955" t="s">
        <v>694</v>
      </c>
      <c r="D145" s="956">
        <v>83.428571428571431</v>
      </c>
      <c r="E145" s="903">
        <v>350.9615384615384</v>
      </c>
      <c r="F145" s="957">
        <v>83.428571428571431</v>
      </c>
      <c r="G145" s="956">
        <v>700.80000000000018</v>
      </c>
      <c r="H145" s="787">
        <v>3066</v>
      </c>
      <c r="I145" s="757">
        <v>700.80000000000018</v>
      </c>
    </row>
    <row r="146" spans="1:9" ht="11.25" customHeight="1" x14ac:dyDescent="0.25">
      <c r="A146" s="279" t="s">
        <v>519</v>
      </c>
      <c r="B146" s="785" t="s">
        <v>693</v>
      </c>
      <c r="C146" s="955" t="s">
        <v>694</v>
      </c>
      <c r="D146" s="956">
        <v>834.28571428571433</v>
      </c>
      <c r="E146" s="903">
        <v>960</v>
      </c>
      <c r="F146" s="957">
        <v>834.28571428571433</v>
      </c>
      <c r="G146" s="956">
        <v>7008.0000000000009</v>
      </c>
      <c r="H146" s="787">
        <v>11964.878048780489</v>
      </c>
      <c r="I146" s="757">
        <v>7008.0000000000009</v>
      </c>
    </row>
    <row r="147" spans="1:9" ht="11.25" customHeight="1" x14ac:dyDescent="0.25">
      <c r="A147" s="279" t="s">
        <v>520</v>
      </c>
      <c r="B147" s="785" t="s">
        <v>695</v>
      </c>
      <c r="C147" s="955" t="s">
        <v>679</v>
      </c>
      <c r="D147" s="956" t="s">
        <v>1014</v>
      </c>
      <c r="E147" s="903" t="s">
        <v>1014</v>
      </c>
      <c r="F147" s="957" t="s">
        <v>1014</v>
      </c>
      <c r="G147" s="956" t="s">
        <v>1014</v>
      </c>
      <c r="H147" s="787" t="s">
        <v>1014</v>
      </c>
      <c r="I147" s="757" t="s">
        <v>1014</v>
      </c>
    </row>
    <row r="148" spans="1:9" ht="11.25" customHeight="1" x14ac:dyDescent="0.25">
      <c r="A148" s="279" t="s">
        <v>521</v>
      </c>
      <c r="B148" s="785" t="s">
        <v>695</v>
      </c>
      <c r="C148" s="955" t="s">
        <v>679</v>
      </c>
      <c r="D148" s="956" t="s">
        <v>1014</v>
      </c>
      <c r="E148" s="903" t="s">
        <v>1014</v>
      </c>
      <c r="F148" s="957" t="s">
        <v>1014</v>
      </c>
      <c r="G148" s="956" t="s">
        <v>1014</v>
      </c>
      <c r="H148" s="787" t="s">
        <v>1014</v>
      </c>
      <c r="I148" s="757" t="s">
        <v>1014</v>
      </c>
    </row>
    <row r="149" spans="1:9" ht="11.25" customHeight="1" x14ac:dyDescent="0.25">
      <c r="A149" s="305" t="s">
        <v>126</v>
      </c>
      <c r="B149" s="785" t="s">
        <v>695</v>
      </c>
      <c r="C149" s="955" t="s">
        <v>679</v>
      </c>
      <c r="D149" s="956" t="s">
        <v>1014</v>
      </c>
      <c r="E149" s="903" t="s">
        <v>1014</v>
      </c>
      <c r="F149" s="957" t="s">
        <v>1014</v>
      </c>
      <c r="G149" s="956" t="s">
        <v>1014</v>
      </c>
      <c r="H149" s="787" t="s">
        <v>1014</v>
      </c>
      <c r="I149" s="757" t="s">
        <v>1014</v>
      </c>
    </row>
    <row r="150" spans="1:9" ht="11.25" customHeight="1" x14ac:dyDescent="0.25">
      <c r="A150" s="279" t="s">
        <v>127</v>
      </c>
      <c r="B150" s="785" t="s">
        <v>695</v>
      </c>
      <c r="C150" s="955" t="s">
        <v>679</v>
      </c>
      <c r="D150" s="956" t="s">
        <v>1014</v>
      </c>
      <c r="E150" s="903" t="s">
        <v>1014</v>
      </c>
      <c r="F150" s="957" t="s">
        <v>1014</v>
      </c>
      <c r="G150" s="956" t="s">
        <v>1014</v>
      </c>
      <c r="H150" s="787" t="s">
        <v>1014</v>
      </c>
      <c r="I150" s="757" t="s">
        <v>1014</v>
      </c>
    </row>
    <row r="151" spans="1:9" ht="11.25" customHeight="1" x14ac:dyDescent="0.25">
      <c r="A151" s="279" t="s">
        <v>128</v>
      </c>
      <c r="B151" s="785" t="s">
        <v>693</v>
      </c>
      <c r="C151" s="955" t="s">
        <v>694</v>
      </c>
      <c r="D151" s="956">
        <v>0.27037037037037037</v>
      </c>
      <c r="E151" s="903">
        <v>0.27037037037037037</v>
      </c>
      <c r="F151" s="957">
        <v>125.14285714285714</v>
      </c>
      <c r="G151" s="956">
        <v>6.5407999999999999</v>
      </c>
      <c r="H151" s="787">
        <v>6.5407999999999999</v>
      </c>
      <c r="I151" s="757">
        <v>1051.2</v>
      </c>
    </row>
    <row r="152" spans="1:9" ht="11.25" customHeight="1" x14ac:dyDescent="0.25">
      <c r="A152" s="279" t="s">
        <v>129</v>
      </c>
      <c r="B152" s="785" t="s">
        <v>693</v>
      </c>
      <c r="C152" s="955" t="s">
        <v>694</v>
      </c>
      <c r="D152" s="956">
        <v>125.14285714285714</v>
      </c>
      <c r="E152" s="903" t="s">
        <v>1014</v>
      </c>
      <c r="F152" s="957">
        <v>125.14285714285714</v>
      </c>
      <c r="G152" s="956">
        <v>1051.2</v>
      </c>
      <c r="H152" s="787" t="s">
        <v>1014</v>
      </c>
      <c r="I152" s="757">
        <v>1051.2</v>
      </c>
    </row>
    <row r="153" spans="1:9" ht="11.25" customHeight="1" x14ac:dyDescent="0.25">
      <c r="A153" s="279" t="s">
        <v>643</v>
      </c>
      <c r="B153" s="785" t="s">
        <v>1437</v>
      </c>
      <c r="C153" s="955" t="s">
        <v>679</v>
      </c>
      <c r="D153" s="956" t="s">
        <v>1014</v>
      </c>
      <c r="E153" s="903" t="s">
        <v>1014</v>
      </c>
      <c r="F153" s="957" t="s">
        <v>1014</v>
      </c>
      <c r="G153" s="956" t="s">
        <v>1014</v>
      </c>
      <c r="H153" s="787" t="s">
        <v>1014</v>
      </c>
      <c r="I153" s="757" t="s">
        <v>1014</v>
      </c>
    </row>
    <row r="154" spans="1:9" ht="11.25" customHeight="1" x14ac:dyDescent="0.25">
      <c r="A154" s="305" t="s">
        <v>999</v>
      </c>
      <c r="B154" s="785" t="s">
        <v>695</v>
      </c>
      <c r="C154" s="955" t="s">
        <v>679</v>
      </c>
      <c r="D154" s="956" t="s">
        <v>1014</v>
      </c>
      <c r="E154" s="903" t="s">
        <v>1014</v>
      </c>
      <c r="F154" s="957" t="s">
        <v>1014</v>
      </c>
      <c r="G154" s="956" t="s">
        <v>1014</v>
      </c>
      <c r="H154" s="787" t="s">
        <v>1014</v>
      </c>
      <c r="I154" s="757" t="s">
        <v>1014</v>
      </c>
    </row>
    <row r="155" spans="1:9" ht="11.25" customHeight="1" x14ac:dyDescent="0.25">
      <c r="A155" s="305" t="s">
        <v>644</v>
      </c>
      <c r="B155" s="785" t="s">
        <v>695</v>
      </c>
      <c r="C155" s="955" t="s">
        <v>679</v>
      </c>
      <c r="D155" s="956" t="s">
        <v>1014</v>
      </c>
      <c r="E155" s="903" t="s">
        <v>1014</v>
      </c>
      <c r="F155" s="957" t="s">
        <v>1014</v>
      </c>
      <c r="G155" s="956" t="s">
        <v>1014</v>
      </c>
      <c r="H155" s="787" t="s">
        <v>1014</v>
      </c>
      <c r="I155" s="757" t="s">
        <v>1014</v>
      </c>
    </row>
    <row r="156" spans="1:9" ht="11.25" customHeight="1" x14ac:dyDescent="0.25">
      <c r="A156" s="305" t="s">
        <v>646</v>
      </c>
      <c r="B156" s="785" t="s">
        <v>695</v>
      </c>
      <c r="C156" s="955" t="s">
        <v>679</v>
      </c>
      <c r="D156" s="956" t="s">
        <v>1014</v>
      </c>
      <c r="E156" s="903" t="s">
        <v>1014</v>
      </c>
      <c r="F156" s="957" t="s">
        <v>1014</v>
      </c>
      <c r="G156" s="956" t="s">
        <v>1014</v>
      </c>
      <c r="H156" s="787" t="s">
        <v>1014</v>
      </c>
      <c r="I156" s="757" t="s">
        <v>1014</v>
      </c>
    </row>
    <row r="157" spans="1:9" ht="11.25" customHeight="1" x14ac:dyDescent="0.25">
      <c r="A157" s="279" t="s">
        <v>522</v>
      </c>
      <c r="B157" s="785" t="s">
        <v>695</v>
      </c>
      <c r="C157" s="955" t="s">
        <v>679</v>
      </c>
      <c r="D157" s="956" t="s">
        <v>1014</v>
      </c>
      <c r="E157" s="903" t="s">
        <v>1014</v>
      </c>
      <c r="F157" s="957" t="s">
        <v>1014</v>
      </c>
      <c r="G157" s="956" t="s">
        <v>1014</v>
      </c>
      <c r="H157" s="787" t="s">
        <v>1014</v>
      </c>
      <c r="I157" s="757" t="s">
        <v>1014</v>
      </c>
    </row>
    <row r="158" spans="1:9" ht="11.25" customHeight="1" x14ac:dyDescent="0.25">
      <c r="A158" s="279" t="s">
        <v>523</v>
      </c>
      <c r="B158" s="785" t="s">
        <v>693</v>
      </c>
      <c r="C158" s="955" t="s">
        <v>29</v>
      </c>
      <c r="D158" s="956">
        <v>340</v>
      </c>
      <c r="E158" s="903">
        <v>340</v>
      </c>
      <c r="F158" s="957">
        <v>41714.285714285717</v>
      </c>
      <c r="G158" s="956">
        <v>11149.09090909091</v>
      </c>
      <c r="H158" s="787">
        <v>11149.09090909091</v>
      </c>
      <c r="I158" s="757">
        <v>350400</v>
      </c>
    </row>
    <row r="159" spans="1:9" ht="11.25" customHeight="1" x14ac:dyDescent="0.25">
      <c r="A159" s="279" t="s">
        <v>524</v>
      </c>
      <c r="B159" s="785" t="s">
        <v>693</v>
      </c>
      <c r="C159" s="955" t="s">
        <v>694</v>
      </c>
      <c r="D159" s="956">
        <v>41714.285714285717</v>
      </c>
      <c r="E159" s="903" t="s">
        <v>1014</v>
      </c>
      <c r="F159" s="957">
        <v>41714.285714285717</v>
      </c>
      <c r="G159" s="956">
        <v>350400</v>
      </c>
      <c r="H159" s="787" t="s">
        <v>1014</v>
      </c>
      <c r="I159" s="757">
        <v>350400</v>
      </c>
    </row>
    <row r="160" spans="1:9" ht="11.25" customHeight="1" thickBot="1" x14ac:dyDescent="0.3">
      <c r="A160" s="281" t="s">
        <v>525</v>
      </c>
      <c r="B160" s="905" t="s">
        <v>695</v>
      </c>
      <c r="C160" s="958" t="s">
        <v>679</v>
      </c>
      <c r="D160" s="959" t="s">
        <v>1014</v>
      </c>
      <c r="E160" s="907" t="s">
        <v>1014</v>
      </c>
      <c r="F160" s="960" t="s">
        <v>1014</v>
      </c>
      <c r="G160" s="959" t="s">
        <v>1014</v>
      </c>
      <c r="H160" s="961" t="s">
        <v>1014</v>
      </c>
      <c r="I160" s="762" t="s">
        <v>1014</v>
      </c>
    </row>
    <row r="161" spans="1:9" ht="11.25" customHeight="1" thickTop="1" x14ac:dyDescent="0.25">
      <c r="A161" s="66" t="s">
        <v>529</v>
      </c>
      <c r="B161" s="287"/>
      <c r="C161" s="912"/>
      <c r="D161" s="913"/>
      <c r="E161" s="913"/>
      <c r="F161" s="913"/>
      <c r="G161" s="277"/>
      <c r="H161" s="277"/>
      <c r="I161" s="766"/>
    </row>
    <row r="162" spans="1:9" ht="11.25" customHeight="1" x14ac:dyDescent="0.25">
      <c r="A162" s="67" t="s">
        <v>615</v>
      </c>
      <c r="B162" s="275"/>
      <c r="C162" s="915"/>
      <c r="D162" s="916"/>
      <c r="E162" s="916"/>
      <c r="F162" s="916"/>
      <c r="G162" s="916"/>
      <c r="H162" s="277"/>
      <c r="I162" s="766"/>
    </row>
    <row r="163" spans="1:9" ht="11.25" customHeight="1" x14ac:dyDescent="0.25">
      <c r="A163" s="67" t="s">
        <v>228</v>
      </c>
      <c r="B163" s="275"/>
      <c r="C163" s="915"/>
      <c r="D163" s="916"/>
      <c r="E163" s="916"/>
      <c r="F163" s="916"/>
      <c r="G163" s="916"/>
      <c r="H163" s="277"/>
      <c r="I163" s="766"/>
    </row>
    <row r="164" spans="1:9" ht="11.25" customHeight="1" x14ac:dyDescent="0.25">
      <c r="A164" s="67" t="s">
        <v>587</v>
      </c>
      <c r="B164" s="275"/>
      <c r="C164" s="915"/>
      <c r="D164" s="916"/>
      <c r="E164" s="916"/>
      <c r="F164" s="916"/>
      <c r="G164" s="916"/>
      <c r="H164" s="277"/>
      <c r="I164" s="766"/>
    </row>
    <row r="165" spans="1:9" ht="11.25" customHeight="1" x14ac:dyDescent="0.25">
      <c r="A165" s="603" t="s">
        <v>974</v>
      </c>
      <c r="B165" s="962"/>
      <c r="C165" s="962"/>
      <c r="D165" s="962"/>
      <c r="E165" s="963"/>
      <c r="F165" s="916"/>
      <c r="G165" s="916"/>
      <c r="H165" s="277"/>
      <c r="I165" s="766"/>
    </row>
    <row r="166" spans="1:9" ht="11.25" customHeight="1" x14ac:dyDescent="0.25">
      <c r="A166" s="66"/>
      <c r="B166" s="275"/>
      <c r="C166" s="915"/>
      <c r="D166" s="916"/>
      <c r="E166" s="916"/>
      <c r="F166" s="916"/>
      <c r="G166" s="916"/>
      <c r="H166" s="277"/>
      <c r="I166" s="766"/>
    </row>
    <row r="167" spans="1:9" ht="11.25" customHeight="1" x14ac:dyDescent="0.25">
      <c r="A167" s="320" t="s">
        <v>229</v>
      </c>
      <c r="B167" s="275"/>
      <c r="C167" s="915"/>
      <c r="D167" s="916"/>
      <c r="E167" s="916"/>
      <c r="F167" s="916"/>
      <c r="G167" s="916"/>
      <c r="H167" s="277"/>
      <c r="I167" s="766"/>
    </row>
    <row r="168" spans="1:9" ht="11.25" customHeight="1" x14ac:dyDescent="0.25">
      <c r="A168" s="67" t="s">
        <v>1009</v>
      </c>
      <c r="B168" s="68"/>
      <c r="C168" s="915"/>
      <c r="D168" s="916"/>
      <c r="E168" s="916"/>
      <c r="F168" s="916"/>
      <c r="G168" s="916"/>
      <c r="H168" s="277"/>
      <c r="I168" s="766"/>
    </row>
    <row r="169" spans="1:9" ht="11.25" customHeight="1" x14ac:dyDescent="0.25">
      <c r="A169" s="67" t="s">
        <v>992</v>
      </c>
      <c r="B169" s="68"/>
      <c r="C169" s="915"/>
      <c r="D169" s="916"/>
      <c r="E169" s="916"/>
      <c r="F169" s="916"/>
      <c r="G169" s="916"/>
      <c r="H169" s="277"/>
      <c r="I169" s="766"/>
    </row>
    <row r="170" spans="1:9" ht="11.25" customHeight="1" x14ac:dyDescent="0.25">
      <c r="A170" s="67" t="s">
        <v>230</v>
      </c>
      <c r="B170" s="68"/>
      <c r="C170" s="915"/>
      <c r="D170" s="916"/>
      <c r="E170" s="916"/>
      <c r="F170" s="916"/>
      <c r="G170" s="916"/>
      <c r="H170" s="277"/>
      <c r="I170" s="766"/>
    </row>
    <row r="171" spans="1:9" ht="11.25" customHeight="1" x14ac:dyDescent="0.25">
      <c r="A171" s="918" t="s">
        <v>742</v>
      </c>
      <c r="B171" s="919"/>
      <c r="C171" s="915"/>
      <c r="D171" s="916"/>
      <c r="E171" s="916"/>
      <c r="F171" s="916"/>
      <c r="G171" s="916"/>
      <c r="H171" s="277"/>
      <c r="I171" s="766"/>
    </row>
    <row r="172" spans="1:9" ht="11.25" customHeight="1" x14ac:dyDescent="0.25">
      <c r="A172" s="918" t="s">
        <v>1107</v>
      </c>
      <c r="B172" s="919"/>
      <c r="C172" s="915"/>
      <c r="D172" s="916"/>
      <c r="E172" s="916"/>
      <c r="F172" s="916"/>
      <c r="G172" s="916"/>
      <c r="H172" s="277"/>
      <c r="I172" s="766"/>
    </row>
    <row r="173" spans="1:9" ht="11.25" customHeight="1" x14ac:dyDescent="0.25">
      <c r="A173" s="918" t="s">
        <v>849</v>
      </c>
      <c r="B173" s="919"/>
      <c r="C173" s="915"/>
      <c r="D173" s="916"/>
      <c r="E173" s="916"/>
      <c r="F173" s="916"/>
      <c r="G173" s="916"/>
      <c r="H173" s="277"/>
      <c r="I173" s="766"/>
    </row>
    <row r="174" spans="1:9" ht="11.25" customHeight="1" x14ac:dyDescent="0.25">
      <c r="A174" s="67" t="s">
        <v>1135</v>
      </c>
      <c r="B174" s="919"/>
      <c r="C174" s="915"/>
      <c r="D174" s="916"/>
      <c r="E174" s="916"/>
      <c r="F174" s="916"/>
      <c r="G174" s="916"/>
      <c r="H174" s="277"/>
      <c r="I174" s="766"/>
    </row>
    <row r="175" spans="1:9" ht="11.25" customHeight="1" x14ac:dyDescent="0.25">
      <c r="A175" s="918" t="s">
        <v>0</v>
      </c>
      <c r="B175" s="919"/>
      <c r="C175" s="915"/>
      <c r="D175" s="916"/>
      <c r="E175" s="916"/>
      <c r="F175" s="916"/>
      <c r="G175" s="916"/>
      <c r="H175" s="277"/>
      <c r="I175" s="766"/>
    </row>
    <row r="176" spans="1:9" ht="11.25" customHeight="1" x14ac:dyDescent="0.25">
      <c r="A176" s="918" t="s">
        <v>1</v>
      </c>
      <c r="B176" s="919"/>
      <c r="C176" s="915"/>
      <c r="D176" s="916"/>
      <c r="E176" s="916"/>
      <c r="F176" s="916"/>
      <c r="G176" s="916"/>
      <c r="H176" s="277"/>
      <c r="I176" s="766"/>
    </row>
    <row r="177" spans="1:9" ht="11.25" customHeight="1" x14ac:dyDescent="0.25">
      <c r="A177" s="964" t="s">
        <v>805</v>
      </c>
      <c r="B177" s="919"/>
      <c r="C177" s="915"/>
      <c r="D177" s="916"/>
      <c r="E177" s="916"/>
      <c r="F177" s="916"/>
      <c r="G177" s="916"/>
      <c r="H177" s="277"/>
      <c r="I177" s="766"/>
    </row>
    <row r="178" spans="1:9" ht="11.25" customHeight="1" thickBot="1" x14ac:dyDescent="0.3">
      <c r="A178" s="964" t="s">
        <v>901</v>
      </c>
      <c r="B178" s="919"/>
      <c r="C178" s="915"/>
      <c r="D178" s="916"/>
      <c r="E178" s="916"/>
      <c r="F178" s="916"/>
      <c r="G178" s="916"/>
      <c r="H178" s="282"/>
      <c r="I178" s="965"/>
    </row>
    <row r="179" spans="1:9" ht="11.25" customHeight="1" thickTop="1" x14ac:dyDescent="0.25">
      <c r="A179" s="966"/>
      <c r="B179" s="967"/>
      <c r="C179" s="968"/>
      <c r="D179" s="969"/>
      <c r="E179" s="969"/>
      <c r="F179" s="969"/>
      <c r="G179" s="969"/>
    </row>
    <row r="180" spans="1:9" x14ac:dyDescent="0.25">
      <c r="A180" s="301"/>
      <c r="B180" s="301"/>
      <c r="C180" s="924"/>
      <c r="D180" s="925"/>
      <c r="E180" s="925"/>
      <c r="F180" s="925"/>
      <c r="G180" s="925"/>
    </row>
    <row r="181" spans="1:9" x14ac:dyDescent="0.25">
      <c r="A181" s="331"/>
      <c r="B181" s="331"/>
      <c r="C181" s="924"/>
      <c r="D181" s="925"/>
      <c r="E181" s="925"/>
      <c r="F181" s="925"/>
      <c r="G181" s="925"/>
    </row>
    <row r="182" spans="1:9" x14ac:dyDescent="0.25">
      <c r="A182" s="297"/>
      <c r="B182" s="297"/>
      <c r="C182" s="924"/>
      <c r="D182" s="925"/>
      <c r="E182" s="925"/>
      <c r="F182" s="925"/>
      <c r="G182" s="925"/>
    </row>
    <row r="183" spans="1:9" x14ac:dyDescent="0.25">
      <c r="A183" s="297"/>
      <c r="B183" s="297"/>
      <c r="C183" s="924"/>
      <c r="D183" s="925"/>
      <c r="E183" s="925"/>
      <c r="F183" s="925"/>
      <c r="G183" s="925"/>
    </row>
    <row r="184" spans="1:9" x14ac:dyDescent="0.25">
      <c r="A184" s="297"/>
      <c r="B184" s="297"/>
      <c r="C184" s="924"/>
      <c r="D184" s="925"/>
      <c r="E184" s="925"/>
      <c r="F184" s="925"/>
      <c r="G184" s="925"/>
    </row>
    <row r="185" spans="1:9" x14ac:dyDescent="0.25">
      <c r="A185" s="297"/>
      <c r="B185" s="297"/>
      <c r="C185" s="924"/>
      <c r="D185" s="925"/>
      <c r="E185" s="925"/>
      <c r="F185" s="925"/>
      <c r="G185" s="925"/>
    </row>
    <row r="186" spans="1:9" x14ac:dyDescent="0.25">
      <c r="A186" s="297"/>
      <c r="B186" s="297"/>
      <c r="C186" s="924"/>
      <c r="D186" s="925"/>
      <c r="E186" s="925"/>
      <c r="F186" s="925"/>
      <c r="G186" s="925"/>
    </row>
    <row r="187" spans="1:9" x14ac:dyDescent="0.25">
      <c r="A187" s="297"/>
      <c r="B187" s="297"/>
      <c r="C187" s="924"/>
      <c r="D187" s="925"/>
      <c r="E187" s="925"/>
      <c r="F187" s="925"/>
      <c r="G187" s="925"/>
    </row>
    <row r="188" spans="1:9" x14ac:dyDescent="0.25">
      <c r="A188" s="297"/>
      <c r="B188" s="297"/>
      <c r="C188" s="924"/>
      <c r="D188" s="925"/>
      <c r="E188" s="925"/>
      <c r="F188" s="925"/>
      <c r="G188" s="925"/>
    </row>
    <row r="189" spans="1:9" x14ac:dyDescent="0.25">
      <c r="A189" s="297"/>
      <c r="B189" s="297"/>
      <c r="C189" s="924"/>
      <c r="D189" s="925"/>
      <c r="E189" s="925"/>
      <c r="F189" s="925"/>
      <c r="G189" s="925"/>
    </row>
    <row r="190" spans="1:9" x14ac:dyDescent="0.25">
      <c r="A190" s="297"/>
      <c r="B190" s="297"/>
      <c r="C190" s="924"/>
      <c r="D190" s="925"/>
      <c r="E190" s="925"/>
      <c r="F190" s="925"/>
      <c r="G190" s="925"/>
    </row>
    <row r="191" spans="1:9" x14ac:dyDescent="0.25">
      <c r="A191" s="297"/>
      <c r="B191" s="297"/>
      <c r="C191" s="924"/>
      <c r="D191" s="925"/>
      <c r="E191" s="925"/>
      <c r="F191" s="925"/>
      <c r="G191" s="925"/>
    </row>
    <row r="192" spans="1:9" x14ac:dyDescent="0.25">
      <c r="A192" s="297"/>
      <c r="B192" s="297"/>
      <c r="C192" s="924"/>
      <c r="D192" s="925"/>
      <c r="E192" s="925"/>
      <c r="F192" s="925"/>
      <c r="G192" s="925"/>
    </row>
    <row r="193" spans="1:7" x14ac:dyDescent="0.25">
      <c r="A193" s="297"/>
      <c r="B193" s="297"/>
      <c r="C193" s="924"/>
      <c r="D193" s="925"/>
      <c r="E193" s="925"/>
      <c r="F193" s="925"/>
      <c r="G193" s="925"/>
    </row>
    <row r="194" spans="1:7" x14ac:dyDescent="0.25">
      <c r="A194" s="297"/>
      <c r="B194" s="297"/>
      <c r="C194" s="924"/>
      <c r="D194" s="925"/>
      <c r="E194" s="925"/>
      <c r="F194" s="925"/>
      <c r="G194" s="925"/>
    </row>
    <row r="195" spans="1:7" x14ac:dyDescent="0.25">
      <c r="A195" s="297"/>
      <c r="B195" s="297"/>
      <c r="C195" s="924"/>
      <c r="D195" s="925"/>
      <c r="E195" s="925"/>
      <c r="F195" s="925"/>
      <c r="G195" s="925"/>
    </row>
    <row r="196" spans="1:7" x14ac:dyDescent="0.25">
      <c r="A196" s="297"/>
      <c r="B196" s="297"/>
      <c r="C196" s="924"/>
      <c r="D196" s="925"/>
      <c r="E196" s="925"/>
      <c r="F196" s="925"/>
      <c r="G196" s="925"/>
    </row>
    <row r="197" spans="1:7" x14ac:dyDescent="0.25">
      <c r="A197" s="297"/>
      <c r="B197" s="297"/>
      <c r="C197" s="924"/>
      <c r="D197" s="925"/>
      <c r="E197" s="925"/>
      <c r="F197" s="925"/>
      <c r="G197" s="925"/>
    </row>
    <row r="198" spans="1:7" x14ac:dyDescent="0.25">
      <c r="A198" s="297"/>
      <c r="B198" s="297"/>
      <c r="C198" s="924"/>
      <c r="D198" s="925"/>
      <c r="E198" s="925"/>
      <c r="F198" s="925"/>
      <c r="G198" s="925"/>
    </row>
    <row r="199" spans="1:7" x14ac:dyDescent="0.25">
      <c r="A199" s="297"/>
      <c r="B199" s="297"/>
      <c r="C199" s="924"/>
      <c r="D199" s="925"/>
      <c r="E199" s="925"/>
      <c r="F199" s="925"/>
      <c r="G199" s="925"/>
    </row>
    <row r="200" spans="1:7" x14ac:dyDescent="0.25">
      <c r="A200" s="297"/>
      <c r="B200" s="297"/>
      <c r="C200" s="924"/>
      <c r="D200" s="925"/>
      <c r="E200" s="925"/>
      <c r="F200" s="925"/>
      <c r="G200" s="925"/>
    </row>
    <row r="201" spans="1:7" x14ac:dyDescent="0.25">
      <c r="A201" s="297"/>
      <c r="B201" s="297"/>
      <c r="C201" s="924"/>
      <c r="D201" s="925"/>
      <c r="E201" s="925"/>
      <c r="F201" s="925"/>
      <c r="G201" s="925"/>
    </row>
    <row r="202" spans="1:7" x14ac:dyDescent="0.25">
      <c r="A202" s="297"/>
      <c r="B202" s="297"/>
      <c r="C202" s="924"/>
      <c r="D202" s="925"/>
      <c r="E202" s="925"/>
      <c r="F202" s="925"/>
      <c r="G202" s="925"/>
    </row>
    <row r="203" spans="1:7" x14ac:dyDescent="0.25">
      <c r="A203" s="297"/>
      <c r="B203" s="297"/>
      <c r="C203" s="924"/>
      <c r="D203" s="925"/>
      <c r="E203" s="925"/>
      <c r="F203" s="925"/>
      <c r="G203" s="925"/>
    </row>
    <row r="204" spans="1:7" x14ac:dyDescent="0.25">
      <c r="A204" s="297"/>
      <c r="B204" s="297"/>
      <c r="C204" s="924"/>
      <c r="D204" s="925"/>
      <c r="E204" s="925"/>
      <c r="F204" s="925"/>
      <c r="G204" s="925"/>
    </row>
    <row r="205" spans="1:7" x14ac:dyDescent="0.25">
      <c r="A205" s="297"/>
      <c r="B205" s="297"/>
      <c r="C205" s="924"/>
      <c r="D205" s="925"/>
      <c r="E205" s="925"/>
      <c r="F205" s="925"/>
      <c r="G205" s="925"/>
    </row>
    <row r="206" spans="1:7" x14ac:dyDescent="0.25">
      <c r="A206" s="297"/>
      <c r="B206" s="297"/>
      <c r="C206" s="924"/>
      <c r="D206" s="925"/>
      <c r="E206" s="925"/>
      <c r="F206" s="925"/>
      <c r="G206" s="925"/>
    </row>
    <row r="207" spans="1:7" x14ac:dyDescent="0.25">
      <c r="A207" s="297"/>
      <c r="B207" s="297"/>
      <c r="C207" s="924"/>
      <c r="D207" s="925"/>
      <c r="E207" s="925"/>
      <c r="F207" s="925"/>
      <c r="G207" s="925"/>
    </row>
    <row r="208" spans="1:7" x14ac:dyDescent="0.25">
      <c r="A208" s="297"/>
      <c r="B208" s="297"/>
      <c r="C208" s="924"/>
      <c r="D208" s="925"/>
      <c r="E208" s="925"/>
      <c r="F208" s="925"/>
      <c r="G208" s="925"/>
    </row>
    <row r="209" spans="1:7" x14ac:dyDescent="0.25">
      <c r="A209" s="297"/>
      <c r="B209" s="297"/>
      <c r="C209" s="924"/>
      <c r="D209" s="925"/>
      <c r="E209" s="925"/>
      <c r="F209" s="925"/>
      <c r="G209" s="925"/>
    </row>
    <row r="210" spans="1:7" x14ac:dyDescent="0.25">
      <c r="A210" s="297"/>
      <c r="B210" s="297"/>
      <c r="C210" s="924"/>
      <c r="D210" s="925"/>
      <c r="E210" s="925"/>
      <c r="F210" s="925"/>
      <c r="G210" s="925"/>
    </row>
    <row r="211" spans="1:7" x14ac:dyDescent="0.25">
      <c r="A211" s="297"/>
      <c r="B211" s="297"/>
      <c r="C211" s="924"/>
      <c r="D211" s="925"/>
      <c r="E211" s="925"/>
      <c r="F211" s="925"/>
      <c r="G211" s="925"/>
    </row>
    <row r="212" spans="1:7" x14ac:dyDescent="0.25">
      <c r="A212" s="297"/>
      <c r="B212" s="297"/>
      <c r="C212" s="924"/>
      <c r="D212" s="925"/>
      <c r="E212" s="925"/>
      <c r="F212" s="925"/>
      <c r="G212" s="925"/>
    </row>
    <row r="213" spans="1:7" x14ac:dyDescent="0.25">
      <c r="A213" s="297"/>
      <c r="B213" s="297"/>
      <c r="C213" s="924"/>
      <c r="D213" s="925"/>
      <c r="E213" s="925"/>
      <c r="F213" s="925"/>
      <c r="G213" s="925"/>
    </row>
    <row r="214" spans="1:7" x14ac:dyDescent="0.25">
      <c r="A214" s="297"/>
      <c r="B214" s="297"/>
      <c r="C214" s="924"/>
      <c r="D214" s="925"/>
      <c r="E214" s="925"/>
      <c r="F214" s="925"/>
      <c r="G214" s="925"/>
    </row>
    <row r="215" spans="1:7" x14ac:dyDescent="0.25">
      <c r="A215" s="297"/>
      <c r="B215" s="297"/>
      <c r="C215" s="924"/>
      <c r="D215" s="925"/>
      <c r="E215" s="925"/>
      <c r="F215" s="925"/>
      <c r="G215" s="925"/>
    </row>
    <row r="216" spans="1:7" x14ac:dyDescent="0.25">
      <c r="A216" s="297"/>
      <c r="B216" s="297"/>
      <c r="C216" s="924"/>
      <c r="D216" s="925"/>
      <c r="E216" s="925"/>
      <c r="F216" s="925"/>
      <c r="G216" s="925"/>
    </row>
    <row r="217" spans="1:7" x14ac:dyDescent="0.25">
      <c r="A217" s="297"/>
      <c r="B217" s="297"/>
      <c r="C217" s="924"/>
      <c r="D217" s="925"/>
      <c r="E217" s="925"/>
      <c r="F217" s="925"/>
      <c r="G217" s="925"/>
    </row>
    <row r="218" spans="1:7" x14ac:dyDescent="0.25">
      <c r="A218" s="297"/>
      <c r="B218" s="297"/>
      <c r="C218" s="924"/>
      <c r="D218" s="925"/>
      <c r="E218" s="925"/>
      <c r="F218" s="925"/>
      <c r="G218" s="925"/>
    </row>
    <row r="219" spans="1:7" x14ac:dyDescent="0.25">
      <c r="A219" s="297"/>
      <c r="B219" s="297"/>
      <c r="C219" s="924"/>
      <c r="D219" s="925"/>
      <c r="E219" s="925"/>
      <c r="F219" s="925"/>
      <c r="G219" s="925"/>
    </row>
    <row r="220" spans="1:7" x14ac:dyDescent="0.25">
      <c r="A220" s="297"/>
      <c r="B220" s="297"/>
      <c r="C220" s="924"/>
      <c r="D220" s="925"/>
      <c r="E220" s="925"/>
      <c r="F220" s="925"/>
      <c r="G220" s="925"/>
    </row>
    <row r="221" spans="1:7" x14ac:dyDescent="0.25">
      <c r="A221" s="297"/>
      <c r="B221" s="297"/>
      <c r="C221" s="924"/>
      <c r="D221" s="925"/>
      <c r="E221" s="925"/>
      <c r="F221" s="925"/>
      <c r="G221" s="925"/>
    </row>
    <row r="222" spans="1:7" x14ac:dyDescent="0.25">
      <c r="A222" s="297"/>
      <c r="B222" s="297"/>
      <c r="C222" s="924"/>
      <c r="D222" s="925"/>
      <c r="E222" s="925"/>
      <c r="F222" s="925"/>
      <c r="G222" s="925"/>
    </row>
    <row r="223" spans="1:7" x14ac:dyDescent="0.25">
      <c r="A223" s="297"/>
      <c r="B223" s="297"/>
      <c r="C223" s="924"/>
      <c r="D223" s="925"/>
      <c r="E223" s="925"/>
      <c r="F223" s="925"/>
      <c r="G223" s="925"/>
    </row>
    <row r="224" spans="1:7" x14ac:dyDescent="0.25">
      <c r="A224" s="297"/>
      <c r="B224" s="297"/>
      <c r="C224" s="924"/>
      <c r="D224" s="925"/>
      <c r="E224" s="925"/>
      <c r="F224" s="925"/>
      <c r="G224" s="925"/>
    </row>
    <row r="225" spans="1:7" x14ac:dyDescent="0.25">
      <c r="A225" s="297"/>
      <c r="B225" s="297"/>
      <c r="C225" s="924"/>
      <c r="D225" s="925"/>
      <c r="E225" s="925"/>
      <c r="F225" s="925"/>
      <c r="G225" s="925"/>
    </row>
    <row r="226" spans="1:7" x14ac:dyDescent="0.25">
      <c r="A226" s="297"/>
      <c r="B226" s="297"/>
      <c r="C226" s="924"/>
      <c r="D226" s="925"/>
      <c r="E226" s="925"/>
      <c r="F226" s="925"/>
      <c r="G226" s="925"/>
    </row>
    <row r="227" spans="1:7" x14ac:dyDescent="0.25">
      <c r="A227" s="297"/>
      <c r="B227" s="297"/>
      <c r="C227" s="924"/>
      <c r="D227" s="925"/>
      <c r="E227" s="925"/>
      <c r="F227" s="925"/>
      <c r="G227" s="925"/>
    </row>
    <row r="228" spans="1:7" x14ac:dyDescent="0.25">
      <c r="A228" s="297"/>
      <c r="B228" s="297"/>
      <c r="C228" s="924"/>
      <c r="D228" s="925"/>
      <c r="E228" s="925"/>
      <c r="F228" s="925"/>
      <c r="G228" s="925"/>
    </row>
    <row r="229" spans="1:7" x14ac:dyDescent="0.25">
      <c r="A229" s="297"/>
      <c r="B229" s="297"/>
      <c r="C229" s="924"/>
      <c r="D229" s="925"/>
      <c r="E229" s="925"/>
      <c r="F229" s="925"/>
      <c r="G229" s="925"/>
    </row>
    <row r="230" spans="1:7" x14ac:dyDescent="0.25">
      <c r="A230" s="297"/>
      <c r="B230" s="297"/>
      <c r="C230" s="924"/>
      <c r="D230" s="925"/>
      <c r="E230" s="925"/>
      <c r="F230" s="925"/>
      <c r="G230" s="925"/>
    </row>
    <row r="231" spans="1:7" x14ac:dyDescent="0.25">
      <c r="A231" s="297"/>
      <c r="B231" s="297"/>
      <c r="C231" s="924"/>
      <c r="D231" s="925"/>
      <c r="E231" s="925"/>
      <c r="F231" s="925"/>
      <c r="G231" s="925"/>
    </row>
    <row r="232" spans="1:7" x14ac:dyDescent="0.25">
      <c r="A232" s="297"/>
      <c r="B232" s="297"/>
      <c r="C232" s="924"/>
      <c r="D232" s="925"/>
      <c r="E232" s="925"/>
      <c r="F232" s="925"/>
      <c r="G232" s="925"/>
    </row>
    <row r="233" spans="1:7" x14ac:dyDescent="0.25">
      <c r="A233" s="297"/>
      <c r="B233" s="297"/>
      <c r="C233" s="924"/>
      <c r="D233" s="925"/>
      <c r="E233" s="925"/>
      <c r="F233" s="925"/>
      <c r="G233" s="925"/>
    </row>
    <row r="234" spans="1:7" x14ac:dyDescent="0.25">
      <c r="A234" s="297"/>
      <c r="B234" s="297"/>
      <c r="C234" s="924"/>
      <c r="D234" s="925"/>
      <c r="E234" s="925"/>
      <c r="F234" s="925"/>
      <c r="G234" s="925"/>
    </row>
    <row r="235" spans="1:7" x14ac:dyDescent="0.25">
      <c r="A235" s="297"/>
      <c r="B235" s="297"/>
      <c r="C235" s="924"/>
      <c r="D235" s="925"/>
      <c r="E235" s="925"/>
      <c r="F235" s="925"/>
      <c r="G235" s="925"/>
    </row>
    <row r="236" spans="1:7" x14ac:dyDescent="0.25">
      <c r="A236" s="297"/>
      <c r="B236" s="297"/>
      <c r="C236" s="924"/>
      <c r="D236" s="925"/>
      <c r="E236" s="925"/>
      <c r="F236" s="925"/>
      <c r="G236" s="925"/>
    </row>
    <row r="237" spans="1:7" x14ac:dyDescent="0.25">
      <c r="A237" s="297"/>
      <c r="B237" s="297"/>
      <c r="C237" s="924"/>
      <c r="D237" s="925"/>
      <c r="E237" s="925"/>
      <c r="F237" s="925"/>
      <c r="G237" s="925"/>
    </row>
    <row r="238" spans="1:7" x14ac:dyDescent="0.25">
      <c r="A238" s="297"/>
      <c r="B238" s="297"/>
      <c r="C238" s="924"/>
      <c r="D238" s="925"/>
      <c r="E238" s="925"/>
      <c r="F238" s="925"/>
      <c r="G238" s="925"/>
    </row>
    <row r="239" spans="1:7" x14ac:dyDescent="0.25">
      <c r="A239" s="297"/>
      <c r="B239" s="297"/>
      <c r="C239" s="924"/>
      <c r="D239" s="925"/>
      <c r="E239" s="925"/>
      <c r="F239" s="925"/>
      <c r="G239" s="925"/>
    </row>
    <row r="240" spans="1:7" x14ac:dyDescent="0.25">
      <c r="A240" s="297"/>
      <c r="B240" s="297"/>
      <c r="C240" s="924"/>
      <c r="D240" s="925"/>
      <c r="E240" s="925"/>
      <c r="F240" s="925"/>
      <c r="G240" s="925"/>
    </row>
    <row r="241" spans="1:7" x14ac:dyDescent="0.25">
      <c r="A241" s="297"/>
      <c r="B241" s="297"/>
      <c r="C241" s="924"/>
      <c r="D241" s="925"/>
      <c r="E241" s="925"/>
      <c r="F241" s="925"/>
      <c r="G241" s="925"/>
    </row>
    <row r="242" spans="1:7" x14ac:dyDescent="0.25">
      <c r="A242" s="297"/>
      <c r="B242" s="297"/>
      <c r="C242" s="924"/>
      <c r="D242" s="925"/>
      <c r="E242" s="925"/>
      <c r="F242" s="925"/>
      <c r="G242" s="925"/>
    </row>
    <row r="243" spans="1:7" x14ac:dyDescent="0.25">
      <c r="A243" s="297"/>
      <c r="B243" s="297"/>
      <c r="C243" s="924"/>
      <c r="D243" s="925"/>
      <c r="E243" s="925"/>
      <c r="F243" s="925"/>
      <c r="G243" s="925"/>
    </row>
    <row r="244" spans="1:7" x14ac:dyDescent="0.25">
      <c r="A244" s="297"/>
      <c r="B244" s="297"/>
      <c r="C244" s="924"/>
      <c r="D244" s="925"/>
      <c r="E244" s="925"/>
      <c r="F244" s="925"/>
      <c r="G244" s="925"/>
    </row>
    <row r="245" spans="1:7" x14ac:dyDescent="0.25">
      <c r="A245" s="297"/>
      <c r="B245" s="297"/>
      <c r="C245" s="924"/>
      <c r="D245" s="925"/>
      <c r="E245" s="925"/>
      <c r="F245" s="925"/>
      <c r="G245" s="925"/>
    </row>
    <row r="246" spans="1:7" x14ac:dyDescent="0.25">
      <c r="A246" s="297"/>
      <c r="B246" s="297"/>
      <c r="C246" s="924"/>
      <c r="D246" s="925"/>
      <c r="E246" s="925"/>
      <c r="F246" s="925"/>
      <c r="G246" s="925"/>
    </row>
    <row r="247" spans="1:7" x14ac:dyDescent="0.25">
      <c r="A247" s="297"/>
      <c r="B247" s="297"/>
      <c r="C247" s="924"/>
      <c r="D247" s="925"/>
      <c r="E247" s="925"/>
      <c r="F247" s="925"/>
      <c r="G247" s="925"/>
    </row>
    <row r="248" spans="1:7" x14ac:dyDescent="0.25">
      <c r="A248" s="297"/>
      <c r="B248" s="297"/>
      <c r="C248" s="924"/>
      <c r="D248" s="925"/>
      <c r="E248" s="925"/>
      <c r="F248" s="925"/>
      <c r="G248" s="925"/>
    </row>
    <row r="249" spans="1:7" x14ac:dyDescent="0.25">
      <c r="A249" s="297"/>
      <c r="B249" s="297"/>
      <c r="C249" s="924"/>
      <c r="D249" s="925"/>
      <c r="E249" s="925"/>
      <c r="F249" s="925"/>
      <c r="G249" s="925"/>
    </row>
    <row r="250" spans="1:7" x14ac:dyDescent="0.25">
      <c r="A250" s="297"/>
      <c r="B250" s="297"/>
      <c r="C250" s="924"/>
      <c r="D250" s="925"/>
      <c r="E250" s="925"/>
      <c r="F250" s="925"/>
      <c r="G250" s="925"/>
    </row>
    <row r="251" spans="1:7" x14ac:dyDescent="0.25">
      <c r="A251" s="297"/>
      <c r="B251" s="297"/>
      <c r="C251" s="924"/>
      <c r="D251" s="925"/>
      <c r="E251" s="925"/>
      <c r="F251" s="925"/>
      <c r="G251" s="925"/>
    </row>
    <row r="252" spans="1:7" x14ac:dyDescent="0.25">
      <c r="A252" s="297"/>
      <c r="B252" s="297"/>
      <c r="C252" s="924"/>
      <c r="D252" s="925"/>
      <c r="E252" s="925"/>
      <c r="F252" s="925"/>
      <c r="G252" s="925"/>
    </row>
    <row r="253" spans="1:7" x14ac:dyDescent="0.25">
      <c r="A253" s="297"/>
      <c r="B253" s="297"/>
      <c r="C253" s="924"/>
      <c r="D253" s="925"/>
      <c r="E253" s="925"/>
      <c r="F253" s="925"/>
      <c r="G253" s="925"/>
    </row>
    <row r="254" spans="1:7" x14ac:dyDescent="0.25">
      <c r="A254" s="297"/>
      <c r="B254" s="297"/>
      <c r="C254" s="924"/>
      <c r="D254" s="925"/>
      <c r="E254" s="925"/>
      <c r="F254" s="925"/>
      <c r="G254" s="925"/>
    </row>
    <row r="255" spans="1:7" x14ac:dyDescent="0.25">
      <c r="A255" s="297"/>
      <c r="B255" s="297"/>
      <c r="C255" s="924"/>
      <c r="D255" s="925"/>
      <c r="E255" s="925"/>
      <c r="F255" s="925"/>
      <c r="G255" s="925"/>
    </row>
    <row r="256" spans="1:7" x14ac:dyDescent="0.25">
      <c r="A256" s="297"/>
      <c r="B256" s="297"/>
      <c r="C256" s="924"/>
      <c r="D256" s="925"/>
      <c r="E256" s="925"/>
      <c r="F256" s="925"/>
      <c r="G256" s="925"/>
    </row>
    <row r="257" spans="7:7" x14ac:dyDescent="0.25">
      <c r="G257" s="771"/>
    </row>
    <row r="258" spans="7:7" x14ac:dyDescent="0.25">
      <c r="G258" s="771"/>
    </row>
    <row r="259" spans="7:7" x14ac:dyDescent="0.25">
      <c r="G259" s="771"/>
    </row>
    <row r="260" spans="7:7" x14ac:dyDescent="0.25">
      <c r="G260" s="771"/>
    </row>
    <row r="261" spans="7:7" x14ac:dyDescent="0.25">
      <c r="G261" s="771"/>
    </row>
    <row r="262" spans="7:7" x14ac:dyDescent="0.25">
      <c r="G262" s="771"/>
    </row>
    <row r="263" spans="7:7" x14ac:dyDescent="0.25">
      <c r="G263" s="771"/>
    </row>
    <row r="264" spans="7:7" x14ac:dyDescent="0.25">
      <c r="G264" s="771"/>
    </row>
    <row r="265" spans="7:7" x14ac:dyDescent="0.25">
      <c r="G265" s="771"/>
    </row>
    <row r="266" spans="7:7" x14ac:dyDescent="0.25">
      <c r="G266" s="771"/>
    </row>
    <row r="267" spans="7:7" x14ac:dyDescent="0.25">
      <c r="G267" s="771"/>
    </row>
    <row r="268" spans="7:7" x14ac:dyDescent="0.25">
      <c r="G268" s="771"/>
    </row>
    <row r="269" spans="7:7" x14ac:dyDescent="0.25">
      <c r="G269" s="771"/>
    </row>
    <row r="270" spans="7:7" x14ac:dyDescent="0.25">
      <c r="G270" s="771"/>
    </row>
    <row r="271" spans="7:7" x14ac:dyDescent="0.25">
      <c r="G271" s="771"/>
    </row>
    <row r="272" spans="7:7" x14ac:dyDescent="0.25">
      <c r="G272" s="771"/>
    </row>
    <row r="273" spans="7:7" x14ac:dyDescent="0.25">
      <c r="G273" s="771"/>
    </row>
    <row r="274" spans="7:7" x14ac:dyDescent="0.25">
      <c r="G274" s="771"/>
    </row>
    <row r="275" spans="7:7" x14ac:dyDescent="0.25">
      <c r="G275" s="771"/>
    </row>
    <row r="276" spans="7:7" x14ac:dyDescent="0.25">
      <c r="G276" s="771"/>
    </row>
    <row r="277" spans="7:7" x14ac:dyDescent="0.25">
      <c r="G277" s="771"/>
    </row>
    <row r="278" spans="7:7" x14ac:dyDescent="0.25">
      <c r="G278" s="771"/>
    </row>
    <row r="279" spans="7:7" x14ac:dyDescent="0.25">
      <c r="G279" s="771"/>
    </row>
    <row r="280" spans="7:7" x14ac:dyDescent="0.25">
      <c r="G280" s="771"/>
    </row>
    <row r="281" spans="7:7" x14ac:dyDescent="0.25">
      <c r="G281" s="771"/>
    </row>
    <row r="282" spans="7:7" x14ac:dyDescent="0.25">
      <c r="G282" s="771"/>
    </row>
    <row r="283" spans="7:7" x14ac:dyDescent="0.25">
      <c r="G283" s="771"/>
    </row>
    <row r="284" spans="7:7" x14ac:dyDescent="0.25">
      <c r="G284" s="771"/>
    </row>
    <row r="285" spans="7:7" x14ac:dyDescent="0.25">
      <c r="G285" s="771"/>
    </row>
    <row r="286" spans="7:7" x14ac:dyDescent="0.25">
      <c r="G286" s="771"/>
    </row>
    <row r="287" spans="7:7" x14ac:dyDescent="0.25">
      <c r="G287" s="771"/>
    </row>
    <row r="288" spans="7:7" x14ac:dyDescent="0.25">
      <c r="G288" s="771"/>
    </row>
    <row r="289" spans="7:7" x14ac:dyDescent="0.25">
      <c r="G289" s="771"/>
    </row>
    <row r="290" spans="7:7" x14ac:dyDescent="0.25">
      <c r="G290" s="771"/>
    </row>
    <row r="291" spans="7:7" x14ac:dyDescent="0.25">
      <c r="G291" s="771"/>
    </row>
    <row r="292" spans="7:7" x14ac:dyDescent="0.25">
      <c r="G292" s="771"/>
    </row>
    <row r="293" spans="7:7" x14ac:dyDescent="0.25">
      <c r="G293" s="771"/>
    </row>
    <row r="294" spans="7:7" x14ac:dyDescent="0.25">
      <c r="G294" s="771"/>
    </row>
    <row r="295" spans="7:7" x14ac:dyDescent="0.25">
      <c r="G295" s="771"/>
    </row>
    <row r="296" spans="7:7" x14ac:dyDescent="0.25">
      <c r="G296" s="771"/>
    </row>
    <row r="297" spans="7:7" x14ac:dyDescent="0.25">
      <c r="G297" s="771"/>
    </row>
    <row r="298" spans="7:7" x14ac:dyDescent="0.25">
      <c r="G298" s="771"/>
    </row>
    <row r="299" spans="7:7" x14ac:dyDescent="0.25">
      <c r="G299" s="771"/>
    </row>
    <row r="300" spans="7:7" x14ac:dyDescent="0.25">
      <c r="G300" s="771"/>
    </row>
    <row r="301" spans="7:7" x14ac:dyDescent="0.25">
      <c r="G301" s="771"/>
    </row>
    <row r="302" spans="7:7" x14ac:dyDescent="0.25">
      <c r="G302" s="771"/>
    </row>
    <row r="303" spans="7:7" x14ac:dyDescent="0.25">
      <c r="G303" s="771"/>
    </row>
    <row r="304" spans="7:7" x14ac:dyDescent="0.25">
      <c r="G304" s="771"/>
    </row>
    <row r="305" spans="7:7" x14ac:dyDescent="0.25">
      <c r="G305" s="771"/>
    </row>
    <row r="306" spans="7:7" x14ac:dyDescent="0.25">
      <c r="G306" s="771"/>
    </row>
    <row r="307" spans="7:7" x14ac:dyDescent="0.25">
      <c r="G307" s="771"/>
    </row>
    <row r="308" spans="7:7" x14ac:dyDescent="0.25">
      <c r="G308" s="771"/>
    </row>
    <row r="309" spans="7:7" x14ac:dyDescent="0.25">
      <c r="G309" s="771"/>
    </row>
    <row r="310" spans="7:7" x14ac:dyDescent="0.25">
      <c r="G310" s="771"/>
    </row>
    <row r="311" spans="7:7" x14ac:dyDescent="0.25">
      <c r="G311" s="771"/>
    </row>
    <row r="312" spans="7:7" x14ac:dyDescent="0.25">
      <c r="G312" s="771"/>
    </row>
    <row r="313" spans="7:7" x14ac:dyDescent="0.25">
      <c r="G313" s="771"/>
    </row>
    <row r="314" spans="7:7" x14ac:dyDescent="0.25">
      <c r="G314" s="771"/>
    </row>
    <row r="315" spans="7:7" x14ac:dyDescent="0.25">
      <c r="G315" s="771"/>
    </row>
    <row r="316" spans="7:7" x14ac:dyDescent="0.25">
      <c r="G316" s="771"/>
    </row>
    <row r="317" spans="7:7" x14ac:dyDescent="0.25">
      <c r="G317" s="771"/>
    </row>
    <row r="318" spans="7:7" x14ac:dyDescent="0.25">
      <c r="G318" s="771"/>
    </row>
    <row r="319" spans="7:7" x14ac:dyDescent="0.25">
      <c r="G319" s="771"/>
    </row>
    <row r="320" spans="7:7" x14ac:dyDescent="0.25">
      <c r="G320" s="771"/>
    </row>
    <row r="321" spans="7:7" x14ac:dyDescent="0.25">
      <c r="G321" s="771"/>
    </row>
    <row r="322" spans="7:7" x14ac:dyDescent="0.25">
      <c r="G322" s="771"/>
    </row>
    <row r="323" spans="7:7" x14ac:dyDescent="0.25">
      <c r="G323" s="771"/>
    </row>
    <row r="324" spans="7:7" x14ac:dyDescent="0.25">
      <c r="G324" s="771"/>
    </row>
    <row r="325" spans="7:7" x14ac:dyDescent="0.25">
      <c r="G325" s="771"/>
    </row>
    <row r="326" spans="7:7" x14ac:dyDescent="0.25">
      <c r="G326" s="771"/>
    </row>
    <row r="327" spans="7:7" x14ac:dyDescent="0.25">
      <c r="G327" s="771"/>
    </row>
    <row r="328" spans="7:7" x14ac:dyDescent="0.25">
      <c r="G328" s="771"/>
    </row>
    <row r="329" spans="7:7" x14ac:dyDescent="0.25">
      <c r="G329" s="771"/>
    </row>
    <row r="330" spans="7:7" x14ac:dyDescent="0.25">
      <c r="G330" s="771"/>
    </row>
    <row r="331" spans="7:7" x14ac:dyDescent="0.25">
      <c r="G331" s="771"/>
    </row>
    <row r="332" spans="7:7" x14ac:dyDescent="0.25">
      <c r="G332" s="771"/>
    </row>
    <row r="333" spans="7:7" x14ac:dyDescent="0.25">
      <c r="G333" s="771"/>
    </row>
    <row r="334" spans="7:7" x14ac:dyDescent="0.25">
      <c r="G334" s="771"/>
    </row>
    <row r="335" spans="7:7" x14ac:dyDescent="0.25">
      <c r="G335" s="771"/>
    </row>
    <row r="336" spans="7:7" x14ac:dyDescent="0.25">
      <c r="G336" s="771"/>
    </row>
    <row r="337" spans="7:7" x14ac:dyDescent="0.25">
      <c r="G337" s="771"/>
    </row>
    <row r="338" spans="7:7" x14ac:dyDescent="0.25">
      <c r="G338" s="771"/>
    </row>
    <row r="339" spans="7:7" x14ac:dyDescent="0.25">
      <c r="G339" s="771"/>
    </row>
    <row r="340" spans="7:7" x14ac:dyDescent="0.25">
      <c r="G340" s="771"/>
    </row>
    <row r="341" spans="7:7" x14ac:dyDescent="0.25">
      <c r="G341" s="771"/>
    </row>
    <row r="342" spans="7:7" x14ac:dyDescent="0.25">
      <c r="G342" s="771"/>
    </row>
    <row r="343" spans="7:7" x14ac:dyDescent="0.25">
      <c r="G343" s="771"/>
    </row>
    <row r="344" spans="7:7" x14ac:dyDescent="0.25">
      <c r="G344" s="771"/>
    </row>
    <row r="345" spans="7:7" x14ac:dyDescent="0.25">
      <c r="G345" s="771"/>
    </row>
    <row r="346" spans="7:7" x14ac:dyDescent="0.25">
      <c r="G346" s="771"/>
    </row>
    <row r="347" spans="7:7" x14ac:dyDescent="0.25">
      <c r="G347" s="771"/>
    </row>
    <row r="348" spans="7:7" x14ac:dyDescent="0.25">
      <c r="G348" s="771"/>
    </row>
    <row r="349" spans="7:7" x14ac:dyDescent="0.25">
      <c r="G349" s="771"/>
    </row>
    <row r="350" spans="7:7" x14ac:dyDescent="0.25">
      <c r="G350" s="771"/>
    </row>
    <row r="351" spans="7:7" x14ac:dyDescent="0.25">
      <c r="G351" s="771"/>
    </row>
    <row r="352" spans="7:7" x14ac:dyDescent="0.25">
      <c r="G352" s="771"/>
    </row>
    <row r="353" spans="7:7" x14ac:dyDescent="0.25">
      <c r="G353" s="771"/>
    </row>
    <row r="354" spans="7:7" x14ac:dyDescent="0.25">
      <c r="G354" s="771"/>
    </row>
    <row r="355" spans="7:7" x14ac:dyDescent="0.25">
      <c r="G355" s="771"/>
    </row>
    <row r="356" spans="7:7" x14ac:dyDescent="0.25">
      <c r="G356" s="771"/>
    </row>
    <row r="357" spans="7:7" x14ac:dyDescent="0.25">
      <c r="G357" s="771"/>
    </row>
    <row r="358" spans="7:7" x14ac:dyDescent="0.25">
      <c r="G358" s="771"/>
    </row>
    <row r="359" spans="7:7" x14ac:dyDescent="0.25">
      <c r="G359" s="771"/>
    </row>
    <row r="360" spans="7:7" x14ac:dyDescent="0.25">
      <c r="G360" s="771"/>
    </row>
    <row r="361" spans="7:7" x14ac:dyDescent="0.25">
      <c r="G361" s="771"/>
    </row>
    <row r="362" spans="7:7" x14ac:dyDescent="0.25">
      <c r="G362" s="771"/>
    </row>
    <row r="363" spans="7:7" x14ac:dyDescent="0.25">
      <c r="G363" s="771"/>
    </row>
    <row r="364" spans="7:7" x14ac:dyDescent="0.25">
      <c r="G364" s="771"/>
    </row>
    <row r="365" spans="7:7" x14ac:dyDescent="0.25">
      <c r="G365" s="771"/>
    </row>
    <row r="366" spans="7:7" x14ac:dyDescent="0.25">
      <c r="G366" s="771"/>
    </row>
    <row r="367" spans="7:7" x14ac:dyDescent="0.25">
      <c r="G367" s="771"/>
    </row>
    <row r="368" spans="7:7" x14ac:dyDescent="0.25">
      <c r="G368" s="771"/>
    </row>
    <row r="369" spans="7:7" x14ac:dyDescent="0.25">
      <c r="G369" s="771"/>
    </row>
    <row r="370" spans="7:7" x14ac:dyDescent="0.25">
      <c r="G370" s="771"/>
    </row>
    <row r="371" spans="7:7" x14ac:dyDescent="0.25">
      <c r="G371" s="771"/>
    </row>
    <row r="372" spans="7:7" x14ac:dyDescent="0.25">
      <c r="G372" s="771"/>
    </row>
    <row r="373" spans="7:7" x14ac:dyDescent="0.25">
      <c r="G373" s="771"/>
    </row>
    <row r="374" spans="7:7" x14ac:dyDescent="0.25">
      <c r="G374" s="771"/>
    </row>
    <row r="375" spans="7:7" x14ac:dyDescent="0.25">
      <c r="G375" s="771"/>
    </row>
    <row r="376" spans="7:7" x14ac:dyDescent="0.25">
      <c r="G376" s="771"/>
    </row>
    <row r="377" spans="7:7" x14ac:dyDescent="0.25">
      <c r="G377" s="771"/>
    </row>
    <row r="378" spans="7:7" x14ac:dyDescent="0.25">
      <c r="G378" s="771"/>
    </row>
    <row r="379" spans="7:7" x14ac:dyDescent="0.25">
      <c r="G379" s="771"/>
    </row>
    <row r="380" spans="7:7" x14ac:dyDescent="0.25">
      <c r="G380" s="771"/>
    </row>
    <row r="381" spans="7:7" x14ac:dyDescent="0.25">
      <c r="G381" s="771"/>
    </row>
    <row r="382" spans="7:7" x14ac:dyDescent="0.25">
      <c r="G382" s="771"/>
    </row>
    <row r="383" spans="7:7" x14ac:dyDescent="0.25">
      <c r="G383" s="771"/>
    </row>
    <row r="384" spans="7:7" x14ac:dyDescent="0.25">
      <c r="G384" s="771"/>
    </row>
    <row r="385" spans="7:7" x14ac:dyDescent="0.25">
      <c r="G385" s="771"/>
    </row>
    <row r="386" spans="7:7" x14ac:dyDescent="0.25">
      <c r="G386" s="771"/>
    </row>
    <row r="387" spans="7:7" x14ac:dyDescent="0.25">
      <c r="G387" s="771"/>
    </row>
    <row r="388" spans="7:7" x14ac:dyDescent="0.25">
      <c r="G388" s="771"/>
    </row>
    <row r="389" spans="7:7" x14ac:dyDescent="0.25">
      <c r="G389" s="771"/>
    </row>
    <row r="390" spans="7:7" x14ac:dyDescent="0.25">
      <c r="G390" s="771"/>
    </row>
    <row r="391" spans="7:7" x14ac:dyDescent="0.25">
      <c r="G391" s="771"/>
    </row>
    <row r="392" spans="7:7" x14ac:dyDescent="0.25">
      <c r="G392" s="771"/>
    </row>
    <row r="393" spans="7:7" x14ac:dyDescent="0.25">
      <c r="G393" s="771"/>
    </row>
    <row r="394" spans="7:7" x14ac:dyDescent="0.25">
      <c r="G394" s="771"/>
    </row>
    <row r="395" spans="7:7" x14ac:dyDescent="0.25">
      <c r="G395" s="771"/>
    </row>
    <row r="396" spans="7:7" x14ac:dyDescent="0.25">
      <c r="G396" s="771"/>
    </row>
    <row r="397" spans="7:7" x14ac:dyDescent="0.25">
      <c r="G397" s="771"/>
    </row>
    <row r="398" spans="7:7" x14ac:dyDescent="0.25">
      <c r="G398" s="771"/>
    </row>
    <row r="399" spans="7:7" x14ac:dyDescent="0.25">
      <c r="G399" s="771"/>
    </row>
    <row r="400" spans="7:7" x14ac:dyDescent="0.25">
      <c r="G400" s="771"/>
    </row>
    <row r="401" spans="7:7" x14ac:dyDescent="0.25">
      <c r="G401" s="771"/>
    </row>
    <row r="402" spans="7:7" x14ac:dyDescent="0.25">
      <c r="G402" s="771"/>
    </row>
    <row r="403" spans="7:7" x14ac:dyDescent="0.25">
      <c r="G403" s="771"/>
    </row>
    <row r="404" spans="7:7" x14ac:dyDescent="0.25">
      <c r="G404" s="771"/>
    </row>
    <row r="405" spans="7:7" x14ac:dyDescent="0.25">
      <c r="G405" s="771"/>
    </row>
    <row r="406" spans="7:7" x14ac:dyDescent="0.25">
      <c r="G406" s="771"/>
    </row>
    <row r="407" spans="7:7" x14ac:dyDescent="0.25">
      <c r="G407" s="771"/>
    </row>
    <row r="408" spans="7:7" x14ac:dyDescent="0.25">
      <c r="G408" s="771"/>
    </row>
    <row r="409" spans="7:7" x14ac:dyDescent="0.25">
      <c r="G409" s="771"/>
    </row>
    <row r="410" spans="7:7" x14ac:dyDescent="0.25">
      <c r="G410" s="771"/>
    </row>
    <row r="411" spans="7:7" x14ac:dyDescent="0.25">
      <c r="G411" s="771"/>
    </row>
    <row r="412" spans="7:7" x14ac:dyDescent="0.25">
      <c r="G412" s="771"/>
    </row>
    <row r="413" spans="7:7" x14ac:dyDescent="0.25">
      <c r="G413" s="771"/>
    </row>
    <row r="414" spans="7:7" x14ac:dyDescent="0.25">
      <c r="G414" s="771"/>
    </row>
    <row r="415" spans="7:7" x14ac:dyDescent="0.25">
      <c r="G415" s="771"/>
    </row>
    <row r="416" spans="7:7" x14ac:dyDescent="0.25">
      <c r="G416" s="771"/>
    </row>
    <row r="417" spans="7:7" x14ac:dyDescent="0.25">
      <c r="G417" s="771"/>
    </row>
    <row r="418" spans="7:7" x14ac:dyDescent="0.25">
      <c r="G418" s="771"/>
    </row>
    <row r="419" spans="7:7" x14ac:dyDescent="0.25">
      <c r="G419" s="771"/>
    </row>
    <row r="420" spans="7:7" x14ac:dyDescent="0.25">
      <c r="G420" s="771"/>
    </row>
    <row r="421" spans="7:7" x14ac:dyDescent="0.25">
      <c r="G421" s="771"/>
    </row>
    <row r="422" spans="7:7" x14ac:dyDescent="0.25">
      <c r="G422" s="771"/>
    </row>
    <row r="423" spans="7:7" x14ac:dyDescent="0.25">
      <c r="G423" s="771"/>
    </row>
    <row r="424" spans="7:7" x14ac:dyDescent="0.25">
      <c r="G424" s="771"/>
    </row>
    <row r="425" spans="7:7" x14ac:dyDescent="0.25">
      <c r="G425" s="771"/>
    </row>
    <row r="426" spans="7:7" x14ac:dyDescent="0.25">
      <c r="G426" s="771"/>
    </row>
    <row r="427" spans="7:7" x14ac:dyDescent="0.25">
      <c r="G427" s="771"/>
    </row>
    <row r="428" spans="7:7" x14ac:dyDescent="0.25">
      <c r="G428" s="771"/>
    </row>
  </sheetData>
  <sheetProtection algorithmName="SHA-512" hashValue="zvjifAjwhjOnFOihJRENdsphhwh/HGzOamAcs4mE/g30Ws0qjG5985FnIMLiGztchepD8yyH1x+1ciQRlruyXA==" saltValue="lsChmKasPuJ25FDeqSUL8w==" spinCount="100000" sheet="1" objects="1" scenarios="1"/>
  <mergeCells count="3">
    <mergeCell ref="B5:C5"/>
    <mergeCell ref="B6:C6"/>
    <mergeCell ref="D3:F3"/>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O250"/>
  <sheetViews>
    <sheetView zoomScale="90" zoomScaleNormal="90" workbookViewId="0">
      <pane ySplit="2232" topLeftCell="A8" activePane="bottomLeft"/>
      <selection sqref="A1:XFD1048576"/>
      <selection pane="bottomLeft" activeCell="A8" sqref="A8"/>
    </sheetView>
  </sheetViews>
  <sheetFormatPr defaultColWidth="9.109375" defaultRowHeight="13.2" x14ac:dyDescent="0.25"/>
  <cols>
    <col min="1" max="1" width="40.88671875" style="291" customWidth="1"/>
    <col min="2" max="2" width="3.6640625" style="291" customWidth="1"/>
    <col min="3" max="3" width="3.6640625" style="926" customWidth="1"/>
    <col min="4" max="4" width="9.6640625" style="284" customWidth="1"/>
    <col min="5" max="5" width="11.88671875" style="284" customWidth="1"/>
    <col min="6" max="6" width="10.6640625" style="284" customWidth="1"/>
    <col min="7" max="7" width="11.6640625" style="284" customWidth="1"/>
    <col min="8" max="8" width="15.33203125" style="284" customWidth="1"/>
    <col min="9" max="9" width="10.6640625" style="284" customWidth="1"/>
    <col min="10" max="10" width="11.6640625" style="284" customWidth="1"/>
    <col min="11" max="11" width="15.33203125" style="284" customWidth="1"/>
    <col min="12" max="12" width="11.6640625" style="291" customWidth="1"/>
    <col min="13" max="14" width="9.109375" style="297"/>
    <col min="15" max="16384" width="9.109375" style="294"/>
  </cols>
  <sheetData>
    <row r="1" spans="1:15" ht="31.2" x14ac:dyDescent="0.3">
      <c r="A1" s="545" t="s">
        <v>157</v>
      </c>
      <c r="B1" s="970"/>
      <c r="C1" s="971"/>
      <c r="D1" s="929"/>
      <c r="E1" s="743"/>
      <c r="F1" s="743"/>
      <c r="G1" s="743"/>
      <c r="H1" s="743"/>
      <c r="I1" s="743"/>
      <c r="J1" s="743"/>
      <c r="K1" s="743"/>
      <c r="L1" s="742"/>
    </row>
    <row r="2" spans="1:15" ht="13.8" thickBot="1" x14ac:dyDescent="0.3">
      <c r="A2" s="285"/>
      <c r="B2" s="285"/>
      <c r="C2" s="893"/>
    </row>
    <row r="3" spans="1:15" ht="14.4" thickTop="1" thickBot="1" x14ac:dyDescent="0.3">
      <c r="A3" s="295"/>
      <c r="B3" s="288"/>
      <c r="C3" s="909"/>
      <c r="D3" s="972" t="s">
        <v>902</v>
      </c>
      <c r="E3" s="973"/>
      <c r="F3" s="973"/>
      <c r="G3" s="973"/>
      <c r="H3" s="973"/>
      <c r="I3" s="973"/>
      <c r="J3" s="973"/>
      <c r="K3" s="973"/>
      <c r="L3" s="1659" t="s">
        <v>1094</v>
      </c>
    </row>
    <row r="4" spans="1:15" ht="13.8" thickBot="1" x14ac:dyDescent="0.3">
      <c r="A4" s="29"/>
      <c r="B4" s="30"/>
      <c r="C4" s="31"/>
      <c r="D4" s="974" t="s">
        <v>253</v>
      </c>
      <c r="E4" s="975" t="s">
        <v>260</v>
      </c>
      <c r="F4" s="976" t="s">
        <v>975</v>
      </c>
      <c r="G4" s="977"/>
      <c r="H4" s="978"/>
      <c r="I4" s="979" t="s">
        <v>976</v>
      </c>
      <c r="J4" s="977"/>
      <c r="K4" s="980"/>
      <c r="L4" s="1660"/>
    </row>
    <row r="5" spans="1:15" ht="11.25" customHeight="1" thickBot="1" x14ac:dyDescent="0.3">
      <c r="A5" s="933"/>
      <c r="B5" s="287"/>
      <c r="C5" s="912"/>
      <c r="D5" s="981" t="s">
        <v>666</v>
      </c>
      <c r="E5" s="982" t="s">
        <v>254</v>
      </c>
      <c r="F5" s="983" t="s">
        <v>246</v>
      </c>
      <c r="G5" s="943" t="s">
        <v>993</v>
      </c>
      <c r="H5" s="975" t="s">
        <v>993</v>
      </c>
      <c r="I5" s="983" t="s">
        <v>246</v>
      </c>
      <c r="J5" s="974" t="s">
        <v>993</v>
      </c>
      <c r="K5" s="943" t="s">
        <v>993</v>
      </c>
      <c r="L5" s="1660"/>
    </row>
    <row r="6" spans="1:15" x14ac:dyDescent="0.25">
      <c r="A6" s="933"/>
      <c r="B6" s="1661" t="s">
        <v>674</v>
      </c>
      <c r="C6" s="1662"/>
      <c r="D6" s="981" t="s">
        <v>255</v>
      </c>
      <c r="E6" s="982" t="s">
        <v>256</v>
      </c>
      <c r="F6" s="984" t="s">
        <v>918</v>
      </c>
      <c r="G6" s="276" t="s">
        <v>724</v>
      </c>
      <c r="H6" s="982" t="s">
        <v>791</v>
      </c>
      <c r="I6" s="984" t="s">
        <v>201</v>
      </c>
      <c r="J6" s="985" t="s">
        <v>724</v>
      </c>
      <c r="K6" s="943" t="s">
        <v>791</v>
      </c>
      <c r="L6" s="1660"/>
    </row>
    <row r="7" spans="1:15" ht="14.25" customHeight="1" thickBot="1" x14ac:dyDescent="0.3">
      <c r="A7" s="947" t="s">
        <v>242</v>
      </c>
      <c r="B7" s="1654" t="s">
        <v>685</v>
      </c>
      <c r="C7" s="1663"/>
      <c r="D7" s="986" t="s">
        <v>390</v>
      </c>
      <c r="E7" s="987" t="s">
        <v>252</v>
      </c>
      <c r="F7" s="988" t="s">
        <v>252</v>
      </c>
      <c r="G7" s="989" t="s">
        <v>252</v>
      </c>
      <c r="H7" s="987" t="s">
        <v>252</v>
      </c>
      <c r="I7" s="988" t="s">
        <v>252</v>
      </c>
      <c r="J7" s="986" t="s">
        <v>252</v>
      </c>
      <c r="K7" s="989" t="s">
        <v>252</v>
      </c>
      <c r="L7" s="990" t="s">
        <v>252</v>
      </c>
    </row>
    <row r="8" spans="1:15" ht="11.25" customHeight="1" x14ac:dyDescent="0.25">
      <c r="A8" s="309" t="s">
        <v>589</v>
      </c>
      <c r="B8" s="781" t="s">
        <v>693</v>
      </c>
      <c r="C8" s="782" t="s">
        <v>679</v>
      </c>
      <c r="D8" s="783" t="s">
        <v>1014</v>
      </c>
      <c r="E8" s="831">
        <v>240</v>
      </c>
      <c r="F8" s="991">
        <v>50.057142857142857</v>
      </c>
      <c r="G8" s="783" t="s">
        <v>1014</v>
      </c>
      <c r="H8" s="783">
        <v>50.057142857142857</v>
      </c>
      <c r="I8" s="783">
        <v>210.24000000000004</v>
      </c>
      <c r="J8" s="783" t="s">
        <v>1014</v>
      </c>
      <c r="K8" s="783">
        <v>210.24000000000004</v>
      </c>
      <c r="L8" s="992">
        <v>513</v>
      </c>
      <c r="N8" s="925"/>
      <c r="O8" s="771"/>
    </row>
    <row r="9" spans="1:15" ht="11.25" customHeight="1" x14ac:dyDescent="0.25">
      <c r="A9" s="279" t="s">
        <v>590</v>
      </c>
      <c r="B9" s="785" t="s">
        <v>693</v>
      </c>
      <c r="C9" s="786" t="s">
        <v>679</v>
      </c>
      <c r="D9" s="787" t="s">
        <v>1014</v>
      </c>
      <c r="E9" s="655">
        <v>160</v>
      </c>
      <c r="F9" s="993">
        <v>33.371428571428574</v>
      </c>
      <c r="G9" s="787" t="s">
        <v>1014</v>
      </c>
      <c r="H9" s="787">
        <v>33.371428571428574</v>
      </c>
      <c r="I9" s="787">
        <v>140.16000000000003</v>
      </c>
      <c r="J9" s="787" t="s">
        <v>1014</v>
      </c>
      <c r="K9" s="787">
        <v>140.16000000000003</v>
      </c>
      <c r="L9" s="994" t="s">
        <v>381</v>
      </c>
      <c r="N9" s="925"/>
      <c r="O9" s="771"/>
    </row>
    <row r="10" spans="1:15" ht="11.25" customHeight="1" x14ac:dyDescent="0.25">
      <c r="A10" s="279" t="s">
        <v>591</v>
      </c>
      <c r="B10" s="785" t="s">
        <v>693</v>
      </c>
      <c r="C10" s="786" t="s">
        <v>694</v>
      </c>
      <c r="D10" s="787" t="s">
        <v>1014</v>
      </c>
      <c r="E10" s="655">
        <v>31000</v>
      </c>
      <c r="F10" s="993">
        <v>6465.7142857142853</v>
      </c>
      <c r="G10" s="787" t="s">
        <v>1014</v>
      </c>
      <c r="H10" s="787">
        <v>6465.7142857142853</v>
      </c>
      <c r="I10" s="787">
        <v>27156</v>
      </c>
      <c r="J10" s="787" t="s">
        <v>1014</v>
      </c>
      <c r="K10" s="787">
        <v>27156</v>
      </c>
      <c r="L10" s="994">
        <v>30862</v>
      </c>
      <c r="N10" s="925"/>
      <c r="O10" s="771"/>
    </row>
    <row r="11" spans="1:15" ht="11.25" customHeight="1" x14ac:dyDescent="0.25">
      <c r="A11" s="279" t="s">
        <v>592</v>
      </c>
      <c r="B11" s="785" t="s">
        <v>1437</v>
      </c>
      <c r="C11" s="786" t="s">
        <v>679</v>
      </c>
      <c r="D11" s="787">
        <v>8.4999999999999995E-4</v>
      </c>
      <c r="E11" s="655">
        <v>0.4</v>
      </c>
      <c r="F11" s="993">
        <v>0.20857142857142857</v>
      </c>
      <c r="G11" s="787">
        <v>0.33031674208144801</v>
      </c>
      <c r="H11" s="787">
        <v>0.20857142857142857</v>
      </c>
      <c r="I11" s="787">
        <v>0.87600000000000022</v>
      </c>
      <c r="J11" s="787">
        <v>1.4428235294117651</v>
      </c>
      <c r="K11" s="787">
        <v>0.87600000000000022</v>
      </c>
      <c r="L11" s="994">
        <v>263</v>
      </c>
      <c r="N11" s="925"/>
      <c r="O11" s="771"/>
    </row>
    <row r="12" spans="1:15" ht="11.25" customHeight="1" x14ac:dyDescent="0.25">
      <c r="A12" s="279" t="s">
        <v>171</v>
      </c>
      <c r="B12" s="785" t="s">
        <v>695</v>
      </c>
      <c r="C12" s="786" t="s">
        <v>679</v>
      </c>
      <c r="D12" s="787" t="s">
        <v>1014</v>
      </c>
      <c r="E12" s="655" t="s">
        <v>1014</v>
      </c>
      <c r="F12" s="993" t="s">
        <v>1014</v>
      </c>
      <c r="G12" s="787" t="s">
        <v>1014</v>
      </c>
      <c r="H12" s="787" t="s">
        <v>1014</v>
      </c>
      <c r="I12" s="787" t="s">
        <v>1014</v>
      </c>
      <c r="J12" s="787" t="s">
        <v>1014</v>
      </c>
      <c r="K12" s="787" t="s">
        <v>1014</v>
      </c>
      <c r="L12" s="994" t="s">
        <v>381</v>
      </c>
      <c r="N12" s="925"/>
      <c r="O12" s="771"/>
    </row>
    <row r="13" spans="1:15" ht="11.25" customHeight="1" x14ac:dyDescent="0.25">
      <c r="A13" s="305" t="s">
        <v>172</v>
      </c>
      <c r="B13" s="785" t="s">
        <v>695</v>
      </c>
      <c r="C13" s="786" t="s">
        <v>679</v>
      </c>
      <c r="D13" s="787" t="s">
        <v>1014</v>
      </c>
      <c r="E13" s="655" t="s">
        <v>1014</v>
      </c>
      <c r="F13" s="993" t="s">
        <v>1014</v>
      </c>
      <c r="G13" s="787" t="s">
        <v>1014</v>
      </c>
      <c r="H13" s="787" t="s">
        <v>1014</v>
      </c>
      <c r="I13" s="787" t="s">
        <v>1014</v>
      </c>
      <c r="J13" s="787" t="s">
        <v>1014</v>
      </c>
      <c r="K13" s="787" t="s">
        <v>1014</v>
      </c>
      <c r="L13" s="994" t="s">
        <v>381</v>
      </c>
      <c r="N13" s="925"/>
      <c r="O13" s="771"/>
    </row>
    <row r="14" spans="1:15" ht="11.25" customHeight="1" x14ac:dyDescent="0.25">
      <c r="A14" s="305" t="s">
        <v>103</v>
      </c>
      <c r="B14" s="785" t="s">
        <v>695</v>
      </c>
      <c r="C14" s="786" t="s">
        <v>679</v>
      </c>
      <c r="D14" s="787" t="s">
        <v>1014</v>
      </c>
      <c r="E14" s="655" t="s">
        <v>1014</v>
      </c>
      <c r="F14" s="993" t="s">
        <v>1014</v>
      </c>
      <c r="G14" s="787" t="s">
        <v>1014</v>
      </c>
      <c r="H14" s="787" t="s">
        <v>1014</v>
      </c>
      <c r="I14" s="787" t="s">
        <v>1014</v>
      </c>
      <c r="J14" s="787" t="s">
        <v>1014</v>
      </c>
      <c r="K14" s="787" t="s">
        <v>1014</v>
      </c>
      <c r="L14" s="994" t="s">
        <v>381</v>
      </c>
      <c r="N14" s="925"/>
      <c r="O14" s="771"/>
    </row>
    <row r="15" spans="1:15" ht="11.25" customHeight="1" x14ac:dyDescent="0.25">
      <c r="A15" s="279" t="s">
        <v>593</v>
      </c>
      <c r="B15" s="785" t="s">
        <v>693</v>
      </c>
      <c r="C15" s="786" t="s">
        <v>679</v>
      </c>
      <c r="D15" s="787" t="s">
        <v>1014</v>
      </c>
      <c r="E15" s="655">
        <v>1200</v>
      </c>
      <c r="F15" s="993">
        <v>250.28571428571428</v>
      </c>
      <c r="G15" s="787" t="s">
        <v>1014</v>
      </c>
      <c r="H15" s="787">
        <v>250.28571428571428</v>
      </c>
      <c r="I15" s="787">
        <v>1051.2</v>
      </c>
      <c r="J15" s="787" t="s">
        <v>1014</v>
      </c>
      <c r="K15" s="787">
        <v>1051.2</v>
      </c>
      <c r="L15" s="994" t="s">
        <v>381</v>
      </c>
      <c r="N15" s="925"/>
      <c r="O15" s="771"/>
    </row>
    <row r="16" spans="1:15" ht="11.25" customHeight="1" x14ac:dyDescent="0.25">
      <c r="A16" s="279" t="s">
        <v>594</v>
      </c>
      <c r="B16" s="785" t="s">
        <v>695</v>
      </c>
      <c r="C16" s="786" t="s">
        <v>679</v>
      </c>
      <c r="D16" s="787" t="s">
        <v>1014</v>
      </c>
      <c r="E16" s="655" t="s">
        <v>1014</v>
      </c>
      <c r="F16" s="993" t="s">
        <v>1014</v>
      </c>
      <c r="G16" s="787" t="s">
        <v>1014</v>
      </c>
      <c r="H16" s="787" t="s">
        <v>1014</v>
      </c>
      <c r="I16" s="787" t="s">
        <v>1014</v>
      </c>
      <c r="J16" s="787" t="s">
        <v>1014</v>
      </c>
      <c r="K16" s="787" t="s">
        <v>1014</v>
      </c>
      <c r="L16" s="994" t="s">
        <v>381</v>
      </c>
      <c r="N16" s="925"/>
      <c r="O16" s="771"/>
    </row>
    <row r="17" spans="1:15" ht="11.25" customHeight="1" x14ac:dyDescent="0.25">
      <c r="A17" s="279" t="s">
        <v>731</v>
      </c>
      <c r="B17" s="785" t="s">
        <v>695</v>
      </c>
      <c r="C17" s="786" t="s">
        <v>679</v>
      </c>
      <c r="D17" s="787" t="s">
        <v>1014</v>
      </c>
      <c r="E17" s="655" t="s">
        <v>1014</v>
      </c>
      <c r="F17" s="993" t="s">
        <v>1014</v>
      </c>
      <c r="G17" s="787" t="s">
        <v>1014</v>
      </c>
      <c r="H17" s="787" t="s">
        <v>1014</v>
      </c>
      <c r="I17" s="787" t="s">
        <v>1014</v>
      </c>
      <c r="J17" s="787" t="s">
        <v>1014</v>
      </c>
      <c r="K17" s="787" t="s">
        <v>1014</v>
      </c>
      <c r="L17" s="994" t="s">
        <v>381</v>
      </c>
      <c r="N17" s="925"/>
      <c r="O17" s="771"/>
    </row>
    <row r="18" spans="1:15" ht="11.25" customHeight="1" x14ac:dyDescent="0.25">
      <c r="A18" s="279" t="s">
        <v>104</v>
      </c>
      <c r="B18" s="785" t="s">
        <v>695</v>
      </c>
      <c r="C18" s="786" t="s">
        <v>679</v>
      </c>
      <c r="D18" s="787" t="s">
        <v>1014</v>
      </c>
      <c r="E18" s="655" t="s">
        <v>1014</v>
      </c>
      <c r="F18" s="993" t="s">
        <v>1014</v>
      </c>
      <c r="G18" s="787" t="s">
        <v>1014</v>
      </c>
      <c r="H18" s="787" t="s">
        <v>1014</v>
      </c>
      <c r="I18" s="787" t="s">
        <v>1014</v>
      </c>
      <c r="J18" s="787" t="s">
        <v>1014</v>
      </c>
      <c r="K18" s="787" t="s">
        <v>1014</v>
      </c>
      <c r="L18" s="994" t="s">
        <v>381</v>
      </c>
      <c r="N18" s="925"/>
      <c r="O18" s="771"/>
    </row>
    <row r="19" spans="1:15" ht="11.25" customHeight="1" x14ac:dyDescent="0.25">
      <c r="A19" s="279" t="s">
        <v>732</v>
      </c>
      <c r="B19" s="785" t="s">
        <v>695</v>
      </c>
      <c r="C19" s="786" t="s">
        <v>679</v>
      </c>
      <c r="D19" s="787" t="s">
        <v>1014</v>
      </c>
      <c r="E19" s="655" t="s">
        <v>1014</v>
      </c>
      <c r="F19" s="993" t="s">
        <v>1014</v>
      </c>
      <c r="G19" s="787" t="s">
        <v>1014</v>
      </c>
      <c r="H19" s="787" t="s">
        <v>1014</v>
      </c>
      <c r="I19" s="787" t="s">
        <v>1014</v>
      </c>
      <c r="J19" s="787" t="s">
        <v>1014</v>
      </c>
      <c r="K19" s="787" t="s">
        <v>1014</v>
      </c>
      <c r="L19" s="994" t="s">
        <v>381</v>
      </c>
      <c r="N19" s="925"/>
      <c r="O19" s="771"/>
    </row>
    <row r="20" spans="1:15" ht="11.25" customHeight="1" x14ac:dyDescent="0.25">
      <c r="A20" s="279" t="s">
        <v>1245</v>
      </c>
      <c r="B20" s="785" t="s">
        <v>695</v>
      </c>
      <c r="C20" s="786" t="s">
        <v>679</v>
      </c>
      <c r="D20" s="787" t="s">
        <v>1014</v>
      </c>
      <c r="E20" s="655" t="s">
        <v>1014</v>
      </c>
      <c r="F20" s="993" t="s">
        <v>1014</v>
      </c>
      <c r="G20" s="787" t="s">
        <v>1014</v>
      </c>
      <c r="H20" s="787" t="s">
        <v>1014</v>
      </c>
      <c r="I20" s="787" t="s">
        <v>1014</v>
      </c>
      <c r="J20" s="787" t="s">
        <v>1014</v>
      </c>
      <c r="K20" s="787" t="s">
        <v>1014</v>
      </c>
      <c r="L20" s="994" t="s">
        <v>381</v>
      </c>
      <c r="N20" s="925"/>
      <c r="O20" s="771"/>
    </row>
    <row r="21" spans="1:15" ht="11.25" customHeight="1" x14ac:dyDescent="0.25">
      <c r="A21" s="279" t="s">
        <v>733</v>
      </c>
      <c r="B21" s="785" t="s">
        <v>693</v>
      </c>
      <c r="C21" s="786" t="s">
        <v>694</v>
      </c>
      <c r="D21" s="787">
        <v>7.7999999999999999E-6</v>
      </c>
      <c r="E21" s="655">
        <v>30</v>
      </c>
      <c r="F21" s="993">
        <v>0.35996055226824453</v>
      </c>
      <c r="G21" s="787">
        <v>0.35996055226824453</v>
      </c>
      <c r="H21" s="787">
        <v>6.2571428571428571</v>
      </c>
      <c r="I21" s="787">
        <v>1.5723076923076924</v>
      </c>
      <c r="J21" s="787">
        <v>1.5723076923076924</v>
      </c>
      <c r="K21" s="787">
        <v>26.280000000000005</v>
      </c>
      <c r="L21" s="994">
        <v>4890</v>
      </c>
      <c r="N21" s="925"/>
      <c r="O21" s="771"/>
    </row>
    <row r="22" spans="1:15" ht="11.25" customHeight="1" x14ac:dyDescent="0.25">
      <c r="A22" s="279" t="s">
        <v>734</v>
      </c>
      <c r="B22" s="785" t="s">
        <v>1437</v>
      </c>
      <c r="C22" s="786" t="s">
        <v>679</v>
      </c>
      <c r="D22" s="787">
        <v>1.1E-4</v>
      </c>
      <c r="E22" s="655" t="s">
        <v>1014</v>
      </c>
      <c r="F22" s="993">
        <v>0.92171717171717182</v>
      </c>
      <c r="G22" s="787">
        <v>0.92171717171717182</v>
      </c>
      <c r="H22" s="787" t="s">
        <v>1014</v>
      </c>
      <c r="I22" s="787">
        <v>1.1149090909090913</v>
      </c>
      <c r="J22" s="787">
        <v>1.1149090909090913</v>
      </c>
      <c r="K22" s="787" t="s">
        <v>1014</v>
      </c>
      <c r="L22" s="994" t="s">
        <v>381</v>
      </c>
      <c r="N22" s="925"/>
      <c r="O22" s="771"/>
    </row>
    <row r="23" spans="1:15" ht="11.25" customHeight="1" x14ac:dyDescent="0.25">
      <c r="A23" s="279" t="s">
        <v>735</v>
      </c>
      <c r="B23" s="785" t="s">
        <v>695</v>
      </c>
      <c r="C23" s="786" t="s">
        <v>679</v>
      </c>
      <c r="D23" s="787" t="s">
        <v>1014</v>
      </c>
      <c r="E23" s="655" t="s">
        <v>1014</v>
      </c>
      <c r="F23" s="993" t="s">
        <v>1014</v>
      </c>
      <c r="G23" s="787" t="s">
        <v>1014</v>
      </c>
      <c r="H23" s="787" t="s">
        <v>1014</v>
      </c>
      <c r="I23" s="787" t="s">
        <v>1014</v>
      </c>
      <c r="J23" s="787" t="s">
        <v>1014</v>
      </c>
      <c r="K23" s="787" t="s">
        <v>1014</v>
      </c>
      <c r="L23" s="994" t="s">
        <v>381</v>
      </c>
      <c r="N23" s="925"/>
      <c r="O23" s="771"/>
    </row>
    <row r="24" spans="1:15" ht="11.25" customHeight="1" x14ac:dyDescent="0.25">
      <c r="A24" s="279" t="s">
        <v>736</v>
      </c>
      <c r="B24" s="785" t="s">
        <v>695</v>
      </c>
      <c r="C24" s="786" t="s">
        <v>679</v>
      </c>
      <c r="D24" s="787" t="s">
        <v>1014</v>
      </c>
      <c r="E24" s="655" t="s">
        <v>1014</v>
      </c>
      <c r="F24" s="993" t="s">
        <v>1014</v>
      </c>
      <c r="G24" s="787" t="s">
        <v>1014</v>
      </c>
      <c r="H24" s="787" t="s">
        <v>1014</v>
      </c>
      <c r="I24" s="787" t="s">
        <v>1014</v>
      </c>
      <c r="J24" s="787" t="s">
        <v>1014</v>
      </c>
      <c r="K24" s="787" t="s">
        <v>1014</v>
      </c>
      <c r="L24" s="994" t="s">
        <v>381</v>
      </c>
      <c r="N24" s="925"/>
      <c r="O24" s="771"/>
    </row>
    <row r="25" spans="1:15" ht="11.25" customHeight="1" x14ac:dyDescent="0.25">
      <c r="A25" s="279" t="s">
        <v>737</v>
      </c>
      <c r="B25" s="785" t="s">
        <v>695</v>
      </c>
      <c r="C25" s="786" t="s">
        <v>679</v>
      </c>
      <c r="D25" s="787" t="s">
        <v>1014</v>
      </c>
      <c r="E25" s="655" t="s">
        <v>1014</v>
      </c>
      <c r="F25" s="993" t="s">
        <v>1014</v>
      </c>
      <c r="G25" s="787" t="s">
        <v>1014</v>
      </c>
      <c r="H25" s="787" t="s">
        <v>1014</v>
      </c>
      <c r="I25" s="787" t="s">
        <v>1014</v>
      </c>
      <c r="J25" s="787" t="s">
        <v>1014</v>
      </c>
      <c r="K25" s="787" t="s">
        <v>1014</v>
      </c>
      <c r="L25" s="994" t="s">
        <v>381</v>
      </c>
      <c r="N25" s="925"/>
      <c r="O25" s="771"/>
    </row>
    <row r="26" spans="1:15" ht="11.25" customHeight="1" x14ac:dyDescent="0.25">
      <c r="A26" s="279" t="s">
        <v>738</v>
      </c>
      <c r="B26" s="785" t="s">
        <v>695</v>
      </c>
      <c r="C26" s="786" t="s">
        <v>679</v>
      </c>
      <c r="D26" s="787" t="s">
        <v>1014</v>
      </c>
      <c r="E26" s="655" t="s">
        <v>1014</v>
      </c>
      <c r="F26" s="993" t="s">
        <v>1014</v>
      </c>
      <c r="G26" s="787" t="s">
        <v>1014</v>
      </c>
      <c r="H26" s="787" t="s">
        <v>1014</v>
      </c>
      <c r="I26" s="787" t="s">
        <v>1014</v>
      </c>
      <c r="J26" s="787" t="s">
        <v>1014</v>
      </c>
      <c r="K26" s="787" t="s">
        <v>1014</v>
      </c>
      <c r="L26" s="994" t="s">
        <v>381</v>
      </c>
      <c r="N26" s="925"/>
      <c r="O26" s="771"/>
    </row>
    <row r="27" spans="1:15" ht="11.25" customHeight="1" x14ac:dyDescent="0.25">
      <c r="A27" s="279" t="s">
        <v>136</v>
      </c>
      <c r="B27" s="785" t="s">
        <v>695</v>
      </c>
      <c r="C27" s="786" t="s">
        <v>679</v>
      </c>
      <c r="D27" s="787" t="s">
        <v>1014</v>
      </c>
      <c r="E27" s="655" t="s">
        <v>1014</v>
      </c>
      <c r="F27" s="993" t="s">
        <v>1014</v>
      </c>
      <c r="G27" s="787" t="s">
        <v>1014</v>
      </c>
      <c r="H27" s="787" t="s">
        <v>1014</v>
      </c>
      <c r="I27" s="787" t="s">
        <v>1014</v>
      </c>
      <c r="J27" s="787" t="s">
        <v>1014</v>
      </c>
      <c r="K27" s="787" t="s">
        <v>1014</v>
      </c>
      <c r="L27" s="994" t="s">
        <v>381</v>
      </c>
      <c r="N27" s="925"/>
      <c r="O27" s="771"/>
    </row>
    <row r="28" spans="1:15" ht="11.25" customHeight="1" x14ac:dyDescent="0.25">
      <c r="A28" s="279" t="s">
        <v>243</v>
      </c>
      <c r="B28" s="785" t="s">
        <v>693</v>
      </c>
      <c r="C28" s="786" t="s">
        <v>679</v>
      </c>
      <c r="D28" s="787">
        <v>1.9999999999999999E-6</v>
      </c>
      <c r="E28" s="655">
        <v>0.4</v>
      </c>
      <c r="F28" s="993">
        <v>8.3428571428571435E-2</v>
      </c>
      <c r="G28" s="787">
        <v>1.4038461538461535</v>
      </c>
      <c r="H28" s="787">
        <v>8.3428571428571435E-2</v>
      </c>
      <c r="I28" s="787">
        <v>0.3504000000000001</v>
      </c>
      <c r="J28" s="787">
        <v>6.1320000000000006</v>
      </c>
      <c r="K28" s="787">
        <v>0.3504000000000001</v>
      </c>
      <c r="L28" s="994">
        <v>60</v>
      </c>
      <c r="N28" s="925"/>
      <c r="O28" s="771"/>
    </row>
    <row r="29" spans="1:15" ht="11.25" customHeight="1" x14ac:dyDescent="0.25">
      <c r="A29" s="279" t="s">
        <v>137</v>
      </c>
      <c r="B29" s="785" t="s">
        <v>693</v>
      </c>
      <c r="C29" s="786" t="s">
        <v>694</v>
      </c>
      <c r="D29" s="787">
        <v>3.3E-4</v>
      </c>
      <c r="E29" s="655" t="s">
        <v>1014</v>
      </c>
      <c r="F29" s="993">
        <v>8.5081585081585066E-3</v>
      </c>
      <c r="G29" s="787">
        <v>8.5081585081585066E-3</v>
      </c>
      <c r="H29" s="787" t="s">
        <v>1014</v>
      </c>
      <c r="I29" s="787">
        <v>3.7163636363636364E-2</v>
      </c>
      <c r="J29" s="787">
        <v>3.7163636363636364E-2</v>
      </c>
      <c r="K29" s="787" t="s">
        <v>1014</v>
      </c>
      <c r="L29" s="994">
        <v>287</v>
      </c>
      <c r="N29" s="925"/>
      <c r="O29" s="771"/>
    </row>
    <row r="30" spans="1:15" ht="11.25" customHeight="1" x14ac:dyDescent="0.25">
      <c r="A30" s="789" t="s">
        <v>1177</v>
      </c>
      <c r="B30" s="785" t="s">
        <v>693</v>
      </c>
      <c r="C30" s="786" t="s">
        <v>694</v>
      </c>
      <c r="D30" s="787">
        <v>1.0000000000000001E-5</v>
      </c>
      <c r="E30" s="655">
        <v>140</v>
      </c>
      <c r="F30" s="993">
        <v>0.28076923076923072</v>
      </c>
      <c r="G30" s="787">
        <v>0.28076923076923072</v>
      </c>
      <c r="H30" s="787">
        <v>29.2</v>
      </c>
      <c r="I30" s="787">
        <v>1.2263999999999999</v>
      </c>
      <c r="J30" s="787">
        <v>1.2263999999999999</v>
      </c>
      <c r="K30" s="787">
        <v>122.64000000000003</v>
      </c>
      <c r="L30" s="994">
        <v>2240</v>
      </c>
      <c r="N30" s="925"/>
      <c r="O30" s="771"/>
    </row>
    <row r="31" spans="1:15" ht="11.25" customHeight="1" x14ac:dyDescent="0.25">
      <c r="A31" s="279" t="s">
        <v>138</v>
      </c>
      <c r="B31" s="785" t="s">
        <v>695</v>
      </c>
      <c r="C31" s="786" t="s">
        <v>679</v>
      </c>
      <c r="D31" s="787" t="s">
        <v>1014</v>
      </c>
      <c r="E31" s="655" t="s">
        <v>1014</v>
      </c>
      <c r="F31" s="993" t="s">
        <v>1014</v>
      </c>
      <c r="G31" s="787" t="s">
        <v>1014</v>
      </c>
      <c r="H31" s="787" t="s">
        <v>1014</v>
      </c>
      <c r="I31" s="787" t="s">
        <v>1014</v>
      </c>
      <c r="J31" s="787" t="s">
        <v>1014</v>
      </c>
      <c r="K31" s="787" t="s">
        <v>1014</v>
      </c>
      <c r="L31" s="994" t="s">
        <v>381</v>
      </c>
      <c r="N31" s="925"/>
      <c r="O31" s="771"/>
    </row>
    <row r="32" spans="1:15" ht="11.25" customHeight="1" x14ac:dyDescent="0.25">
      <c r="A32" s="279" t="s">
        <v>139</v>
      </c>
      <c r="B32" s="785" t="s">
        <v>695</v>
      </c>
      <c r="C32" s="786" t="s">
        <v>679</v>
      </c>
      <c r="D32" s="787" t="s">
        <v>1014</v>
      </c>
      <c r="E32" s="655" t="s">
        <v>1014</v>
      </c>
      <c r="F32" s="993" t="s">
        <v>1014</v>
      </c>
      <c r="G32" s="787" t="s">
        <v>1014</v>
      </c>
      <c r="H32" s="787" t="s">
        <v>1014</v>
      </c>
      <c r="I32" s="787" t="s">
        <v>1014</v>
      </c>
      <c r="J32" s="787" t="s">
        <v>1014</v>
      </c>
      <c r="K32" s="787" t="s">
        <v>1014</v>
      </c>
      <c r="L32" s="994" t="s">
        <v>381</v>
      </c>
      <c r="N32" s="925"/>
      <c r="O32" s="771"/>
    </row>
    <row r="33" spans="1:15" ht="11.25" customHeight="1" x14ac:dyDescent="0.25">
      <c r="A33" s="279" t="s">
        <v>140</v>
      </c>
      <c r="B33" s="785" t="s">
        <v>693</v>
      </c>
      <c r="C33" s="786" t="s">
        <v>694</v>
      </c>
      <c r="D33" s="787">
        <v>3.6999999999999998E-5</v>
      </c>
      <c r="E33" s="655">
        <v>80</v>
      </c>
      <c r="F33" s="993">
        <v>7.5883575883575874E-2</v>
      </c>
      <c r="G33" s="787">
        <v>7.5883575883575874E-2</v>
      </c>
      <c r="H33" s="787">
        <v>16.685714285714287</v>
      </c>
      <c r="I33" s="787">
        <v>0.33145945945945948</v>
      </c>
      <c r="J33" s="787">
        <v>0.33145945945945948</v>
      </c>
      <c r="K33" s="787">
        <v>70.080000000000013</v>
      </c>
      <c r="L33" s="994">
        <v>11000000</v>
      </c>
      <c r="N33" s="925"/>
      <c r="O33" s="771"/>
    </row>
    <row r="34" spans="1:15" ht="11.25" customHeight="1" x14ac:dyDescent="0.25">
      <c r="A34" s="279" t="s">
        <v>141</v>
      </c>
      <c r="B34" s="785" t="s">
        <v>1437</v>
      </c>
      <c r="C34" s="786" t="s">
        <v>679</v>
      </c>
      <c r="D34" s="787">
        <v>1.1000000000000001E-6</v>
      </c>
      <c r="E34" s="655" t="s">
        <v>1014</v>
      </c>
      <c r="F34" s="993">
        <v>2.5524475524475521</v>
      </c>
      <c r="G34" s="787">
        <v>2.5524475524475521</v>
      </c>
      <c r="H34" s="787" t="s">
        <v>1014</v>
      </c>
      <c r="I34" s="787">
        <v>11.14909090909091</v>
      </c>
      <c r="J34" s="787">
        <v>11.14909090909091</v>
      </c>
      <c r="K34" s="787" t="s">
        <v>1014</v>
      </c>
      <c r="L34" s="994">
        <v>13450</v>
      </c>
      <c r="N34" s="925"/>
      <c r="O34" s="771"/>
    </row>
    <row r="35" spans="1:15" ht="11.25" customHeight="1" x14ac:dyDescent="0.25">
      <c r="A35" s="279" t="s">
        <v>142</v>
      </c>
      <c r="B35" s="785" t="s">
        <v>693</v>
      </c>
      <c r="C35" s="786" t="s">
        <v>29</v>
      </c>
      <c r="D35" s="787" t="s">
        <v>1014</v>
      </c>
      <c r="E35" s="655">
        <v>5</v>
      </c>
      <c r="F35" s="993">
        <v>1.0428571428571429</v>
      </c>
      <c r="G35" s="787" t="s">
        <v>1014</v>
      </c>
      <c r="H35" s="787">
        <v>1.0428571428571429</v>
      </c>
      <c r="I35" s="787">
        <v>4.3800000000000008</v>
      </c>
      <c r="J35" s="787" t="s">
        <v>1014</v>
      </c>
      <c r="K35" s="787">
        <v>4.3800000000000008</v>
      </c>
      <c r="L35" s="994">
        <v>80000</v>
      </c>
      <c r="N35" s="925"/>
      <c r="O35" s="771"/>
    </row>
    <row r="36" spans="1:15" ht="11.25" customHeight="1" x14ac:dyDescent="0.25">
      <c r="A36" s="279" t="s">
        <v>143</v>
      </c>
      <c r="B36" s="785" t="s">
        <v>695</v>
      </c>
      <c r="C36" s="786" t="s">
        <v>679</v>
      </c>
      <c r="D36" s="787" t="s">
        <v>1014</v>
      </c>
      <c r="E36" s="655" t="s">
        <v>1014</v>
      </c>
      <c r="F36" s="993" t="s">
        <v>1014</v>
      </c>
      <c r="G36" s="787" t="s">
        <v>1014</v>
      </c>
      <c r="H36" s="787" t="s">
        <v>1014</v>
      </c>
      <c r="I36" s="787" t="s">
        <v>1014</v>
      </c>
      <c r="J36" s="787" t="s">
        <v>1014</v>
      </c>
      <c r="K36" s="787" t="s">
        <v>1014</v>
      </c>
      <c r="L36" s="994" t="s">
        <v>381</v>
      </c>
      <c r="N36" s="925"/>
      <c r="O36" s="771"/>
    </row>
    <row r="37" spans="1:15" ht="11.25" customHeight="1" x14ac:dyDescent="0.25">
      <c r="A37" s="279" t="s">
        <v>144</v>
      </c>
      <c r="B37" s="785" t="s">
        <v>693</v>
      </c>
      <c r="C37" s="786" t="s">
        <v>694</v>
      </c>
      <c r="D37" s="787">
        <v>6.0000000000000002E-6</v>
      </c>
      <c r="E37" s="655">
        <v>100</v>
      </c>
      <c r="F37" s="993">
        <v>0.46794871794871784</v>
      </c>
      <c r="G37" s="787">
        <v>0.46794871794871784</v>
      </c>
      <c r="H37" s="787">
        <v>20.857142857142858</v>
      </c>
      <c r="I37" s="787">
        <v>2.044</v>
      </c>
      <c r="J37" s="787">
        <v>2.044</v>
      </c>
      <c r="K37" s="787">
        <v>87.600000000000009</v>
      </c>
      <c r="L37" s="994">
        <v>63000</v>
      </c>
      <c r="N37" s="925"/>
      <c r="O37" s="771"/>
    </row>
    <row r="38" spans="1:15" ht="11.25" customHeight="1" x14ac:dyDescent="0.25">
      <c r="A38" s="279" t="s">
        <v>655</v>
      </c>
      <c r="B38" s="785" t="s">
        <v>1437</v>
      </c>
      <c r="C38" s="786" t="s">
        <v>679</v>
      </c>
      <c r="D38" s="787">
        <v>1E-4</v>
      </c>
      <c r="E38" s="655">
        <v>0.7</v>
      </c>
      <c r="F38" s="993">
        <v>0.28076923076923083</v>
      </c>
      <c r="G38" s="787">
        <v>0.28076923076923083</v>
      </c>
      <c r="H38" s="787">
        <v>0.73</v>
      </c>
      <c r="I38" s="787">
        <v>1.2264000000000004</v>
      </c>
      <c r="J38" s="787">
        <v>1.2264000000000004</v>
      </c>
      <c r="K38" s="787">
        <v>3.0660000000000007</v>
      </c>
      <c r="L38" s="994">
        <v>8.4</v>
      </c>
      <c r="N38" s="925"/>
      <c r="O38" s="771"/>
    </row>
    <row r="39" spans="1:15" ht="11.25" customHeight="1" x14ac:dyDescent="0.25">
      <c r="A39" s="279" t="s">
        <v>145</v>
      </c>
      <c r="B39" s="785" t="s">
        <v>695</v>
      </c>
      <c r="C39" s="786" t="s">
        <v>679</v>
      </c>
      <c r="D39" s="787" t="s">
        <v>1014</v>
      </c>
      <c r="E39" s="655" t="s">
        <v>1014</v>
      </c>
      <c r="F39" s="993" t="s">
        <v>1014</v>
      </c>
      <c r="G39" s="787" t="s">
        <v>1014</v>
      </c>
      <c r="H39" s="787" t="s">
        <v>1014</v>
      </c>
      <c r="I39" s="787" t="s">
        <v>1014</v>
      </c>
      <c r="J39" s="787" t="s">
        <v>1014</v>
      </c>
      <c r="K39" s="787" t="s">
        <v>1014</v>
      </c>
      <c r="L39" s="994" t="s">
        <v>381</v>
      </c>
      <c r="N39" s="925"/>
      <c r="O39" s="771"/>
    </row>
    <row r="40" spans="1:15" ht="11.25" customHeight="1" x14ac:dyDescent="0.25">
      <c r="A40" s="279" t="s">
        <v>146</v>
      </c>
      <c r="B40" s="785" t="s">
        <v>693</v>
      </c>
      <c r="C40" s="786" t="s">
        <v>694</v>
      </c>
      <c r="D40" s="787" t="s">
        <v>1014</v>
      </c>
      <c r="E40" s="655">
        <v>50</v>
      </c>
      <c r="F40" s="993">
        <v>10.428571428571429</v>
      </c>
      <c r="G40" s="787" t="s">
        <v>1014</v>
      </c>
      <c r="H40" s="787">
        <v>10.428571428571429</v>
      </c>
      <c r="I40" s="787">
        <v>43.800000000000004</v>
      </c>
      <c r="J40" s="787" t="s">
        <v>1014</v>
      </c>
      <c r="K40" s="787">
        <v>43.800000000000004</v>
      </c>
      <c r="L40" s="994">
        <v>1000</v>
      </c>
      <c r="N40" s="925"/>
      <c r="O40" s="771"/>
    </row>
    <row r="41" spans="1:15" ht="11.25" customHeight="1" x14ac:dyDescent="0.25">
      <c r="A41" s="279" t="s">
        <v>829</v>
      </c>
      <c r="B41" s="785" t="s">
        <v>693</v>
      </c>
      <c r="C41" s="786" t="s">
        <v>29</v>
      </c>
      <c r="D41" s="787" t="s">
        <v>1014</v>
      </c>
      <c r="E41" s="655">
        <v>10000</v>
      </c>
      <c r="F41" s="993">
        <v>2085.7142857142858</v>
      </c>
      <c r="G41" s="787" t="s">
        <v>1014</v>
      </c>
      <c r="H41" s="787">
        <v>2085.7142857142858</v>
      </c>
      <c r="I41" s="787">
        <v>8760</v>
      </c>
      <c r="J41" s="787" t="s">
        <v>1014</v>
      </c>
      <c r="K41" s="787">
        <v>8760</v>
      </c>
      <c r="L41" s="994">
        <v>380000</v>
      </c>
      <c r="N41" s="925"/>
      <c r="O41" s="771"/>
    </row>
    <row r="42" spans="1:15" ht="11.25" customHeight="1" x14ac:dyDescent="0.25">
      <c r="A42" s="307" t="s">
        <v>147</v>
      </c>
      <c r="B42" s="785" t="s">
        <v>693</v>
      </c>
      <c r="C42" s="786" t="s">
        <v>694</v>
      </c>
      <c r="D42" s="787">
        <v>2.3E-5</v>
      </c>
      <c r="E42" s="655">
        <v>98</v>
      </c>
      <c r="F42" s="993">
        <v>0.1220735785953177</v>
      </c>
      <c r="G42" s="787">
        <v>0.1220735785953177</v>
      </c>
      <c r="H42" s="787">
        <v>20.440000000000001</v>
      </c>
      <c r="I42" s="787">
        <v>0.53321739130434775</v>
      </c>
      <c r="J42" s="787">
        <v>0.53321739130434775</v>
      </c>
      <c r="K42" s="787">
        <v>85.848000000000027</v>
      </c>
      <c r="L42" s="994">
        <v>421600</v>
      </c>
      <c r="N42" s="925"/>
      <c r="O42" s="771"/>
    </row>
    <row r="43" spans="1:15" ht="11.25" customHeight="1" x14ac:dyDescent="0.25">
      <c r="A43" s="279" t="s">
        <v>830</v>
      </c>
      <c r="B43" s="785" t="s">
        <v>693</v>
      </c>
      <c r="C43" s="786" t="s">
        <v>29</v>
      </c>
      <c r="D43" s="787" t="s">
        <v>1014</v>
      </c>
      <c r="E43" s="655">
        <v>90</v>
      </c>
      <c r="F43" s="993">
        <v>18.771428571428572</v>
      </c>
      <c r="G43" s="787" t="s">
        <v>1014</v>
      </c>
      <c r="H43" s="787">
        <v>18.771428571428572</v>
      </c>
      <c r="I43" s="787">
        <v>78.84</v>
      </c>
      <c r="J43" s="787" t="s">
        <v>1014</v>
      </c>
      <c r="K43" s="787">
        <v>78.84</v>
      </c>
      <c r="L43" s="994" t="s">
        <v>381</v>
      </c>
      <c r="N43" s="925"/>
      <c r="O43" s="771"/>
    </row>
    <row r="44" spans="1:15" ht="11.25" customHeight="1" x14ac:dyDescent="0.25">
      <c r="A44" s="279" t="s">
        <v>148</v>
      </c>
      <c r="B44" s="785" t="s">
        <v>693</v>
      </c>
      <c r="C44" s="786" t="s">
        <v>694</v>
      </c>
      <c r="D44" s="787" t="s">
        <v>1014</v>
      </c>
      <c r="E44" s="655">
        <v>20</v>
      </c>
      <c r="F44" s="993">
        <v>4.1714285714285717</v>
      </c>
      <c r="G44" s="787" t="s">
        <v>1014</v>
      </c>
      <c r="H44" s="787">
        <v>4.1714285714285717</v>
      </c>
      <c r="I44" s="787">
        <v>17.520000000000003</v>
      </c>
      <c r="J44" s="787" t="s">
        <v>1014</v>
      </c>
      <c r="K44" s="787">
        <v>17.520000000000003</v>
      </c>
      <c r="L44" s="994">
        <v>19</v>
      </c>
      <c r="N44" s="925"/>
      <c r="O44" s="771"/>
    </row>
    <row r="45" spans="1:15" ht="11.25" customHeight="1" x14ac:dyDescent="0.25">
      <c r="A45" s="279" t="s">
        <v>653</v>
      </c>
      <c r="B45" s="785" t="s">
        <v>695</v>
      </c>
      <c r="C45" s="786" t="s">
        <v>679</v>
      </c>
      <c r="D45" s="787" t="s">
        <v>1014</v>
      </c>
      <c r="E45" s="655" t="s">
        <v>1014</v>
      </c>
      <c r="F45" s="993" t="s">
        <v>1014</v>
      </c>
      <c r="G45" s="787" t="s">
        <v>1014</v>
      </c>
      <c r="H45" s="787" t="s">
        <v>1014</v>
      </c>
      <c r="I45" s="787" t="s">
        <v>1014</v>
      </c>
      <c r="J45" s="787" t="s">
        <v>1014</v>
      </c>
      <c r="K45" s="787" t="s">
        <v>1014</v>
      </c>
      <c r="L45" s="994" t="s">
        <v>381</v>
      </c>
      <c r="N45" s="925"/>
      <c r="O45" s="771"/>
    </row>
    <row r="46" spans="1:15" ht="11.25" customHeight="1" x14ac:dyDescent="0.25">
      <c r="A46" s="279" t="s">
        <v>827</v>
      </c>
      <c r="B46" s="785" t="s">
        <v>695</v>
      </c>
      <c r="C46" s="786" t="s">
        <v>679</v>
      </c>
      <c r="D46" s="787" t="s">
        <v>1014</v>
      </c>
      <c r="E46" s="655" t="s">
        <v>1014</v>
      </c>
      <c r="F46" s="993" t="s">
        <v>1014</v>
      </c>
      <c r="G46" s="787" t="s">
        <v>1014</v>
      </c>
      <c r="H46" s="787" t="s">
        <v>1014</v>
      </c>
      <c r="I46" s="787" t="s">
        <v>1014</v>
      </c>
      <c r="J46" s="787" t="s">
        <v>1014</v>
      </c>
      <c r="K46" s="787" t="s">
        <v>1014</v>
      </c>
      <c r="L46" s="994" t="s">
        <v>381</v>
      </c>
      <c r="N46" s="925"/>
      <c r="O46" s="771"/>
    </row>
    <row r="47" spans="1:15" ht="11.25" customHeight="1" x14ac:dyDescent="0.25">
      <c r="A47" s="279" t="s">
        <v>828</v>
      </c>
      <c r="B47" s="785" t="s">
        <v>695</v>
      </c>
      <c r="C47" s="786" t="s">
        <v>679</v>
      </c>
      <c r="D47" s="787" t="s">
        <v>1014</v>
      </c>
      <c r="E47" s="655" t="s">
        <v>1014</v>
      </c>
      <c r="F47" s="993" t="s">
        <v>1014</v>
      </c>
      <c r="G47" s="787" t="s">
        <v>1014</v>
      </c>
      <c r="H47" s="787" t="s">
        <v>1014</v>
      </c>
      <c r="I47" s="787" t="s">
        <v>1014</v>
      </c>
      <c r="J47" s="787" t="s">
        <v>1014</v>
      </c>
      <c r="K47" s="787" t="s">
        <v>1014</v>
      </c>
      <c r="L47" s="994" t="s">
        <v>381</v>
      </c>
      <c r="N47" s="925"/>
      <c r="O47" s="771"/>
    </row>
    <row r="48" spans="1:15" ht="11.25" customHeight="1" x14ac:dyDescent="0.25">
      <c r="A48" s="279" t="s">
        <v>149</v>
      </c>
      <c r="B48" s="785" t="s">
        <v>695</v>
      </c>
      <c r="C48" s="786" t="s">
        <v>679</v>
      </c>
      <c r="D48" s="787" t="s">
        <v>1014</v>
      </c>
      <c r="E48" s="655" t="s">
        <v>1014</v>
      </c>
      <c r="F48" s="993" t="s">
        <v>1014</v>
      </c>
      <c r="G48" s="787" t="s">
        <v>1014</v>
      </c>
      <c r="H48" s="787" t="s">
        <v>1014</v>
      </c>
      <c r="I48" s="787" t="s">
        <v>1014</v>
      </c>
      <c r="J48" s="787" t="s">
        <v>1014</v>
      </c>
      <c r="K48" s="787" t="s">
        <v>1014</v>
      </c>
      <c r="L48" s="994" t="s">
        <v>381</v>
      </c>
      <c r="N48" s="925"/>
      <c r="O48" s="771"/>
    </row>
    <row r="49" spans="1:15" ht="11.25" customHeight="1" x14ac:dyDescent="0.25">
      <c r="A49" s="279" t="s">
        <v>150</v>
      </c>
      <c r="B49" s="785" t="s">
        <v>695</v>
      </c>
      <c r="C49" s="786" t="s">
        <v>679</v>
      </c>
      <c r="D49" s="787" t="s">
        <v>1014</v>
      </c>
      <c r="E49" s="655" t="s">
        <v>1014</v>
      </c>
      <c r="F49" s="993" t="s">
        <v>1014</v>
      </c>
      <c r="G49" s="787" t="s">
        <v>1014</v>
      </c>
      <c r="H49" s="787" t="s">
        <v>1014</v>
      </c>
      <c r="I49" s="787" t="s">
        <v>1014</v>
      </c>
      <c r="J49" s="787" t="s">
        <v>1014</v>
      </c>
      <c r="K49" s="787" t="s">
        <v>1014</v>
      </c>
      <c r="L49" s="994" t="s">
        <v>381</v>
      </c>
      <c r="N49" s="925"/>
      <c r="O49" s="771"/>
    </row>
    <row r="50" spans="1:15" ht="11.25" customHeight="1" x14ac:dyDescent="0.25">
      <c r="A50" s="279" t="s">
        <v>151</v>
      </c>
      <c r="B50" s="785" t="s">
        <v>695</v>
      </c>
      <c r="C50" s="786" t="s">
        <v>679</v>
      </c>
      <c r="D50" s="787" t="s">
        <v>1014</v>
      </c>
      <c r="E50" s="655" t="s">
        <v>1014</v>
      </c>
      <c r="F50" s="993" t="s">
        <v>1014</v>
      </c>
      <c r="G50" s="787" t="s">
        <v>1014</v>
      </c>
      <c r="H50" s="787" t="s">
        <v>1014</v>
      </c>
      <c r="I50" s="787" t="s">
        <v>1014</v>
      </c>
      <c r="J50" s="787" t="s">
        <v>1014</v>
      </c>
      <c r="K50" s="787" t="s">
        <v>1014</v>
      </c>
      <c r="L50" s="994" t="s">
        <v>381</v>
      </c>
      <c r="N50" s="925"/>
      <c r="O50" s="771"/>
    </row>
    <row r="51" spans="1:15" ht="11.25" customHeight="1" x14ac:dyDescent="0.25">
      <c r="A51" s="279" t="s">
        <v>152</v>
      </c>
      <c r="B51" s="785" t="s">
        <v>693</v>
      </c>
      <c r="C51" s="786" t="s">
        <v>679</v>
      </c>
      <c r="D51" s="787" t="s">
        <v>1014</v>
      </c>
      <c r="E51" s="655">
        <v>0.8</v>
      </c>
      <c r="F51" s="993">
        <v>0.16685714285714287</v>
      </c>
      <c r="G51" s="787" t="s">
        <v>1014</v>
      </c>
      <c r="H51" s="787">
        <v>0.16685714285714287</v>
      </c>
      <c r="I51" s="787">
        <v>0.7008000000000002</v>
      </c>
      <c r="J51" s="787" t="s">
        <v>1014</v>
      </c>
      <c r="K51" s="787">
        <v>0.7008000000000002</v>
      </c>
      <c r="L51" s="994">
        <v>652</v>
      </c>
      <c r="N51" s="925"/>
      <c r="O51" s="771"/>
    </row>
    <row r="52" spans="1:15" ht="11.25" customHeight="1" x14ac:dyDescent="0.25">
      <c r="A52" s="305" t="s">
        <v>105</v>
      </c>
      <c r="B52" s="785" t="s">
        <v>695</v>
      </c>
      <c r="C52" s="786" t="s">
        <v>679</v>
      </c>
      <c r="D52" s="787" t="s">
        <v>1014</v>
      </c>
      <c r="E52" s="655" t="s">
        <v>1014</v>
      </c>
      <c r="F52" s="993" t="s">
        <v>1014</v>
      </c>
      <c r="G52" s="787" t="s">
        <v>1014</v>
      </c>
      <c r="H52" s="787" t="s">
        <v>1014</v>
      </c>
      <c r="I52" s="787" t="s">
        <v>1014</v>
      </c>
      <c r="J52" s="787" t="s">
        <v>1014</v>
      </c>
      <c r="K52" s="787" t="s">
        <v>1014</v>
      </c>
      <c r="L52" s="994" t="s">
        <v>381</v>
      </c>
      <c r="N52" s="925"/>
      <c r="O52" s="771"/>
    </row>
    <row r="53" spans="1:15" ht="11.25" customHeight="1" x14ac:dyDescent="0.25">
      <c r="A53" s="279" t="s">
        <v>106</v>
      </c>
      <c r="B53" s="785" t="s">
        <v>695</v>
      </c>
      <c r="C53" s="786" t="s">
        <v>694</v>
      </c>
      <c r="D53" s="787" t="s">
        <v>1014</v>
      </c>
      <c r="E53" s="655" t="s">
        <v>1014</v>
      </c>
      <c r="F53" s="993" t="s">
        <v>1014</v>
      </c>
      <c r="G53" s="787" t="s">
        <v>1014</v>
      </c>
      <c r="H53" s="787" t="s">
        <v>1014</v>
      </c>
      <c r="I53" s="787" t="s">
        <v>1014</v>
      </c>
      <c r="J53" s="787" t="s">
        <v>1014</v>
      </c>
      <c r="K53" s="787" t="s">
        <v>1014</v>
      </c>
      <c r="L53" s="994" t="s">
        <v>381</v>
      </c>
      <c r="N53" s="925"/>
      <c r="O53" s="771"/>
    </row>
    <row r="54" spans="1:15" ht="11.25" customHeight="1" x14ac:dyDescent="0.25">
      <c r="A54" s="279" t="s">
        <v>153</v>
      </c>
      <c r="B54" s="785" t="s">
        <v>695</v>
      </c>
      <c r="C54" s="786" t="s">
        <v>679</v>
      </c>
      <c r="D54" s="787" t="s">
        <v>1014</v>
      </c>
      <c r="E54" s="655" t="s">
        <v>1014</v>
      </c>
      <c r="F54" s="993" t="s">
        <v>1014</v>
      </c>
      <c r="G54" s="787" t="s">
        <v>1014</v>
      </c>
      <c r="H54" s="787" t="s">
        <v>1014</v>
      </c>
      <c r="I54" s="787" t="s">
        <v>1014</v>
      </c>
      <c r="J54" s="787" t="s">
        <v>1014</v>
      </c>
      <c r="K54" s="787" t="s">
        <v>1014</v>
      </c>
      <c r="L54" s="994" t="s">
        <v>381</v>
      </c>
      <c r="N54" s="925"/>
      <c r="O54" s="771"/>
    </row>
    <row r="55" spans="1:15" ht="11.25" customHeight="1" x14ac:dyDescent="0.25">
      <c r="A55" s="279" t="s">
        <v>401</v>
      </c>
      <c r="B55" s="785" t="s">
        <v>693</v>
      </c>
      <c r="C55" s="786" t="s">
        <v>694</v>
      </c>
      <c r="D55" s="787">
        <v>6.0000000000000001E-3</v>
      </c>
      <c r="E55" s="655">
        <v>0.2</v>
      </c>
      <c r="F55" s="993">
        <v>1.6898148148148143E-4</v>
      </c>
      <c r="G55" s="787">
        <v>1.6898148148148143E-4</v>
      </c>
      <c r="H55" s="787">
        <v>4.1714285714285718E-2</v>
      </c>
      <c r="I55" s="787">
        <v>2.0439999999999998E-3</v>
      </c>
      <c r="J55" s="787">
        <v>2.0439999999999998E-3</v>
      </c>
      <c r="K55" s="787">
        <v>0.17520000000000005</v>
      </c>
      <c r="L55" s="994" t="s">
        <v>381</v>
      </c>
      <c r="N55" s="925"/>
      <c r="O55" s="771"/>
    </row>
    <row r="56" spans="1:15" ht="11.25" customHeight="1" x14ac:dyDescent="0.25">
      <c r="A56" s="279" t="s">
        <v>154</v>
      </c>
      <c r="B56" s="785" t="s">
        <v>693</v>
      </c>
      <c r="C56" s="786" t="s">
        <v>679</v>
      </c>
      <c r="D56" s="787">
        <v>2.1000000000000002E-5</v>
      </c>
      <c r="E56" s="655">
        <v>80</v>
      </c>
      <c r="F56" s="993">
        <v>0.13369963369963367</v>
      </c>
      <c r="G56" s="787">
        <v>0.13369963369963367</v>
      </c>
      <c r="H56" s="787">
        <v>16.685714285714287</v>
      </c>
      <c r="I56" s="787">
        <v>0.58399999999999996</v>
      </c>
      <c r="J56" s="787">
        <v>0.58399999999999996</v>
      </c>
      <c r="K56" s="787">
        <v>70.080000000000013</v>
      </c>
      <c r="L56" s="994" t="s">
        <v>381</v>
      </c>
      <c r="N56" s="925"/>
      <c r="O56" s="771"/>
    </row>
    <row r="57" spans="1:15" ht="11.25" customHeight="1" x14ac:dyDescent="0.25">
      <c r="A57" s="279" t="s">
        <v>528</v>
      </c>
      <c r="B57" s="785" t="s">
        <v>693</v>
      </c>
      <c r="C57" s="786" t="s">
        <v>679</v>
      </c>
      <c r="D57" s="787">
        <v>5.9999999999999995E-4</v>
      </c>
      <c r="E57" s="655">
        <v>9</v>
      </c>
      <c r="F57" s="993">
        <v>4.679487179487179E-3</v>
      </c>
      <c r="G57" s="787">
        <v>4.679487179487179E-3</v>
      </c>
      <c r="H57" s="787">
        <v>1.8771428571428572</v>
      </c>
      <c r="I57" s="787">
        <v>2.044E-2</v>
      </c>
      <c r="J57" s="787">
        <v>2.044E-2</v>
      </c>
      <c r="K57" s="787">
        <v>7.8840000000000012</v>
      </c>
      <c r="L57" s="994">
        <v>200000</v>
      </c>
      <c r="N57" s="925"/>
      <c r="O57" s="771"/>
    </row>
    <row r="58" spans="1:15" ht="11.25" customHeight="1" x14ac:dyDescent="0.25">
      <c r="A58" s="279" t="s">
        <v>155</v>
      </c>
      <c r="B58" s="785" t="s">
        <v>693</v>
      </c>
      <c r="C58" s="786" t="s">
        <v>694</v>
      </c>
      <c r="D58" s="787" t="s">
        <v>1014</v>
      </c>
      <c r="E58" s="655">
        <v>200</v>
      </c>
      <c r="F58" s="993">
        <v>41.714285714285715</v>
      </c>
      <c r="G58" s="787" t="s">
        <v>1014</v>
      </c>
      <c r="H58" s="787">
        <v>41.714285714285715</v>
      </c>
      <c r="I58" s="787">
        <v>175.20000000000002</v>
      </c>
      <c r="J58" s="787" t="s">
        <v>1014</v>
      </c>
      <c r="K58" s="787">
        <v>175.20000000000002</v>
      </c>
      <c r="L58" s="994">
        <v>305000</v>
      </c>
      <c r="N58" s="925"/>
      <c r="O58" s="771"/>
    </row>
    <row r="59" spans="1:15" ht="11.25" customHeight="1" x14ac:dyDescent="0.25">
      <c r="A59" s="279" t="s">
        <v>235</v>
      </c>
      <c r="B59" s="785" t="s">
        <v>693</v>
      </c>
      <c r="C59" s="786" t="s">
        <v>694</v>
      </c>
      <c r="D59" s="787" t="s">
        <v>1014</v>
      </c>
      <c r="E59" s="655">
        <v>120</v>
      </c>
      <c r="F59" s="993">
        <v>25.028571428571428</v>
      </c>
      <c r="G59" s="787" t="s">
        <v>1014</v>
      </c>
      <c r="H59" s="787">
        <v>25.028571428571428</v>
      </c>
      <c r="I59" s="787">
        <v>105.12000000000002</v>
      </c>
      <c r="J59" s="787" t="s">
        <v>1014</v>
      </c>
      <c r="K59" s="787">
        <v>105.12000000000002</v>
      </c>
      <c r="L59" s="994" t="s">
        <v>381</v>
      </c>
      <c r="N59" s="925"/>
      <c r="O59" s="771"/>
    </row>
    <row r="60" spans="1:15" ht="11.25" customHeight="1" x14ac:dyDescent="0.25">
      <c r="A60" s="279" t="s">
        <v>236</v>
      </c>
      <c r="B60" s="785" t="s">
        <v>693</v>
      </c>
      <c r="C60" s="786" t="s">
        <v>679</v>
      </c>
      <c r="D60" s="787">
        <v>1.1E-5</v>
      </c>
      <c r="E60" s="655">
        <v>800</v>
      </c>
      <c r="F60" s="993">
        <v>0.25524475524475521</v>
      </c>
      <c r="G60" s="787">
        <v>0.25524475524475521</v>
      </c>
      <c r="H60" s="787">
        <v>166.85714285714286</v>
      </c>
      <c r="I60" s="787">
        <v>1.1149090909090911</v>
      </c>
      <c r="J60" s="787">
        <v>1.1149090909090911</v>
      </c>
      <c r="K60" s="787">
        <v>700.80000000000007</v>
      </c>
      <c r="L60" s="994">
        <v>1100</v>
      </c>
      <c r="N60" s="925"/>
      <c r="O60" s="771"/>
    </row>
    <row r="61" spans="1:15" ht="11.25" customHeight="1" x14ac:dyDescent="0.25">
      <c r="A61" s="279" t="s">
        <v>237</v>
      </c>
      <c r="B61" s="785" t="s">
        <v>695</v>
      </c>
      <c r="C61" s="786" t="s">
        <v>679</v>
      </c>
      <c r="D61" s="787" t="s">
        <v>1014</v>
      </c>
      <c r="E61" s="655" t="s">
        <v>1014</v>
      </c>
      <c r="F61" s="993" t="s">
        <v>1014</v>
      </c>
      <c r="G61" s="787" t="s">
        <v>1014</v>
      </c>
      <c r="H61" s="787" t="s">
        <v>1014</v>
      </c>
      <c r="I61" s="787" t="s">
        <v>1014</v>
      </c>
      <c r="J61" s="787" t="s">
        <v>1014</v>
      </c>
      <c r="K61" s="787" t="s">
        <v>1014</v>
      </c>
      <c r="L61" s="994" t="s">
        <v>381</v>
      </c>
      <c r="N61" s="925"/>
      <c r="O61" s="771"/>
    </row>
    <row r="62" spans="1:15" ht="11.25" customHeight="1" x14ac:dyDescent="0.25">
      <c r="A62" s="279" t="s">
        <v>375</v>
      </c>
      <c r="B62" s="785" t="s">
        <v>695</v>
      </c>
      <c r="C62" s="786" t="s">
        <v>679</v>
      </c>
      <c r="D62" s="787" t="s">
        <v>1014</v>
      </c>
      <c r="E62" s="655" t="s">
        <v>1014</v>
      </c>
      <c r="F62" s="993" t="s">
        <v>1014</v>
      </c>
      <c r="G62" s="787" t="s">
        <v>1014</v>
      </c>
      <c r="H62" s="787" t="s">
        <v>1014</v>
      </c>
      <c r="I62" s="787" t="s">
        <v>1014</v>
      </c>
      <c r="J62" s="787" t="s">
        <v>1014</v>
      </c>
      <c r="K62" s="787" t="s">
        <v>1014</v>
      </c>
      <c r="L62" s="994" t="s">
        <v>381</v>
      </c>
      <c r="N62" s="925"/>
      <c r="O62" s="771"/>
    </row>
    <row r="63" spans="1:15" ht="11.25" customHeight="1" x14ac:dyDescent="0.25">
      <c r="A63" s="279" t="s">
        <v>376</v>
      </c>
      <c r="B63" s="785" t="s">
        <v>1437</v>
      </c>
      <c r="C63" s="786" t="s">
        <v>679</v>
      </c>
      <c r="D63" s="787">
        <v>9.7E-5</v>
      </c>
      <c r="E63" s="655" t="s">
        <v>1014</v>
      </c>
      <c r="F63" s="993">
        <v>2.8945281522601105E-2</v>
      </c>
      <c r="G63" s="787">
        <v>2.8945281522601105E-2</v>
      </c>
      <c r="H63" s="787" t="s">
        <v>1014</v>
      </c>
      <c r="I63" s="787">
        <v>0.12643298969072164</v>
      </c>
      <c r="J63" s="787">
        <v>0.12643298969072164</v>
      </c>
      <c r="K63" s="787" t="s">
        <v>1014</v>
      </c>
      <c r="L63" s="994" t="s">
        <v>381</v>
      </c>
      <c r="N63" s="925"/>
      <c r="O63" s="771"/>
    </row>
    <row r="64" spans="1:15" ht="11.25" customHeight="1" x14ac:dyDescent="0.25">
      <c r="A64" s="279" t="s">
        <v>377</v>
      </c>
      <c r="B64" s="785" t="s">
        <v>695</v>
      </c>
      <c r="C64" s="786" t="s">
        <v>679</v>
      </c>
      <c r="D64" s="787" t="s">
        <v>1014</v>
      </c>
      <c r="E64" s="655" t="s">
        <v>1014</v>
      </c>
      <c r="F64" s="993" t="s">
        <v>1014</v>
      </c>
      <c r="G64" s="787" t="s">
        <v>1014</v>
      </c>
      <c r="H64" s="787" t="s">
        <v>1014</v>
      </c>
      <c r="I64" s="787" t="s">
        <v>1014</v>
      </c>
      <c r="J64" s="787" t="s">
        <v>1014</v>
      </c>
      <c r="K64" s="787" t="s">
        <v>1014</v>
      </c>
      <c r="L64" s="994" t="s">
        <v>381</v>
      </c>
      <c r="N64" s="925"/>
      <c r="O64" s="771"/>
    </row>
    <row r="65" spans="1:15" ht="11.25" customHeight="1" x14ac:dyDescent="0.25">
      <c r="A65" s="279" t="s">
        <v>244</v>
      </c>
      <c r="B65" s="785" t="s">
        <v>693</v>
      </c>
      <c r="C65" s="786" t="s">
        <v>694</v>
      </c>
      <c r="D65" s="787">
        <v>1.5999999999999999E-6</v>
      </c>
      <c r="E65" s="655">
        <v>800</v>
      </c>
      <c r="F65" s="993">
        <v>1.7548076923076921</v>
      </c>
      <c r="G65" s="787">
        <v>1.7548076923076921</v>
      </c>
      <c r="H65" s="787">
        <v>166.85714285714286</v>
      </c>
      <c r="I65" s="787">
        <v>7.665</v>
      </c>
      <c r="J65" s="787">
        <v>7.665</v>
      </c>
      <c r="K65" s="787">
        <v>700.80000000000007</v>
      </c>
      <c r="L65" s="994">
        <v>125000</v>
      </c>
      <c r="N65" s="925"/>
      <c r="O65" s="771"/>
    </row>
    <row r="66" spans="1:15" ht="11.25" customHeight="1" x14ac:dyDescent="0.25">
      <c r="A66" s="279" t="s">
        <v>245</v>
      </c>
      <c r="B66" s="785" t="s">
        <v>693</v>
      </c>
      <c r="C66" s="786" t="s">
        <v>694</v>
      </c>
      <c r="D66" s="787">
        <v>2.5999999999999998E-5</v>
      </c>
      <c r="E66" s="655">
        <v>7</v>
      </c>
      <c r="F66" s="993">
        <v>0.10798816568047337</v>
      </c>
      <c r="G66" s="787">
        <v>0.10798816568047337</v>
      </c>
      <c r="H66" s="787">
        <v>1.46</v>
      </c>
      <c r="I66" s="787">
        <v>0.47169230769230774</v>
      </c>
      <c r="J66" s="787">
        <v>0.47169230769230774</v>
      </c>
      <c r="K66" s="787">
        <v>6.1320000000000014</v>
      </c>
      <c r="L66" s="994">
        <v>2424</v>
      </c>
      <c r="N66" s="925"/>
      <c r="O66" s="771"/>
    </row>
    <row r="67" spans="1:15" ht="11.25" customHeight="1" x14ac:dyDescent="0.25">
      <c r="A67" s="279" t="s">
        <v>307</v>
      </c>
      <c r="B67" s="785" t="s">
        <v>693</v>
      </c>
      <c r="C67" s="786" t="s">
        <v>694</v>
      </c>
      <c r="D67" s="787" t="s">
        <v>1014</v>
      </c>
      <c r="E67" s="655">
        <v>200</v>
      </c>
      <c r="F67" s="993">
        <v>41.714285714285715</v>
      </c>
      <c r="G67" s="787" t="s">
        <v>1014</v>
      </c>
      <c r="H67" s="787">
        <v>41.714285714285715</v>
      </c>
      <c r="I67" s="787">
        <v>175.20000000000002</v>
      </c>
      <c r="J67" s="787" t="s">
        <v>1014</v>
      </c>
      <c r="K67" s="787">
        <v>175.20000000000002</v>
      </c>
      <c r="L67" s="994">
        <v>2000000</v>
      </c>
      <c r="N67" s="925"/>
      <c r="O67" s="771"/>
    </row>
    <row r="68" spans="1:15" ht="11.25" customHeight="1" x14ac:dyDescent="0.25">
      <c r="A68" s="279" t="s">
        <v>308</v>
      </c>
      <c r="B68" s="785" t="s">
        <v>693</v>
      </c>
      <c r="C68" s="786" t="s">
        <v>694</v>
      </c>
      <c r="D68" s="787" t="s">
        <v>1014</v>
      </c>
      <c r="E68" s="655">
        <v>8</v>
      </c>
      <c r="F68" s="993">
        <v>1.6685714285714286</v>
      </c>
      <c r="G68" s="787" t="s">
        <v>1014</v>
      </c>
      <c r="H68" s="787">
        <v>1.6685714285714286</v>
      </c>
      <c r="I68" s="787">
        <v>7.0080000000000009</v>
      </c>
      <c r="J68" s="787" t="s">
        <v>1014</v>
      </c>
      <c r="K68" s="787">
        <v>7.0080000000000009</v>
      </c>
      <c r="L68" s="994" t="s">
        <v>381</v>
      </c>
      <c r="N68" s="925"/>
      <c r="O68" s="771"/>
    </row>
    <row r="69" spans="1:15" ht="11.25" customHeight="1" x14ac:dyDescent="0.25">
      <c r="A69" s="279" t="s">
        <v>238</v>
      </c>
      <c r="B69" s="785" t="s">
        <v>693</v>
      </c>
      <c r="C69" s="786" t="s">
        <v>694</v>
      </c>
      <c r="D69" s="787" t="s">
        <v>1014</v>
      </c>
      <c r="E69" s="655">
        <v>80</v>
      </c>
      <c r="F69" s="993">
        <v>16.685714285714287</v>
      </c>
      <c r="G69" s="787" t="s">
        <v>1014</v>
      </c>
      <c r="H69" s="787">
        <v>16.685714285714287</v>
      </c>
      <c r="I69" s="787">
        <v>70.080000000000013</v>
      </c>
      <c r="J69" s="787" t="s">
        <v>1014</v>
      </c>
      <c r="K69" s="787">
        <v>70.080000000000013</v>
      </c>
      <c r="L69" s="994">
        <v>67320</v>
      </c>
      <c r="N69" s="925"/>
      <c r="O69" s="771"/>
    </row>
    <row r="70" spans="1:15" ht="11.25" customHeight="1" x14ac:dyDescent="0.25">
      <c r="A70" s="279" t="s">
        <v>1002</v>
      </c>
      <c r="B70" s="785" t="s">
        <v>695</v>
      </c>
      <c r="C70" s="786" t="s">
        <v>679</v>
      </c>
      <c r="D70" s="787" t="s">
        <v>1014</v>
      </c>
      <c r="E70" s="655" t="s">
        <v>1014</v>
      </c>
      <c r="F70" s="993" t="s">
        <v>1014</v>
      </c>
      <c r="G70" s="787" t="s">
        <v>1014</v>
      </c>
      <c r="H70" s="787" t="s">
        <v>1014</v>
      </c>
      <c r="I70" s="787" t="s">
        <v>1014</v>
      </c>
      <c r="J70" s="787" t="s">
        <v>1014</v>
      </c>
      <c r="K70" s="787" t="s">
        <v>1014</v>
      </c>
      <c r="L70" s="994">
        <v>1400</v>
      </c>
      <c r="N70" s="925"/>
      <c r="O70" s="771"/>
    </row>
    <row r="71" spans="1:15" ht="11.25" customHeight="1" x14ac:dyDescent="0.25">
      <c r="A71" s="279" t="s">
        <v>107</v>
      </c>
      <c r="B71" s="785" t="s">
        <v>695</v>
      </c>
      <c r="C71" s="786" t="s">
        <v>679</v>
      </c>
      <c r="D71" s="787" t="s">
        <v>1014</v>
      </c>
      <c r="E71" s="655" t="s">
        <v>1014</v>
      </c>
      <c r="F71" s="993" t="s">
        <v>1014</v>
      </c>
      <c r="G71" s="787" t="s">
        <v>1014</v>
      </c>
      <c r="H71" s="787" t="s">
        <v>1014</v>
      </c>
      <c r="I71" s="787" t="s">
        <v>1014</v>
      </c>
      <c r="J71" s="787" t="s">
        <v>1014</v>
      </c>
      <c r="K71" s="787" t="s">
        <v>1014</v>
      </c>
      <c r="L71" s="994" t="s">
        <v>381</v>
      </c>
      <c r="N71" s="925"/>
      <c r="O71" s="771"/>
    </row>
    <row r="72" spans="1:15" ht="11.25" customHeight="1" x14ac:dyDescent="0.25">
      <c r="A72" s="279" t="s">
        <v>1003</v>
      </c>
      <c r="B72" s="785" t="s">
        <v>693</v>
      </c>
      <c r="C72" s="786" t="s">
        <v>694</v>
      </c>
      <c r="D72" s="787">
        <v>1.0000000000000001E-5</v>
      </c>
      <c r="E72" s="655">
        <v>4</v>
      </c>
      <c r="F72" s="993">
        <v>0.28076923076923072</v>
      </c>
      <c r="G72" s="787">
        <v>0.28076923076923072</v>
      </c>
      <c r="H72" s="787">
        <v>0.8342857142857143</v>
      </c>
      <c r="I72" s="787">
        <v>1.2263999999999999</v>
      </c>
      <c r="J72" s="787">
        <v>1.2263999999999999</v>
      </c>
      <c r="K72" s="787">
        <v>3.5040000000000004</v>
      </c>
      <c r="L72" s="994">
        <v>1190</v>
      </c>
      <c r="N72" s="925"/>
      <c r="O72" s="771"/>
    </row>
    <row r="73" spans="1:15" ht="11.25" customHeight="1" x14ac:dyDescent="0.25">
      <c r="A73" s="279" t="s">
        <v>309</v>
      </c>
      <c r="B73" s="785" t="s">
        <v>693</v>
      </c>
      <c r="C73" s="786" t="s">
        <v>694</v>
      </c>
      <c r="D73" s="787">
        <v>3.9999999999999998E-6</v>
      </c>
      <c r="E73" s="655">
        <v>20</v>
      </c>
      <c r="F73" s="993">
        <v>0.70192307692307676</v>
      </c>
      <c r="G73" s="787">
        <v>0.70192307692307676</v>
      </c>
      <c r="H73" s="787">
        <v>4.1714285714285717</v>
      </c>
      <c r="I73" s="787">
        <v>3.0660000000000003</v>
      </c>
      <c r="J73" s="787">
        <v>3.0660000000000003</v>
      </c>
      <c r="K73" s="787">
        <v>17.520000000000003</v>
      </c>
      <c r="L73" s="994">
        <v>4160</v>
      </c>
      <c r="N73" s="925"/>
      <c r="O73" s="771"/>
    </row>
    <row r="74" spans="1:15" ht="11.25" customHeight="1" x14ac:dyDescent="0.25">
      <c r="A74" s="279" t="s">
        <v>1004</v>
      </c>
      <c r="B74" s="785" t="s">
        <v>695</v>
      </c>
      <c r="C74" s="786" t="s">
        <v>679</v>
      </c>
      <c r="D74" s="787" t="s">
        <v>1014</v>
      </c>
      <c r="E74" s="655" t="s">
        <v>1014</v>
      </c>
      <c r="F74" s="993" t="s">
        <v>1014</v>
      </c>
      <c r="G74" s="787" t="s">
        <v>1014</v>
      </c>
      <c r="H74" s="787" t="s">
        <v>1014</v>
      </c>
      <c r="I74" s="787" t="s">
        <v>1014</v>
      </c>
      <c r="J74" s="787" t="s">
        <v>1014</v>
      </c>
      <c r="K74" s="787" t="s">
        <v>1014</v>
      </c>
      <c r="L74" s="994" t="s">
        <v>381</v>
      </c>
      <c r="N74" s="925"/>
      <c r="O74" s="771"/>
    </row>
    <row r="75" spans="1:15" ht="11.25" customHeight="1" x14ac:dyDescent="0.25">
      <c r="A75" s="279" t="s">
        <v>1005</v>
      </c>
      <c r="B75" s="785" t="s">
        <v>695</v>
      </c>
      <c r="C75" s="786" t="s">
        <v>679</v>
      </c>
      <c r="D75" s="787" t="s">
        <v>1014</v>
      </c>
      <c r="E75" s="655" t="s">
        <v>1014</v>
      </c>
      <c r="F75" s="993" t="s">
        <v>1014</v>
      </c>
      <c r="G75" s="787" t="s">
        <v>1014</v>
      </c>
      <c r="H75" s="787" t="s">
        <v>1014</v>
      </c>
      <c r="I75" s="787" t="s">
        <v>1014</v>
      </c>
      <c r="J75" s="787" t="s">
        <v>1014</v>
      </c>
      <c r="K75" s="787" t="s">
        <v>1014</v>
      </c>
      <c r="L75" s="994" t="s">
        <v>381</v>
      </c>
      <c r="N75" s="925"/>
      <c r="O75" s="771"/>
    </row>
    <row r="76" spans="1:15" ht="11.25" customHeight="1" x14ac:dyDescent="0.25">
      <c r="A76" s="279" t="s">
        <v>1007</v>
      </c>
      <c r="B76" s="785" t="s">
        <v>695</v>
      </c>
      <c r="C76" s="786" t="s">
        <v>679</v>
      </c>
      <c r="D76" s="787" t="s">
        <v>1014</v>
      </c>
      <c r="E76" s="655" t="s">
        <v>1014</v>
      </c>
      <c r="F76" s="993" t="s">
        <v>1014</v>
      </c>
      <c r="G76" s="787" t="s">
        <v>1014</v>
      </c>
      <c r="H76" s="787" t="s">
        <v>1014</v>
      </c>
      <c r="I76" s="787" t="s">
        <v>1014</v>
      </c>
      <c r="J76" s="787" t="s">
        <v>1014</v>
      </c>
      <c r="K76" s="787" t="s">
        <v>1014</v>
      </c>
      <c r="L76" s="994">
        <v>1</v>
      </c>
      <c r="N76" s="925"/>
      <c r="O76" s="771"/>
    </row>
    <row r="77" spans="1:15" ht="11.25" customHeight="1" x14ac:dyDescent="0.25">
      <c r="A77" s="279" t="s">
        <v>1006</v>
      </c>
      <c r="B77" s="785" t="s">
        <v>695</v>
      </c>
      <c r="C77" s="786" t="s">
        <v>679</v>
      </c>
      <c r="D77" s="787" t="s">
        <v>1014</v>
      </c>
      <c r="E77" s="655" t="s">
        <v>1014</v>
      </c>
      <c r="F77" s="993" t="s">
        <v>1014</v>
      </c>
      <c r="G77" s="787" t="s">
        <v>1014</v>
      </c>
      <c r="H77" s="787" t="s">
        <v>1014</v>
      </c>
      <c r="I77" s="787" t="s">
        <v>1014</v>
      </c>
      <c r="J77" s="787" t="s">
        <v>1014</v>
      </c>
      <c r="K77" s="787" t="s">
        <v>1014</v>
      </c>
      <c r="L77" s="994" t="s">
        <v>381</v>
      </c>
      <c r="N77" s="925"/>
      <c r="O77" s="771"/>
    </row>
    <row r="78" spans="1:15" ht="11.25" customHeight="1" x14ac:dyDescent="0.25">
      <c r="A78" s="305" t="s">
        <v>108</v>
      </c>
      <c r="B78" s="785" t="s">
        <v>695</v>
      </c>
      <c r="C78" s="786" t="s">
        <v>679</v>
      </c>
      <c r="D78" s="787" t="s">
        <v>1014</v>
      </c>
      <c r="E78" s="655" t="s">
        <v>1014</v>
      </c>
      <c r="F78" s="993" t="s">
        <v>1014</v>
      </c>
      <c r="G78" s="787" t="s">
        <v>1014</v>
      </c>
      <c r="H78" s="787" t="s">
        <v>1014</v>
      </c>
      <c r="I78" s="787" t="s">
        <v>1014</v>
      </c>
      <c r="J78" s="787" t="s">
        <v>1014</v>
      </c>
      <c r="K78" s="787" t="s">
        <v>1014</v>
      </c>
      <c r="L78" s="994" t="s">
        <v>381</v>
      </c>
      <c r="N78" s="925"/>
      <c r="O78" s="771"/>
    </row>
    <row r="79" spans="1:15" ht="11.25" customHeight="1" x14ac:dyDescent="0.25">
      <c r="A79" s="279" t="s">
        <v>310</v>
      </c>
      <c r="B79" s="785" t="s">
        <v>695</v>
      </c>
      <c r="C79" s="786" t="s">
        <v>679</v>
      </c>
      <c r="D79" s="787" t="s">
        <v>1014</v>
      </c>
      <c r="E79" s="655" t="s">
        <v>1014</v>
      </c>
      <c r="F79" s="993" t="s">
        <v>1014</v>
      </c>
      <c r="G79" s="787" t="s">
        <v>1014</v>
      </c>
      <c r="H79" s="787" t="s">
        <v>1014</v>
      </c>
      <c r="I79" s="787" t="s">
        <v>1014</v>
      </c>
      <c r="J79" s="787" t="s">
        <v>1014</v>
      </c>
      <c r="K79" s="787" t="s">
        <v>1014</v>
      </c>
      <c r="L79" s="994" t="s">
        <v>381</v>
      </c>
      <c r="N79" s="925"/>
      <c r="O79" s="771"/>
    </row>
    <row r="80" spans="1:15" ht="11.25" customHeight="1" x14ac:dyDescent="0.25">
      <c r="A80" s="305" t="s">
        <v>109</v>
      </c>
      <c r="B80" s="785" t="s">
        <v>695</v>
      </c>
      <c r="C80" s="786" t="s">
        <v>679</v>
      </c>
      <c r="D80" s="787" t="s">
        <v>1014</v>
      </c>
      <c r="E80" s="655" t="s">
        <v>1014</v>
      </c>
      <c r="F80" s="993" t="s">
        <v>1014</v>
      </c>
      <c r="G80" s="787" t="s">
        <v>1014</v>
      </c>
      <c r="H80" s="787" t="s">
        <v>1014</v>
      </c>
      <c r="I80" s="787" t="s">
        <v>1014</v>
      </c>
      <c r="J80" s="787" t="s">
        <v>1014</v>
      </c>
      <c r="K80" s="787" t="s">
        <v>1014</v>
      </c>
      <c r="L80" s="994" t="s">
        <v>381</v>
      </c>
      <c r="N80" s="925"/>
      <c r="O80" s="771"/>
    </row>
    <row r="81" spans="1:15" ht="11.25" customHeight="1" x14ac:dyDescent="0.25">
      <c r="A81" s="305" t="s">
        <v>110</v>
      </c>
      <c r="B81" s="785" t="s">
        <v>695</v>
      </c>
      <c r="C81" s="786" t="s">
        <v>679</v>
      </c>
      <c r="D81" s="787" t="s">
        <v>1014</v>
      </c>
      <c r="E81" s="655" t="s">
        <v>1014</v>
      </c>
      <c r="F81" s="993" t="s">
        <v>1014</v>
      </c>
      <c r="G81" s="787" t="s">
        <v>1014</v>
      </c>
      <c r="H81" s="787" t="s">
        <v>1014</v>
      </c>
      <c r="I81" s="787" t="s">
        <v>1014</v>
      </c>
      <c r="J81" s="787" t="s">
        <v>1014</v>
      </c>
      <c r="K81" s="787" t="s">
        <v>1014</v>
      </c>
      <c r="L81" s="994" t="s">
        <v>381</v>
      </c>
      <c r="N81" s="925"/>
      <c r="O81" s="771"/>
    </row>
    <row r="82" spans="1:15" ht="11.25" customHeight="1" x14ac:dyDescent="0.25">
      <c r="A82" s="279" t="s">
        <v>402</v>
      </c>
      <c r="B82" s="785" t="s">
        <v>693</v>
      </c>
      <c r="C82" s="786" t="s">
        <v>694</v>
      </c>
      <c r="D82" s="787">
        <v>5.0000000000000004E-6</v>
      </c>
      <c r="E82" s="655">
        <v>30</v>
      </c>
      <c r="F82" s="993">
        <v>0.56153846153846143</v>
      </c>
      <c r="G82" s="787">
        <v>0.56153846153846143</v>
      </c>
      <c r="H82" s="787">
        <v>6.2571428571428571</v>
      </c>
      <c r="I82" s="787">
        <v>2.4527999999999999</v>
      </c>
      <c r="J82" s="787">
        <v>2.4527999999999999</v>
      </c>
      <c r="K82" s="787">
        <v>26.280000000000005</v>
      </c>
      <c r="L82" s="994">
        <v>612000</v>
      </c>
      <c r="N82" s="925"/>
      <c r="O82" s="771"/>
    </row>
    <row r="83" spans="1:15" ht="11.25" customHeight="1" x14ac:dyDescent="0.25">
      <c r="A83" s="279" t="s">
        <v>635</v>
      </c>
      <c r="B83" s="785" t="s">
        <v>1437</v>
      </c>
      <c r="C83" s="786" t="s">
        <v>679</v>
      </c>
      <c r="D83" s="787">
        <v>38</v>
      </c>
      <c r="E83" s="655">
        <v>1.3200000000000001E-5</v>
      </c>
      <c r="F83" s="993">
        <v>7.3886639676113362E-6</v>
      </c>
      <c r="G83" s="787">
        <v>7.3886639676113362E-6</v>
      </c>
      <c r="H83" s="787">
        <v>1.3765714285714287E-5</v>
      </c>
      <c r="I83" s="787">
        <v>3.2273684210526324E-5</v>
      </c>
      <c r="J83" s="787">
        <v>3.2273684210526324E-5</v>
      </c>
      <c r="K83" s="787">
        <v>5.781600000000001E-5</v>
      </c>
      <c r="L83" s="994" t="s">
        <v>381</v>
      </c>
      <c r="N83" s="925"/>
      <c r="O83" s="771"/>
    </row>
    <row r="84" spans="1:15" ht="11.25" customHeight="1" x14ac:dyDescent="0.25">
      <c r="A84" s="279" t="s">
        <v>111</v>
      </c>
      <c r="B84" s="785" t="s">
        <v>695</v>
      </c>
      <c r="C84" s="786" t="s">
        <v>679</v>
      </c>
      <c r="D84" s="787" t="s">
        <v>1014</v>
      </c>
      <c r="E84" s="655" t="s">
        <v>1014</v>
      </c>
      <c r="F84" s="993" t="s">
        <v>1014</v>
      </c>
      <c r="G84" s="787" t="s">
        <v>1014</v>
      </c>
      <c r="H84" s="787" t="s">
        <v>1014</v>
      </c>
      <c r="I84" s="787" t="s">
        <v>1014</v>
      </c>
      <c r="J84" s="787" t="s">
        <v>1014</v>
      </c>
      <c r="K84" s="787" t="s">
        <v>1014</v>
      </c>
      <c r="L84" s="994" t="s">
        <v>381</v>
      </c>
      <c r="N84" s="925"/>
      <c r="O84" s="771"/>
    </row>
    <row r="85" spans="1:15" ht="11.25" customHeight="1" x14ac:dyDescent="0.25">
      <c r="A85" s="279" t="s">
        <v>384</v>
      </c>
      <c r="B85" s="785" t="s">
        <v>1437</v>
      </c>
      <c r="C85" s="786" t="s">
        <v>679</v>
      </c>
      <c r="D85" s="787" t="s">
        <v>1014</v>
      </c>
      <c r="E85" s="655" t="s">
        <v>1014</v>
      </c>
      <c r="F85" s="993" t="s">
        <v>1014</v>
      </c>
      <c r="G85" s="787" t="s">
        <v>1014</v>
      </c>
      <c r="H85" s="787" t="s">
        <v>1014</v>
      </c>
      <c r="I85" s="787" t="s">
        <v>1014</v>
      </c>
      <c r="J85" s="787" t="s">
        <v>1014</v>
      </c>
      <c r="K85" s="787" t="s">
        <v>1014</v>
      </c>
      <c r="L85" s="994" t="s">
        <v>381</v>
      </c>
      <c r="N85" s="925"/>
      <c r="O85" s="771"/>
    </row>
    <row r="86" spans="1:15" ht="11.25" customHeight="1" x14ac:dyDescent="0.25">
      <c r="A86" s="279" t="s">
        <v>350</v>
      </c>
      <c r="B86" s="785" t="s">
        <v>695</v>
      </c>
      <c r="C86" s="786" t="s">
        <v>679</v>
      </c>
      <c r="D86" s="787" t="s">
        <v>1014</v>
      </c>
      <c r="E86" s="655" t="s">
        <v>1014</v>
      </c>
      <c r="F86" s="993" t="s">
        <v>1014</v>
      </c>
      <c r="G86" s="787" t="s">
        <v>1014</v>
      </c>
      <c r="H86" s="787" t="s">
        <v>1014</v>
      </c>
      <c r="I86" s="787" t="s">
        <v>1014</v>
      </c>
      <c r="J86" s="787" t="s">
        <v>1014</v>
      </c>
      <c r="K86" s="787" t="s">
        <v>1014</v>
      </c>
      <c r="L86" s="994" t="s">
        <v>381</v>
      </c>
      <c r="N86" s="925"/>
      <c r="O86" s="771"/>
    </row>
    <row r="87" spans="1:15" ht="11.25" customHeight="1" x14ac:dyDescent="0.25">
      <c r="A87" s="279" t="s">
        <v>36</v>
      </c>
      <c r="B87" s="785" t="s">
        <v>693</v>
      </c>
      <c r="C87" s="786" t="s">
        <v>694</v>
      </c>
      <c r="D87" s="787" t="s">
        <v>1014</v>
      </c>
      <c r="E87" s="655" t="s">
        <v>1014</v>
      </c>
      <c r="F87" s="993" t="s">
        <v>1014</v>
      </c>
      <c r="G87" s="787" t="s">
        <v>1014</v>
      </c>
      <c r="H87" s="787" t="s">
        <v>1014</v>
      </c>
      <c r="I87" s="787" t="s">
        <v>1014</v>
      </c>
      <c r="J87" s="787" t="s">
        <v>1014</v>
      </c>
      <c r="K87" s="787" t="s">
        <v>1014</v>
      </c>
      <c r="L87" s="994">
        <v>19200</v>
      </c>
      <c r="N87" s="925"/>
      <c r="O87" s="771"/>
    </row>
    <row r="88" spans="1:15" ht="11.25" customHeight="1" x14ac:dyDescent="0.25">
      <c r="A88" s="279" t="s">
        <v>351</v>
      </c>
      <c r="B88" s="785" t="s">
        <v>693</v>
      </c>
      <c r="C88" s="786" t="s">
        <v>694</v>
      </c>
      <c r="D88" s="787">
        <v>2.5000000000000002E-6</v>
      </c>
      <c r="E88" s="655">
        <v>1000</v>
      </c>
      <c r="F88" s="993">
        <v>11.230769230769232</v>
      </c>
      <c r="G88" s="787">
        <v>11.230769230769232</v>
      </c>
      <c r="H88" s="787">
        <v>208.57142857142858</v>
      </c>
      <c r="I88" s="787">
        <v>49.056000000000012</v>
      </c>
      <c r="J88" s="787">
        <v>49.056000000000012</v>
      </c>
      <c r="K88" s="787">
        <v>876.00000000000011</v>
      </c>
      <c r="L88" s="994">
        <v>2000</v>
      </c>
      <c r="N88" s="925"/>
      <c r="O88" s="771"/>
    </row>
    <row r="89" spans="1:15" ht="11.25" customHeight="1" x14ac:dyDescent="0.25">
      <c r="A89" s="279" t="s">
        <v>352</v>
      </c>
      <c r="B89" s="785" t="s">
        <v>695</v>
      </c>
      <c r="C89" s="786" t="s">
        <v>679</v>
      </c>
      <c r="D89" s="787" t="s">
        <v>1014</v>
      </c>
      <c r="E89" s="655" t="s">
        <v>1014</v>
      </c>
      <c r="F89" s="993" t="s">
        <v>1014</v>
      </c>
      <c r="G89" s="787" t="s">
        <v>1014</v>
      </c>
      <c r="H89" s="787" t="s">
        <v>1014</v>
      </c>
      <c r="I89" s="787" t="s">
        <v>1014</v>
      </c>
      <c r="J89" s="787" t="s">
        <v>1014</v>
      </c>
      <c r="K89" s="787" t="s">
        <v>1014</v>
      </c>
      <c r="L89" s="994" t="s">
        <v>381</v>
      </c>
      <c r="N89" s="925"/>
      <c r="O89" s="771"/>
    </row>
    <row r="90" spans="1:15" ht="11.25" customHeight="1" x14ac:dyDescent="0.25">
      <c r="A90" s="279" t="s">
        <v>353</v>
      </c>
      <c r="B90" s="785" t="s">
        <v>693</v>
      </c>
      <c r="C90" s="786" t="s">
        <v>679</v>
      </c>
      <c r="D90" s="787" t="s">
        <v>1014</v>
      </c>
      <c r="E90" s="655">
        <v>160</v>
      </c>
      <c r="F90" s="993">
        <v>33.371428571428574</v>
      </c>
      <c r="G90" s="787" t="s">
        <v>1014</v>
      </c>
      <c r="H90" s="787">
        <v>33.371428571428574</v>
      </c>
      <c r="I90" s="787">
        <v>140.16000000000003</v>
      </c>
      <c r="J90" s="787" t="s">
        <v>1014</v>
      </c>
      <c r="K90" s="787">
        <v>140.16000000000003</v>
      </c>
      <c r="L90" s="994" t="s">
        <v>381</v>
      </c>
      <c r="N90" s="925"/>
      <c r="O90" s="771"/>
    </row>
    <row r="91" spans="1:15" ht="11.25" customHeight="1" x14ac:dyDescent="0.25">
      <c r="A91" s="279" t="s">
        <v>112</v>
      </c>
      <c r="B91" s="785" t="s">
        <v>695</v>
      </c>
      <c r="C91" s="786" t="s">
        <v>679</v>
      </c>
      <c r="D91" s="787" t="s">
        <v>1014</v>
      </c>
      <c r="E91" s="655" t="s">
        <v>1014</v>
      </c>
      <c r="F91" s="993" t="s">
        <v>1014</v>
      </c>
      <c r="G91" s="787" t="s">
        <v>1014</v>
      </c>
      <c r="H91" s="787" t="s">
        <v>1014</v>
      </c>
      <c r="I91" s="787" t="s">
        <v>1014</v>
      </c>
      <c r="J91" s="787" t="s">
        <v>1014</v>
      </c>
      <c r="K91" s="787" t="s">
        <v>1014</v>
      </c>
      <c r="L91" s="994" t="s">
        <v>381</v>
      </c>
      <c r="N91" s="925"/>
      <c r="O91" s="771"/>
    </row>
    <row r="92" spans="1:15" ht="11.25" customHeight="1" x14ac:dyDescent="0.25">
      <c r="A92" s="279" t="s">
        <v>354</v>
      </c>
      <c r="B92" s="785" t="s">
        <v>1437</v>
      </c>
      <c r="C92" s="786" t="s">
        <v>679</v>
      </c>
      <c r="D92" s="787">
        <v>1.2999999999999999E-3</v>
      </c>
      <c r="E92" s="655" t="s">
        <v>1014</v>
      </c>
      <c r="F92" s="993">
        <v>2.1597633136094673E-3</v>
      </c>
      <c r="G92" s="787">
        <v>2.1597633136094673E-3</v>
      </c>
      <c r="H92" s="787" t="s">
        <v>1014</v>
      </c>
      <c r="I92" s="787">
        <v>9.4338461538461555E-3</v>
      </c>
      <c r="J92" s="787">
        <v>9.4338461538461555E-3</v>
      </c>
      <c r="K92" s="787" t="s">
        <v>1014</v>
      </c>
      <c r="L92" s="994">
        <v>300</v>
      </c>
      <c r="N92" s="925"/>
      <c r="O92" s="771"/>
    </row>
    <row r="93" spans="1:15" ht="11.25" customHeight="1" x14ac:dyDescent="0.25">
      <c r="A93" s="279" t="s">
        <v>355</v>
      </c>
      <c r="B93" s="785" t="s">
        <v>1437</v>
      </c>
      <c r="C93" s="786" t="s">
        <v>679</v>
      </c>
      <c r="D93" s="787">
        <v>2.5999999999999999E-3</v>
      </c>
      <c r="E93" s="655" t="s">
        <v>1014</v>
      </c>
      <c r="F93" s="993">
        <v>1.0798816568047336E-3</v>
      </c>
      <c r="G93" s="787">
        <v>1.0798816568047336E-3</v>
      </c>
      <c r="H93" s="787" t="s">
        <v>1014</v>
      </c>
      <c r="I93" s="787">
        <v>4.7169230769230778E-3</v>
      </c>
      <c r="J93" s="787">
        <v>4.7169230769230778E-3</v>
      </c>
      <c r="K93" s="787" t="s">
        <v>1014</v>
      </c>
      <c r="L93" s="994">
        <v>300</v>
      </c>
      <c r="N93" s="925"/>
      <c r="O93" s="771"/>
    </row>
    <row r="94" spans="1:15" ht="11.25" customHeight="1" x14ac:dyDescent="0.25">
      <c r="A94" s="279" t="s">
        <v>385</v>
      </c>
      <c r="B94" s="785" t="s">
        <v>1437</v>
      </c>
      <c r="C94" s="786" t="s">
        <v>679</v>
      </c>
      <c r="D94" s="787">
        <v>4.6000000000000001E-4</v>
      </c>
      <c r="E94" s="655" t="s">
        <v>1014</v>
      </c>
      <c r="F94" s="993">
        <v>6.1036789297658853E-3</v>
      </c>
      <c r="G94" s="787">
        <v>6.1036789297658853E-3</v>
      </c>
      <c r="H94" s="787" t="s">
        <v>1014</v>
      </c>
      <c r="I94" s="787">
        <v>2.666086956521739E-2</v>
      </c>
      <c r="J94" s="787">
        <v>2.666086956521739E-2</v>
      </c>
      <c r="K94" s="787" t="s">
        <v>1014</v>
      </c>
      <c r="L94" s="994" t="s">
        <v>381</v>
      </c>
      <c r="N94" s="925"/>
      <c r="O94" s="771"/>
    </row>
    <row r="95" spans="1:15" ht="11.25" customHeight="1" x14ac:dyDescent="0.25">
      <c r="A95" s="279" t="s">
        <v>356</v>
      </c>
      <c r="B95" s="785" t="s">
        <v>1437</v>
      </c>
      <c r="C95" s="786" t="s">
        <v>679</v>
      </c>
      <c r="D95" s="787">
        <v>2.1999999999999999E-5</v>
      </c>
      <c r="E95" s="655" t="s">
        <v>1014</v>
      </c>
      <c r="F95" s="993">
        <v>0.1276223776223776</v>
      </c>
      <c r="G95" s="787">
        <v>0.1276223776223776</v>
      </c>
      <c r="H95" s="787" t="s">
        <v>1014</v>
      </c>
      <c r="I95" s="787">
        <v>0.55745454545454554</v>
      </c>
      <c r="J95" s="787">
        <v>0.55745454545454554</v>
      </c>
      <c r="K95" s="787" t="s">
        <v>1014</v>
      </c>
      <c r="L95" s="994">
        <v>12000</v>
      </c>
      <c r="N95" s="925"/>
      <c r="O95" s="771"/>
    </row>
    <row r="96" spans="1:15" ht="11.25" customHeight="1" x14ac:dyDescent="0.25">
      <c r="A96" s="279" t="s">
        <v>378</v>
      </c>
      <c r="B96" s="785" t="s">
        <v>695</v>
      </c>
      <c r="C96" s="786" t="s">
        <v>679</v>
      </c>
      <c r="D96" s="787" t="s">
        <v>1014</v>
      </c>
      <c r="E96" s="655" t="s">
        <v>1014</v>
      </c>
      <c r="F96" s="993" t="s">
        <v>1014</v>
      </c>
      <c r="G96" s="787" t="s">
        <v>1014</v>
      </c>
      <c r="H96" s="787" t="s">
        <v>1014</v>
      </c>
      <c r="I96" s="787" t="s">
        <v>1014</v>
      </c>
      <c r="J96" s="787" t="s">
        <v>1014</v>
      </c>
      <c r="K96" s="787" t="s">
        <v>1014</v>
      </c>
      <c r="L96" s="994" t="s">
        <v>381</v>
      </c>
      <c r="N96" s="925"/>
      <c r="O96" s="771"/>
    </row>
    <row r="97" spans="1:15" ht="11.25" customHeight="1" x14ac:dyDescent="0.25">
      <c r="A97" s="279" t="s">
        <v>357</v>
      </c>
      <c r="B97" s="785" t="s">
        <v>1437</v>
      </c>
      <c r="C97" s="786" t="s">
        <v>679</v>
      </c>
      <c r="D97" s="787">
        <v>1.1E-5</v>
      </c>
      <c r="E97" s="655">
        <v>30</v>
      </c>
      <c r="F97" s="993">
        <v>0.25524475524475521</v>
      </c>
      <c r="G97" s="787">
        <v>0.25524475524475521</v>
      </c>
      <c r="H97" s="787">
        <v>6.2571428571428571</v>
      </c>
      <c r="I97" s="787">
        <v>1.1149090909090911</v>
      </c>
      <c r="J97" s="787">
        <v>1.1149090909090911</v>
      </c>
      <c r="K97" s="787">
        <v>26.280000000000005</v>
      </c>
      <c r="L97" s="994" t="s">
        <v>381</v>
      </c>
      <c r="N97" s="925"/>
      <c r="O97" s="771"/>
    </row>
    <row r="98" spans="1:15" ht="11.25" customHeight="1" x14ac:dyDescent="0.25">
      <c r="A98" s="279" t="s">
        <v>113</v>
      </c>
      <c r="B98" s="785" t="s">
        <v>695</v>
      </c>
      <c r="C98" s="786" t="s">
        <v>679</v>
      </c>
      <c r="D98" s="787" t="s">
        <v>1014</v>
      </c>
      <c r="E98" s="655" t="s">
        <v>1014</v>
      </c>
      <c r="F98" s="993" t="s">
        <v>1014</v>
      </c>
      <c r="G98" s="787" t="s">
        <v>1014</v>
      </c>
      <c r="H98" s="787" t="s">
        <v>1014</v>
      </c>
      <c r="I98" s="787" t="s">
        <v>1014</v>
      </c>
      <c r="J98" s="787" t="s">
        <v>1014</v>
      </c>
      <c r="K98" s="787" t="s">
        <v>1014</v>
      </c>
      <c r="L98" s="994" t="s">
        <v>381</v>
      </c>
      <c r="N98" s="925"/>
      <c r="O98" s="771"/>
    </row>
    <row r="99" spans="1:15" ht="11.25" customHeight="1" x14ac:dyDescent="0.25">
      <c r="A99" s="279" t="s">
        <v>358</v>
      </c>
      <c r="B99" s="785" t="s">
        <v>695</v>
      </c>
      <c r="C99" s="786" t="s">
        <v>679</v>
      </c>
      <c r="D99" s="787" t="s">
        <v>1014</v>
      </c>
      <c r="E99" s="655" t="s">
        <v>1014</v>
      </c>
      <c r="F99" s="993" t="s">
        <v>1014</v>
      </c>
      <c r="G99" s="787" t="s">
        <v>1014</v>
      </c>
      <c r="H99" s="787" t="s">
        <v>1014</v>
      </c>
      <c r="I99" s="787" t="s">
        <v>1014</v>
      </c>
      <c r="J99" s="787" t="s">
        <v>1014</v>
      </c>
      <c r="K99" s="787" t="s">
        <v>1014</v>
      </c>
      <c r="L99" s="994" t="s">
        <v>381</v>
      </c>
      <c r="N99" s="925"/>
      <c r="O99" s="771"/>
    </row>
    <row r="100" spans="1:15" ht="11.25" customHeight="1" x14ac:dyDescent="0.25">
      <c r="A100" s="279" t="s">
        <v>114</v>
      </c>
      <c r="B100" s="785" t="s">
        <v>695</v>
      </c>
      <c r="C100" s="786" t="s">
        <v>694</v>
      </c>
      <c r="D100" s="787" t="s">
        <v>1014</v>
      </c>
      <c r="E100" s="655" t="s">
        <v>1014</v>
      </c>
      <c r="F100" s="993" t="s">
        <v>1014</v>
      </c>
      <c r="G100" s="787" t="s">
        <v>1014</v>
      </c>
      <c r="H100" s="787" t="s">
        <v>1014</v>
      </c>
      <c r="I100" s="787" t="s">
        <v>1014</v>
      </c>
      <c r="J100" s="787" t="s">
        <v>1014</v>
      </c>
      <c r="K100" s="787" t="s">
        <v>1014</v>
      </c>
      <c r="L100" s="994" t="s">
        <v>381</v>
      </c>
      <c r="N100" s="925"/>
      <c r="O100" s="771"/>
    </row>
    <row r="101" spans="1:15" ht="11.25" customHeight="1" x14ac:dyDescent="0.25">
      <c r="A101" s="279" t="s">
        <v>359</v>
      </c>
      <c r="B101" s="785" t="s">
        <v>695</v>
      </c>
      <c r="C101" s="786" t="s">
        <v>679</v>
      </c>
      <c r="D101" s="787" t="s">
        <v>1014</v>
      </c>
      <c r="E101" s="655" t="s">
        <v>1014</v>
      </c>
      <c r="F101" s="993" t="s">
        <v>1014</v>
      </c>
      <c r="G101" s="787" t="s">
        <v>1014</v>
      </c>
      <c r="H101" s="787" t="s">
        <v>1014</v>
      </c>
      <c r="I101" s="787" t="s">
        <v>1014</v>
      </c>
      <c r="J101" s="787" t="s">
        <v>1014</v>
      </c>
      <c r="K101" s="787" t="s">
        <v>1014</v>
      </c>
      <c r="L101" s="994" t="s">
        <v>381</v>
      </c>
      <c r="N101" s="925"/>
      <c r="O101" s="771"/>
    </row>
    <row r="102" spans="1:15" ht="11.25" customHeight="1" x14ac:dyDescent="0.25">
      <c r="A102" s="279" t="s">
        <v>360</v>
      </c>
      <c r="B102" s="785" t="s">
        <v>695</v>
      </c>
      <c r="C102" s="786" t="s">
        <v>679</v>
      </c>
      <c r="D102" s="787" t="s">
        <v>1014</v>
      </c>
      <c r="E102" s="655" t="s">
        <v>1014</v>
      </c>
      <c r="F102" s="993" t="s">
        <v>1014</v>
      </c>
      <c r="G102" s="787" t="s">
        <v>1014</v>
      </c>
      <c r="H102" s="787" t="s">
        <v>1014</v>
      </c>
      <c r="I102" s="787" t="s">
        <v>1014</v>
      </c>
      <c r="J102" s="787" t="s">
        <v>1014</v>
      </c>
      <c r="K102" s="787" t="s">
        <v>1014</v>
      </c>
      <c r="L102" s="994" t="s">
        <v>381</v>
      </c>
      <c r="N102" s="925"/>
      <c r="O102" s="771"/>
    </row>
    <row r="103" spans="1:15" ht="11.25" customHeight="1" x14ac:dyDescent="0.25">
      <c r="A103" s="279" t="s">
        <v>361</v>
      </c>
      <c r="B103" s="785" t="s">
        <v>695</v>
      </c>
      <c r="C103" s="786" t="s">
        <v>679</v>
      </c>
      <c r="D103" s="787" t="s">
        <v>1014</v>
      </c>
      <c r="E103" s="655" t="s">
        <v>1014</v>
      </c>
      <c r="F103" s="993" t="s">
        <v>1014</v>
      </c>
      <c r="G103" s="787" t="s">
        <v>1014</v>
      </c>
      <c r="H103" s="787" t="s">
        <v>1014</v>
      </c>
      <c r="I103" s="787" t="s">
        <v>1014</v>
      </c>
      <c r="J103" s="787" t="s">
        <v>1014</v>
      </c>
      <c r="K103" s="787" t="s">
        <v>1014</v>
      </c>
      <c r="L103" s="994" t="s">
        <v>381</v>
      </c>
      <c r="N103" s="925"/>
      <c r="O103" s="771"/>
    </row>
    <row r="104" spans="1:15" ht="11.25" customHeight="1" x14ac:dyDescent="0.25">
      <c r="A104" s="279" t="s">
        <v>363</v>
      </c>
      <c r="B104" s="785" t="s">
        <v>693</v>
      </c>
      <c r="C104" s="786" t="s">
        <v>694</v>
      </c>
      <c r="D104" s="787" t="s">
        <v>1014</v>
      </c>
      <c r="E104" s="655">
        <v>5000</v>
      </c>
      <c r="F104" s="993">
        <v>1042.8571428571429</v>
      </c>
      <c r="G104" s="787" t="s">
        <v>1014</v>
      </c>
      <c r="H104" s="787">
        <v>1042.8571428571429</v>
      </c>
      <c r="I104" s="787">
        <v>4380</v>
      </c>
      <c r="J104" s="787" t="s">
        <v>1014</v>
      </c>
      <c r="K104" s="787">
        <v>4380</v>
      </c>
      <c r="L104" s="994">
        <v>32000</v>
      </c>
      <c r="N104" s="925"/>
      <c r="O104" s="771"/>
    </row>
    <row r="105" spans="1:15" ht="11.25" customHeight="1" x14ac:dyDescent="0.25">
      <c r="A105" s="279" t="s">
        <v>364</v>
      </c>
      <c r="B105" s="785" t="s">
        <v>693</v>
      </c>
      <c r="C105" s="786" t="s">
        <v>694</v>
      </c>
      <c r="D105" s="787" t="s">
        <v>1014</v>
      </c>
      <c r="E105" s="655">
        <v>3000</v>
      </c>
      <c r="F105" s="993">
        <v>625.71428571428567</v>
      </c>
      <c r="G105" s="787" t="s">
        <v>1014</v>
      </c>
      <c r="H105" s="787">
        <v>625.71428571428567</v>
      </c>
      <c r="I105" s="787">
        <v>2628.0000000000005</v>
      </c>
      <c r="J105" s="787" t="s">
        <v>1014</v>
      </c>
      <c r="K105" s="787">
        <v>2628.0000000000005</v>
      </c>
      <c r="L105" s="994">
        <v>420</v>
      </c>
      <c r="N105" s="925"/>
      <c r="O105" s="771"/>
    </row>
    <row r="106" spans="1:15" ht="11.25" customHeight="1" x14ac:dyDescent="0.25">
      <c r="A106" s="279" t="s">
        <v>365</v>
      </c>
      <c r="B106" s="785" t="s">
        <v>695</v>
      </c>
      <c r="C106" s="786" t="s">
        <v>679</v>
      </c>
      <c r="D106" s="787" t="s">
        <v>1014</v>
      </c>
      <c r="E106" s="655" t="s">
        <v>1014</v>
      </c>
      <c r="F106" s="993" t="s">
        <v>1014</v>
      </c>
      <c r="G106" s="787" t="s">
        <v>1014</v>
      </c>
      <c r="H106" s="787" t="s">
        <v>1014</v>
      </c>
      <c r="I106" s="787" t="s">
        <v>1014</v>
      </c>
      <c r="J106" s="787" t="s">
        <v>1014</v>
      </c>
      <c r="K106" s="787" t="s">
        <v>1014</v>
      </c>
      <c r="L106" s="994" t="s">
        <v>381</v>
      </c>
      <c r="N106" s="925"/>
      <c r="O106" s="771"/>
    </row>
    <row r="107" spans="1:15" ht="11.25" customHeight="1" x14ac:dyDescent="0.25">
      <c r="A107" s="279" t="s">
        <v>366</v>
      </c>
      <c r="B107" s="785" t="s">
        <v>693</v>
      </c>
      <c r="C107" s="786" t="s">
        <v>694</v>
      </c>
      <c r="D107" s="787">
        <v>2.6E-7</v>
      </c>
      <c r="E107" s="655">
        <v>3000</v>
      </c>
      <c r="F107" s="993">
        <v>10.798816568047336</v>
      </c>
      <c r="G107" s="787">
        <v>10.798816568047336</v>
      </c>
      <c r="H107" s="787">
        <v>625.71428571428567</v>
      </c>
      <c r="I107" s="787">
        <v>47.169230769230772</v>
      </c>
      <c r="J107" s="787">
        <v>47.169230769230772</v>
      </c>
      <c r="K107" s="787">
        <v>2628.0000000000005</v>
      </c>
      <c r="L107" s="994">
        <v>530</v>
      </c>
      <c r="N107" s="925"/>
      <c r="O107" s="771"/>
    </row>
    <row r="108" spans="1:15" ht="11.25" customHeight="1" x14ac:dyDescent="0.25">
      <c r="A108" s="279" t="s">
        <v>362</v>
      </c>
      <c r="B108" s="785" t="s">
        <v>693</v>
      </c>
      <c r="C108" s="786" t="s">
        <v>694</v>
      </c>
      <c r="D108" s="787">
        <v>1E-8</v>
      </c>
      <c r="E108" s="655">
        <v>600</v>
      </c>
      <c r="F108" s="993">
        <v>101.38888888888887</v>
      </c>
      <c r="G108" s="787">
        <v>101.38888888888887</v>
      </c>
      <c r="H108" s="787">
        <v>125.14285714285714</v>
      </c>
      <c r="I108" s="787">
        <v>525.6</v>
      </c>
      <c r="J108" s="787">
        <v>1226.4000000000001</v>
      </c>
      <c r="K108" s="787">
        <v>525.6</v>
      </c>
      <c r="L108" s="994">
        <v>560000</v>
      </c>
      <c r="N108" s="925"/>
      <c r="O108" s="771"/>
    </row>
    <row r="109" spans="1:15" ht="11.25" customHeight="1" x14ac:dyDescent="0.25">
      <c r="A109" s="279" t="s">
        <v>631</v>
      </c>
      <c r="B109" s="785" t="s">
        <v>693</v>
      </c>
      <c r="C109" s="786" t="s">
        <v>679</v>
      </c>
      <c r="D109" s="787">
        <v>7.2500000000000009E-6</v>
      </c>
      <c r="E109" s="655">
        <v>280</v>
      </c>
      <c r="F109" s="993">
        <v>3.8726790450928386</v>
      </c>
      <c r="G109" s="787">
        <v>3.8726790450928386</v>
      </c>
      <c r="H109" s="787">
        <v>58.4</v>
      </c>
      <c r="I109" s="787">
        <v>16.91586206896552</v>
      </c>
      <c r="J109" s="787">
        <v>16.91586206896552</v>
      </c>
      <c r="K109" s="787">
        <v>245.28000000000006</v>
      </c>
      <c r="L109" s="994">
        <v>68</v>
      </c>
      <c r="N109" s="925"/>
      <c r="O109" s="771"/>
    </row>
    <row r="110" spans="1:15" ht="11.25" customHeight="1" x14ac:dyDescent="0.25">
      <c r="A110" s="279" t="s">
        <v>632</v>
      </c>
      <c r="B110" s="785" t="s">
        <v>693</v>
      </c>
      <c r="C110" s="786" t="s">
        <v>679</v>
      </c>
      <c r="D110" s="787" t="s">
        <v>1014</v>
      </c>
      <c r="E110" s="655">
        <v>16</v>
      </c>
      <c r="F110" s="993">
        <v>3.3371428571428572</v>
      </c>
      <c r="G110" s="787" t="s">
        <v>1014</v>
      </c>
      <c r="H110" s="787">
        <v>3.3371428571428572</v>
      </c>
      <c r="I110" s="787">
        <v>14.016000000000002</v>
      </c>
      <c r="J110" s="787" t="s">
        <v>1014</v>
      </c>
      <c r="K110" s="787">
        <v>14.016000000000002</v>
      </c>
      <c r="L110" s="994">
        <v>68</v>
      </c>
      <c r="N110" s="925"/>
      <c r="O110" s="771"/>
    </row>
    <row r="111" spans="1:15" ht="11.25" customHeight="1" x14ac:dyDescent="0.25">
      <c r="A111" s="279" t="s">
        <v>506</v>
      </c>
      <c r="B111" s="785" t="s">
        <v>695</v>
      </c>
      <c r="C111" s="786" t="s">
        <v>679</v>
      </c>
      <c r="D111" s="787" t="s">
        <v>1014</v>
      </c>
      <c r="E111" s="655" t="s">
        <v>1014</v>
      </c>
      <c r="F111" s="993" t="s">
        <v>1014</v>
      </c>
      <c r="G111" s="787" t="s">
        <v>1014</v>
      </c>
      <c r="H111" s="787" t="s">
        <v>1014</v>
      </c>
      <c r="I111" s="787" t="s">
        <v>1014</v>
      </c>
      <c r="J111" s="787" t="s">
        <v>1014</v>
      </c>
      <c r="K111" s="787" t="s">
        <v>1014</v>
      </c>
      <c r="L111" s="994" t="s">
        <v>381</v>
      </c>
      <c r="N111" s="925"/>
      <c r="O111" s="771"/>
    </row>
    <row r="112" spans="1:15" ht="11.25" customHeight="1" x14ac:dyDescent="0.25">
      <c r="A112" s="279" t="s">
        <v>507</v>
      </c>
      <c r="B112" s="785" t="s">
        <v>693</v>
      </c>
      <c r="C112" s="786" t="s">
        <v>679</v>
      </c>
      <c r="D112" s="787">
        <v>3.4E-5</v>
      </c>
      <c r="E112" s="655">
        <v>3</v>
      </c>
      <c r="F112" s="993">
        <v>0.62571428571428567</v>
      </c>
      <c r="G112" s="787">
        <v>0.82579185520362008</v>
      </c>
      <c r="H112" s="787">
        <v>0.62571428571428567</v>
      </c>
      <c r="I112" s="787">
        <v>2.6280000000000006</v>
      </c>
      <c r="J112" s="787">
        <v>3.6070588235294134</v>
      </c>
      <c r="K112" s="787">
        <v>2.6280000000000006</v>
      </c>
      <c r="L112" s="994">
        <v>440</v>
      </c>
      <c r="N112" s="925"/>
      <c r="O112" s="771"/>
    </row>
    <row r="113" spans="1:15" ht="11.25" customHeight="1" x14ac:dyDescent="0.25">
      <c r="A113" s="279" t="s">
        <v>866</v>
      </c>
      <c r="B113" s="785" t="s">
        <v>695</v>
      </c>
      <c r="C113" s="786" t="s">
        <v>679</v>
      </c>
      <c r="D113" s="787" t="s">
        <v>1014</v>
      </c>
      <c r="E113" s="655" t="s">
        <v>1014</v>
      </c>
      <c r="F113" s="993" t="s">
        <v>1014</v>
      </c>
      <c r="G113" s="787" t="s">
        <v>1014</v>
      </c>
      <c r="H113" s="787" t="s">
        <v>1014</v>
      </c>
      <c r="I113" s="787" t="s">
        <v>1014</v>
      </c>
      <c r="J113" s="787" t="s">
        <v>1014</v>
      </c>
      <c r="K113" s="787" t="s">
        <v>1014</v>
      </c>
      <c r="L113" s="994" t="s">
        <v>381</v>
      </c>
      <c r="N113" s="925"/>
      <c r="O113" s="771"/>
    </row>
    <row r="114" spans="1:15" ht="11.25" customHeight="1" x14ac:dyDescent="0.25">
      <c r="A114" s="305" t="s">
        <v>115</v>
      </c>
      <c r="B114" s="785" t="s">
        <v>693</v>
      </c>
      <c r="C114" s="786" t="s">
        <v>694</v>
      </c>
      <c r="D114" s="787">
        <v>4.0000000000000003E-5</v>
      </c>
      <c r="E114" s="655">
        <v>9</v>
      </c>
      <c r="F114" s="993">
        <v>7.0192307692307679E-2</v>
      </c>
      <c r="G114" s="787">
        <v>7.0192307692307679E-2</v>
      </c>
      <c r="H114" s="787">
        <v>1.8771428571428572</v>
      </c>
      <c r="I114" s="787">
        <v>0.30659999999999998</v>
      </c>
      <c r="J114" s="787">
        <v>0.30659999999999998</v>
      </c>
      <c r="K114" s="787">
        <v>7.8840000000000012</v>
      </c>
      <c r="L114" s="994" t="s">
        <v>381</v>
      </c>
      <c r="N114" s="925"/>
      <c r="O114" s="771"/>
    </row>
    <row r="115" spans="1:15" ht="11.25" customHeight="1" x14ac:dyDescent="0.25">
      <c r="A115" s="305" t="s">
        <v>116</v>
      </c>
      <c r="B115" s="785" t="s">
        <v>695</v>
      </c>
      <c r="C115" s="786" t="s">
        <v>694</v>
      </c>
      <c r="D115" s="787" t="s">
        <v>1014</v>
      </c>
      <c r="E115" s="655" t="s">
        <v>1014</v>
      </c>
      <c r="F115" s="993" t="s">
        <v>1014</v>
      </c>
      <c r="G115" s="787" t="s">
        <v>1014</v>
      </c>
      <c r="H115" s="787" t="s">
        <v>1014</v>
      </c>
      <c r="I115" s="787" t="s">
        <v>1014</v>
      </c>
      <c r="J115" s="787" t="s">
        <v>1014</v>
      </c>
      <c r="K115" s="787" t="s">
        <v>1014</v>
      </c>
      <c r="L115" s="994" t="s">
        <v>381</v>
      </c>
      <c r="N115" s="925"/>
      <c r="O115" s="771"/>
    </row>
    <row r="116" spans="1:15" ht="11.25" customHeight="1" x14ac:dyDescent="0.25">
      <c r="A116" s="305" t="s">
        <v>117</v>
      </c>
      <c r="B116" s="785" t="s">
        <v>693</v>
      </c>
      <c r="C116" s="786" t="s">
        <v>679</v>
      </c>
      <c r="D116" s="787">
        <v>5.5000000000000002E-5</v>
      </c>
      <c r="E116" s="655">
        <v>3.6</v>
      </c>
      <c r="F116" s="993">
        <v>5.1048951048951033E-2</v>
      </c>
      <c r="G116" s="787">
        <v>5.1048951048951033E-2</v>
      </c>
      <c r="H116" s="787">
        <v>0.75085714285714289</v>
      </c>
      <c r="I116" s="787">
        <v>0.2229818181818182</v>
      </c>
      <c r="J116" s="787">
        <v>0.2229818181818182</v>
      </c>
      <c r="K116" s="787">
        <v>3.1536</v>
      </c>
      <c r="L116" s="994" t="s">
        <v>381</v>
      </c>
      <c r="N116" s="925"/>
      <c r="O116" s="771"/>
    </row>
    <row r="117" spans="1:15" ht="11.25" customHeight="1" x14ac:dyDescent="0.25">
      <c r="A117" s="305" t="s">
        <v>118</v>
      </c>
      <c r="B117" s="785" t="s">
        <v>695</v>
      </c>
      <c r="C117" s="786" t="s">
        <v>679</v>
      </c>
      <c r="D117" s="787" t="s">
        <v>1014</v>
      </c>
      <c r="E117" s="655" t="s">
        <v>1014</v>
      </c>
      <c r="F117" s="993" t="s">
        <v>1014</v>
      </c>
      <c r="G117" s="787" t="s">
        <v>1014</v>
      </c>
      <c r="H117" s="787" t="s">
        <v>1014</v>
      </c>
      <c r="I117" s="787" t="s">
        <v>1014</v>
      </c>
      <c r="J117" s="787" t="s">
        <v>1014</v>
      </c>
      <c r="K117" s="787" t="s">
        <v>1014</v>
      </c>
      <c r="L117" s="994" t="s">
        <v>381</v>
      </c>
      <c r="N117" s="925"/>
      <c r="O117" s="771"/>
    </row>
    <row r="118" spans="1:15" ht="11.25" customHeight="1" x14ac:dyDescent="0.25">
      <c r="A118" s="305" t="s">
        <v>119</v>
      </c>
      <c r="B118" s="785" t="s">
        <v>695</v>
      </c>
      <c r="C118" s="786" t="s">
        <v>679</v>
      </c>
      <c r="D118" s="787" t="s">
        <v>1014</v>
      </c>
      <c r="E118" s="655" t="s">
        <v>1014</v>
      </c>
      <c r="F118" s="993" t="s">
        <v>1014</v>
      </c>
      <c r="G118" s="787" t="s">
        <v>1014</v>
      </c>
      <c r="H118" s="787" t="s">
        <v>1014</v>
      </c>
      <c r="I118" s="787" t="s">
        <v>1014</v>
      </c>
      <c r="J118" s="787" t="s">
        <v>1014</v>
      </c>
      <c r="K118" s="787" t="s">
        <v>1014</v>
      </c>
      <c r="L118" s="994" t="s">
        <v>381</v>
      </c>
      <c r="N118" s="925"/>
      <c r="O118" s="771"/>
    </row>
    <row r="119" spans="1:15" ht="11.25" customHeight="1" x14ac:dyDescent="0.25">
      <c r="A119" s="279" t="s">
        <v>508</v>
      </c>
      <c r="B119" s="785" t="s">
        <v>695</v>
      </c>
      <c r="C119" s="786" t="s">
        <v>679</v>
      </c>
      <c r="D119" s="787" t="s">
        <v>1014</v>
      </c>
      <c r="E119" s="655" t="s">
        <v>1014</v>
      </c>
      <c r="F119" s="993" t="s">
        <v>1014</v>
      </c>
      <c r="G119" s="787" t="s">
        <v>1014</v>
      </c>
      <c r="H119" s="787" t="s">
        <v>1014</v>
      </c>
      <c r="I119" s="787" t="s">
        <v>1014</v>
      </c>
      <c r="J119" s="787" t="s">
        <v>1014</v>
      </c>
      <c r="K119" s="787" t="s">
        <v>1014</v>
      </c>
      <c r="L119" s="994" t="s">
        <v>381</v>
      </c>
      <c r="N119" s="925"/>
      <c r="O119" s="771"/>
    </row>
    <row r="120" spans="1:15" ht="11.25" customHeight="1" x14ac:dyDescent="0.25">
      <c r="A120" s="305" t="s">
        <v>120</v>
      </c>
      <c r="B120" s="785" t="s">
        <v>695</v>
      </c>
      <c r="C120" s="786" t="s">
        <v>679</v>
      </c>
      <c r="D120" s="787" t="s">
        <v>1014</v>
      </c>
      <c r="E120" s="655" t="s">
        <v>1014</v>
      </c>
      <c r="F120" s="993" t="s">
        <v>1014</v>
      </c>
      <c r="G120" s="787" t="s">
        <v>1014</v>
      </c>
      <c r="H120" s="787" t="s">
        <v>1014</v>
      </c>
      <c r="I120" s="787" t="s">
        <v>1014</v>
      </c>
      <c r="J120" s="787" t="s">
        <v>1014</v>
      </c>
      <c r="K120" s="787" t="s">
        <v>1014</v>
      </c>
      <c r="L120" s="994" t="s">
        <v>381</v>
      </c>
      <c r="N120" s="925"/>
      <c r="O120" s="771"/>
    </row>
    <row r="121" spans="1:15" ht="11.25" customHeight="1" x14ac:dyDescent="0.25">
      <c r="A121" s="279" t="s">
        <v>241</v>
      </c>
      <c r="B121" s="785" t="s">
        <v>695</v>
      </c>
      <c r="C121" s="786" t="s">
        <v>679</v>
      </c>
      <c r="D121" s="787" t="s">
        <v>1014</v>
      </c>
      <c r="E121" s="655" t="s">
        <v>1014</v>
      </c>
      <c r="F121" s="993" t="s">
        <v>1014</v>
      </c>
      <c r="G121" s="787" t="s">
        <v>1014</v>
      </c>
      <c r="H121" s="787" t="s">
        <v>1014</v>
      </c>
      <c r="I121" s="787" t="s">
        <v>1014</v>
      </c>
      <c r="J121" s="787" t="s">
        <v>1014</v>
      </c>
      <c r="K121" s="787" t="s">
        <v>1014</v>
      </c>
      <c r="L121" s="994" t="s">
        <v>381</v>
      </c>
      <c r="N121" s="925"/>
      <c r="O121" s="771"/>
    </row>
    <row r="122" spans="1:15" ht="11.25" customHeight="1" x14ac:dyDescent="0.25">
      <c r="A122" s="279" t="s">
        <v>509</v>
      </c>
      <c r="B122" s="785" t="s">
        <v>693</v>
      </c>
      <c r="C122" s="786" t="s">
        <v>679</v>
      </c>
      <c r="D122" s="787" t="s">
        <v>1014</v>
      </c>
      <c r="E122" s="655">
        <v>160</v>
      </c>
      <c r="F122" s="993">
        <v>33.371428571428574</v>
      </c>
      <c r="G122" s="787" t="s">
        <v>1014</v>
      </c>
      <c r="H122" s="787">
        <v>33.371428571428574</v>
      </c>
      <c r="I122" s="787">
        <v>140.16000000000003</v>
      </c>
      <c r="J122" s="787" t="s">
        <v>1014</v>
      </c>
      <c r="K122" s="787">
        <v>140.16000000000003</v>
      </c>
      <c r="L122" s="994">
        <v>55</v>
      </c>
      <c r="N122" s="925"/>
      <c r="O122" s="771"/>
    </row>
    <row r="123" spans="1:15" ht="11.25" customHeight="1" x14ac:dyDescent="0.25">
      <c r="A123" s="279" t="s">
        <v>510</v>
      </c>
      <c r="B123" s="785" t="s">
        <v>695</v>
      </c>
      <c r="C123" s="786" t="s">
        <v>679</v>
      </c>
      <c r="D123" s="787" t="s">
        <v>1014</v>
      </c>
      <c r="E123" s="655" t="s">
        <v>1014</v>
      </c>
      <c r="F123" s="993" t="s">
        <v>1014</v>
      </c>
      <c r="G123" s="787" t="s">
        <v>1014</v>
      </c>
      <c r="H123" s="787" t="s">
        <v>1014</v>
      </c>
      <c r="I123" s="787" t="s">
        <v>1014</v>
      </c>
      <c r="J123" s="787" t="s">
        <v>1014</v>
      </c>
      <c r="K123" s="787" t="s">
        <v>1014</v>
      </c>
      <c r="L123" s="994">
        <v>156</v>
      </c>
      <c r="N123" s="925"/>
      <c r="O123" s="771"/>
    </row>
    <row r="124" spans="1:15" ht="11.25" customHeight="1" x14ac:dyDescent="0.25">
      <c r="A124" s="279" t="s">
        <v>379</v>
      </c>
      <c r="B124" s="785" t="s">
        <v>1437</v>
      </c>
      <c r="C124" s="786" t="s">
        <v>679</v>
      </c>
      <c r="D124" s="787">
        <v>5.6999999999999998E-4</v>
      </c>
      <c r="E124" s="655" t="s">
        <v>1014</v>
      </c>
      <c r="F124" s="993">
        <v>4.9257759784075594E-2</v>
      </c>
      <c r="G124" s="787">
        <v>4.9257759784075594E-2</v>
      </c>
      <c r="H124" s="787" t="s">
        <v>1014</v>
      </c>
      <c r="I124" s="787">
        <v>0.21515789473684219</v>
      </c>
      <c r="J124" s="787">
        <v>0.21515789473684219</v>
      </c>
      <c r="K124" s="787" t="s">
        <v>1014</v>
      </c>
      <c r="L124" s="994" t="s">
        <v>381</v>
      </c>
      <c r="N124" s="925"/>
      <c r="O124" s="771"/>
    </row>
    <row r="125" spans="1:15" ht="11.25" customHeight="1" x14ac:dyDescent="0.25">
      <c r="A125" s="279" t="s">
        <v>121</v>
      </c>
      <c r="B125" s="785" t="s">
        <v>695</v>
      </c>
      <c r="C125" s="786" t="s">
        <v>694</v>
      </c>
      <c r="D125" s="787" t="s">
        <v>1014</v>
      </c>
      <c r="E125" s="655" t="s">
        <v>1014</v>
      </c>
      <c r="F125" s="993" t="s">
        <v>1014</v>
      </c>
      <c r="G125" s="787" t="s">
        <v>1014</v>
      </c>
      <c r="H125" s="787" t="s">
        <v>1014</v>
      </c>
      <c r="I125" s="787" t="s">
        <v>1014</v>
      </c>
      <c r="J125" s="787" t="s">
        <v>1014</v>
      </c>
      <c r="K125" s="787" t="s">
        <v>1014</v>
      </c>
      <c r="L125" s="994" t="s">
        <v>381</v>
      </c>
      <c r="N125" s="925"/>
      <c r="O125" s="771"/>
    </row>
    <row r="126" spans="1:15" ht="11.25" customHeight="1" x14ac:dyDescent="0.25">
      <c r="A126" s="279" t="s">
        <v>511</v>
      </c>
      <c r="B126" s="785" t="s">
        <v>693</v>
      </c>
      <c r="C126" s="786" t="s">
        <v>679</v>
      </c>
      <c r="D126" s="787" t="s">
        <v>1014</v>
      </c>
      <c r="E126" s="655">
        <v>120</v>
      </c>
      <c r="F126" s="993">
        <v>25.028571428571428</v>
      </c>
      <c r="G126" s="787" t="s">
        <v>1014</v>
      </c>
      <c r="H126" s="787">
        <v>25.028571428571428</v>
      </c>
      <c r="I126" s="787">
        <v>105.12000000000002</v>
      </c>
      <c r="J126" s="787" t="s">
        <v>1014</v>
      </c>
      <c r="K126" s="787">
        <v>105.12000000000002</v>
      </c>
      <c r="L126" s="994" t="s">
        <v>381</v>
      </c>
      <c r="N126" s="925"/>
      <c r="O126" s="771"/>
    </row>
    <row r="127" spans="1:15" ht="11.25" customHeight="1" x14ac:dyDescent="0.25">
      <c r="A127" s="279" t="s">
        <v>512</v>
      </c>
      <c r="B127" s="785" t="s">
        <v>695</v>
      </c>
      <c r="C127" s="786" t="s">
        <v>679</v>
      </c>
      <c r="D127" s="787" t="s">
        <v>1014</v>
      </c>
      <c r="E127" s="655" t="s">
        <v>1014</v>
      </c>
      <c r="F127" s="993" t="s">
        <v>1014</v>
      </c>
      <c r="G127" s="787" t="s">
        <v>1014</v>
      </c>
      <c r="H127" s="787" t="s">
        <v>1014</v>
      </c>
      <c r="I127" s="787" t="s">
        <v>1014</v>
      </c>
      <c r="J127" s="787" t="s">
        <v>1014</v>
      </c>
      <c r="K127" s="787" t="s">
        <v>1014</v>
      </c>
      <c r="L127" s="994" t="s">
        <v>381</v>
      </c>
      <c r="N127" s="925"/>
      <c r="O127" s="771"/>
    </row>
    <row r="128" spans="1:15" ht="11.25" customHeight="1" x14ac:dyDescent="0.25">
      <c r="A128" s="279" t="s">
        <v>867</v>
      </c>
      <c r="B128" s="785" t="s">
        <v>695</v>
      </c>
      <c r="C128" s="786" t="s">
        <v>679</v>
      </c>
      <c r="D128" s="787" t="s">
        <v>1014</v>
      </c>
      <c r="E128" s="655" t="s">
        <v>1014</v>
      </c>
      <c r="F128" s="993" t="s">
        <v>1014</v>
      </c>
      <c r="G128" s="787" t="s">
        <v>1014</v>
      </c>
      <c r="H128" s="787" t="s">
        <v>1014</v>
      </c>
      <c r="I128" s="787" t="s">
        <v>1014</v>
      </c>
      <c r="J128" s="787" t="s">
        <v>1014</v>
      </c>
      <c r="K128" s="787" t="s">
        <v>1014</v>
      </c>
      <c r="L128" s="994" t="s">
        <v>381</v>
      </c>
      <c r="N128" s="925"/>
      <c r="O128" s="771"/>
    </row>
    <row r="129" spans="1:15" ht="11.25" customHeight="1" x14ac:dyDescent="0.25">
      <c r="A129" s="279" t="s">
        <v>122</v>
      </c>
      <c r="B129" s="785" t="s">
        <v>695</v>
      </c>
      <c r="C129" s="786" t="s">
        <v>679</v>
      </c>
      <c r="D129" s="787" t="s">
        <v>1014</v>
      </c>
      <c r="E129" s="655" t="s">
        <v>1014</v>
      </c>
      <c r="F129" s="993" t="s">
        <v>1014</v>
      </c>
      <c r="G129" s="787" t="s">
        <v>1014</v>
      </c>
      <c r="H129" s="787" t="s">
        <v>1014</v>
      </c>
      <c r="I129" s="787" t="s">
        <v>1014</v>
      </c>
      <c r="J129" s="787" t="s">
        <v>1014</v>
      </c>
      <c r="K129" s="787" t="s">
        <v>1014</v>
      </c>
      <c r="L129" s="994" t="s">
        <v>381</v>
      </c>
      <c r="N129" s="925"/>
      <c r="O129" s="771"/>
    </row>
    <row r="130" spans="1:15" ht="11.25" customHeight="1" x14ac:dyDescent="0.25">
      <c r="A130" s="279" t="s">
        <v>513</v>
      </c>
      <c r="B130" s="785" t="s">
        <v>693</v>
      </c>
      <c r="C130" s="786" t="s">
        <v>694</v>
      </c>
      <c r="D130" s="787" t="s">
        <v>1014</v>
      </c>
      <c r="E130" s="655">
        <v>1000</v>
      </c>
      <c r="F130" s="993">
        <v>208.57142857142858</v>
      </c>
      <c r="G130" s="787" t="s">
        <v>1014</v>
      </c>
      <c r="H130" s="787">
        <v>208.57142857142858</v>
      </c>
      <c r="I130" s="787">
        <v>876.00000000000011</v>
      </c>
      <c r="J130" s="787" t="s">
        <v>1014</v>
      </c>
      <c r="K130" s="787">
        <v>876.00000000000011</v>
      </c>
      <c r="L130" s="994">
        <v>1360</v>
      </c>
      <c r="N130" s="925"/>
      <c r="O130" s="771"/>
    </row>
    <row r="131" spans="1:15" ht="11.25" customHeight="1" x14ac:dyDescent="0.25">
      <c r="A131" s="279" t="s">
        <v>123</v>
      </c>
      <c r="B131" s="785" t="s">
        <v>695</v>
      </c>
      <c r="C131" s="786" t="s">
        <v>679</v>
      </c>
      <c r="D131" s="787" t="s">
        <v>1014</v>
      </c>
      <c r="E131" s="655" t="s">
        <v>1014</v>
      </c>
      <c r="F131" s="993" t="s">
        <v>1014</v>
      </c>
      <c r="G131" s="787" t="s">
        <v>1014</v>
      </c>
      <c r="H131" s="787" t="s">
        <v>1014</v>
      </c>
      <c r="I131" s="787" t="s">
        <v>1014</v>
      </c>
      <c r="J131" s="787" t="s">
        <v>1014</v>
      </c>
      <c r="K131" s="787" t="s">
        <v>1014</v>
      </c>
      <c r="L131" s="994" t="s">
        <v>381</v>
      </c>
      <c r="N131" s="925"/>
      <c r="O131" s="771"/>
    </row>
    <row r="132" spans="1:15" ht="11.25" customHeight="1" x14ac:dyDescent="0.25">
      <c r="A132" s="279" t="s">
        <v>27</v>
      </c>
      <c r="B132" s="785" t="s">
        <v>693</v>
      </c>
      <c r="C132" s="786" t="s">
        <v>694</v>
      </c>
      <c r="D132" s="787">
        <v>7.5000000000000002E-7</v>
      </c>
      <c r="E132" s="655" t="s">
        <v>1014</v>
      </c>
      <c r="F132" s="993">
        <v>3.7435897435897427</v>
      </c>
      <c r="G132" s="787">
        <v>3.7435897435897427</v>
      </c>
      <c r="H132" s="787" t="s">
        <v>1014</v>
      </c>
      <c r="I132" s="787">
        <v>16.352</v>
      </c>
      <c r="J132" s="787">
        <v>16.352</v>
      </c>
      <c r="K132" s="787" t="s">
        <v>1014</v>
      </c>
      <c r="L132" s="994" t="s">
        <v>381</v>
      </c>
      <c r="N132" s="925"/>
      <c r="O132" s="771"/>
    </row>
    <row r="133" spans="1:15" ht="11.25" customHeight="1" x14ac:dyDescent="0.25">
      <c r="A133" s="279" t="s">
        <v>514</v>
      </c>
      <c r="B133" s="785" t="s">
        <v>693</v>
      </c>
      <c r="C133" s="786" t="s">
        <v>694</v>
      </c>
      <c r="D133" s="787">
        <v>7.4000000000000003E-6</v>
      </c>
      <c r="E133" s="655">
        <v>120</v>
      </c>
      <c r="F133" s="993">
        <v>0.37941787941787936</v>
      </c>
      <c r="G133" s="787">
        <v>0.37941787941787936</v>
      </c>
      <c r="H133" s="787">
        <v>25.028571428571428</v>
      </c>
      <c r="I133" s="787">
        <v>1.6572972972972972</v>
      </c>
      <c r="J133" s="787">
        <v>1.6572972972972972</v>
      </c>
      <c r="K133" s="787">
        <v>105.12000000000002</v>
      </c>
      <c r="L133" s="994" t="s">
        <v>381</v>
      </c>
      <c r="N133" s="925"/>
      <c r="O133" s="771"/>
    </row>
    <row r="134" spans="1:15" ht="11.25" customHeight="1" x14ac:dyDescent="0.25">
      <c r="A134" s="279" t="s">
        <v>515</v>
      </c>
      <c r="B134" s="785" t="s">
        <v>693</v>
      </c>
      <c r="C134" s="786" t="s">
        <v>694</v>
      </c>
      <c r="D134" s="787">
        <v>5.8E-5</v>
      </c>
      <c r="E134" s="655" t="s">
        <v>1014</v>
      </c>
      <c r="F134" s="993">
        <v>4.8408488063660465E-2</v>
      </c>
      <c r="G134" s="787">
        <v>4.8408488063660465E-2</v>
      </c>
      <c r="H134" s="787" t="s">
        <v>1014</v>
      </c>
      <c r="I134" s="787">
        <v>0.21144827586206896</v>
      </c>
      <c r="J134" s="787">
        <v>0.21144827586206896</v>
      </c>
      <c r="K134" s="787" t="s">
        <v>1014</v>
      </c>
      <c r="L134" s="994">
        <v>10470</v>
      </c>
      <c r="N134" s="925"/>
      <c r="O134" s="771"/>
    </row>
    <row r="135" spans="1:15" ht="11.25" customHeight="1" x14ac:dyDescent="0.25">
      <c r="A135" s="279" t="s">
        <v>516</v>
      </c>
      <c r="B135" s="785" t="s">
        <v>693</v>
      </c>
      <c r="C135" s="786" t="s">
        <v>694</v>
      </c>
      <c r="D135" s="787">
        <v>6.1E-6</v>
      </c>
      <c r="E135" s="655">
        <v>40</v>
      </c>
      <c r="F135" s="993">
        <v>0.46027742749054212</v>
      </c>
      <c r="G135" s="787">
        <v>0.46027742749054212</v>
      </c>
      <c r="H135" s="787">
        <v>8.3428571428571434</v>
      </c>
      <c r="I135" s="787">
        <v>2.0104918032786885</v>
      </c>
      <c r="J135" s="787">
        <v>2.0104918032786885</v>
      </c>
      <c r="K135" s="787">
        <v>35.040000000000006</v>
      </c>
      <c r="L135" s="994">
        <v>31730</v>
      </c>
      <c r="N135" s="925"/>
      <c r="O135" s="771"/>
    </row>
    <row r="136" spans="1:15" ht="11.25" customHeight="1" x14ac:dyDescent="0.25">
      <c r="A136" s="279" t="s">
        <v>124</v>
      </c>
      <c r="B136" s="785" t="s">
        <v>695</v>
      </c>
      <c r="C136" s="786" t="s">
        <v>679</v>
      </c>
      <c r="D136" s="787" t="s">
        <v>1014</v>
      </c>
      <c r="E136" s="655" t="s">
        <v>1014</v>
      </c>
      <c r="F136" s="993" t="s">
        <v>1014</v>
      </c>
      <c r="G136" s="787" t="s">
        <v>1014</v>
      </c>
      <c r="H136" s="787" t="s">
        <v>1014</v>
      </c>
      <c r="I136" s="787" t="s">
        <v>1014</v>
      </c>
      <c r="J136" s="787" t="s">
        <v>1014</v>
      </c>
      <c r="K136" s="787" t="s">
        <v>1014</v>
      </c>
      <c r="L136" s="994" t="s">
        <v>381</v>
      </c>
      <c r="N136" s="925"/>
      <c r="O136" s="771"/>
    </row>
    <row r="137" spans="1:15" ht="11.25" customHeight="1" x14ac:dyDescent="0.25">
      <c r="A137" s="305" t="s">
        <v>125</v>
      </c>
      <c r="B137" s="785" t="s">
        <v>695</v>
      </c>
      <c r="C137" s="786" t="s">
        <v>679</v>
      </c>
      <c r="D137" s="787" t="s">
        <v>1014</v>
      </c>
      <c r="E137" s="655" t="s">
        <v>1014</v>
      </c>
      <c r="F137" s="993" t="s">
        <v>1014</v>
      </c>
      <c r="G137" s="787" t="s">
        <v>1014</v>
      </c>
      <c r="H137" s="787" t="s">
        <v>1014</v>
      </c>
      <c r="I137" s="787" t="s">
        <v>1014</v>
      </c>
      <c r="J137" s="787" t="s">
        <v>1014</v>
      </c>
      <c r="K137" s="787" t="s">
        <v>1014</v>
      </c>
      <c r="L137" s="994" t="s">
        <v>381</v>
      </c>
      <c r="N137" s="925"/>
      <c r="O137" s="771"/>
    </row>
    <row r="138" spans="1:15" ht="11.25" customHeight="1" x14ac:dyDescent="0.25">
      <c r="A138" s="279" t="s">
        <v>517</v>
      </c>
      <c r="B138" s="785" t="s">
        <v>695</v>
      </c>
      <c r="C138" s="786" t="s">
        <v>679</v>
      </c>
      <c r="D138" s="787" t="s">
        <v>1014</v>
      </c>
      <c r="E138" s="655" t="s">
        <v>1014</v>
      </c>
      <c r="F138" s="993" t="s">
        <v>1014</v>
      </c>
      <c r="G138" s="787" t="s">
        <v>1014</v>
      </c>
      <c r="H138" s="787" t="s">
        <v>1014</v>
      </c>
      <c r="I138" s="787" t="s">
        <v>1014</v>
      </c>
      <c r="J138" s="787" t="s">
        <v>1014</v>
      </c>
      <c r="K138" s="787" t="s">
        <v>1014</v>
      </c>
      <c r="L138" s="994" t="s">
        <v>381</v>
      </c>
      <c r="N138" s="925"/>
      <c r="O138" s="771"/>
    </row>
    <row r="139" spans="1:15" ht="11.25" customHeight="1" x14ac:dyDescent="0.25">
      <c r="A139" s="279" t="s">
        <v>380</v>
      </c>
      <c r="B139" s="785" t="s">
        <v>693</v>
      </c>
      <c r="C139" s="786" t="s">
        <v>694</v>
      </c>
      <c r="D139" s="787" t="s">
        <v>1014</v>
      </c>
      <c r="E139" s="655">
        <v>5000</v>
      </c>
      <c r="F139" s="993">
        <v>1042.8571428571429</v>
      </c>
      <c r="G139" s="787" t="s">
        <v>1014</v>
      </c>
      <c r="H139" s="787">
        <v>1042.8571428571429</v>
      </c>
      <c r="I139" s="787">
        <v>4380</v>
      </c>
      <c r="J139" s="787" t="s">
        <v>1014</v>
      </c>
      <c r="K139" s="787">
        <v>4380</v>
      </c>
      <c r="L139" s="994">
        <v>30000</v>
      </c>
      <c r="N139" s="925"/>
      <c r="O139" s="771"/>
    </row>
    <row r="140" spans="1:15" ht="11.25" customHeight="1" x14ac:dyDescent="0.25">
      <c r="A140" s="279" t="s">
        <v>28</v>
      </c>
      <c r="B140" s="785" t="s">
        <v>695</v>
      </c>
      <c r="C140" s="786" t="s">
        <v>679</v>
      </c>
      <c r="D140" s="787" t="s">
        <v>1014</v>
      </c>
      <c r="E140" s="655" t="s">
        <v>1014</v>
      </c>
      <c r="F140" s="993" t="s">
        <v>1014</v>
      </c>
      <c r="G140" s="787" t="s">
        <v>1014</v>
      </c>
      <c r="H140" s="787" t="s">
        <v>1014</v>
      </c>
      <c r="I140" s="787" t="s">
        <v>1014</v>
      </c>
      <c r="J140" s="787" t="s">
        <v>1014</v>
      </c>
      <c r="K140" s="787" t="s">
        <v>1014</v>
      </c>
      <c r="L140" s="994" t="s">
        <v>381</v>
      </c>
      <c r="N140" s="925"/>
      <c r="O140" s="771"/>
    </row>
    <row r="141" spans="1:15" ht="11.25" customHeight="1" x14ac:dyDescent="0.25">
      <c r="A141" s="279" t="s">
        <v>66</v>
      </c>
      <c r="B141" s="785" t="s">
        <v>693</v>
      </c>
      <c r="C141" s="786" t="s">
        <v>694</v>
      </c>
      <c r="D141" s="787" t="s">
        <v>1014</v>
      </c>
      <c r="E141" s="655">
        <v>281</v>
      </c>
      <c r="F141" s="993">
        <v>293.04285714285714</v>
      </c>
      <c r="G141" s="787" t="s">
        <v>1014</v>
      </c>
      <c r="H141" s="787">
        <v>293.04285714285714</v>
      </c>
      <c r="I141" s="787">
        <v>1230.7800000000002</v>
      </c>
      <c r="J141" s="787" t="s">
        <v>1014</v>
      </c>
      <c r="K141" s="787">
        <v>1230.7800000000002</v>
      </c>
      <c r="L141" s="994">
        <v>1100</v>
      </c>
      <c r="N141" s="925"/>
      <c r="O141" s="771"/>
    </row>
    <row r="142" spans="1:15" ht="11.25" customHeight="1" x14ac:dyDescent="0.25">
      <c r="A142" s="279" t="s">
        <v>65</v>
      </c>
      <c r="B142" s="785" t="s">
        <v>693</v>
      </c>
      <c r="C142" s="786" t="s">
        <v>694</v>
      </c>
      <c r="D142" s="787" t="s">
        <v>1014</v>
      </c>
      <c r="E142" s="655">
        <v>126</v>
      </c>
      <c r="F142" s="993">
        <v>131.4</v>
      </c>
      <c r="G142" s="787" t="s">
        <v>1014</v>
      </c>
      <c r="H142" s="787">
        <v>131.4</v>
      </c>
      <c r="I142" s="787">
        <v>551.88000000000011</v>
      </c>
      <c r="J142" s="787" t="s">
        <v>1014</v>
      </c>
      <c r="K142" s="787">
        <v>551.88000000000011</v>
      </c>
      <c r="L142" s="994">
        <v>5000</v>
      </c>
      <c r="N142" s="925"/>
      <c r="O142" s="771"/>
    </row>
    <row r="143" spans="1:15" ht="11.25" customHeight="1" x14ac:dyDescent="0.25">
      <c r="A143" s="279" t="s">
        <v>825</v>
      </c>
      <c r="B143" s="785" t="s">
        <v>695</v>
      </c>
      <c r="C143" s="786" t="s">
        <v>694</v>
      </c>
      <c r="D143" s="787" t="s">
        <v>1014</v>
      </c>
      <c r="E143" s="655" t="s">
        <v>1014</v>
      </c>
      <c r="F143" s="993" t="s">
        <v>1014</v>
      </c>
      <c r="G143" s="787" t="s">
        <v>1014</v>
      </c>
      <c r="H143" s="787" t="s">
        <v>1014</v>
      </c>
      <c r="I143" s="787" t="s">
        <v>1014</v>
      </c>
      <c r="J143" s="787" t="s">
        <v>1014</v>
      </c>
      <c r="K143" s="787" t="s">
        <v>1014</v>
      </c>
      <c r="L143" s="994" t="s">
        <v>381</v>
      </c>
      <c r="N143" s="925"/>
      <c r="O143" s="771"/>
    </row>
    <row r="144" spans="1:15" ht="11.25" customHeight="1" x14ac:dyDescent="0.25">
      <c r="A144" s="279" t="s">
        <v>868</v>
      </c>
      <c r="B144" s="785" t="s">
        <v>693</v>
      </c>
      <c r="C144" s="786" t="s">
        <v>679</v>
      </c>
      <c r="D144" s="787">
        <v>7.2500000000000009E-6</v>
      </c>
      <c r="E144" s="655">
        <v>2</v>
      </c>
      <c r="F144" s="993">
        <v>0.38726790450928372</v>
      </c>
      <c r="G144" s="787">
        <v>0.38726790450928372</v>
      </c>
      <c r="H144" s="787">
        <v>0.41714285714285715</v>
      </c>
      <c r="I144" s="787">
        <v>1.6915862068965515</v>
      </c>
      <c r="J144" s="787">
        <v>1.6915862068965515</v>
      </c>
      <c r="K144" s="787">
        <v>1.7520000000000002</v>
      </c>
      <c r="L144" s="994">
        <v>22000</v>
      </c>
      <c r="N144" s="925"/>
      <c r="O144" s="771"/>
    </row>
    <row r="145" spans="1:15" ht="11.25" customHeight="1" x14ac:dyDescent="0.25">
      <c r="A145" s="279" t="s">
        <v>869</v>
      </c>
      <c r="B145" s="785" t="s">
        <v>693</v>
      </c>
      <c r="C145" s="786" t="s">
        <v>694</v>
      </c>
      <c r="D145" s="787" t="s">
        <v>1014</v>
      </c>
      <c r="E145" s="655">
        <v>5000</v>
      </c>
      <c r="F145" s="993">
        <v>1042.8571428571429</v>
      </c>
      <c r="G145" s="787" t="s">
        <v>1014</v>
      </c>
      <c r="H145" s="787">
        <v>1042.8571428571429</v>
      </c>
      <c r="I145" s="787">
        <v>4380</v>
      </c>
      <c r="J145" s="787" t="s">
        <v>1014</v>
      </c>
      <c r="K145" s="787">
        <v>4380</v>
      </c>
      <c r="L145" s="994">
        <v>65127</v>
      </c>
      <c r="N145" s="925"/>
      <c r="O145" s="771"/>
    </row>
    <row r="146" spans="1:15" ht="11.25" customHeight="1" x14ac:dyDescent="0.25">
      <c r="A146" s="279" t="s">
        <v>518</v>
      </c>
      <c r="B146" s="785" t="s">
        <v>693</v>
      </c>
      <c r="C146" s="786" t="s">
        <v>694</v>
      </c>
      <c r="D146" s="787">
        <v>1.5999999999999999E-5</v>
      </c>
      <c r="E146" s="655">
        <v>0.2</v>
      </c>
      <c r="F146" s="993">
        <v>4.1714285714285718E-2</v>
      </c>
      <c r="G146" s="787">
        <v>0.17548076923076919</v>
      </c>
      <c r="H146" s="787">
        <v>4.1714285714285718E-2</v>
      </c>
      <c r="I146" s="787">
        <v>0.17520000000000005</v>
      </c>
      <c r="J146" s="787">
        <v>0.76650000000000007</v>
      </c>
      <c r="K146" s="787">
        <v>0.17520000000000005</v>
      </c>
      <c r="L146" s="994" t="s">
        <v>381</v>
      </c>
      <c r="N146" s="925"/>
      <c r="O146" s="771"/>
    </row>
    <row r="147" spans="1:15" ht="11.25" customHeight="1" x14ac:dyDescent="0.25">
      <c r="A147" s="279" t="s">
        <v>519</v>
      </c>
      <c r="B147" s="785" t="s">
        <v>693</v>
      </c>
      <c r="C147" s="786" t="s">
        <v>694</v>
      </c>
      <c r="D147" s="787">
        <v>4.0999999999999997E-6</v>
      </c>
      <c r="E147" s="655">
        <v>2</v>
      </c>
      <c r="F147" s="993">
        <v>0.41714285714285715</v>
      </c>
      <c r="G147" s="787">
        <v>0.48</v>
      </c>
      <c r="H147" s="787">
        <v>0.41714285714285715</v>
      </c>
      <c r="I147" s="787">
        <v>1.7520000000000002</v>
      </c>
      <c r="J147" s="787">
        <v>2.9912195121951224</v>
      </c>
      <c r="K147" s="787">
        <v>1.7520000000000002</v>
      </c>
      <c r="L147" s="994">
        <v>1360000</v>
      </c>
      <c r="N147" s="925"/>
      <c r="O147" s="771"/>
    </row>
    <row r="148" spans="1:15" ht="11.25" customHeight="1" x14ac:dyDescent="0.25">
      <c r="A148" s="279" t="s">
        <v>520</v>
      </c>
      <c r="B148" s="785" t="s">
        <v>695</v>
      </c>
      <c r="C148" s="786" t="s">
        <v>679</v>
      </c>
      <c r="D148" s="787" t="s">
        <v>1014</v>
      </c>
      <c r="E148" s="655" t="s">
        <v>1014</v>
      </c>
      <c r="F148" s="993" t="s">
        <v>1014</v>
      </c>
      <c r="G148" s="787" t="s">
        <v>1014</v>
      </c>
      <c r="H148" s="787" t="s">
        <v>1014</v>
      </c>
      <c r="I148" s="787" t="s">
        <v>1014</v>
      </c>
      <c r="J148" s="787" t="s">
        <v>1014</v>
      </c>
      <c r="K148" s="787" t="s">
        <v>1014</v>
      </c>
      <c r="L148" s="994" t="s">
        <v>381</v>
      </c>
      <c r="N148" s="925"/>
      <c r="O148" s="771"/>
    </row>
    <row r="149" spans="1:15" ht="11.25" customHeight="1" x14ac:dyDescent="0.25">
      <c r="A149" s="279" t="s">
        <v>521</v>
      </c>
      <c r="B149" s="785" t="s">
        <v>695</v>
      </c>
      <c r="C149" s="786" t="s">
        <v>679</v>
      </c>
      <c r="D149" s="787" t="s">
        <v>1014</v>
      </c>
      <c r="E149" s="655" t="s">
        <v>1014</v>
      </c>
      <c r="F149" s="993" t="s">
        <v>1014</v>
      </c>
      <c r="G149" s="787" t="s">
        <v>1014</v>
      </c>
      <c r="H149" s="787" t="s">
        <v>1014</v>
      </c>
      <c r="I149" s="787" t="s">
        <v>1014</v>
      </c>
      <c r="J149" s="787" t="s">
        <v>1014</v>
      </c>
      <c r="K149" s="787" t="s">
        <v>1014</v>
      </c>
      <c r="L149" s="994">
        <v>0.3</v>
      </c>
      <c r="N149" s="925"/>
      <c r="O149" s="771"/>
    </row>
    <row r="150" spans="1:15" ht="11.25" customHeight="1" x14ac:dyDescent="0.25">
      <c r="A150" s="305" t="s">
        <v>126</v>
      </c>
      <c r="B150" s="785" t="s">
        <v>695</v>
      </c>
      <c r="C150" s="786" t="s">
        <v>679</v>
      </c>
      <c r="D150" s="787" t="s">
        <v>1014</v>
      </c>
      <c r="E150" s="655" t="s">
        <v>1014</v>
      </c>
      <c r="F150" s="993" t="s">
        <v>1014</v>
      </c>
      <c r="G150" s="787" t="s">
        <v>1014</v>
      </c>
      <c r="H150" s="787" t="s">
        <v>1014</v>
      </c>
      <c r="I150" s="787" t="s">
        <v>1014</v>
      </c>
      <c r="J150" s="787" t="s">
        <v>1014</v>
      </c>
      <c r="K150" s="787" t="s">
        <v>1014</v>
      </c>
      <c r="L150" s="994" t="s">
        <v>381</v>
      </c>
      <c r="N150" s="925"/>
      <c r="O150" s="771"/>
    </row>
    <row r="151" spans="1:15" ht="11.25" customHeight="1" x14ac:dyDescent="0.25">
      <c r="A151" s="279" t="s">
        <v>127</v>
      </c>
      <c r="B151" s="785" t="s">
        <v>695</v>
      </c>
      <c r="C151" s="786" t="s">
        <v>679</v>
      </c>
      <c r="D151" s="787" t="s">
        <v>1014</v>
      </c>
      <c r="E151" s="655" t="s">
        <v>1014</v>
      </c>
      <c r="F151" s="993" t="s">
        <v>1014</v>
      </c>
      <c r="G151" s="787" t="s">
        <v>1014</v>
      </c>
      <c r="H151" s="787" t="s">
        <v>1014</v>
      </c>
      <c r="I151" s="787" t="s">
        <v>1014</v>
      </c>
      <c r="J151" s="787" t="s">
        <v>1014</v>
      </c>
      <c r="K151" s="787" t="s">
        <v>1014</v>
      </c>
      <c r="L151" s="994" t="s">
        <v>381</v>
      </c>
      <c r="N151" s="925"/>
      <c r="O151" s="771"/>
    </row>
    <row r="152" spans="1:15" ht="11.25" customHeight="1" x14ac:dyDescent="0.25">
      <c r="A152" s="279" t="s">
        <v>128</v>
      </c>
      <c r="B152" s="785" t="s">
        <v>693</v>
      </c>
      <c r="C152" s="786" t="s">
        <v>694</v>
      </c>
      <c r="D152" s="787">
        <v>7.4999999999999997E-3</v>
      </c>
      <c r="E152" s="655">
        <v>0.3</v>
      </c>
      <c r="F152" s="993">
        <v>1.3518518518518518E-4</v>
      </c>
      <c r="G152" s="787">
        <v>1.3518518518518518E-4</v>
      </c>
      <c r="H152" s="787">
        <v>6.257142857142857E-2</v>
      </c>
      <c r="I152" s="787">
        <v>1.6352000000000001E-3</v>
      </c>
      <c r="J152" s="787">
        <v>1.6352000000000001E-3</v>
      </c>
      <c r="K152" s="787">
        <v>0.26280000000000003</v>
      </c>
      <c r="L152" s="994" t="s">
        <v>381</v>
      </c>
      <c r="N152" s="925"/>
      <c r="O152" s="771"/>
    </row>
    <row r="153" spans="1:15" ht="11.25" customHeight="1" x14ac:dyDescent="0.25">
      <c r="A153" s="279" t="s">
        <v>129</v>
      </c>
      <c r="B153" s="785" t="s">
        <v>693</v>
      </c>
      <c r="C153" s="786" t="s">
        <v>694</v>
      </c>
      <c r="D153" s="787" t="s">
        <v>1014</v>
      </c>
      <c r="E153" s="655">
        <v>0.3</v>
      </c>
      <c r="F153" s="993">
        <v>6.257142857142857E-2</v>
      </c>
      <c r="G153" s="787" t="s">
        <v>1014</v>
      </c>
      <c r="H153" s="787">
        <v>6.257142857142857E-2</v>
      </c>
      <c r="I153" s="787">
        <v>0.26280000000000003</v>
      </c>
      <c r="J153" s="787" t="s">
        <v>1014</v>
      </c>
      <c r="K153" s="787">
        <v>0.26280000000000003</v>
      </c>
      <c r="L153" s="994" t="s">
        <v>381</v>
      </c>
      <c r="N153" s="925"/>
      <c r="O153" s="771"/>
    </row>
    <row r="154" spans="1:15" ht="11.25" customHeight="1" x14ac:dyDescent="0.25">
      <c r="A154" s="279" t="s">
        <v>643</v>
      </c>
      <c r="B154" s="785" t="s">
        <v>1437</v>
      </c>
      <c r="C154" s="786" t="s">
        <v>679</v>
      </c>
      <c r="D154" s="787" t="s">
        <v>1014</v>
      </c>
      <c r="E154" s="655" t="s">
        <v>1014</v>
      </c>
      <c r="F154" s="993" t="s">
        <v>1014</v>
      </c>
      <c r="G154" s="787" t="s">
        <v>1014</v>
      </c>
      <c r="H154" s="787" t="s">
        <v>1014</v>
      </c>
      <c r="I154" s="787" t="s">
        <v>1014</v>
      </c>
      <c r="J154" s="787" t="s">
        <v>1014</v>
      </c>
      <c r="K154" s="787" t="s">
        <v>1014</v>
      </c>
      <c r="L154" s="994" t="s">
        <v>381</v>
      </c>
      <c r="N154" s="925"/>
      <c r="O154" s="771"/>
    </row>
    <row r="155" spans="1:15" ht="11.25" customHeight="1" x14ac:dyDescent="0.25">
      <c r="A155" s="305" t="s">
        <v>999</v>
      </c>
      <c r="B155" s="785" t="s">
        <v>695</v>
      </c>
      <c r="C155" s="786" t="s">
        <v>679</v>
      </c>
      <c r="D155" s="787" t="s">
        <v>1014</v>
      </c>
      <c r="E155" s="655" t="s">
        <v>1014</v>
      </c>
      <c r="F155" s="993" t="s">
        <v>1014</v>
      </c>
      <c r="G155" s="787" t="s">
        <v>1014</v>
      </c>
      <c r="H155" s="787" t="s">
        <v>1014</v>
      </c>
      <c r="I155" s="787" t="s">
        <v>1014</v>
      </c>
      <c r="J155" s="787" t="s">
        <v>1014</v>
      </c>
      <c r="K155" s="787" t="s">
        <v>1014</v>
      </c>
      <c r="L155" s="994" t="s">
        <v>381</v>
      </c>
      <c r="N155" s="925"/>
      <c r="O155" s="771"/>
    </row>
    <row r="156" spans="1:15" ht="11.25" customHeight="1" x14ac:dyDescent="0.25">
      <c r="A156" s="305" t="s">
        <v>644</v>
      </c>
      <c r="B156" s="785" t="s">
        <v>695</v>
      </c>
      <c r="C156" s="786" t="s">
        <v>679</v>
      </c>
      <c r="D156" s="787" t="s">
        <v>1014</v>
      </c>
      <c r="E156" s="655" t="s">
        <v>1014</v>
      </c>
      <c r="F156" s="993" t="s">
        <v>1014</v>
      </c>
      <c r="G156" s="787" t="s">
        <v>1014</v>
      </c>
      <c r="H156" s="787" t="s">
        <v>1014</v>
      </c>
      <c r="I156" s="787" t="s">
        <v>1014</v>
      </c>
      <c r="J156" s="787" t="s">
        <v>1014</v>
      </c>
      <c r="K156" s="787" t="s">
        <v>1014</v>
      </c>
      <c r="L156" s="994" t="s">
        <v>381</v>
      </c>
      <c r="N156" s="925"/>
      <c r="O156" s="771"/>
    </row>
    <row r="157" spans="1:15" ht="11.25" customHeight="1" x14ac:dyDescent="0.25">
      <c r="A157" s="305" t="s">
        <v>646</v>
      </c>
      <c r="B157" s="785" t="s">
        <v>695</v>
      </c>
      <c r="C157" s="786" t="s">
        <v>679</v>
      </c>
      <c r="D157" s="787" t="s">
        <v>1014</v>
      </c>
      <c r="E157" s="655" t="s">
        <v>1014</v>
      </c>
      <c r="F157" s="993" t="s">
        <v>1014</v>
      </c>
      <c r="G157" s="787" t="s">
        <v>1014</v>
      </c>
      <c r="H157" s="787" t="s">
        <v>1014</v>
      </c>
      <c r="I157" s="787" t="s">
        <v>1014</v>
      </c>
      <c r="J157" s="787" t="s">
        <v>1014</v>
      </c>
      <c r="K157" s="787" t="s">
        <v>1014</v>
      </c>
      <c r="L157" s="994" t="s">
        <v>381</v>
      </c>
      <c r="N157" s="925"/>
      <c r="O157" s="771"/>
    </row>
    <row r="158" spans="1:15" ht="11.25" customHeight="1" x14ac:dyDescent="0.25">
      <c r="A158" s="279" t="s">
        <v>522</v>
      </c>
      <c r="B158" s="785" t="s">
        <v>695</v>
      </c>
      <c r="C158" s="786" t="s">
        <v>679</v>
      </c>
      <c r="D158" s="787" t="s">
        <v>1014</v>
      </c>
      <c r="E158" s="655" t="s">
        <v>1014</v>
      </c>
      <c r="F158" s="993" t="s">
        <v>1014</v>
      </c>
      <c r="G158" s="787" t="s">
        <v>1014</v>
      </c>
      <c r="H158" s="787" t="s">
        <v>1014</v>
      </c>
      <c r="I158" s="787" t="s">
        <v>1014</v>
      </c>
      <c r="J158" s="787" t="s">
        <v>1014</v>
      </c>
      <c r="K158" s="787" t="s">
        <v>1014</v>
      </c>
      <c r="L158" s="994" t="s">
        <v>381</v>
      </c>
      <c r="N158" s="925"/>
      <c r="O158" s="771"/>
    </row>
    <row r="159" spans="1:15" ht="11.25" customHeight="1" x14ac:dyDescent="0.25">
      <c r="A159" s="279" t="s">
        <v>523</v>
      </c>
      <c r="B159" s="785" t="s">
        <v>693</v>
      </c>
      <c r="C159" s="786" t="s">
        <v>29</v>
      </c>
      <c r="D159" s="787">
        <v>4.4000000000000002E-6</v>
      </c>
      <c r="E159" s="655">
        <v>100</v>
      </c>
      <c r="F159" s="993">
        <v>0.17</v>
      </c>
      <c r="G159" s="787">
        <v>0.17</v>
      </c>
      <c r="H159" s="787">
        <v>20.857142857142858</v>
      </c>
      <c r="I159" s="787">
        <v>2.7872727272727276</v>
      </c>
      <c r="J159" s="787">
        <v>2.7872727272727276</v>
      </c>
      <c r="K159" s="787">
        <v>87.600000000000009</v>
      </c>
      <c r="L159" s="994">
        <v>771244</v>
      </c>
      <c r="N159" s="925"/>
      <c r="O159" s="771"/>
    </row>
    <row r="160" spans="1:15" ht="11.25" customHeight="1" x14ac:dyDescent="0.25">
      <c r="A160" s="279" t="s">
        <v>524</v>
      </c>
      <c r="B160" s="785" t="s">
        <v>693</v>
      </c>
      <c r="C160" s="786" t="s">
        <v>694</v>
      </c>
      <c r="D160" s="787" t="s">
        <v>1014</v>
      </c>
      <c r="E160" s="655">
        <v>100</v>
      </c>
      <c r="F160" s="993">
        <v>20.857142857142858</v>
      </c>
      <c r="G160" s="787" t="s">
        <v>1014</v>
      </c>
      <c r="H160" s="787">
        <v>20.857142857142858</v>
      </c>
      <c r="I160" s="787">
        <v>87.600000000000009</v>
      </c>
      <c r="J160" s="787" t="s">
        <v>1014</v>
      </c>
      <c r="K160" s="787">
        <v>87.600000000000009</v>
      </c>
      <c r="L160" s="994">
        <v>441</v>
      </c>
      <c r="N160" s="925"/>
      <c r="O160" s="771"/>
    </row>
    <row r="161" spans="1:15" ht="11.25" customHeight="1" thickBot="1" x14ac:dyDescent="0.3">
      <c r="A161" s="281" t="s">
        <v>525</v>
      </c>
      <c r="B161" s="905" t="s">
        <v>695</v>
      </c>
      <c r="C161" s="906" t="s">
        <v>679</v>
      </c>
      <c r="D161" s="961" t="s">
        <v>1014</v>
      </c>
      <c r="E161" s="847" t="s">
        <v>1014</v>
      </c>
      <c r="F161" s="995" t="s">
        <v>1014</v>
      </c>
      <c r="G161" s="961" t="s">
        <v>1014</v>
      </c>
      <c r="H161" s="961" t="s">
        <v>1014</v>
      </c>
      <c r="I161" s="961" t="s">
        <v>1014</v>
      </c>
      <c r="J161" s="961" t="s">
        <v>1014</v>
      </c>
      <c r="K161" s="961" t="s">
        <v>1014</v>
      </c>
      <c r="L161" s="996" t="s">
        <v>381</v>
      </c>
      <c r="N161" s="925"/>
      <c r="O161" s="771"/>
    </row>
    <row r="162" spans="1:15" ht="11.25" customHeight="1" thickTop="1" x14ac:dyDescent="0.25">
      <c r="A162" s="66" t="s">
        <v>529</v>
      </c>
      <c r="B162" s="275"/>
      <c r="C162" s="915"/>
      <c r="D162" s="277"/>
      <c r="E162" s="277"/>
      <c r="F162" s="277"/>
      <c r="G162" s="277"/>
      <c r="H162" s="277"/>
      <c r="I162" s="277"/>
      <c r="J162" s="277"/>
      <c r="K162" s="277"/>
      <c r="L162" s="997"/>
    </row>
    <row r="163" spans="1:15" ht="11.25" customHeight="1" x14ac:dyDescent="0.25">
      <c r="A163" s="603" t="s">
        <v>967</v>
      </c>
      <c r="B163" s="275"/>
      <c r="C163" s="915"/>
      <c r="D163" s="277"/>
      <c r="E163" s="277"/>
      <c r="F163" s="277"/>
      <c r="G163" s="277"/>
      <c r="H163" s="277"/>
      <c r="I163" s="277"/>
      <c r="J163" s="277"/>
      <c r="K163" s="277"/>
      <c r="L163" s="997"/>
    </row>
    <row r="164" spans="1:15" ht="11.25" customHeight="1" x14ac:dyDescent="0.25">
      <c r="A164" s="66"/>
      <c r="B164" s="275"/>
      <c r="C164" s="915"/>
      <c r="D164" s="277"/>
      <c r="E164" s="277"/>
      <c r="F164" s="277"/>
      <c r="G164" s="277"/>
      <c r="H164" s="277"/>
      <c r="I164" s="277"/>
      <c r="J164" s="277"/>
      <c r="K164" s="277"/>
      <c r="L164" s="997"/>
    </row>
    <row r="165" spans="1:15" ht="11.25" customHeight="1" x14ac:dyDescent="0.25">
      <c r="A165" s="918" t="s">
        <v>742</v>
      </c>
      <c r="B165" s="919"/>
      <c r="C165" s="915"/>
      <c r="D165" s="277"/>
      <c r="E165" s="277"/>
      <c r="F165" s="277"/>
      <c r="G165" s="277"/>
      <c r="H165" s="277"/>
      <c r="I165" s="277"/>
      <c r="J165" s="277"/>
      <c r="K165" s="277"/>
      <c r="L165" s="997"/>
    </row>
    <row r="166" spans="1:15" ht="11.25" customHeight="1" x14ac:dyDescent="0.25">
      <c r="A166" s="918" t="s">
        <v>1148</v>
      </c>
      <c r="B166" s="919"/>
      <c r="C166" s="915"/>
      <c r="D166" s="277"/>
      <c r="E166" s="277"/>
      <c r="F166" s="277"/>
      <c r="G166" s="277"/>
      <c r="H166" s="277"/>
      <c r="I166" s="277"/>
      <c r="J166" s="277"/>
      <c r="K166" s="277"/>
      <c r="L166" s="997"/>
    </row>
    <row r="167" spans="1:15" ht="11.25" customHeight="1" x14ac:dyDescent="0.25">
      <c r="A167" s="67" t="s">
        <v>1009</v>
      </c>
      <c r="B167" s="68"/>
      <c r="C167" s="915"/>
      <c r="D167" s="277"/>
      <c r="E167" s="277"/>
      <c r="F167" s="277"/>
      <c r="G167" s="277"/>
      <c r="H167" s="277"/>
      <c r="I167" s="277"/>
      <c r="J167" s="277"/>
      <c r="K167" s="277"/>
      <c r="L167" s="997"/>
    </row>
    <row r="168" spans="1:15" ht="11.25" customHeight="1" x14ac:dyDescent="0.25">
      <c r="A168" s="67" t="s">
        <v>992</v>
      </c>
      <c r="B168" s="68"/>
      <c r="C168" s="915"/>
      <c r="D168" s="277"/>
      <c r="E168" s="277"/>
      <c r="F168" s="277"/>
      <c r="G168" s="277"/>
      <c r="H168" s="277"/>
      <c r="I168" s="277"/>
      <c r="J168" s="277"/>
      <c r="K168" s="277"/>
      <c r="L168" s="997"/>
    </row>
    <row r="169" spans="1:15" ht="11.25" customHeight="1" x14ac:dyDescent="0.25">
      <c r="A169" s="918" t="s">
        <v>1149</v>
      </c>
      <c r="B169" s="68"/>
      <c r="C169" s="915"/>
      <c r="D169" s="277"/>
      <c r="E169" s="277"/>
      <c r="F169" s="277"/>
      <c r="G169" s="277"/>
      <c r="H169" s="277"/>
      <c r="I169" s="277"/>
      <c r="J169" s="277"/>
      <c r="K169" s="277"/>
      <c r="L169" s="997"/>
    </row>
    <row r="170" spans="1:15" ht="11.25" customHeight="1" x14ac:dyDescent="0.25">
      <c r="A170" s="320" t="s">
        <v>903</v>
      </c>
      <c r="B170" s="300"/>
      <c r="C170" s="915"/>
      <c r="D170" s="277"/>
      <c r="E170" s="277"/>
      <c r="F170" s="277"/>
      <c r="G170" s="277"/>
      <c r="H170" s="277"/>
      <c r="I170" s="277"/>
      <c r="J170" s="277"/>
      <c r="K170" s="277"/>
      <c r="L170" s="997"/>
    </row>
    <row r="171" spans="1:15" ht="11.25" customHeight="1" x14ac:dyDescent="0.25">
      <c r="A171" s="67" t="s">
        <v>412</v>
      </c>
      <c r="B171" s="68"/>
      <c r="C171" s="915"/>
      <c r="D171" s="277"/>
      <c r="E171" s="277"/>
      <c r="F171" s="277"/>
      <c r="G171" s="277"/>
      <c r="H171" s="277"/>
      <c r="I171" s="277"/>
      <c r="J171" s="277"/>
      <c r="K171" s="277"/>
      <c r="L171" s="997"/>
    </row>
    <row r="172" spans="1:15" ht="12.45" customHeight="1" x14ac:dyDescent="0.25">
      <c r="A172" s="1625" t="s">
        <v>1154</v>
      </c>
      <c r="B172" s="1629"/>
      <c r="C172" s="1629"/>
      <c r="D172" s="1629"/>
      <c r="E172" s="1629"/>
      <c r="F172" s="1629"/>
      <c r="G172" s="1629"/>
      <c r="H172" s="1629"/>
      <c r="I172" s="1629"/>
      <c r="J172" s="1629"/>
      <c r="K172" s="1629"/>
      <c r="L172" s="1630"/>
    </row>
    <row r="173" spans="1:15" ht="11.25" customHeight="1" x14ac:dyDescent="0.25">
      <c r="A173" s="320" t="s">
        <v>413</v>
      </c>
      <c r="B173" s="300"/>
      <c r="C173" s="998"/>
      <c r="D173" s="277"/>
      <c r="E173" s="277"/>
      <c r="F173" s="277"/>
      <c r="G173" s="277"/>
      <c r="H173" s="277"/>
      <c r="I173" s="277"/>
      <c r="J173" s="277"/>
      <c r="K173" s="277"/>
      <c r="L173" s="997"/>
    </row>
    <row r="174" spans="1:15" ht="11.25" customHeight="1" thickBot="1" x14ac:dyDescent="0.3">
      <c r="A174" s="920" t="s">
        <v>175</v>
      </c>
      <c r="B174" s="889"/>
      <c r="C174" s="999"/>
      <c r="D174" s="282"/>
      <c r="E174" s="282"/>
      <c r="F174" s="282"/>
      <c r="G174" s="282"/>
      <c r="H174" s="282"/>
      <c r="I174" s="282"/>
      <c r="J174" s="282"/>
      <c r="K174" s="282"/>
      <c r="L174" s="1000"/>
    </row>
    <row r="175" spans="1:15" ht="13.8" thickTop="1" x14ac:dyDescent="0.25">
      <c r="A175" s="301"/>
      <c r="B175" s="301"/>
      <c r="C175" s="1001"/>
    </row>
    <row r="176" spans="1:15" x14ac:dyDescent="0.25">
      <c r="A176" s="294"/>
      <c r="B176" s="294"/>
      <c r="C176" s="1001"/>
    </row>
    <row r="177" spans="1:3" x14ac:dyDescent="0.25">
      <c r="A177" s="294"/>
      <c r="B177" s="294"/>
      <c r="C177" s="1001"/>
    </row>
    <row r="178" spans="1:3" x14ac:dyDescent="0.25">
      <c r="A178" s="294"/>
      <c r="B178" s="294"/>
      <c r="C178" s="1001"/>
    </row>
    <row r="179" spans="1:3" x14ac:dyDescent="0.25">
      <c r="A179" s="294"/>
      <c r="B179" s="294"/>
      <c r="C179" s="1001"/>
    </row>
    <row r="180" spans="1:3" x14ac:dyDescent="0.25">
      <c r="A180" s="294"/>
      <c r="B180" s="294"/>
      <c r="C180" s="1001"/>
    </row>
    <row r="181" spans="1:3" x14ac:dyDescent="0.25">
      <c r="A181" s="294"/>
      <c r="B181" s="294"/>
      <c r="C181" s="1001"/>
    </row>
    <row r="182" spans="1:3" x14ac:dyDescent="0.25">
      <c r="A182" s="294"/>
      <c r="B182" s="294"/>
      <c r="C182" s="1001"/>
    </row>
    <row r="183" spans="1:3" x14ac:dyDescent="0.25">
      <c r="A183" s="294"/>
      <c r="B183" s="294"/>
      <c r="C183" s="1001"/>
    </row>
    <row r="184" spans="1:3" x14ac:dyDescent="0.25">
      <c r="A184" s="294"/>
      <c r="B184" s="294"/>
      <c r="C184" s="1001"/>
    </row>
    <row r="185" spans="1:3" x14ac:dyDescent="0.25">
      <c r="A185" s="294"/>
      <c r="B185" s="294"/>
      <c r="C185" s="1001"/>
    </row>
    <row r="186" spans="1:3" x14ac:dyDescent="0.25">
      <c r="A186" s="294"/>
      <c r="B186" s="294"/>
      <c r="C186" s="1001"/>
    </row>
    <row r="187" spans="1:3" x14ac:dyDescent="0.25">
      <c r="A187" s="294"/>
      <c r="B187" s="294"/>
      <c r="C187" s="1001"/>
    </row>
    <row r="188" spans="1:3" x14ac:dyDescent="0.25">
      <c r="A188" s="294"/>
      <c r="B188" s="294"/>
      <c r="C188" s="1001"/>
    </row>
    <row r="189" spans="1:3" x14ac:dyDescent="0.25">
      <c r="A189" s="294"/>
      <c r="B189" s="294"/>
      <c r="C189" s="1001"/>
    </row>
    <row r="190" spans="1:3" x14ac:dyDescent="0.25">
      <c r="A190" s="294"/>
      <c r="B190" s="294"/>
      <c r="C190" s="1001"/>
    </row>
    <row r="191" spans="1:3" x14ac:dyDescent="0.25">
      <c r="A191" s="294"/>
      <c r="B191" s="294"/>
      <c r="C191" s="1001"/>
    </row>
    <row r="192" spans="1:3" x14ac:dyDescent="0.25">
      <c r="A192" s="294"/>
      <c r="B192" s="294"/>
      <c r="C192" s="1001"/>
    </row>
    <row r="193" spans="1:3" x14ac:dyDescent="0.25">
      <c r="A193" s="294"/>
      <c r="B193" s="294"/>
      <c r="C193" s="1001"/>
    </row>
    <row r="194" spans="1:3" x14ac:dyDescent="0.25">
      <c r="A194" s="294"/>
      <c r="B194" s="294"/>
      <c r="C194" s="1001"/>
    </row>
    <row r="195" spans="1:3" x14ac:dyDescent="0.25">
      <c r="A195" s="294"/>
      <c r="B195" s="294"/>
      <c r="C195" s="1001"/>
    </row>
    <row r="196" spans="1:3" x14ac:dyDescent="0.25">
      <c r="A196" s="294"/>
      <c r="B196" s="294"/>
      <c r="C196" s="1001"/>
    </row>
    <row r="197" spans="1:3" x14ac:dyDescent="0.25">
      <c r="A197" s="294"/>
      <c r="B197" s="294"/>
      <c r="C197" s="1001"/>
    </row>
    <row r="198" spans="1:3" x14ac:dyDescent="0.25">
      <c r="A198" s="294"/>
      <c r="B198" s="294"/>
      <c r="C198" s="1001"/>
    </row>
    <row r="199" spans="1:3" x14ac:dyDescent="0.25">
      <c r="A199" s="294"/>
      <c r="B199" s="294"/>
      <c r="C199" s="1001"/>
    </row>
    <row r="200" spans="1:3" x14ac:dyDescent="0.25">
      <c r="A200" s="294"/>
      <c r="B200" s="294"/>
      <c r="C200" s="1001"/>
    </row>
    <row r="201" spans="1:3" x14ac:dyDescent="0.25">
      <c r="A201" s="294"/>
      <c r="B201" s="294"/>
      <c r="C201" s="1001"/>
    </row>
    <row r="202" spans="1:3" x14ac:dyDescent="0.25">
      <c r="A202" s="294"/>
      <c r="B202" s="294"/>
      <c r="C202" s="1001"/>
    </row>
    <row r="203" spans="1:3" x14ac:dyDescent="0.25">
      <c r="A203" s="294"/>
      <c r="B203" s="294"/>
      <c r="C203" s="1001"/>
    </row>
    <row r="204" spans="1:3" x14ac:dyDescent="0.25">
      <c r="A204" s="294"/>
      <c r="B204" s="294"/>
      <c r="C204" s="1001"/>
    </row>
    <row r="205" spans="1:3" x14ac:dyDescent="0.25">
      <c r="A205" s="294"/>
      <c r="B205" s="294"/>
      <c r="C205" s="1001"/>
    </row>
    <row r="206" spans="1:3" x14ac:dyDescent="0.25">
      <c r="A206" s="294"/>
      <c r="B206" s="294"/>
      <c r="C206" s="1001"/>
    </row>
    <row r="207" spans="1:3" x14ac:dyDescent="0.25">
      <c r="A207" s="294"/>
      <c r="B207" s="294"/>
      <c r="C207" s="1001"/>
    </row>
    <row r="208" spans="1:3" x14ac:dyDescent="0.25">
      <c r="A208" s="294"/>
      <c r="B208" s="294"/>
      <c r="C208" s="1001"/>
    </row>
    <row r="209" spans="1:3" x14ac:dyDescent="0.25">
      <c r="A209" s="294"/>
      <c r="B209" s="294"/>
      <c r="C209" s="1001"/>
    </row>
    <row r="210" spans="1:3" x14ac:dyDescent="0.25">
      <c r="A210" s="294"/>
      <c r="B210" s="294"/>
      <c r="C210" s="1001"/>
    </row>
    <row r="211" spans="1:3" x14ac:dyDescent="0.25">
      <c r="A211" s="294"/>
      <c r="B211" s="294"/>
      <c r="C211" s="1001"/>
    </row>
    <row r="212" spans="1:3" x14ac:dyDescent="0.25">
      <c r="A212" s="294"/>
      <c r="B212" s="294"/>
      <c r="C212" s="1001"/>
    </row>
    <row r="213" spans="1:3" x14ac:dyDescent="0.25">
      <c r="A213" s="294"/>
      <c r="B213" s="294"/>
      <c r="C213" s="1001"/>
    </row>
    <row r="214" spans="1:3" x14ac:dyDescent="0.25">
      <c r="A214" s="294"/>
      <c r="B214" s="294"/>
      <c r="C214" s="1001"/>
    </row>
    <row r="215" spans="1:3" x14ac:dyDescent="0.25">
      <c r="A215" s="294"/>
      <c r="B215" s="294"/>
      <c r="C215" s="1001"/>
    </row>
    <row r="216" spans="1:3" x14ac:dyDescent="0.25">
      <c r="A216" s="294"/>
      <c r="B216" s="294"/>
      <c r="C216" s="1001"/>
    </row>
    <row r="217" spans="1:3" x14ac:dyDescent="0.25">
      <c r="A217" s="294"/>
      <c r="B217" s="294"/>
      <c r="C217" s="1001"/>
    </row>
    <row r="218" spans="1:3" x14ac:dyDescent="0.25">
      <c r="A218" s="294"/>
      <c r="B218" s="294"/>
      <c r="C218" s="1001"/>
    </row>
    <row r="219" spans="1:3" x14ac:dyDescent="0.25">
      <c r="A219" s="294"/>
      <c r="B219" s="294"/>
      <c r="C219" s="1001"/>
    </row>
    <row r="220" spans="1:3" x14ac:dyDescent="0.25">
      <c r="A220" s="294"/>
      <c r="B220" s="294"/>
      <c r="C220" s="1001"/>
    </row>
    <row r="221" spans="1:3" x14ac:dyDescent="0.25">
      <c r="A221" s="294"/>
      <c r="B221" s="294"/>
      <c r="C221" s="1001"/>
    </row>
    <row r="222" spans="1:3" x14ac:dyDescent="0.25">
      <c r="A222" s="294"/>
      <c r="B222" s="294"/>
      <c r="C222" s="1001"/>
    </row>
    <row r="223" spans="1:3" x14ac:dyDescent="0.25">
      <c r="A223" s="294"/>
      <c r="B223" s="294"/>
      <c r="C223" s="1001"/>
    </row>
    <row r="224" spans="1:3" x14ac:dyDescent="0.25">
      <c r="A224" s="294"/>
      <c r="B224" s="294"/>
      <c r="C224" s="1001"/>
    </row>
    <row r="225" spans="1:3" x14ac:dyDescent="0.25">
      <c r="A225" s="294"/>
      <c r="B225" s="294"/>
      <c r="C225" s="1001"/>
    </row>
    <row r="226" spans="1:3" x14ac:dyDescent="0.25">
      <c r="A226" s="294"/>
      <c r="B226" s="294"/>
      <c r="C226" s="1001"/>
    </row>
    <row r="227" spans="1:3" x14ac:dyDescent="0.25">
      <c r="A227" s="294"/>
      <c r="B227" s="294"/>
      <c r="C227" s="1001"/>
    </row>
    <row r="228" spans="1:3" x14ac:dyDescent="0.25">
      <c r="A228" s="294"/>
      <c r="B228" s="294"/>
      <c r="C228" s="1001"/>
    </row>
    <row r="229" spans="1:3" x14ac:dyDescent="0.25">
      <c r="A229" s="294"/>
      <c r="B229" s="294"/>
      <c r="C229" s="1001"/>
    </row>
    <row r="230" spans="1:3" x14ac:dyDescent="0.25">
      <c r="A230" s="294"/>
      <c r="B230" s="294"/>
      <c r="C230" s="1001"/>
    </row>
    <row r="231" spans="1:3" x14ac:dyDescent="0.25">
      <c r="A231" s="294"/>
      <c r="B231" s="294"/>
      <c r="C231" s="1001"/>
    </row>
    <row r="232" spans="1:3" x14ac:dyDescent="0.25">
      <c r="A232" s="294"/>
      <c r="B232" s="294"/>
      <c r="C232" s="1001"/>
    </row>
    <row r="233" spans="1:3" x14ac:dyDescent="0.25">
      <c r="A233" s="294"/>
      <c r="B233" s="294"/>
      <c r="C233" s="1001"/>
    </row>
    <row r="234" spans="1:3" x14ac:dyDescent="0.25">
      <c r="A234" s="294"/>
      <c r="B234" s="294"/>
      <c r="C234" s="1001"/>
    </row>
    <row r="235" spans="1:3" x14ac:dyDescent="0.25">
      <c r="A235" s="294"/>
      <c r="B235" s="294"/>
      <c r="C235" s="1001"/>
    </row>
    <row r="236" spans="1:3" x14ac:dyDescent="0.25">
      <c r="A236" s="294"/>
      <c r="B236" s="294"/>
      <c r="C236" s="1001"/>
    </row>
    <row r="237" spans="1:3" x14ac:dyDescent="0.25">
      <c r="A237" s="294"/>
      <c r="B237" s="294"/>
      <c r="C237" s="1001"/>
    </row>
    <row r="238" spans="1:3" x14ac:dyDescent="0.25">
      <c r="A238" s="294"/>
      <c r="B238" s="294"/>
      <c r="C238" s="1001"/>
    </row>
    <row r="239" spans="1:3" x14ac:dyDescent="0.25">
      <c r="A239" s="294"/>
      <c r="B239" s="294"/>
      <c r="C239" s="1001"/>
    </row>
    <row r="240" spans="1:3" x14ac:dyDescent="0.25">
      <c r="A240" s="294"/>
      <c r="B240" s="294"/>
      <c r="C240" s="1001"/>
    </row>
    <row r="241" spans="1:3" x14ac:dyDescent="0.25">
      <c r="A241" s="294"/>
      <c r="B241" s="294"/>
      <c r="C241" s="1001"/>
    </row>
    <row r="242" spans="1:3" x14ac:dyDescent="0.25">
      <c r="A242" s="294"/>
      <c r="B242" s="294"/>
      <c r="C242" s="1001"/>
    </row>
    <row r="243" spans="1:3" x14ac:dyDescent="0.25">
      <c r="A243" s="294"/>
      <c r="B243" s="294"/>
      <c r="C243" s="1001"/>
    </row>
    <row r="244" spans="1:3" x14ac:dyDescent="0.25">
      <c r="A244" s="294"/>
      <c r="B244" s="294"/>
      <c r="C244" s="1001"/>
    </row>
    <row r="245" spans="1:3" x14ac:dyDescent="0.25">
      <c r="A245" s="294"/>
      <c r="B245" s="294"/>
      <c r="C245" s="1001"/>
    </row>
    <row r="246" spans="1:3" x14ac:dyDescent="0.25">
      <c r="A246" s="294"/>
      <c r="B246" s="294"/>
      <c r="C246" s="1001"/>
    </row>
    <row r="247" spans="1:3" x14ac:dyDescent="0.25">
      <c r="A247" s="294"/>
      <c r="B247" s="294"/>
      <c r="C247" s="1001"/>
    </row>
    <row r="248" spans="1:3" x14ac:dyDescent="0.25">
      <c r="A248" s="294"/>
      <c r="B248" s="294"/>
      <c r="C248" s="1001"/>
    </row>
    <row r="249" spans="1:3" x14ac:dyDescent="0.25">
      <c r="A249" s="294"/>
      <c r="B249" s="294"/>
      <c r="C249" s="1001"/>
    </row>
    <row r="250" spans="1:3" x14ac:dyDescent="0.25">
      <c r="A250" s="294"/>
      <c r="B250" s="294"/>
      <c r="C250" s="1001"/>
    </row>
  </sheetData>
  <sheetProtection algorithmName="SHA-512" hashValue="+ubLKUI00FJcc7X3WMIbqQQqdBuG8GWDS5/WGiEk40GHYuu2Liply3WTUclUyyprU1Ca6VmC3QbDM5yYNzQVlw==" saltValue="+iprpFsDkyiizsYZ4JnNhg==" spinCount="100000" sheet="1" objects="1" scenarios="1"/>
  <mergeCells count="4">
    <mergeCell ref="L3:L6"/>
    <mergeCell ref="B6:C6"/>
    <mergeCell ref="B7:C7"/>
    <mergeCell ref="A172:L172"/>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rowBreaks count="1" manualBreakCount="1">
    <brk id="158"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H181"/>
  <sheetViews>
    <sheetView zoomScaleNormal="100" workbookViewId="0">
      <pane ySplit="3108" topLeftCell="A6" activePane="bottomLeft"/>
      <selection sqref="A1:XFD1048576"/>
      <selection pane="bottomLeft" activeCell="G9" sqref="G9"/>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33203125" style="284" customWidth="1"/>
    <col min="5" max="5" width="8.88671875" style="284" customWidth="1"/>
    <col min="6" max="6" width="15.6640625" style="284" customWidth="1"/>
    <col min="7" max="7" width="13.6640625" style="284" customWidth="1"/>
    <col min="8" max="16384" width="9.109375" style="280"/>
  </cols>
  <sheetData>
    <row r="1" spans="1:8" s="275" customFormat="1" ht="50.1" customHeight="1" x14ac:dyDescent="0.3">
      <c r="A1" s="1666" t="s">
        <v>763</v>
      </c>
      <c r="B1" s="1667"/>
      <c r="C1" s="1667"/>
      <c r="D1" s="1667"/>
      <c r="E1" s="1667"/>
      <c r="F1" s="1667"/>
      <c r="G1" s="1667"/>
      <c r="H1" s="297"/>
    </row>
    <row r="2" spans="1:8" s="275" customFormat="1" ht="13.8" x14ac:dyDescent="0.25">
      <c r="A2" s="1002" t="s">
        <v>38</v>
      </c>
      <c r="B2" s="801"/>
      <c r="C2" s="801"/>
      <c r="D2" s="801"/>
      <c r="E2" s="801"/>
      <c r="F2" s="801"/>
      <c r="G2" s="801"/>
      <c r="H2" s="297"/>
    </row>
    <row r="3" spans="1:8" s="275" customFormat="1" ht="13.8" thickBot="1" x14ac:dyDescent="0.3">
      <c r="A3" s="1003"/>
      <c r="B3" s="801"/>
      <c r="C3" s="1004"/>
      <c r="D3" s="801"/>
      <c r="E3" s="801"/>
      <c r="F3" s="801"/>
      <c r="G3" s="801"/>
      <c r="H3" s="297"/>
    </row>
    <row r="4" spans="1:8" s="278" customFormat="1" ht="48.75" customHeight="1" thickTop="1" x14ac:dyDescent="0.25">
      <c r="A4" s="1668" t="s">
        <v>654</v>
      </c>
      <c r="B4" s="1664" t="s">
        <v>764</v>
      </c>
      <c r="C4" s="1005"/>
      <c r="D4" s="1006" t="s">
        <v>269</v>
      </c>
      <c r="E4" s="1007" t="s">
        <v>765</v>
      </c>
      <c r="F4" s="1008" t="s">
        <v>588</v>
      </c>
      <c r="G4" s="1009" t="s">
        <v>189</v>
      </c>
      <c r="H4" s="297"/>
    </row>
    <row r="5" spans="1:8" s="278" customFormat="1" ht="15.75" customHeight="1" thickBot="1" x14ac:dyDescent="0.3">
      <c r="A5" s="1669"/>
      <c r="B5" s="1665"/>
      <c r="C5" s="1010" t="s">
        <v>526</v>
      </c>
      <c r="D5" s="1011" t="s">
        <v>766</v>
      </c>
      <c r="E5" s="824" t="s">
        <v>862</v>
      </c>
      <c r="F5" s="1012" t="s">
        <v>767</v>
      </c>
      <c r="G5" s="1013" t="s">
        <v>423</v>
      </c>
      <c r="H5" s="297"/>
    </row>
    <row r="6" spans="1:8" s="278" customFormat="1" ht="11.25" customHeight="1" x14ac:dyDescent="0.2">
      <c r="A6" s="309" t="s">
        <v>589</v>
      </c>
      <c r="B6" s="784">
        <v>15</v>
      </c>
      <c r="C6" s="828" t="s">
        <v>1442</v>
      </c>
      <c r="D6" s="783">
        <v>20</v>
      </c>
      <c r="E6" s="830">
        <v>353.51089588377721</v>
      </c>
      <c r="F6" s="1014">
        <v>3900</v>
      </c>
      <c r="G6" s="754">
        <v>15</v>
      </c>
    </row>
    <row r="7" spans="1:8" s="278" customFormat="1" ht="11.25" customHeight="1" x14ac:dyDescent="0.2">
      <c r="A7" s="279" t="s">
        <v>590</v>
      </c>
      <c r="B7" s="788">
        <v>13</v>
      </c>
      <c r="C7" s="834" t="s">
        <v>1442</v>
      </c>
      <c r="D7" s="787">
        <v>1965</v>
      </c>
      <c r="E7" s="836">
        <v>235.67393058918483</v>
      </c>
      <c r="F7" s="1015" t="s">
        <v>1439</v>
      </c>
      <c r="G7" s="757">
        <v>13</v>
      </c>
    </row>
    <row r="8" spans="1:8" s="278" customFormat="1" ht="11.25" customHeight="1" x14ac:dyDescent="0.2">
      <c r="A8" s="279" t="s">
        <v>591</v>
      </c>
      <c r="B8" s="788">
        <v>1500</v>
      </c>
      <c r="C8" s="834" t="s">
        <v>1442</v>
      </c>
      <c r="D8" s="787">
        <v>20000</v>
      </c>
      <c r="E8" s="836">
        <v>14110.433698212553</v>
      </c>
      <c r="F8" s="1015">
        <v>622402054.16688001</v>
      </c>
      <c r="G8" s="757">
        <v>1500</v>
      </c>
    </row>
    <row r="9" spans="1:8" s="278" customFormat="1" ht="11.25" customHeight="1" x14ac:dyDescent="0.2">
      <c r="A9" s="279" t="s">
        <v>592</v>
      </c>
      <c r="B9" s="788">
        <v>1.3999999999999999E-4</v>
      </c>
      <c r="C9" s="834" t="s">
        <v>1442</v>
      </c>
      <c r="D9" s="787">
        <v>8.5</v>
      </c>
      <c r="E9" s="836">
        <v>5.1279169417946307E-3</v>
      </c>
      <c r="F9" s="1015" t="s">
        <v>1014</v>
      </c>
      <c r="G9" s="757">
        <v>1.3999999999999999E-4</v>
      </c>
    </row>
    <row r="10" spans="1:8" s="278" customFormat="1" ht="11.25" customHeight="1" x14ac:dyDescent="0.2">
      <c r="A10" s="279" t="s">
        <v>171</v>
      </c>
      <c r="B10" s="788">
        <v>180.49450549450549</v>
      </c>
      <c r="C10" s="834" t="s">
        <v>929</v>
      </c>
      <c r="D10" s="787">
        <v>50000</v>
      </c>
      <c r="E10" s="836">
        <v>180.49450549450549</v>
      </c>
      <c r="F10" s="1015" t="s">
        <v>1014</v>
      </c>
      <c r="G10" s="757">
        <v>700</v>
      </c>
    </row>
    <row r="11" spans="1:8" s="278" customFormat="1" ht="11.25" customHeight="1" x14ac:dyDescent="0.2">
      <c r="A11" s="305" t="s">
        <v>172</v>
      </c>
      <c r="B11" s="788">
        <v>18</v>
      </c>
      <c r="C11" s="834" t="s">
        <v>1442</v>
      </c>
      <c r="D11" s="787">
        <v>50000</v>
      </c>
      <c r="E11" s="836">
        <v>40.109890109890109</v>
      </c>
      <c r="F11" s="1015" t="s">
        <v>1014</v>
      </c>
      <c r="G11" s="757">
        <v>18</v>
      </c>
    </row>
    <row r="12" spans="1:8" s="278" customFormat="1" ht="11.25" customHeight="1" x14ac:dyDescent="0.2">
      <c r="A12" s="305" t="s">
        <v>103</v>
      </c>
      <c r="B12" s="788">
        <v>11</v>
      </c>
      <c r="C12" s="834" t="s">
        <v>1442</v>
      </c>
      <c r="D12" s="787">
        <v>50000</v>
      </c>
      <c r="E12" s="836">
        <v>40.109890109890109</v>
      </c>
      <c r="F12" s="1015" t="s">
        <v>1014</v>
      </c>
      <c r="G12" s="757">
        <v>11</v>
      </c>
    </row>
    <row r="13" spans="1:8" s="278" customFormat="1" ht="11.25" customHeight="1" x14ac:dyDescent="0.2">
      <c r="A13" s="279" t="s">
        <v>593</v>
      </c>
      <c r="B13" s="788">
        <v>0.02</v>
      </c>
      <c r="C13" s="834" t="s">
        <v>1442</v>
      </c>
      <c r="D13" s="787">
        <v>21.5</v>
      </c>
      <c r="E13" s="836">
        <v>1767.5544794188861</v>
      </c>
      <c r="F13" s="1015">
        <v>43</v>
      </c>
      <c r="G13" s="757">
        <v>0.02</v>
      </c>
    </row>
    <row r="14" spans="1:8" s="278" customFormat="1" ht="11.25" customHeight="1" x14ac:dyDescent="0.2">
      <c r="A14" s="279" t="s">
        <v>594</v>
      </c>
      <c r="B14" s="788">
        <v>6</v>
      </c>
      <c r="C14" s="834" t="s">
        <v>929</v>
      </c>
      <c r="D14" s="787">
        <v>50000</v>
      </c>
      <c r="E14" s="836">
        <v>6</v>
      </c>
      <c r="F14" s="1015" t="s">
        <v>1014</v>
      </c>
      <c r="G14" s="757">
        <v>30</v>
      </c>
    </row>
    <row r="15" spans="1:8" s="278" customFormat="1" ht="11.25" customHeight="1" x14ac:dyDescent="0.2">
      <c r="A15" s="279" t="s">
        <v>731</v>
      </c>
      <c r="B15" s="788">
        <v>10</v>
      </c>
      <c r="C15" s="834" t="s">
        <v>929</v>
      </c>
      <c r="D15" s="787">
        <v>50000</v>
      </c>
      <c r="E15" s="836">
        <v>10</v>
      </c>
      <c r="F15" s="1015" t="s">
        <v>1014</v>
      </c>
      <c r="G15" s="757">
        <v>36</v>
      </c>
    </row>
    <row r="16" spans="1:8" s="278" customFormat="1" ht="11.25" customHeight="1" x14ac:dyDescent="0.2">
      <c r="A16" s="279" t="s">
        <v>104</v>
      </c>
      <c r="B16" s="788">
        <v>3</v>
      </c>
      <c r="C16" s="834" t="s">
        <v>929</v>
      </c>
      <c r="D16" s="787">
        <v>20</v>
      </c>
      <c r="E16" s="836">
        <v>3</v>
      </c>
      <c r="F16" s="1015" t="s">
        <v>1014</v>
      </c>
      <c r="G16" s="757">
        <v>12</v>
      </c>
    </row>
    <row r="17" spans="1:7" s="278" customFormat="1" ht="11.25" customHeight="1" x14ac:dyDescent="0.2">
      <c r="A17" s="279" t="s">
        <v>732</v>
      </c>
      <c r="B17" s="788">
        <v>220</v>
      </c>
      <c r="C17" s="834" t="s">
        <v>1442</v>
      </c>
      <c r="D17" s="787">
        <v>50000</v>
      </c>
      <c r="E17" s="836">
        <v>2000</v>
      </c>
      <c r="F17" s="1015" t="s">
        <v>1014</v>
      </c>
      <c r="G17" s="757">
        <v>220</v>
      </c>
    </row>
    <row r="18" spans="1:7" s="278" customFormat="1" ht="11.25" customHeight="1" x14ac:dyDescent="0.2">
      <c r="A18" s="279" t="s">
        <v>1245</v>
      </c>
      <c r="B18" s="788">
        <v>0.14000000000000001</v>
      </c>
      <c r="C18" s="834" t="s">
        <v>1442</v>
      </c>
      <c r="D18" s="787">
        <v>1900</v>
      </c>
      <c r="E18" s="836">
        <v>1002.7472527472528</v>
      </c>
      <c r="F18" s="1015" t="s">
        <v>1014</v>
      </c>
      <c r="G18" s="757">
        <v>0.14000000000000001</v>
      </c>
    </row>
    <row r="19" spans="1:7" s="278" customFormat="1" ht="11.25" customHeight="1" x14ac:dyDescent="0.2">
      <c r="A19" s="279" t="s">
        <v>733</v>
      </c>
      <c r="B19" s="788">
        <v>5</v>
      </c>
      <c r="C19" s="834" t="s">
        <v>929</v>
      </c>
      <c r="D19" s="787">
        <v>170</v>
      </c>
      <c r="E19" s="836">
        <v>5</v>
      </c>
      <c r="F19" s="1015">
        <v>2250.3937370979761</v>
      </c>
      <c r="G19" s="757">
        <v>71.3</v>
      </c>
    </row>
    <row r="20" spans="1:7" s="278" customFormat="1" ht="11.25" customHeight="1" x14ac:dyDescent="0.2">
      <c r="A20" s="279" t="s">
        <v>734</v>
      </c>
      <c r="B20" s="788">
        <v>1.1344740236530064E-2</v>
      </c>
      <c r="C20" s="834" t="s">
        <v>929</v>
      </c>
      <c r="D20" s="787">
        <v>4.7</v>
      </c>
      <c r="E20" s="836">
        <v>1.1344740236530064E-2</v>
      </c>
      <c r="F20" s="1015" t="s">
        <v>1014</v>
      </c>
      <c r="G20" s="757">
        <v>2.7E-2</v>
      </c>
    </row>
    <row r="21" spans="1:7" s="278" customFormat="1" ht="11.25" customHeight="1" x14ac:dyDescent="0.2">
      <c r="A21" s="279" t="s">
        <v>735</v>
      </c>
      <c r="B21" s="788">
        <v>0.06</v>
      </c>
      <c r="C21" s="834" t="s">
        <v>1442</v>
      </c>
      <c r="D21" s="787">
        <v>0.8</v>
      </c>
      <c r="E21" s="836">
        <v>0.2</v>
      </c>
      <c r="F21" s="1015" t="s">
        <v>1014</v>
      </c>
      <c r="G21" s="757">
        <v>0.06</v>
      </c>
    </row>
    <row r="22" spans="1:7" s="278" customFormat="1" ht="11.25" customHeight="1" x14ac:dyDescent="0.2">
      <c r="A22" s="279" t="s">
        <v>736</v>
      </c>
      <c r="B22" s="788">
        <v>2.9498525073746312E-2</v>
      </c>
      <c r="C22" s="834" t="s">
        <v>929</v>
      </c>
      <c r="D22" s="787">
        <v>0.75</v>
      </c>
      <c r="E22" s="836">
        <v>2.9498525073746312E-2</v>
      </c>
      <c r="F22" s="1015" t="s">
        <v>1014</v>
      </c>
      <c r="G22" s="757">
        <v>0.68</v>
      </c>
    </row>
    <row r="23" spans="1:7" s="278" customFormat="1" ht="11.25" customHeight="1" x14ac:dyDescent="0.2">
      <c r="A23" s="279" t="s">
        <v>737</v>
      </c>
      <c r="B23" s="788">
        <v>0.12999999999999998</v>
      </c>
      <c r="C23" s="834" t="s">
        <v>283</v>
      </c>
      <c r="D23" s="787">
        <v>0.12999999999999998</v>
      </c>
      <c r="E23" s="836">
        <v>802.19780219780216</v>
      </c>
      <c r="F23" s="1015" t="s">
        <v>1014</v>
      </c>
      <c r="G23" s="757">
        <v>0.44</v>
      </c>
    </row>
    <row r="24" spans="1:7" s="278" customFormat="1" ht="11.25" customHeight="1" x14ac:dyDescent="0.2">
      <c r="A24" s="279" t="s">
        <v>738</v>
      </c>
      <c r="B24" s="788">
        <v>0.29498525073746318</v>
      </c>
      <c r="C24" s="834" t="s">
        <v>929</v>
      </c>
      <c r="D24" s="787">
        <v>0.4</v>
      </c>
      <c r="E24" s="836">
        <v>0.29498525073746318</v>
      </c>
      <c r="F24" s="1015" t="s">
        <v>1014</v>
      </c>
      <c r="G24" s="757">
        <v>0.64</v>
      </c>
    </row>
    <row r="25" spans="1:7" s="278" customFormat="1" ht="11.25" customHeight="1" x14ac:dyDescent="0.2">
      <c r="A25" s="279" t="s">
        <v>136</v>
      </c>
      <c r="B25" s="788">
        <v>0.66</v>
      </c>
      <c r="C25" s="834" t="s">
        <v>1442</v>
      </c>
      <c r="D25" s="787">
        <v>50000</v>
      </c>
      <c r="E25" s="836">
        <v>4</v>
      </c>
      <c r="F25" s="1015" t="s">
        <v>1014</v>
      </c>
      <c r="G25" s="757">
        <v>0.66</v>
      </c>
    </row>
    <row r="26" spans="1:7" s="278" customFormat="1" ht="11.25" customHeight="1" x14ac:dyDescent="0.2">
      <c r="A26" s="279" t="s">
        <v>243</v>
      </c>
      <c r="B26" s="788">
        <v>0.5</v>
      </c>
      <c r="C26" s="834" t="s">
        <v>283</v>
      </c>
      <c r="D26" s="787">
        <v>0.5</v>
      </c>
      <c r="E26" s="836">
        <v>0.83421630748893139</v>
      </c>
      <c r="F26" s="1015" t="s">
        <v>1439</v>
      </c>
      <c r="G26" s="757">
        <v>6.5</v>
      </c>
    </row>
    <row r="27" spans="1:7" s="278" customFormat="1" ht="11.25" customHeight="1" x14ac:dyDescent="0.2">
      <c r="A27" s="279" t="s">
        <v>137</v>
      </c>
      <c r="B27" s="788">
        <v>1.3719999248219218E-2</v>
      </c>
      <c r="C27" s="834" t="s">
        <v>929</v>
      </c>
      <c r="D27" s="787">
        <v>360</v>
      </c>
      <c r="E27" s="836">
        <v>1.3719999248219218E-2</v>
      </c>
      <c r="F27" s="1015">
        <v>175.65607394552634</v>
      </c>
      <c r="G27" s="757">
        <v>2380</v>
      </c>
    </row>
    <row r="28" spans="1:7" s="278" customFormat="1" ht="11.25" customHeight="1" x14ac:dyDescent="0.2">
      <c r="A28" s="789" t="s">
        <v>1177</v>
      </c>
      <c r="B28" s="788">
        <v>0.37322971522061449</v>
      </c>
      <c r="C28" s="834" t="s">
        <v>1442</v>
      </c>
      <c r="D28" s="787">
        <v>320</v>
      </c>
      <c r="E28" s="836">
        <v>0.37322971522061449</v>
      </c>
      <c r="F28" s="1015" t="s">
        <v>1439</v>
      </c>
      <c r="G28" s="757">
        <v>0.37322971522061449</v>
      </c>
    </row>
    <row r="29" spans="1:7" s="278" customFormat="1" ht="11.25" customHeight="1" x14ac:dyDescent="0.2">
      <c r="A29" s="279" t="s">
        <v>138</v>
      </c>
      <c r="B29" s="788">
        <v>3</v>
      </c>
      <c r="C29" s="834" t="s">
        <v>1442</v>
      </c>
      <c r="D29" s="787">
        <v>135</v>
      </c>
      <c r="E29" s="836">
        <v>6</v>
      </c>
      <c r="F29" s="1015" t="s">
        <v>1014</v>
      </c>
      <c r="G29" s="757">
        <v>3</v>
      </c>
    </row>
    <row r="30" spans="1:7" s="278" customFormat="1" ht="11.25" customHeight="1" x14ac:dyDescent="0.2">
      <c r="A30" s="279" t="s">
        <v>139</v>
      </c>
      <c r="B30" s="788">
        <v>1000</v>
      </c>
      <c r="C30" s="834" t="s">
        <v>1442</v>
      </c>
      <c r="D30" s="787">
        <v>50000</v>
      </c>
      <c r="E30" s="836">
        <v>4010.9890109890111</v>
      </c>
      <c r="F30" s="1015" t="s">
        <v>1014</v>
      </c>
      <c r="G30" s="757">
        <v>1000</v>
      </c>
    </row>
    <row r="31" spans="1:7" s="278" customFormat="1" ht="11.25" customHeight="1" x14ac:dyDescent="0.2">
      <c r="A31" s="279" t="s">
        <v>140</v>
      </c>
      <c r="B31" s="788">
        <v>0.13541237706225631</v>
      </c>
      <c r="C31" s="834" t="s">
        <v>929</v>
      </c>
      <c r="D31" s="787">
        <v>50000</v>
      </c>
      <c r="E31" s="836">
        <v>0.13541237706225631</v>
      </c>
      <c r="F31" s="1015">
        <v>114.99301190674856</v>
      </c>
      <c r="G31" s="757">
        <v>340</v>
      </c>
    </row>
    <row r="32" spans="1:7" s="278" customFormat="1" ht="11.25" customHeight="1" x14ac:dyDescent="0.2">
      <c r="A32" s="279" t="s">
        <v>141</v>
      </c>
      <c r="B32" s="788">
        <v>80</v>
      </c>
      <c r="C32" s="834" t="s">
        <v>929</v>
      </c>
      <c r="D32" s="787">
        <v>510</v>
      </c>
      <c r="E32" s="836">
        <v>80</v>
      </c>
      <c r="F32" s="1015" t="s">
        <v>1014</v>
      </c>
      <c r="G32" s="757">
        <v>230</v>
      </c>
    </row>
    <row r="33" spans="1:7" s="278" customFormat="1" ht="11.25" customHeight="1" x14ac:dyDescent="0.2">
      <c r="A33" s="279" t="s">
        <v>142</v>
      </c>
      <c r="B33" s="788">
        <v>7.6041666666666679</v>
      </c>
      <c r="C33" s="834" t="s">
        <v>929</v>
      </c>
      <c r="D33" s="787">
        <v>50000</v>
      </c>
      <c r="E33" s="836">
        <v>7.6041666666666679</v>
      </c>
      <c r="F33" s="1015">
        <v>406.594108187725</v>
      </c>
      <c r="G33" s="757">
        <v>16</v>
      </c>
    </row>
    <row r="34" spans="1:7" s="278" customFormat="1" ht="11.25" customHeight="1" x14ac:dyDescent="0.2">
      <c r="A34" s="279" t="s">
        <v>143</v>
      </c>
      <c r="B34" s="788">
        <v>3</v>
      </c>
      <c r="C34" s="834" t="s">
        <v>1442</v>
      </c>
      <c r="D34" s="787">
        <v>50000</v>
      </c>
      <c r="E34" s="836">
        <v>5</v>
      </c>
      <c r="F34" s="1015" t="s">
        <v>1014</v>
      </c>
      <c r="G34" s="757">
        <v>3</v>
      </c>
    </row>
    <row r="35" spans="1:7" s="278" customFormat="1" ht="11.25" customHeight="1" x14ac:dyDescent="0.2">
      <c r="A35" s="279" t="s">
        <v>144</v>
      </c>
      <c r="B35" s="788">
        <v>5</v>
      </c>
      <c r="C35" s="834" t="s">
        <v>929</v>
      </c>
      <c r="D35" s="787">
        <v>520</v>
      </c>
      <c r="E35" s="836">
        <v>5</v>
      </c>
      <c r="F35" s="1015">
        <v>109.78360683200988</v>
      </c>
      <c r="G35" s="757">
        <v>9.8000000000000007</v>
      </c>
    </row>
    <row r="36" spans="1:7" s="278" customFormat="1" ht="11.25" customHeight="1" x14ac:dyDescent="0.2">
      <c r="A36" s="279" t="s">
        <v>655</v>
      </c>
      <c r="B36" s="788">
        <v>4.0000000000000001E-3</v>
      </c>
      <c r="C36" s="834" t="s">
        <v>1442</v>
      </c>
      <c r="D36" s="787">
        <v>2.5</v>
      </c>
      <c r="E36" s="836">
        <v>2</v>
      </c>
      <c r="F36" s="1015" t="s">
        <v>1014</v>
      </c>
      <c r="G36" s="757">
        <v>4.0000000000000001E-3</v>
      </c>
    </row>
    <row r="37" spans="1:7" s="278" customFormat="1" ht="11.25" customHeight="1" x14ac:dyDescent="0.2">
      <c r="A37" s="279" t="s">
        <v>145</v>
      </c>
      <c r="B37" s="788">
        <v>0.38954108858057629</v>
      </c>
      <c r="C37" s="834" t="s">
        <v>929</v>
      </c>
      <c r="D37" s="787">
        <v>50000</v>
      </c>
      <c r="E37" s="836">
        <v>0.38954108858057629</v>
      </c>
      <c r="F37" s="1015" t="s">
        <v>1014</v>
      </c>
      <c r="G37" s="757">
        <v>19</v>
      </c>
    </row>
    <row r="38" spans="1:7" s="278" customFormat="1" ht="11.25" customHeight="1" x14ac:dyDescent="0.2">
      <c r="A38" s="279" t="s">
        <v>146</v>
      </c>
      <c r="B38" s="788">
        <v>25</v>
      </c>
      <c r="C38" s="834" t="s">
        <v>1442</v>
      </c>
      <c r="D38" s="787">
        <v>50</v>
      </c>
      <c r="E38" s="836">
        <v>100</v>
      </c>
      <c r="F38" s="1015">
        <v>12400.875594724155</v>
      </c>
      <c r="G38" s="757">
        <v>25</v>
      </c>
    </row>
    <row r="39" spans="1:7" s="278" customFormat="1" ht="11.25" customHeight="1" x14ac:dyDescent="0.2">
      <c r="A39" s="279" t="s">
        <v>829</v>
      </c>
      <c r="B39" s="788">
        <v>16</v>
      </c>
      <c r="C39" s="834" t="s">
        <v>283</v>
      </c>
      <c r="D39" s="787">
        <v>16</v>
      </c>
      <c r="E39" s="836">
        <v>20857.142857142859</v>
      </c>
      <c r="F39" s="1015">
        <v>603988.68665359775</v>
      </c>
      <c r="G39" s="757">
        <v>20857.142857142859</v>
      </c>
    </row>
    <row r="40" spans="1:7" ht="11.25" customHeight="1" x14ac:dyDescent="0.2">
      <c r="A40" s="307" t="s">
        <v>147</v>
      </c>
      <c r="B40" s="788">
        <v>28</v>
      </c>
      <c r="C40" s="834" t="s">
        <v>1442</v>
      </c>
      <c r="D40" s="787">
        <v>2400</v>
      </c>
      <c r="E40" s="836">
        <v>70</v>
      </c>
      <c r="F40" s="1015">
        <v>108.3094022043858</v>
      </c>
      <c r="G40" s="757">
        <v>28</v>
      </c>
    </row>
    <row r="41" spans="1:7" ht="11.25" customHeight="1" x14ac:dyDescent="0.2">
      <c r="A41" s="279" t="s">
        <v>830</v>
      </c>
      <c r="B41" s="788">
        <v>187.71428571428572</v>
      </c>
      <c r="C41" s="834" t="s">
        <v>1442</v>
      </c>
      <c r="D41" s="787">
        <v>50000</v>
      </c>
      <c r="E41" s="836">
        <v>187.71428571428572</v>
      </c>
      <c r="F41" s="1015">
        <v>5216.5892543454502</v>
      </c>
      <c r="G41" s="757">
        <v>187.71428571428572</v>
      </c>
    </row>
    <row r="42" spans="1:7" ht="11.25" customHeight="1" x14ac:dyDescent="0.2">
      <c r="A42" s="279" t="s">
        <v>148</v>
      </c>
      <c r="B42" s="788">
        <v>0.18</v>
      </c>
      <c r="C42" s="834" t="s">
        <v>283</v>
      </c>
      <c r="D42" s="787">
        <v>0.18</v>
      </c>
      <c r="E42" s="836">
        <v>29.459241323648104</v>
      </c>
      <c r="F42" s="1015">
        <v>100405.44972413174</v>
      </c>
      <c r="G42" s="757">
        <v>32</v>
      </c>
    </row>
    <row r="43" spans="1:7" ht="11.25" customHeight="1" x14ac:dyDescent="0.2">
      <c r="A43" s="279" t="s">
        <v>653</v>
      </c>
      <c r="B43" s="788">
        <v>11</v>
      </c>
      <c r="C43" s="834" t="s">
        <v>1442</v>
      </c>
      <c r="D43" s="787">
        <v>50000</v>
      </c>
      <c r="E43" s="836">
        <v>100</v>
      </c>
      <c r="F43" s="1015" t="s">
        <v>1014</v>
      </c>
      <c r="G43" s="757">
        <v>11</v>
      </c>
    </row>
    <row r="44" spans="1:7" ht="11.25" customHeight="1" x14ac:dyDescent="0.2">
      <c r="A44" s="279" t="s">
        <v>827</v>
      </c>
      <c r="B44" s="788">
        <v>20</v>
      </c>
      <c r="C44" s="834" t="s">
        <v>1442</v>
      </c>
      <c r="D44" s="787">
        <v>50000</v>
      </c>
      <c r="E44" s="836">
        <v>30082.417582417584</v>
      </c>
      <c r="F44" s="1015" t="s">
        <v>1014</v>
      </c>
      <c r="G44" s="757">
        <v>20</v>
      </c>
    </row>
    <row r="45" spans="1:7" ht="11.25" customHeight="1" x14ac:dyDescent="0.2">
      <c r="A45" s="279" t="s">
        <v>828</v>
      </c>
      <c r="B45" s="788">
        <v>4.3067846607669615</v>
      </c>
      <c r="C45" s="834" t="s">
        <v>929</v>
      </c>
      <c r="D45" s="787">
        <v>50000</v>
      </c>
      <c r="E45" s="836">
        <v>4.3067846607669615</v>
      </c>
      <c r="F45" s="1015" t="s">
        <v>1014</v>
      </c>
      <c r="G45" s="757">
        <v>11</v>
      </c>
    </row>
    <row r="46" spans="1:7" ht="11.25" customHeight="1" x14ac:dyDescent="0.2">
      <c r="A46" s="279" t="s">
        <v>149</v>
      </c>
      <c r="B46" s="788">
        <v>1</v>
      </c>
      <c r="C46" s="834" t="s">
        <v>283</v>
      </c>
      <c r="D46" s="787">
        <v>1</v>
      </c>
      <c r="E46" s="836">
        <v>2.9498525073746311</v>
      </c>
      <c r="F46" s="1015" t="s">
        <v>1014</v>
      </c>
      <c r="G46" s="757">
        <v>2</v>
      </c>
    </row>
    <row r="47" spans="1:7" ht="11.25" customHeight="1" x14ac:dyDescent="0.2">
      <c r="A47" s="279" t="s">
        <v>150</v>
      </c>
      <c r="B47" s="788">
        <v>6.0164835164835164</v>
      </c>
      <c r="C47" s="834" t="s">
        <v>929</v>
      </c>
      <c r="D47" s="787">
        <v>50000</v>
      </c>
      <c r="E47" s="836">
        <v>6.0164835164835164</v>
      </c>
      <c r="F47" s="1015" t="s">
        <v>1014</v>
      </c>
      <c r="G47" s="757">
        <v>19</v>
      </c>
    </row>
    <row r="48" spans="1:7" ht="11.25" customHeight="1" x14ac:dyDescent="0.2">
      <c r="A48" s="279" t="s">
        <v>151</v>
      </c>
      <c r="B48" s="788">
        <v>2.9</v>
      </c>
      <c r="C48" s="834" t="s">
        <v>1442</v>
      </c>
      <c r="D48" s="787">
        <v>1000</v>
      </c>
      <c r="E48" s="836">
        <v>1300</v>
      </c>
      <c r="F48" s="1015" t="s">
        <v>1014</v>
      </c>
      <c r="G48" s="757">
        <v>2.9</v>
      </c>
    </row>
    <row r="49" spans="1:7" ht="11.25" customHeight="1" x14ac:dyDescent="0.2">
      <c r="A49" s="279" t="s">
        <v>152</v>
      </c>
      <c r="B49" s="788">
        <v>1</v>
      </c>
      <c r="C49" s="834" t="s">
        <v>1442</v>
      </c>
      <c r="D49" s="787">
        <v>170</v>
      </c>
      <c r="E49" s="836">
        <v>200</v>
      </c>
      <c r="F49" s="1015" t="s">
        <v>1439</v>
      </c>
      <c r="G49" s="757">
        <v>1</v>
      </c>
    </row>
    <row r="50" spans="1:7" ht="11.25" customHeight="1" x14ac:dyDescent="0.2">
      <c r="A50" s="305" t="s">
        <v>105</v>
      </c>
      <c r="B50" s="788">
        <v>0.70825652469195688</v>
      </c>
      <c r="C50" s="834" t="s">
        <v>929</v>
      </c>
      <c r="D50" s="787">
        <v>29850</v>
      </c>
      <c r="E50" s="836">
        <v>0.70825652469195688</v>
      </c>
      <c r="F50" s="1015" t="s">
        <v>1014</v>
      </c>
      <c r="G50" s="757">
        <v>79</v>
      </c>
    </row>
    <row r="51" spans="1:7" ht="11.25" customHeight="1" x14ac:dyDescent="0.2">
      <c r="A51" s="279" t="s">
        <v>106</v>
      </c>
      <c r="B51" s="788">
        <v>200</v>
      </c>
      <c r="C51" s="834" t="s">
        <v>929</v>
      </c>
      <c r="D51" s="787">
        <v>50000</v>
      </c>
      <c r="E51" s="836">
        <v>200</v>
      </c>
      <c r="F51" s="1015" t="s">
        <v>1014</v>
      </c>
      <c r="G51" s="757">
        <v>300</v>
      </c>
    </row>
    <row r="52" spans="1:7" ht="11.25" customHeight="1" x14ac:dyDescent="0.2">
      <c r="A52" s="279" t="s">
        <v>153</v>
      </c>
      <c r="B52" s="788">
        <v>2.9498525073746312E-3</v>
      </c>
      <c r="C52" s="834" t="s">
        <v>929</v>
      </c>
      <c r="D52" s="787">
        <v>1.25</v>
      </c>
      <c r="E52" s="836">
        <v>2.9498525073746312E-3</v>
      </c>
      <c r="F52" s="1015" t="s">
        <v>1014</v>
      </c>
      <c r="G52" s="757">
        <v>0.8</v>
      </c>
    </row>
    <row r="53" spans="1:7" ht="11.25" customHeight="1" x14ac:dyDescent="0.2">
      <c r="A53" s="279" t="s">
        <v>401</v>
      </c>
      <c r="B53" s="788">
        <v>0.04</v>
      </c>
      <c r="C53" s="834" t="s">
        <v>1442</v>
      </c>
      <c r="D53" s="787">
        <v>10</v>
      </c>
      <c r="E53" s="836">
        <v>0.04</v>
      </c>
      <c r="F53" s="1015" t="s">
        <v>1439</v>
      </c>
      <c r="G53" s="757">
        <v>0.04</v>
      </c>
    </row>
    <row r="54" spans="1:7" ht="11.25" customHeight="1" x14ac:dyDescent="0.2">
      <c r="A54" s="279" t="s">
        <v>154</v>
      </c>
      <c r="B54" s="788">
        <v>0.2075585428821636</v>
      </c>
      <c r="C54" s="834" t="s">
        <v>929</v>
      </c>
      <c r="D54" s="787">
        <v>50000</v>
      </c>
      <c r="E54" s="836">
        <v>0.2075585428821636</v>
      </c>
      <c r="F54" s="1015">
        <v>452.04552384511493</v>
      </c>
      <c r="G54" s="757">
        <v>34</v>
      </c>
    </row>
    <row r="55" spans="1:7" ht="11.25" customHeight="1" x14ac:dyDescent="0.2">
      <c r="A55" s="279" t="s">
        <v>528</v>
      </c>
      <c r="B55" s="788">
        <v>0.04</v>
      </c>
      <c r="C55" s="834" t="s">
        <v>929</v>
      </c>
      <c r="D55" s="787">
        <v>50000</v>
      </c>
      <c r="E55" s="836">
        <v>0.04</v>
      </c>
      <c r="F55" s="1015">
        <v>18.617708877383702</v>
      </c>
      <c r="G55" s="757">
        <v>1400</v>
      </c>
    </row>
    <row r="56" spans="1:7" ht="11.25" customHeight="1" x14ac:dyDescent="0.2">
      <c r="A56" s="279" t="s">
        <v>155</v>
      </c>
      <c r="B56" s="788">
        <v>10</v>
      </c>
      <c r="C56" s="834" t="s">
        <v>283</v>
      </c>
      <c r="D56" s="787">
        <v>10</v>
      </c>
      <c r="E56" s="836">
        <v>600</v>
      </c>
      <c r="F56" s="1015">
        <v>83377.443722530952</v>
      </c>
      <c r="G56" s="757">
        <v>14</v>
      </c>
    </row>
    <row r="57" spans="1:7" ht="11.25" customHeight="1" x14ac:dyDescent="0.2">
      <c r="A57" s="279" t="s">
        <v>235</v>
      </c>
      <c r="B57" s="788">
        <v>5</v>
      </c>
      <c r="C57" s="834" t="s">
        <v>283</v>
      </c>
      <c r="D57" s="787">
        <v>5</v>
      </c>
      <c r="E57" s="836">
        <v>176.7554479418886</v>
      </c>
      <c r="F57" s="1015" t="s">
        <v>1439</v>
      </c>
      <c r="G57" s="757">
        <v>22</v>
      </c>
    </row>
    <row r="58" spans="1:7" ht="11.25" customHeight="1" x14ac:dyDescent="0.2">
      <c r="A58" s="279" t="s">
        <v>236</v>
      </c>
      <c r="B58" s="788">
        <v>5</v>
      </c>
      <c r="C58" s="834" t="s">
        <v>283</v>
      </c>
      <c r="D58" s="787">
        <v>5</v>
      </c>
      <c r="E58" s="836">
        <v>75</v>
      </c>
      <c r="F58" s="1015">
        <v>449.85112140655059</v>
      </c>
      <c r="G58" s="757">
        <v>9.4</v>
      </c>
    </row>
    <row r="59" spans="1:7" ht="11.25" customHeight="1" x14ac:dyDescent="0.2">
      <c r="A59" s="279" t="s">
        <v>237</v>
      </c>
      <c r="B59" s="788">
        <v>0.17312937270247838</v>
      </c>
      <c r="C59" s="834" t="s">
        <v>929</v>
      </c>
      <c r="D59" s="787">
        <v>1550</v>
      </c>
      <c r="E59" s="836">
        <v>0.17312937270247838</v>
      </c>
      <c r="F59" s="1015" t="s">
        <v>1014</v>
      </c>
      <c r="G59" s="757">
        <v>4.5</v>
      </c>
    </row>
    <row r="60" spans="1:7" ht="11.25" customHeight="1" x14ac:dyDescent="0.2">
      <c r="A60" s="279" t="s">
        <v>375</v>
      </c>
      <c r="B60" s="788">
        <v>1.0999999999999999E-2</v>
      </c>
      <c r="C60" s="834" t="s">
        <v>1442</v>
      </c>
      <c r="D60" s="787">
        <v>45</v>
      </c>
      <c r="E60" s="836">
        <v>0.32461757381714695</v>
      </c>
      <c r="F60" s="1015" t="s">
        <v>1014</v>
      </c>
      <c r="G60" s="757">
        <v>1.0999999999999999E-2</v>
      </c>
    </row>
    <row r="61" spans="1:7" ht="11.25" customHeight="1" x14ac:dyDescent="0.2">
      <c r="A61" s="279" t="s">
        <v>376</v>
      </c>
      <c r="B61" s="788">
        <v>4.6214816596816873E-2</v>
      </c>
      <c r="C61" s="834" t="s">
        <v>929</v>
      </c>
      <c r="D61" s="787">
        <v>20</v>
      </c>
      <c r="E61" s="836">
        <v>4.6214816596816873E-2</v>
      </c>
      <c r="F61" s="1015" t="s">
        <v>1014</v>
      </c>
      <c r="G61" s="757">
        <v>0.41</v>
      </c>
    </row>
    <row r="62" spans="1:7" ht="11.25" customHeight="1" x14ac:dyDescent="0.2">
      <c r="A62" s="279" t="s">
        <v>377</v>
      </c>
      <c r="B62" s="788">
        <v>1E-3</v>
      </c>
      <c r="C62" s="834" t="s">
        <v>1442</v>
      </c>
      <c r="D62" s="787">
        <v>2.75</v>
      </c>
      <c r="E62" s="836">
        <v>0.22914181681210372</v>
      </c>
      <c r="F62" s="1015" t="s">
        <v>1014</v>
      </c>
      <c r="G62" s="757">
        <v>1E-3</v>
      </c>
    </row>
    <row r="63" spans="1:7" ht="11.25" customHeight="1" x14ac:dyDescent="0.2">
      <c r="A63" s="279" t="s">
        <v>244</v>
      </c>
      <c r="B63" s="788">
        <v>2.7925587871878932</v>
      </c>
      <c r="C63" s="834" t="s">
        <v>929</v>
      </c>
      <c r="D63" s="787">
        <v>50000</v>
      </c>
      <c r="E63" s="836">
        <v>2.7925587871878932</v>
      </c>
      <c r="F63" s="1015">
        <v>1093.4471780092338</v>
      </c>
      <c r="G63" s="757">
        <v>47</v>
      </c>
    </row>
    <row r="64" spans="1:7" ht="11.25" customHeight="1" x14ac:dyDescent="0.2">
      <c r="A64" s="279" t="s">
        <v>245</v>
      </c>
      <c r="B64" s="788">
        <v>5</v>
      </c>
      <c r="C64" s="834" t="s">
        <v>929</v>
      </c>
      <c r="D64" s="787">
        <v>7000</v>
      </c>
      <c r="E64" s="836">
        <v>5</v>
      </c>
      <c r="F64" s="1015">
        <v>182.45621075944572</v>
      </c>
      <c r="G64" s="757">
        <v>910</v>
      </c>
    </row>
    <row r="65" spans="1:7" ht="11.25" customHeight="1" x14ac:dyDescent="0.2">
      <c r="A65" s="279" t="s">
        <v>307</v>
      </c>
      <c r="B65" s="788">
        <v>7</v>
      </c>
      <c r="C65" s="834" t="s">
        <v>929</v>
      </c>
      <c r="D65" s="787">
        <v>1500</v>
      </c>
      <c r="E65" s="836">
        <v>7</v>
      </c>
      <c r="F65" s="1015">
        <v>6624.9382313275155</v>
      </c>
      <c r="G65" s="757">
        <v>25</v>
      </c>
    </row>
    <row r="66" spans="1:7" ht="11.25" customHeight="1" x14ac:dyDescent="0.2">
      <c r="A66" s="279" t="s">
        <v>308</v>
      </c>
      <c r="B66" s="788">
        <v>70</v>
      </c>
      <c r="C66" s="834" t="s">
        <v>929</v>
      </c>
      <c r="D66" s="787">
        <v>50000</v>
      </c>
      <c r="E66" s="836">
        <v>70</v>
      </c>
      <c r="F66" s="1015">
        <v>1274.1487170213863</v>
      </c>
      <c r="G66" s="757">
        <v>620</v>
      </c>
    </row>
    <row r="67" spans="1:7" ht="11.25" customHeight="1" x14ac:dyDescent="0.2">
      <c r="A67" s="279" t="s">
        <v>238</v>
      </c>
      <c r="B67" s="788">
        <v>100</v>
      </c>
      <c r="C67" s="834" t="s">
        <v>929</v>
      </c>
      <c r="D67" s="787">
        <v>260</v>
      </c>
      <c r="E67" s="836">
        <v>100</v>
      </c>
      <c r="F67" s="1015">
        <v>6597.0401016888873</v>
      </c>
      <c r="G67" s="757">
        <v>558</v>
      </c>
    </row>
    <row r="68" spans="1:7" ht="11.25" customHeight="1" x14ac:dyDescent="0.2">
      <c r="A68" s="279" t="s">
        <v>1002</v>
      </c>
      <c r="B68" s="788">
        <v>0.3</v>
      </c>
      <c r="C68" s="834" t="s">
        <v>283</v>
      </c>
      <c r="D68" s="787">
        <v>0.3</v>
      </c>
      <c r="E68" s="836">
        <v>60.164835164835161</v>
      </c>
      <c r="F68" s="1015" t="s">
        <v>1014</v>
      </c>
      <c r="G68" s="757">
        <v>11</v>
      </c>
    </row>
    <row r="69" spans="1:7" ht="11.25" customHeight="1" x14ac:dyDescent="0.2">
      <c r="A69" s="279" t="s">
        <v>107</v>
      </c>
      <c r="B69" s="788">
        <v>70</v>
      </c>
      <c r="C69" s="834" t="s">
        <v>1442</v>
      </c>
      <c r="D69" s="787">
        <v>50000</v>
      </c>
      <c r="E69" s="836">
        <v>70</v>
      </c>
      <c r="F69" s="1015" t="s">
        <v>1014</v>
      </c>
      <c r="G69" s="757">
        <v>70</v>
      </c>
    </row>
    <row r="70" spans="1:7" ht="11.25" customHeight="1" x14ac:dyDescent="0.2">
      <c r="A70" s="279" t="s">
        <v>1003</v>
      </c>
      <c r="B70" s="788">
        <v>5</v>
      </c>
      <c r="C70" s="834" t="s">
        <v>929</v>
      </c>
      <c r="D70" s="787">
        <v>10</v>
      </c>
      <c r="E70" s="836">
        <v>5</v>
      </c>
      <c r="F70" s="1015">
        <v>335.36093229801162</v>
      </c>
      <c r="G70" s="757">
        <v>520</v>
      </c>
    </row>
    <row r="71" spans="1:7" ht="11.25" customHeight="1" x14ac:dyDescent="0.2">
      <c r="A71" s="279" t="s">
        <v>309</v>
      </c>
      <c r="B71" s="788">
        <v>0.06</v>
      </c>
      <c r="C71" s="834" t="s">
        <v>1442</v>
      </c>
      <c r="D71" s="787">
        <v>50000</v>
      </c>
      <c r="E71" s="836">
        <v>0.50102951269732321</v>
      </c>
      <c r="F71" s="1015">
        <v>673.73911756880364</v>
      </c>
      <c r="G71" s="757">
        <v>0.06</v>
      </c>
    </row>
    <row r="72" spans="1:7" ht="11.25" customHeight="1" x14ac:dyDescent="0.2">
      <c r="A72" s="279" t="s">
        <v>1004</v>
      </c>
      <c r="B72" s="788">
        <v>1.9E-3</v>
      </c>
      <c r="C72" s="834" t="s">
        <v>1442</v>
      </c>
      <c r="D72" s="787">
        <v>41</v>
      </c>
      <c r="E72" s="836">
        <v>1.1129745388016466E-2</v>
      </c>
      <c r="F72" s="1015" t="s">
        <v>1014</v>
      </c>
      <c r="G72" s="757">
        <v>1.9E-3</v>
      </c>
    </row>
    <row r="73" spans="1:7" ht="11.25" customHeight="1" x14ac:dyDescent="0.2">
      <c r="A73" s="279" t="s">
        <v>1005</v>
      </c>
      <c r="B73" s="788">
        <v>210</v>
      </c>
      <c r="C73" s="834" t="s">
        <v>1442</v>
      </c>
      <c r="D73" s="787">
        <v>50000</v>
      </c>
      <c r="E73" s="836">
        <v>16043.956043956045</v>
      </c>
      <c r="F73" s="1015" t="s">
        <v>1014</v>
      </c>
      <c r="G73" s="757">
        <v>210</v>
      </c>
    </row>
    <row r="74" spans="1:7" ht="11.25" customHeight="1" x14ac:dyDescent="0.2">
      <c r="A74" s="279" t="s">
        <v>1007</v>
      </c>
      <c r="B74" s="788">
        <v>120</v>
      </c>
      <c r="C74" s="834" t="s">
        <v>1442</v>
      </c>
      <c r="D74" s="787">
        <v>400</v>
      </c>
      <c r="E74" s="836">
        <v>401.09890109890108</v>
      </c>
      <c r="F74" s="1015" t="s">
        <v>1014</v>
      </c>
      <c r="G74" s="757">
        <v>120</v>
      </c>
    </row>
    <row r="75" spans="1:7" ht="11.25" customHeight="1" x14ac:dyDescent="0.2">
      <c r="A75" s="279" t="s">
        <v>1006</v>
      </c>
      <c r="B75" s="788">
        <v>1100</v>
      </c>
      <c r="C75" s="834" t="s">
        <v>1442</v>
      </c>
      <c r="D75" s="787">
        <v>50000</v>
      </c>
      <c r="E75" s="836">
        <v>200549.45054945053</v>
      </c>
      <c r="F75" s="1015" t="s">
        <v>1014</v>
      </c>
      <c r="G75" s="757">
        <v>1100</v>
      </c>
    </row>
    <row r="76" spans="1:7" ht="11.25" customHeight="1" x14ac:dyDescent="0.2">
      <c r="A76" s="305" t="s">
        <v>108</v>
      </c>
      <c r="B76" s="788">
        <v>2.0054945054945055</v>
      </c>
      <c r="C76" s="834" t="s">
        <v>929</v>
      </c>
      <c r="D76" s="787">
        <v>50000</v>
      </c>
      <c r="E76" s="836">
        <v>2.0054945054945055</v>
      </c>
      <c r="F76" s="1015" t="s">
        <v>1014</v>
      </c>
      <c r="G76" s="757">
        <v>10</v>
      </c>
    </row>
    <row r="77" spans="1:7" ht="11.25" customHeight="1" x14ac:dyDescent="0.2">
      <c r="A77" s="279" t="s">
        <v>310</v>
      </c>
      <c r="B77" s="788">
        <v>14.3</v>
      </c>
      <c r="C77" s="834" t="s">
        <v>1442</v>
      </c>
      <c r="D77" s="787">
        <v>50000</v>
      </c>
      <c r="E77" s="836">
        <v>40.109890109890109</v>
      </c>
      <c r="F77" s="1015" t="s">
        <v>1014</v>
      </c>
      <c r="G77" s="757">
        <v>14.3</v>
      </c>
    </row>
    <row r="78" spans="1:7" ht="11.25" customHeight="1" x14ac:dyDescent="0.2">
      <c r="A78" s="305" t="s">
        <v>109</v>
      </c>
      <c r="B78" s="788">
        <v>0.25131683134230731</v>
      </c>
      <c r="C78" s="834" t="s">
        <v>929</v>
      </c>
      <c r="D78" s="787">
        <v>50000</v>
      </c>
      <c r="E78" s="836">
        <v>0.25131683134230731</v>
      </c>
      <c r="F78" s="1015" t="s">
        <v>1014</v>
      </c>
      <c r="G78" s="757">
        <v>9.1</v>
      </c>
    </row>
    <row r="79" spans="1:7" ht="11.25" customHeight="1" x14ac:dyDescent="0.2">
      <c r="A79" s="305" t="s">
        <v>110</v>
      </c>
      <c r="B79" s="788">
        <v>5.1938811810743515E-2</v>
      </c>
      <c r="C79" s="834" t="s">
        <v>929</v>
      </c>
      <c r="D79" s="787">
        <v>50000</v>
      </c>
      <c r="E79" s="836">
        <v>5.1938811810743515E-2</v>
      </c>
      <c r="F79" s="1015" t="s">
        <v>1014</v>
      </c>
      <c r="G79" s="757">
        <v>81</v>
      </c>
    </row>
    <row r="80" spans="1:7" ht="11.25" customHeight="1" x14ac:dyDescent="0.2">
      <c r="A80" s="279" t="s">
        <v>402</v>
      </c>
      <c r="B80" s="788">
        <v>0.45998739760554502</v>
      </c>
      <c r="C80" s="834" t="s">
        <v>929</v>
      </c>
      <c r="D80" s="787">
        <v>50000</v>
      </c>
      <c r="E80" s="836">
        <v>0.45998739760554502</v>
      </c>
      <c r="F80" s="1015" t="s">
        <v>1439</v>
      </c>
      <c r="G80" s="757">
        <v>335000</v>
      </c>
    </row>
    <row r="81" spans="1:7" ht="11.25" customHeight="1" x14ac:dyDescent="0.2">
      <c r="A81" s="279" t="s">
        <v>635</v>
      </c>
      <c r="B81" s="788">
        <v>3.1E-9</v>
      </c>
      <c r="C81" s="834" t="s">
        <v>1442</v>
      </c>
      <c r="D81" s="787">
        <v>0.1</v>
      </c>
      <c r="E81" s="836">
        <v>3.0000000000000001E-5</v>
      </c>
      <c r="F81" s="1015" t="s">
        <v>1014</v>
      </c>
      <c r="G81" s="757">
        <v>3.1E-9</v>
      </c>
    </row>
    <row r="82" spans="1:7" ht="11.25" customHeight="1" x14ac:dyDescent="0.2">
      <c r="A82" s="279" t="s">
        <v>111</v>
      </c>
      <c r="B82" s="788">
        <v>40.109890109890109</v>
      </c>
      <c r="C82" s="834" t="s">
        <v>929</v>
      </c>
      <c r="D82" s="787">
        <v>21000</v>
      </c>
      <c r="E82" s="836">
        <v>40.109890109890109</v>
      </c>
      <c r="F82" s="1015" t="s">
        <v>1014</v>
      </c>
      <c r="G82" s="757">
        <v>60</v>
      </c>
    </row>
    <row r="83" spans="1:7" ht="11.25" customHeight="1" x14ac:dyDescent="0.2">
      <c r="A83" s="279" t="s">
        <v>384</v>
      </c>
      <c r="B83" s="788">
        <v>8.6999999999999994E-3</v>
      </c>
      <c r="C83" s="834" t="s">
        <v>1442</v>
      </c>
      <c r="D83" s="787">
        <v>162.5</v>
      </c>
      <c r="E83" s="836">
        <v>120.32967032967032</v>
      </c>
      <c r="F83" s="1015" t="s">
        <v>1014</v>
      </c>
      <c r="G83" s="757">
        <v>8.6999999999999994E-3</v>
      </c>
    </row>
    <row r="84" spans="1:7" ht="11.25" customHeight="1" x14ac:dyDescent="0.2">
      <c r="A84" s="279" t="s">
        <v>350</v>
      </c>
      <c r="B84" s="788">
        <v>2.3E-3</v>
      </c>
      <c r="C84" s="834" t="s">
        <v>1442</v>
      </c>
      <c r="D84" s="787">
        <v>41</v>
      </c>
      <c r="E84" s="836">
        <v>2</v>
      </c>
      <c r="F84" s="1015" t="s">
        <v>1014</v>
      </c>
      <c r="G84" s="757">
        <v>2.3E-3</v>
      </c>
    </row>
    <row r="85" spans="1:7" ht="11.25" customHeight="1" x14ac:dyDescent="0.2">
      <c r="A85" s="279" t="s">
        <v>36</v>
      </c>
      <c r="B85" s="788">
        <v>50000</v>
      </c>
      <c r="C85" s="834" t="s">
        <v>283</v>
      </c>
      <c r="D85" s="787">
        <v>50000</v>
      </c>
      <c r="E85" s="836" t="s">
        <v>1014</v>
      </c>
      <c r="F85" s="1015" t="s">
        <v>1439</v>
      </c>
      <c r="G85" s="757" t="s">
        <v>1014</v>
      </c>
    </row>
    <row r="86" spans="1:7" ht="11.25" customHeight="1" x14ac:dyDescent="0.2">
      <c r="A86" s="279" t="s">
        <v>351</v>
      </c>
      <c r="B86" s="788">
        <v>7.3</v>
      </c>
      <c r="C86" s="834" t="s">
        <v>1442</v>
      </c>
      <c r="D86" s="787">
        <v>30</v>
      </c>
      <c r="E86" s="836">
        <v>700</v>
      </c>
      <c r="F86" s="1015">
        <v>75701.315782304358</v>
      </c>
      <c r="G86" s="757">
        <v>7.3</v>
      </c>
    </row>
    <row r="87" spans="1:7" ht="11.25" customHeight="1" x14ac:dyDescent="0.2">
      <c r="A87" s="279" t="s">
        <v>352</v>
      </c>
      <c r="B87" s="788">
        <v>0.8</v>
      </c>
      <c r="C87" s="834" t="s">
        <v>1442</v>
      </c>
      <c r="D87" s="787">
        <v>130</v>
      </c>
      <c r="E87" s="836">
        <v>802.19780219780216</v>
      </c>
      <c r="F87" s="1015" t="s">
        <v>1014</v>
      </c>
      <c r="G87" s="757">
        <v>0.8</v>
      </c>
    </row>
    <row r="88" spans="1:7" ht="11.25" customHeight="1" x14ac:dyDescent="0.2">
      <c r="A88" s="279" t="s">
        <v>353</v>
      </c>
      <c r="B88" s="788">
        <v>3.9</v>
      </c>
      <c r="C88" s="834" t="s">
        <v>1442</v>
      </c>
      <c r="D88" s="787">
        <v>845</v>
      </c>
      <c r="E88" s="836">
        <v>235.67393058918483</v>
      </c>
      <c r="F88" s="1015">
        <v>1690</v>
      </c>
      <c r="G88" s="757">
        <v>3.9</v>
      </c>
    </row>
    <row r="89" spans="1:7" ht="11.25" customHeight="1" x14ac:dyDescent="0.2">
      <c r="A89" s="279" t="s">
        <v>112</v>
      </c>
      <c r="B89" s="788">
        <v>700</v>
      </c>
      <c r="C89" s="834" t="s">
        <v>929</v>
      </c>
      <c r="D89" s="787">
        <v>50000</v>
      </c>
      <c r="E89" s="836">
        <v>700</v>
      </c>
      <c r="F89" s="1015" t="s">
        <v>1014</v>
      </c>
      <c r="G89" s="757">
        <v>1800</v>
      </c>
    </row>
    <row r="90" spans="1:7" ht="11.25" customHeight="1" x14ac:dyDescent="0.2">
      <c r="A90" s="279" t="s">
        <v>354</v>
      </c>
      <c r="B90" s="788">
        <v>3.5999999999999999E-3</v>
      </c>
      <c r="C90" s="834" t="s">
        <v>1442</v>
      </c>
      <c r="D90" s="787">
        <v>20</v>
      </c>
      <c r="E90" s="836">
        <v>0.4</v>
      </c>
      <c r="F90" s="1015" t="s">
        <v>1014</v>
      </c>
      <c r="G90" s="757">
        <v>3.5999999999999999E-3</v>
      </c>
    </row>
    <row r="91" spans="1:7" ht="11.25" customHeight="1" x14ac:dyDescent="0.2">
      <c r="A91" s="279" t="s">
        <v>355</v>
      </c>
      <c r="B91" s="788">
        <v>3.5999999999999999E-3</v>
      </c>
      <c r="C91" s="834" t="s">
        <v>1442</v>
      </c>
      <c r="D91" s="787">
        <v>100</v>
      </c>
      <c r="E91" s="836">
        <v>0.2</v>
      </c>
      <c r="F91" s="1015" t="s">
        <v>1014</v>
      </c>
      <c r="G91" s="757">
        <v>3.5999999999999999E-3</v>
      </c>
    </row>
    <row r="92" spans="1:7" ht="11.25" customHeight="1" x14ac:dyDescent="0.2">
      <c r="A92" s="279" t="s">
        <v>385</v>
      </c>
      <c r="B92" s="788">
        <v>2.9999999999999997E-4</v>
      </c>
      <c r="C92" s="834" t="s">
        <v>1442</v>
      </c>
      <c r="D92" s="787">
        <v>3.1</v>
      </c>
      <c r="E92" s="836">
        <v>1</v>
      </c>
      <c r="F92" s="1015" t="s">
        <v>1014</v>
      </c>
      <c r="G92" s="757">
        <v>2.9999999999999997E-4</v>
      </c>
    </row>
    <row r="93" spans="1:7" ht="11.25" customHeight="1" x14ac:dyDescent="0.2">
      <c r="A93" s="279" t="s">
        <v>356</v>
      </c>
      <c r="B93" s="788">
        <v>0.20329391844850539</v>
      </c>
      <c r="C93" s="834" t="s">
        <v>929</v>
      </c>
      <c r="D93" s="787">
        <v>6</v>
      </c>
      <c r="E93" s="836">
        <v>0.20329391844850539</v>
      </c>
      <c r="F93" s="1015" t="s">
        <v>1014</v>
      </c>
      <c r="G93" s="757">
        <v>0.3</v>
      </c>
    </row>
    <row r="94" spans="1:7" ht="11.25" customHeight="1" x14ac:dyDescent="0.2">
      <c r="A94" s="279" t="s">
        <v>378</v>
      </c>
      <c r="B94" s="788">
        <v>6.3E-2</v>
      </c>
      <c r="C94" s="834" t="s">
        <v>1442</v>
      </c>
      <c r="D94" s="787">
        <v>3650</v>
      </c>
      <c r="E94" s="836">
        <v>0.2</v>
      </c>
      <c r="F94" s="1015" t="s">
        <v>1014</v>
      </c>
      <c r="G94" s="757">
        <v>6.3E-2</v>
      </c>
    </row>
    <row r="95" spans="1:7" ht="11.25" customHeight="1" x14ac:dyDescent="0.2">
      <c r="A95" s="279" t="s">
        <v>357</v>
      </c>
      <c r="B95" s="788">
        <v>0.40447695035460995</v>
      </c>
      <c r="C95" s="834" t="s">
        <v>929</v>
      </c>
      <c r="D95" s="787">
        <v>10</v>
      </c>
      <c r="E95" s="836">
        <v>0.40447695035460995</v>
      </c>
      <c r="F95" s="1015" t="s">
        <v>1014</v>
      </c>
      <c r="G95" s="757">
        <v>12</v>
      </c>
    </row>
    <row r="96" spans="1:7" ht="11.25" customHeight="1" x14ac:dyDescent="0.2">
      <c r="A96" s="279" t="s">
        <v>113</v>
      </c>
      <c r="B96" s="788">
        <v>661.81318681318692</v>
      </c>
      <c r="C96" s="834" t="s">
        <v>929</v>
      </c>
      <c r="D96" s="787">
        <v>50000</v>
      </c>
      <c r="E96" s="836">
        <v>661.81318681318692</v>
      </c>
      <c r="F96" s="1015" t="s">
        <v>1014</v>
      </c>
      <c r="G96" s="757">
        <v>17000</v>
      </c>
    </row>
    <row r="97" spans="1:7" ht="11.25" customHeight="1" x14ac:dyDescent="0.2">
      <c r="A97" s="279" t="s">
        <v>358</v>
      </c>
      <c r="B97" s="788">
        <v>2.9498525073746312E-2</v>
      </c>
      <c r="C97" s="834" t="s">
        <v>929</v>
      </c>
      <c r="D97" s="787">
        <v>9.5000000000000001E-2</v>
      </c>
      <c r="E97" s="836">
        <v>2.9498525073746312E-2</v>
      </c>
      <c r="F97" s="1015" t="s">
        <v>1014</v>
      </c>
      <c r="G97" s="757">
        <v>0.28000000000000003</v>
      </c>
    </row>
    <row r="98" spans="1:7" ht="11.25" customHeight="1" x14ac:dyDescent="0.2">
      <c r="A98" s="279" t="s">
        <v>114</v>
      </c>
      <c r="B98" s="788">
        <v>82.008650227489753</v>
      </c>
      <c r="C98" s="834" t="s">
        <v>929</v>
      </c>
      <c r="D98" s="787">
        <v>50000</v>
      </c>
      <c r="E98" s="836">
        <v>82.008650227489753</v>
      </c>
      <c r="F98" s="1015" t="s">
        <v>1014</v>
      </c>
      <c r="G98" s="757">
        <v>920</v>
      </c>
    </row>
    <row r="99" spans="1:7" ht="11.25" customHeight="1" x14ac:dyDescent="0.2">
      <c r="A99" s="279" t="s">
        <v>359</v>
      </c>
      <c r="B99" s="788">
        <v>5.6</v>
      </c>
      <c r="C99" s="834" t="s">
        <v>1442</v>
      </c>
      <c r="D99" s="787">
        <v>50000</v>
      </c>
      <c r="E99" s="836">
        <v>15</v>
      </c>
      <c r="F99" s="1015" t="s">
        <v>1014</v>
      </c>
      <c r="G99" s="757">
        <v>5.6</v>
      </c>
    </row>
    <row r="100" spans="1:7" ht="11.25" customHeight="1" x14ac:dyDescent="0.2">
      <c r="A100" s="279" t="s">
        <v>360</v>
      </c>
      <c r="B100" s="788">
        <v>2.5000000000000001E-2</v>
      </c>
      <c r="C100" s="834" t="s">
        <v>1442</v>
      </c>
      <c r="D100" s="787">
        <v>50000</v>
      </c>
      <c r="E100" s="836">
        <v>2</v>
      </c>
      <c r="F100" s="1015" t="s">
        <v>1014</v>
      </c>
      <c r="G100" s="757">
        <v>2.5000000000000001E-2</v>
      </c>
    </row>
    <row r="101" spans="1:7" ht="11.25" customHeight="1" x14ac:dyDescent="0.2">
      <c r="A101" s="279" t="s">
        <v>361</v>
      </c>
      <c r="B101" s="788">
        <v>0.03</v>
      </c>
      <c r="C101" s="834" t="s">
        <v>1442</v>
      </c>
      <c r="D101" s="787">
        <v>50</v>
      </c>
      <c r="E101" s="836">
        <v>40</v>
      </c>
      <c r="F101" s="1015" t="s">
        <v>1014</v>
      </c>
      <c r="G101" s="757">
        <v>0.03</v>
      </c>
    </row>
    <row r="102" spans="1:7" ht="11.25" customHeight="1" x14ac:dyDescent="0.2">
      <c r="A102" s="279" t="s">
        <v>363</v>
      </c>
      <c r="B102" s="788">
        <v>5586.7346938775509</v>
      </c>
      <c r="C102" s="834" t="s">
        <v>929</v>
      </c>
      <c r="D102" s="787">
        <v>8400</v>
      </c>
      <c r="E102" s="836">
        <v>5586.7346938775509</v>
      </c>
      <c r="F102" s="1015">
        <v>223000000</v>
      </c>
      <c r="G102" s="757">
        <v>14000</v>
      </c>
    </row>
    <row r="103" spans="1:7" ht="11.25" customHeight="1" x14ac:dyDescent="0.2">
      <c r="A103" s="279" t="s">
        <v>364</v>
      </c>
      <c r="B103" s="788">
        <v>170</v>
      </c>
      <c r="C103" s="834" t="s">
        <v>1442</v>
      </c>
      <c r="D103" s="787">
        <v>1300</v>
      </c>
      <c r="E103" s="836">
        <v>6257.1428571428587</v>
      </c>
      <c r="F103" s="1015">
        <v>19000000</v>
      </c>
      <c r="G103" s="757">
        <v>170</v>
      </c>
    </row>
    <row r="104" spans="1:7" ht="11.25" customHeight="1" x14ac:dyDescent="0.2">
      <c r="A104" s="279" t="s">
        <v>365</v>
      </c>
      <c r="B104" s="788">
        <v>2.8E-3</v>
      </c>
      <c r="C104" s="834" t="s">
        <v>1442</v>
      </c>
      <c r="D104" s="787">
        <v>50000</v>
      </c>
      <c r="E104" s="836">
        <v>2.0054945054945055</v>
      </c>
      <c r="F104" s="1015" t="s">
        <v>1014</v>
      </c>
      <c r="G104" s="757">
        <v>2.8E-3</v>
      </c>
    </row>
    <row r="105" spans="1:7" ht="11.25" customHeight="1" x14ac:dyDescent="0.2">
      <c r="A105" s="279" t="s">
        <v>366</v>
      </c>
      <c r="B105" s="788">
        <v>5</v>
      </c>
      <c r="C105" s="834" t="s">
        <v>283</v>
      </c>
      <c r="D105" s="787">
        <v>5</v>
      </c>
      <c r="E105" s="836">
        <v>14.408084316898904</v>
      </c>
      <c r="F105" s="1015">
        <v>31043.943756596891</v>
      </c>
      <c r="G105" s="757">
        <v>730</v>
      </c>
    </row>
    <row r="106" spans="1:7" ht="11.25" customHeight="1" x14ac:dyDescent="0.2">
      <c r="A106" s="279" t="s">
        <v>362</v>
      </c>
      <c r="B106" s="788">
        <v>5</v>
      </c>
      <c r="C106" s="834" t="s">
        <v>929</v>
      </c>
      <c r="D106" s="787">
        <v>9100</v>
      </c>
      <c r="E106" s="836">
        <v>5</v>
      </c>
      <c r="F106" s="1015">
        <v>76060.351513941452</v>
      </c>
      <c r="G106" s="757">
        <v>1500</v>
      </c>
    </row>
    <row r="107" spans="1:7" ht="11.25" customHeight="1" x14ac:dyDescent="0.2">
      <c r="A107" s="279" t="s">
        <v>631</v>
      </c>
      <c r="B107" s="788">
        <v>2.1</v>
      </c>
      <c r="C107" s="834" t="s">
        <v>1442</v>
      </c>
      <c r="D107" s="787">
        <v>10</v>
      </c>
      <c r="E107" s="836">
        <v>6.0120405524488776</v>
      </c>
      <c r="F107" s="1015">
        <v>25800</v>
      </c>
      <c r="G107" s="757">
        <v>2.1</v>
      </c>
    </row>
    <row r="108" spans="1:7" ht="11.25" customHeight="1" x14ac:dyDescent="0.2">
      <c r="A108" s="279" t="s">
        <v>632</v>
      </c>
      <c r="B108" s="788">
        <v>4.7</v>
      </c>
      <c r="C108" s="834" t="s">
        <v>1442</v>
      </c>
      <c r="D108" s="787">
        <v>10</v>
      </c>
      <c r="E108" s="836">
        <v>23.56739305891848</v>
      </c>
      <c r="F108" s="1015">
        <v>24600</v>
      </c>
      <c r="G108" s="757">
        <v>4.7</v>
      </c>
    </row>
    <row r="109" spans="1:7" ht="11.25" customHeight="1" x14ac:dyDescent="0.2">
      <c r="A109" s="279" t="s">
        <v>506</v>
      </c>
      <c r="B109" s="788">
        <v>100.27472527472527</v>
      </c>
      <c r="C109" s="834" t="s">
        <v>929</v>
      </c>
      <c r="D109" s="787">
        <v>50000</v>
      </c>
      <c r="E109" s="836">
        <v>100.27472527472527</v>
      </c>
      <c r="F109" s="1015" t="s">
        <v>1014</v>
      </c>
      <c r="G109" s="757">
        <v>370</v>
      </c>
    </row>
    <row r="110" spans="1:7" ht="11.25" customHeight="1" x14ac:dyDescent="0.2">
      <c r="A110" s="279" t="s">
        <v>507</v>
      </c>
      <c r="B110" s="788">
        <v>12</v>
      </c>
      <c r="C110" s="834" t="s">
        <v>1442</v>
      </c>
      <c r="D110" s="787">
        <v>21</v>
      </c>
      <c r="E110" s="836">
        <v>17</v>
      </c>
      <c r="F110" s="1015">
        <v>28777.562790660297</v>
      </c>
      <c r="G110" s="757">
        <v>12</v>
      </c>
    </row>
    <row r="111" spans="1:7" ht="11.25" customHeight="1" x14ac:dyDescent="0.2">
      <c r="A111" s="279" t="s">
        <v>866</v>
      </c>
      <c r="B111" s="788">
        <v>5</v>
      </c>
      <c r="C111" s="834" t="s">
        <v>1442</v>
      </c>
      <c r="D111" s="787">
        <v>50000</v>
      </c>
      <c r="E111" s="836">
        <v>401.09890109890108</v>
      </c>
      <c r="F111" s="1015" t="s">
        <v>1014</v>
      </c>
      <c r="G111" s="757">
        <v>5</v>
      </c>
    </row>
    <row r="112" spans="1:7" ht="11.25" customHeight="1" x14ac:dyDescent="0.2">
      <c r="A112" s="305" t="s">
        <v>115</v>
      </c>
      <c r="B112" s="788">
        <v>0.14038461538461536</v>
      </c>
      <c r="C112" s="834" t="s">
        <v>929</v>
      </c>
      <c r="D112" s="787">
        <v>50000</v>
      </c>
      <c r="E112" s="836">
        <v>0.14038461538461536</v>
      </c>
      <c r="F112" s="1015" t="s">
        <v>1439</v>
      </c>
      <c r="G112" s="757">
        <v>380</v>
      </c>
    </row>
    <row r="113" spans="1:7" ht="11.25" customHeight="1" x14ac:dyDescent="0.2">
      <c r="A113" s="305" t="s">
        <v>116</v>
      </c>
      <c r="B113" s="788">
        <v>2.0054945054945055</v>
      </c>
      <c r="C113" s="834" t="s">
        <v>929</v>
      </c>
      <c r="D113" s="787">
        <v>50000</v>
      </c>
      <c r="E113" s="836">
        <v>2.0054945054945055</v>
      </c>
      <c r="F113" s="1015" t="s">
        <v>1014</v>
      </c>
      <c r="G113" s="757">
        <v>18</v>
      </c>
    </row>
    <row r="114" spans="1:7" ht="11.25" customHeight="1" x14ac:dyDescent="0.2">
      <c r="A114" s="305" t="s">
        <v>117</v>
      </c>
      <c r="B114" s="788">
        <v>7.9249625464098819E-2</v>
      </c>
      <c r="C114" s="834" t="s">
        <v>929</v>
      </c>
      <c r="D114" s="787">
        <v>50000</v>
      </c>
      <c r="E114" s="836">
        <v>7.9249625464098819E-2</v>
      </c>
      <c r="F114" s="1015" t="s">
        <v>1439</v>
      </c>
      <c r="G114" s="757">
        <v>71</v>
      </c>
    </row>
    <row r="115" spans="1:7" ht="11.25" customHeight="1" x14ac:dyDescent="0.2">
      <c r="A115" s="305" t="s">
        <v>118</v>
      </c>
      <c r="B115" s="788">
        <v>2.0054945054945055</v>
      </c>
      <c r="C115" s="834" t="s">
        <v>929</v>
      </c>
      <c r="D115" s="787">
        <v>50000</v>
      </c>
      <c r="E115" s="836">
        <v>2.0054945054945055</v>
      </c>
      <c r="F115" s="1015" t="s">
        <v>1014</v>
      </c>
      <c r="G115" s="757">
        <v>42</v>
      </c>
    </row>
    <row r="116" spans="1:7" ht="11.25" customHeight="1" x14ac:dyDescent="0.2">
      <c r="A116" s="305" t="s">
        <v>119</v>
      </c>
      <c r="B116" s="788">
        <v>4.8692636072572038</v>
      </c>
      <c r="C116" s="834" t="s">
        <v>929</v>
      </c>
      <c r="D116" s="787">
        <v>50000</v>
      </c>
      <c r="E116" s="836">
        <v>4.8692636072572038</v>
      </c>
      <c r="F116" s="1015" t="s">
        <v>1014</v>
      </c>
      <c r="G116" s="757">
        <v>46</v>
      </c>
    </row>
    <row r="117" spans="1:7" ht="11.25" customHeight="1" x14ac:dyDescent="0.2">
      <c r="A117" s="279" t="s">
        <v>508</v>
      </c>
      <c r="B117" s="788">
        <v>1</v>
      </c>
      <c r="C117" s="834" t="s">
        <v>929</v>
      </c>
      <c r="D117" s="787">
        <v>30</v>
      </c>
      <c r="E117" s="836">
        <v>1</v>
      </c>
      <c r="F117" s="1015" t="s">
        <v>1014</v>
      </c>
      <c r="G117" s="757">
        <v>7.9</v>
      </c>
    </row>
    <row r="118" spans="1:7" ht="11.25" customHeight="1" x14ac:dyDescent="0.2">
      <c r="A118" s="305" t="s">
        <v>120</v>
      </c>
      <c r="B118" s="788">
        <v>19.477054429028815</v>
      </c>
      <c r="C118" s="834" t="s">
        <v>929</v>
      </c>
      <c r="D118" s="787">
        <v>21500</v>
      </c>
      <c r="E118" s="836">
        <v>19.477054429028815</v>
      </c>
      <c r="F118" s="1015" t="s">
        <v>1014</v>
      </c>
      <c r="G118" s="757">
        <v>850000</v>
      </c>
    </row>
    <row r="119" spans="1:7" ht="11.25" customHeight="1" x14ac:dyDescent="0.2">
      <c r="A119" s="279" t="s">
        <v>241</v>
      </c>
      <c r="B119" s="788">
        <v>15</v>
      </c>
      <c r="C119" s="834" t="s">
        <v>929</v>
      </c>
      <c r="D119" s="787">
        <v>50000</v>
      </c>
      <c r="E119" s="836">
        <v>15</v>
      </c>
      <c r="F119" s="1015" t="s">
        <v>1014</v>
      </c>
      <c r="G119" s="757">
        <v>600</v>
      </c>
    </row>
    <row r="120" spans="1:7" ht="11.25" customHeight="1" x14ac:dyDescent="0.2">
      <c r="A120" s="279" t="s">
        <v>509</v>
      </c>
      <c r="B120" s="788">
        <v>2.2999999999999998</v>
      </c>
      <c r="C120" s="834" t="s">
        <v>1442</v>
      </c>
      <c r="D120" s="787">
        <v>408</v>
      </c>
      <c r="E120" s="836">
        <v>235.67393058918483</v>
      </c>
      <c r="F120" s="1015" t="s">
        <v>1439</v>
      </c>
      <c r="G120" s="757">
        <v>2.2999999999999998</v>
      </c>
    </row>
    <row r="121" spans="1:7" ht="11.25" customHeight="1" x14ac:dyDescent="0.2">
      <c r="A121" s="279" t="s">
        <v>510</v>
      </c>
      <c r="B121" s="788">
        <v>58</v>
      </c>
      <c r="C121" s="834" t="s">
        <v>1442</v>
      </c>
      <c r="D121" s="787">
        <v>7900</v>
      </c>
      <c r="E121" s="836">
        <v>6016.4835164835167</v>
      </c>
      <c r="F121" s="1015" t="s">
        <v>1014</v>
      </c>
      <c r="G121" s="757">
        <v>58</v>
      </c>
    </row>
    <row r="122" spans="1:7" ht="11.25" customHeight="1" x14ac:dyDescent="0.2">
      <c r="A122" s="279" t="s">
        <v>379</v>
      </c>
      <c r="B122" s="788">
        <v>1.4E-2</v>
      </c>
      <c r="C122" s="834" t="s">
        <v>1442</v>
      </c>
      <c r="D122" s="787">
        <v>21.5</v>
      </c>
      <c r="E122" s="836">
        <v>0.5</v>
      </c>
      <c r="F122" s="1015" t="s">
        <v>1014</v>
      </c>
      <c r="G122" s="757">
        <v>1.4E-2</v>
      </c>
    </row>
    <row r="123" spans="1:7" ht="11.25" customHeight="1" x14ac:dyDescent="0.2">
      <c r="A123" s="279" t="s">
        <v>121</v>
      </c>
      <c r="B123" s="788">
        <v>95</v>
      </c>
      <c r="C123" s="834" t="s">
        <v>1442</v>
      </c>
      <c r="D123" s="787">
        <v>50000</v>
      </c>
      <c r="E123" s="836">
        <v>260.71428571428572</v>
      </c>
      <c r="F123" s="1015" t="s">
        <v>1014</v>
      </c>
      <c r="G123" s="757">
        <v>95</v>
      </c>
    </row>
    <row r="124" spans="1:7" ht="11.25" customHeight="1" x14ac:dyDescent="0.2">
      <c r="A124" s="279" t="s">
        <v>511</v>
      </c>
      <c r="B124" s="788">
        <v>4.5999999999999996</v>
      </c>
      <c r="C124" s="834" t="s">
        <v>1442</v>
      </c>
      <c r="D124" s="787">
        <v>67.5</v>
      </c>
      <c r="E124" s="836">
        <v>176.7554479418886</v>
      </c>
      <c r="F124" s="1015">
        <v>135</v>
      </c>
      <c r="G124" s="757">
        <v>4.5999999999999996</v>
      </c>
    </row>
    <row r="125" spans="1:7" ht="11.25" customHeight="1" x14ac:dyDescent="0.2">
      <c r="A125" s="279" t="s">
        <v>512</v>
      </c>
      <c r="B125" s="788">
        <v>5</v>
      </c>
      <c r="C125" s="834" t="s">
        <v>1442</v>
      </c>
      <c r="D125" s="787">
        <v>50000</v>
      </c>
      <c r="E125" s="836">
        <v>50</v>
      </c>
      <c r="F125" s="1015" t="s">
        <v>1014</v>
      </c>
      <c r="G125" s="757">
        <v>5</v>
      </c>
    </row>
    <row r="126" spans="1:7" ht="11.25" customHeight="1" x14ac:dyDescent="0.2">
      <c r="A126" s="279" t="s">
        <v>867</v>
      </c>
      <c r="B126" s="788">
        <v>0.1</v>
      </c>
      <c r="C126" s="834" t="s">
        <v>1442</v>
      </c>
      <c r="D126" s="787">
        <v>100</v>
      </c>
      <c r="E126" s="836">
        <v>100.27472527472527</v>
      </c>
      <c r="F126" s="1015" t="s">
        <v>1014</v>
      </c>
      <c r="G126" s="757">
        <v>0.1</v>
      </c>
    </row>
    <row r="127" spans="1:7" ht="11.25" customHeight="1" x14ac:dyDescent="0.2">
      <c r="A127" s="279" t="s">
        <v>122</v>
      </c>
      <c r="B127" s="788">
        <v>4</v>
      </c>
      <c r="C127" s="834" t="s">
        <v>929</v>
      </c>
      <c r="D127" s="787">
        <v>3100</v>
      </c>
      <c r="E127" s="836">
        <v>4</v>
      </c>
      <c r="F127" s="1015" t="s">
        <v>1014</v>
      </c>
      <c r="G127" s="757">
        <v>9</v>
      </c>
    </row>
    <row r="128" spans="1:7" ht="11.25" customHeight="1" x14ac:dyDescent="0.2">
      <c r="A128" s="279" t="s">
        <v>513</v>
      </c>
      <c r="B128" s="788">
        <v>10</v>
      </c>
      <c r="C128" s="834" t="s">
        <v>283</v>
      </c>
      <c r="D128" s="787">
        <v>10</v>
      </c>
      <c r="E128" s="836">
        <v>100</v>
      </c>
      <c r="F128" s="1015">
        <v>310000</v>
      </c>
      <c r="G128" s="757">
        <v>32</v>
      </c>
    </row>
    <row r="129" spans="1:7" ht="11.25" customHeight="1" x14ac:dyDescent="0.2">
      <c r="A129" s="279" t="s">
        <v>123</v>
      </c>
      <c r="B129" s="788">
        <v>260.71428571428572</v>
      </c>
      <c r="C129" s="834" t="s">
        <v>1442</v>
      </c>
      <c r="D129" s="787">
        <v>50000</v>
      </c>
      <c r="E129" s="836">
        <v>260.71428571428572</v>
      </c>
      <c r="F129" s="1015" t="s">
        <v>1014</v>
      </c>
      <c r="G129" s="757">
        <v>260.71428571428572</v>
      </c>
    </row>
    <row r="130" spans="1:7" ht="11.25" customHeight="1" x14ac:dyDescent="0.2">
      <c r="A130" s="279" t="s">
        <v>27</v>
      </c>
      <c r="B130" s="788">
        <v>5.8116392007005802</v>
      </c>
      <c r="C130" s="834" t="s">
        <v>929</v>
      </c>
      <c r="D130" s="787">
        <v>50000</v>
      </c>
      <c r="E130" s="836">
        <v>5.8116392007005802</v>
      </c>
      <c r="F130" s="1015" t="s">
        <v>1439</v>
      </c>
      <c r="G130" s="757">
        <v>18000</v>
      </c>
    </row>
    <row r="131" spans="1:7" ht="11.25" customHeight="1" x14ac:dyDescent="0.2">
      <c r="A131" s="279" t="s">
        <v>514</v>
      </c>
      <c r="B131" s="788">
        <v>0.6054975863041423</v>
      </c>
      <c r="C131" s="834" t="s">
        <v>929</v>
      </c>
      <c r="D131" s="787">
        <v>50000</v>
      </c>
      <c r="E131" s="836">
        <v>0.6054975863041423</v>
      </c>
      <c r="F131" s="1015" t="s">
        <v>1439</v>
      </c>
      <c r="G131" s="757">
        <v>10.8</v>
      </c>
    </row>
    <row r="132" spans="1:7" ht="11.25" customHeight="1" x14ac:dyDescent="0.2">
      <c r="A132" s="279" t="s">
        <v>515</v>
      </c>
      <c r="B132" s="788">
        <v>7.7544083280220943E-2</v>
      </c>
      <c r="C132" s="834" t="s">
        <v>929</v>
      </c>
      <c r="D132" s="787">
        <v>500</v>
      </c>
      <c r="E132" s="836">
        <v>7.7544083280220943E-2</v>
      </c>
      <c r="F132" s="1015">
        <v>240.39246728311088</v>
      </c>
      <c r="G132" s="757">
        <v>200</v>
      </c>
    </row>
    <row r="133" spans="1:7" ht="11.25" customHeight="1" x14ac:dyDescent="0.2">
      <c r="A133" s="279" t="s">
        <v>516</v>
      </c>
      <c r="B133" s="788">
        <v>5</v>
      </c>
      <c r="C133" s="834" t="s">
        <v>929</v>
      </c>
      <c r="D133" s="787">
        <v>170</v>
      </c>
      <c r="E133" s="836">
        <v>5</v>
      </c>
      <c r="F133" s="1015">
        <v>194.19961168935555</v>
      </c>
      <c r="G133" s="757">
        <v>53</v>
      </c>
    </row>
    <row r="134" spans="1:7" ht="11.25" customHeight="1" x14ac:dyDescent="0.2">
      <c r="A134" s="279" t="s">
        <v>124</v>
      </c>
      <c r="B134" s="788">
        <v>1.2</v>
      </c>
      <c r="C134" s="834" t="s">
        <v>1442</v>
      </c>
      <c r="D134" s="787">
        <v>11500</v>
      </c>
      <c r="E134" s="836">
        <v>601.64835164835165</v>
      </c>
      <c r="F134" s="1015" t="s">
        <v>1014</v>
      </c>
      <c r="G134" s="757">
        <v>1.2</v>
      </c>
    </row>
    <row r="135" spans="1:7" ht="11.25" customHeight="1" x14ac:dyDescent="0.2">
      <c r="A135" s="305" t="s">
        <v>125</v>
      </c>
      <c r="B135" s="788">
        <v>220</v>
      </c>
      <c r="C135" s="834" t="s">
        <v>1442</v>
      </c>
      <c r="D135" s="787">
        <v>2500</v>
      </c>
      <c r="E135" s="836">
        <v>1002.7472527472528</v>
      </c>
      <c r="F135" s="1015" t="s">
        <v>1014</v>
      </c>
      <c r="G135" s="757">
        <v>220</v>
      </c>
    </row>
    <row r="136" spans="1:7" ht="11.25" customHeight="1" x14ac:dyDescent="0.2">
      <c r="A136" s="279" t="s">
        <v>517</v>
      </c>
      <c r="B136" s="788">
        <v>2</v>
      </c>
      <c r="C136" s="834" t="s">
        <v>929</v>
      </c>
      <c r="D136" s="787">
        <v>50000</v>
      </c>
      <c r="E136" s="836">
        <v>2</v>
      </c>
      <c r="F136" s="1015" t="s">
        <v>1014</v>
      </c>
      <c r="G136" s="757">
        <v>6</v>
      </c>
    </row>
    <row r="137" spans="1:7" ht="11.25" customHeight="1" x14ac:dyDescent="0.2">
      <c r="A137" s="279" t="s">
        <v>380</v>
      </c>
      <c r="B137" s="788">
        <v>9.8000000000000007</v>
      </c>
      <c r="C137" s="834" t="s">
        <v>1442</v>
      </c>
      <c r="D137" s="787">
        <v>40</v>
      </c>
      <c r="E137" s="836">
        <v>1000</v>
      </c>
      <c r="F137" s="1015">
        <v>526000</v>
      </c>
      <c r="G137" s="757">
        <v>9.8000000000000007</v>
      </c>
    </row>
    <row r="138" spans="1:7" ht="11.25" customHeight="1" x14ac:dyDescent="0.2">
      <c r="A138" s="279" t="s">
        <v>28</v>
      </c>
      <c r="B138" s="788">
        <v>2.0000000000000001E-4</v>
      </c>
      <c r="C138" s="834" t="s">
        <v>1442</v>
      </c>
      <c r="D138" s="787">
        <v>140</v>
      </c>
      <c r="E138" s="836">
        <v>3</v>
      </c>
      <c r="F138" s="1015" t="s">
        <v>1014</v>
      </c>
      <c r="G138" s="757">
        <v>2.0000000000000001E-4</v>
      </c>
    </row>
    <row r="139" spans="1:7" ht="11.25" customHeight="1" x14ac:dyDescent="0.2">
      <c r="A139" s="279" t="s">
        <v>66</v>
      </c>
      <c r="B139" s="788">
        <v>100</v>
      </c>
      <c r="C139" s="834" t="s">
        <v>283</v>
      </c>
      <c r="D139" s="787">
        <v>100</v>
      </c>
      <c r="E139" s="836">
        <v>296.88253796723336</v>
      </c>
      <c r="F139" s="1015" t="s">
        <v>1439</v>
      </c>
      <c r="G139" s="757">
        <v>500</v>
      </c>
    </row>
    <row r="140" spans="1:7" ht="11.25" customHeight="1" x14ac:dyDescent="0.2">
      <c r="A140" s="279" t="s">
        <v>65</v>
      </c>
      <c r="B140" s="788">
        <v>100</v>
      </c>
      <c r="C140" s="834" t="s">
        <v>283</v>
      </c>
      <c r="D140" s="787">
        <v>100</v>
      </c>
      <c r="E140" s="836">
        <v>158.77235379410342</v>
      </c>
      <c r="F140" s="1015" t="s">
        <v>1439</v>
      </c>
      <c r="G140" s="757">
        <v>640</v>
      </c>
    </row>
    <row r="141" spans="1:7" ht="11.25" customHeight="1" x14ac:dyDescent="0.2">
      <c r="A141" s="279" t="s">
        <v>825</v>
      </c>
      <c r="B141" s="788">
        <v>100</v>
      </c>
      <c r="C141" s="834" t="s">
        <v>283</v>
      </c>
      <c r="D141" s="787">
        <v>100</v>
      </c>
      <c r="E141" s="836">
        <v>2406.5934065934066</v>
      </c>
      <c r="F141" s="1015" t="s">
        <v>1014</v>
      </c>
      <c r="G141" s="757">
        <v>640</v>
      </c>
    </row>
    <row r="142" spans="1:7" ht="11.25" customHeight="1" x14ac:dyDescent="0.2">
      <c r="A142" s="279" t="s">
        <v>868</v>
      </c>
      <c r="B142" s="788">
        <v>70</v>
      </c>
      <c r="C142" s="834" t="s">
        <v>929</v>
      </c>
      <c r="D142" s="787">
        <v>3000</v>
      </c>
      <c r="E142" s="836">
        <v>70</v>
      </c>
      <c r="F142" s="1015">
        <v>1174.1398086490462</v>
      </c>
      <c r="G142" s="757">
        <v>110</v>
      </c>
    </row>
    <row r="143" spans="1:7" ht="11.25" customHeight="1" x14ac:dyDescent="0.2">
      <c r="A143" s="279" t="s">
        <v>869</v>
      </c>
      <c r="B143" s="788">
        <v>11</v>
      </c>
      <c r="C143" s="834" t="s">
        <v>1442</v>
      </c>
      <c r="D143" s="787">
        <v>970</v>
      </c>
      <c r="E143" s="836">
        <v>200</v>
      </c>
      <c r="F143" s="1015">
        <v>340449.97663418204</v>
      </c>
      <c r="G143" s="757">
        <v>11</v>
      </c>
    </row>
    <row r="144" spans="1:7" ht="11.25" customHeight="1" x14ac:dyDescent="0.2">
      <c r="A144" s="279" t="s">
        <v>518</v>
      </c>
      <c r="B144" s="788">
        <v>5</v>
      </c>
      <c r="C144" s="834" t="s">
        <v>929</v>
      </c>
      <c r="D144" s="787">
        <v>50000</v>
      </c>
      <c r="E144" s="836">
        <v>5</v>
      </c>
      <c r="F144" s="1015">
        <v>106.62958207144922</v>
      </c>
      <c r="G144" s="757">
        <v>730</v>
      </c>
    </row>
    <row r="145" spans="1:7" ht="11.25" customHeight="1" x14ac:dyDescent="0.2">
      <c r="A145" s="279" t="s">
        <v>519</v>
      </c>
      <c r="B145" s="788">
        <v>5</v>
      </c>
      <c r="C145" s="834" t="s">
        <v>929</v>
      </c>
      <c r="D145" s="787">
        <v>310</v>
      </c>
      <c r="E145" s="836">
        <v>5</v>
      </c>
      <c r="F145" s="1015">
        <v>208.89003096783017</v>
      </c>
      <c r="G145" s="757">
        <v>47</v>
      </c>
    </row>
    <row r="146" spans="1:7" ht="11.25" customHeight="1" x14ac:dyDescent="0.2">
      <c r="A146" s="279" t="s">
        <v>520</v>
      </c>
      <c r="B146" s="788">
        <v>1.9</v>
      </c>
      <c r="C146" s="834" t="s">
        <v>1442</v>
      </c>
      <c r="D146" s="787">
        <v>200</v>
      </c>
      <c r="E146" s="836">
        <v>2005.4945054945056</v>
      </c>
      <c r="F146" s="1015" t="s">
        <v>1014</v>
      </c>
      <c r="G146" s="757">
        <v>1.9</v>
      </c>
    </row>
    <row r="147" spans="1:7" ht="11.25" customHeight="1" x14ac:dyDescent="0.2">
      <c r="A147" s="279" t="s">
        <v>521</v>
      </c>
      <c r="B147" s="788">
        <v>4.9000000000000004</v>
      </c>
      <c r="C147" s="834" t="s">
        <v>1442</v>
      </c>
      <c r="D147" s="787">
        <v>100</v>
      </c>
      <c r="E147" s="836">
        <v>7.0825652469195699</v>
      </c>
      <c r="F147" s="1015" t="s">
        <v>1014</v>
      </c>
      <c r="G147" s="757">
        <v>4.9000000000000004</v>
      </c>
    </row>
    <row r="148" spans="1:7" ht="11.25" customHeight="1" x14ac:dyDescent="0.2">
      <c r="A148" s="305" t="s">
        <v>126</v>
      </c>
      <c r="B148" s="788">
        <v>200.54945054945054</v>
      </c>
      <c r="C148" s="834" t="s">
        <v>929</v>
      </c>
      <c r="D148" s="787">
        <v>50000</v>
      </c>
      <c r="E148" s="836">
        <v>200.54945054945054</v>
      </c>
      <c r="F148" s="1015" t="s">
        <v>1014</v>
      </c>
      <c r="G148" s="757">
        <v>686</v>
      </c>
    </row>
    <row r="149" spans="1:7" ht="11.25" customHeight="1" x14ac:dyDescent="0.2">
      <c r="A149" s="279" t="s">
        <v>127</v>
      </c>
      <c r="B149" s="788">
        <v>30</v>
      </c>
      <c r="C149" s="834" t="s">
        <v>1442</v>
      </c>
      <c r="D149" s="787">
        <v>35500</v>
      </c>
      <c r="E149" s="836">
        <v>50</v>
      </c>
      <c r="F149" s="1015" t="s">
        <v>1014</v>
      </c>
      <c r="G149" s="757">
        <v>30</v>
      </c>
    </row>
    <row r="150" spans="1:7" ht="11.25" customHeight="1" x14ac:dyDescent="0.2">
      <c r="A150" s="279" t="s">
        <v>128</v>
      </c>
      <c r="B150" s="788">
        <v>0.6</v>
      </c>
      <c r="C150" s="834" t="s">
        <v>929</v>
      </c>
      <c r="D150" s="787">
        <v>50000</v>
      </c>
      <c r="E150" s="836">
        <v>0.6</v>
      </c>
      <c r="F150" s="1015" t="s">
        <v>1439</v>
      </c>
      <c r="G150" s="757">
        <v>14</v>
      </c>
    </row>
    <row r="151" spans="1:7" ht="11.25" customHeight="1" x14ac:dyDescent="0.2">
      <c r="A151" s="279" t="s">
        <v>129</v>
      </c>
      <c r="B151" s="788">
        <v>0.61927383780115375</v>
      </c>
      <c r="C151" s="834" t="s">
        <v>1442</v>
      </c>
      <c r="D151" s="787">
        <v>50000</v>
      </c>
      <c r="E151" s="836">
        <v>0.61927383780115375</v>
      </c>
      <c r="F151" s="1015" t="s">
        <v>1439</v>
      </c>
      <c r="G151" s="757">
        <v>0.61927383780115375</v>
      </c>
    </row>
    <row r="152" spans="1:7" ht="11.25" customHeight="1" x14ac:dyDescent="0.2">
      <c r="A152" s="279" t="s">
        <v>643</v>
      </c>
      <c r="B152" s="788">
        <v>1.1399999999999999</v>
      </c>
      <c r="C152" s="834" t="s">
        <v>1442</v>
      </c>
      <c r="D152" s="787">
        <v>90</v>
      </c>
      <c r="E152" s="836">
        <v>10.117950352742241</v>
      </c>
      <c r="F152" s="1015" t="s">
        <v>1014</v>
      </c>
      <c r="G152" s="757">
        <v>1.1399999999999999</v>
      </c>
    </row>
    <row r="153" spans="1:7" ht="11.25" customHeight="1" x14ac:dyDescent="0.2">
      <c r="A153" s="305" t="s">
        <v>999</v>
      </c>
      <c r="B153" s="788">
        <v>10</v>
      </c>
      <c r="C153" s="834" t="s">
        <v>1442</v>
      </c>
      <c r="D153" s="787">
        <v>50000</v>
      </c>
      <c r="E153" s="836">
        <v>601.64835164835165</v>
      </c>
      <c r="F153" s="1015" t="s">
        <v>1014</v>
      </c>
      <c r="G153" s="757">
        <v>10</v>
      </c>
    </row>
    <row r="154" spans="1:7" ht="11.25" customHeight="1" x14ac:dyDescent="0.2">
      <c r="A154" s="305" t="s">
        <v>644</v>
      </c>
      <c r="B154" s="788">
        <v>40.109890109890109</v>
      </c>
      <c r="C154" s="834" t="s">
        <v>1442</v>
      </c>
      <c r="D154" s="787">
        <v>37000</v>
      </c>
      <c r="E154" s="836">
        <v>40.109890109890109</v>
      </c>
      <c r="F154" s="1015" t="s">
        <v>1014</v>
      </c>
      <c r="G154" s="757">
        <v>40.109890109890109</v>
      </c>
    </row>
    <row r="155" spans="1:7" ht="11.25" customHeight="1" x14ac:dyDescent="0.2">
      <c r="A155" s="305" t="s">
        <v>646</v>
      </c>
      <c r="B155" s="788">
        <v>2.5969405905371756</v>
      </c>
      <c r="C155" s="834" t="s">
        <v>929</v>
      </c>
      <c r="D155" s="787">
        <v>50000</v>
      </c>
      <c r="E155" s="836">
        <v>2.5969405905371756</v>
      </c>
      <c r="F155" s="1015" t="s">
        <v>1014</v>
      </c>
      <c r="G155" s="757">
        <v>13</v>
      </c>
    </row>
    <row r="156" spans="1:7" ht="11.25" customHeight="1" x14ac:dyDescent="0.2">
      <c r="A156" s="279" t="s">
        <v>522</v>
      </c>
      <c r="B156" s="788">
        <v>27</v>
      </c>
      <c r="C156" s="834" t="s">
        <v>1442</v>
      </c>
      <c r="D156" s="787">
        <v>50000</v>
      </c>
      <c r="E156" s="836">
        <v>100.27472527472527</v>
      </c>
      <c r="F156" s="1015" t="s">
        <v>1014</v>
      </c>
      <c r="G156" s="757">
        <v>27</v>
      </c>
    </row>
    <row r="157" spans="1:7" ht="11.25" customHeight="1" x14ac:dyDescent="0.2">
      <c r="A157" s="279" t="s">
        <v>523</v>
      </c>
      <c r="B157" s="788">
        <v>2</v>
      </c>
      <c r="C157" s="834" t="s">
        <v>929</v>
      </c>
      <c r="D157" s="787">
        <v>3400</v>
      </c>
      <c r="E157" s="836">
        <v>2</v>
      </c>
      <c r="F157" s="1015">
        <v>18.496958233562776</v>
      </c>
      <c r="G157" s="757">
        <v>930</v>
      </c>
    </row>
    <row r="158" spans="1:7" ht="11.25" customHeight="1" x14ac:dyDescent="0.2">
      <c r="A158" s="279" t="s">
        <v>524</v>
      </c>
      <c r="B158" s="788">
        <v>13</v>
      </c>
      <c r="C158" s="834" t="s">
        <v>1442</v>
      </c>
      <c r="D158" s="787">
        <v>20</v>
      </c>
      <c r="E158" s="836">
        <v>10000</v>
      </c>
      <c r="F158" s="1015">
        <v>106000</v>
      </c>
      <c r="G158" s="757">
        <v>13</v>
      </c>
    </row>
    <row r="159" spans="1:7" ht="11.25" customHeight="1" thickBot="1" x14ac:dyDescent="0.25">
      <c r="A159" s="281" t="s">
        <v>525</v>
      </c>
      <c r="B159" s="795">
        <v>22</v>
      </c>
      <c r="C159" s="1016" t="s">
        <v>1442</v>
      </c>
      <c r="D159" s="961">
        <v>5000</v>
      </c>
      <c r="E159" s="846">
        <v>6016.4835164835167</v>
      </c>
      <c r="F159" s="1017" t="s">
        <v>1014</v>
      </c>
      <c r="G159" s="762">
        <v>22</v>
      </c>
    </row>
    <row r="160" spans="1:7" ht="11.25" customHeight="1" thickTop="1" x14ac:dyDescent="0.2">
      <c r="A160" s="66" t="s">
        <v>529</v>
      </c>
      <c r="B160" s="277"/>
      <c r="C160" s="885"/>
      <c r="D160" s="277"/>
      <c r="E160" s="277"/>
      <c r="F160" s="277"/>
      <c r="G160" s="766"/>
    </row>
    <row r="161" spans="1:7" ht="11.25" customHeight="1" x14ac:dyDescent="0.2">
      <c r="A161" s="66" t="s">
        <v>268</v>
      </c>
      <c r="B161" s="277"/>
      <c r="C161" s="885"/>
      <c r="D161" s="277"/>
      <c r="E161" s="277"/>
      <c r="F161" s="277"/>
      <c r="G161" s="766"/>
    </row>
    <row r="162" spans="1:7" ht="11.25" customHeight="1" x14ac:dyDescent="0.2">
      <c r="A162" s="66" t="s">
        <v>414</v>
      </c>
      <c r="B162" s="277"/>
      <c r="C162" s="885"/>
      <c r="D162" s="277"/>
      <c r="E162" s="277"/>
      <c r="F162" s="277"/>
      <c r="G162" s="766"/>
    </row>
    <row r="163" spans="1:7" ht="11.25" customHeight="1" x14ac:dyDescent="0.2">
      <c r="A163" s="66"/>
      <c r="B163" s="277"/>
      <c r="C163" s="885"/>
      <c r="D163" s="277"/>
      <c r="E163" s="277"/>
      <c r="F163" s="277"/>
      <c r="G163" s="766"/>
    </row>
    <row r="164" spans="1:7" ht="11.25" customHeight="1" x14ac:dyDescent="0.2">
      <c r="A164" s="67" t="s">
        <v>826</v>
      </c>
      <c r="B164" s="277"/>
      <c r="C164" s="885"/>
      <c r="D164" s="277"/>
      <c r="E164" s="277"/>
      <c r="F164" s="277"/>
      <c r="G164" s="766"/>
    </row>
    <row r="165" spans="1:7" ht="11.25" customHeight="1" x14ac:dyDescent="0.2">
      <c r="A165" s="67" t="s">
        <v>271</v>
      </c>
      <c r="B165" s="277"/>
      <c r="C165" s="885"/>
      <c r="D165" s="277"/>
      <c r="E165" s="277"/>
      <c r="F165" s="277"/>
      <c r="G165" s="766"/>
    </row>
    <row r="166" spans="1:7" ht="11.25" customHeight="1" x14ac:dyDescent="0.2">
      <c r="A166" s="67" t="s">
        <v>824</v>
      </c>
      <c r="B166" s="277"/>
      <c r="C166" s="885"/>
      <c r="D166" s="277"/>
      <c r="E166" s="277"/>
      <c r="F166" s="277"/>
      <c r="G166" s="766"/>
    </row>
    <row r="167" spans="1:7" ht="11.25" customHeight="1" x14ac:dyDescent="0.2">
      <c r="A167" s="67" t="s">
        <v>272</v>
      </c>
      <c r="B167" s="277"/>
      <c r="C167" s="885"/>
      <c r="D167" s="277"/>
      <c r="E167" s="277"/>
      <c r="F167" s="277"/>
      <c r="G167" s="766"/>
    </row>
    <row r="168" spans="1:7" ht="11.25" customHeight="1" x14ac:dyDescent="0.2">
      <c r="A168" s="67" t="s">
        <v>297</v>
      </c>
      <c r="B168" s="277"/>
      <c r="C168" s="885"/>
      <c r="D168" s="277"/>
      <c r="E168" s="277"/>
      <c r="F168" s="277"/>
      <c r="G168" s="766"/>
    </row>
    <row r="169" spans="1:7" ht="11.25" customHeight="1" x14ac:dyDescent="0.2">
      <c r="A169" s="67" t="s">
        <v>1150</v>
      </c>
      <c r="B169" s="277"/>
      <c r="C169" s="885"/>
      <c r="D169" s="277"/>
      <c r="E169" s="277"/>
      <c r="F169" s="277"/>
      <c r="G169" s="766"/>
    </row>
    <row r="170" spans="1:7" ht="11.25" customHeight="1" x14ac:dyDescent="0.2">
      <c r="A170" s="283" t="s">
        <v>273</v>
      </c>
      <c r="B170" s="277"/>
      <c r="C170" s="885"/>
      <c r="D170" s="277"/>
      <c r="E170" s="277"/>
      <c r="F170" s="277"/>
      <c r="G170" s="766"/>
    </row>
    <row r="171" spans="1:7" ht="11.25" customHeight="1" x14ac:dyDescent="0.2">
      <c r="A171" s="67" t="s">
        <v>1151</v>
      </c>
      <c r="B171" s="277"/>
      <c r="C171" s="885"/>
      <c r="D171" s="277"/>
      <c r="E171" s="277"/>
      <c r="F171" s="277"/>
      <c r="G171" s="766"/>
    </row>
    <row r="172" spans="1:7" ht="11.25" customHeight="1" x14ac:dyDescent="0.2">
      <c r="A172" s="67" t="s">
        <v>1250</v>
      </c>
      <c r="B172" s="277"/>
      <c r="C172" s="885"/>
      <c r="D172" s="277"/>
      <c r="E172" s="277"/>
      <c r="F172" s="277"/>
      <c r="G172" s="766"/>
    </row>
    <row r="173" spans="1:7" ht="11.25" customHeight="1" x14ac:dyDescent="0.2">
      <c r="A173" s="67" t="s">
        <v>804</v>
      </c>
      <c r="B173" s="277"/>
      <c r="C173" s="885"/>
      <c r="D173" s="277"/>
      <c r="E173" s="277"/>
      <c r="F173" s="277"/>
      <c r="G173" s="766"/>
    </row>
    <row r="174" spans="1:7" ht="11.25" customHeight="1" thickBot="1" x14ac:dyDescent="0.25">
      <c r="A174" s="69" t="s">
        <v>274</v>
      </c>
      <c r="B174" s="282"/>
      <c r="C174" s="854"/>
      <c r="D174" s="282"/>
      <c r="E174" s="282"/>
      <c r="F174" s="282"/>
      <c r="G174" s="965"/>
    </row>
    <row r="175" spans="1:7" ht="10.8" thickTop="1" x14ac:dyDescent="0.2"/>
    <row r="181" spans="1:1" x14ac:dyDescent="0.2">
      <c r="A181" s="1019"/>
    </row>
  </sheetData>
  <sheetProtection algorithmName="SHA-512" hashValue="Vs2fGway6zsiz7BC+Yqc63uuNnj2cV2f4Sf65zv9C+cQket510zXTQqSbZ8uN2fvfm+ycMKRxocgIWeab/RwWA==" saltValue="FLQgex2kk2jTLGLbeKQhsQ==" spinCount="100000" sheet="1" objects="1" scenarios="1"/>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1"/>
  <sheetViews>
    <sheetView zoomScaleNormal="100" workbookViewId="0">
      <pane ySplit="3072" topLeftCell="A6" activePane="bottomLeft"/>
      <selection sqref="A1:XFD1048576"/>
      <selection pane="bottomLeft" activeCell="C27" sqref="C27"/>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33203125" style="284" customWidth="1"/>
    <col min="5" max="5" width="8.88671875" style="284" customWidth="1"/>
    <col min="6" max="6" width="15.6640625" style="284" customWidth="1"/>
    <col min="7" max="7" width="13.6640625" style="284" customWidth="1"/>
    <col min="8" max="16384" width="9.109375" style="280"/>
  </cols>
  <sheetData>
    <row r="1" spans="1:7" s="275" customFormat="1" ht="50.1" customHeight="1" x14ac:dyDescent="0.3">
      <c r="A1" s="1666" t="s">
        <v>219</v>
      </c>
      <c r="B1" s="1670"/>
      <c r="C1" s="1670"/>
      <c r="D1" s="1670"/>
      <c r="E1" s="1670"/>
      <c r="F1" s="1670"/>
      <c r="G1" s="1671"/>
    </row>
    <row r="2" spans="1:7" s="275" customFormat="1" ht="13.8" x14ac:dyDescent="0.25">
      <c r="A2" s="1002" t="s">
        <v>38</v>
      </c>
      <c r="B2" s="801"/>
      <c r="C2" s="801"/>
      <c r="D2" s="801"/>
      <c r="E2" s="801"/>
      <c r="F2" s="801"/>
      <c r="G2" s="743"/>
    </row>
    <row r="3" spans="1:7" s="275" customFormat="1" ht="10.8" thickBot="1" x14ac:dyDescent="0.25">
      <c r="A3" s="1003"/>
      <c r="B3" s="801"/>
      <c r="C3" s="1004"/>
      <c r="D3" s="801"/>
      <c r="E3" s="801"/>
      <c r="F3" s="801"/>
      <c r="G3" s="284"/>
    </row>
    <row r="4" spans="1:7" s="278" customFormat="1" ht="48.75" customHeight="1" thickTop="1" x14ac:dyDescent="0.2">
      <c r="A4" s="1668" t="s">
        <v>654</v>
      </c>
      <c r="B4" s="1664" t="s">
        <v>764</v>
      </c>
      <c r="C4" s="1005"/>
      <c r="D4" s="1006" t="s">
        <v>269</v>
      </c>
      <c r="E4" s="1007" t="s">
        <v>765</v>
      </c>
      <c r="F4" s="1008" t="s">
        <v>588</v>
      </c>
      <c r="G4" s="1009" t="s">
        <v>188</v>
      </c>
    </row>
    <row r="5" spans="1:7" s="278" customFormat="1" ht="15.75" customHeight="1" thickBot="1" x14ac:dyDescent="0.25">
      <c r="A5" s="1669"/>
      <c r="B5" s="1665"/>
      <c r="C5" s="1010" t="s">
        <v>526</v>
      </c>
      <c r="D5" s="1011" t="s">
        <v>766</v>
      </c>
      <c r="E5" s="824" t="s">
        <v>862</v>
      </c>
      <c r="F5" s="1012" t="s">
        <v>767</v>
      </c>
      <c r="G5" s="1013" t="s">
        <v>423</v>
      </c>
    </row>
    <row r="6" spans="1:7" s="278" customFormat="1" ht="11.25" customHeight="1" x14ac:dyDescent="0.2">
      <c r="A6" s="309" t="s">
        <v>589</v>
      </c>
      <c r="B6" s="784">
        <v>20</v>
      </c>
      <c r="C6" s="828" t="s">
        <v>283</v>
      </c>
      <c r="D6" s="783">
        <v>20</v>
      </c>
      <c r="E6" s="830">
        <v>353.51089588377721</v>
      </c>
      <c r="F6" s="1014">
        <v>3900</v>
      </c>
      <c r="G6" s="754">
        <v>320</v>
      </c>
    </row>
    <row r="7" spans="1:7" s="278" customFormat="1" ht="11.25" customHeight="1" x14ac:dyDescent="0.2">
      <c r="A7" s="279" t="s">
        <v>590</v>
      </c>
      <c r="B7" s="788">
        <v>235.67393058918483</v>
      </c>
      <c r="C7" s="834" t="s">
        <v>929</v>
      </c>
      <c r="D7" s="787">
        <v>1965</v>
      </c>
      <c r="E7" s="836">
        <v>235.67393058918483</v>
      </c>
      <c r="F7" s="1015" t="s">
        <v>1439</v>
      </c>
      <c r="G7" s="757">
        <v>300</v>
      </c>
    </row>
    <row r="8" spans="1:7" s="278" customFormat="1" ht="11.25" customHeight="1" x14ac:dyDescent="0.2">
      <c r="A8" s="279" t="s">
        <v>591</v>
      </c>
      <c r="B8" s="788">
        <v>14110.433698212553</v>
      </c>
      <c r="C8" s="834" t="s">
        <v>929</v>
      </c>
      <c r="D8" s="787">
        <v>20000</v>
      </c>
      <c r="E8" s="836">
        <v>14110.433698212553</v>
      </c>
      <c r="F8" s="1015">
        <v>622402054.16688001</v>
      </c>
      <c r="G8" s="757">
        <v>15000</v>
      </c>
    </row>
    <row r="9" spans="1:7" s="278" customFormat="1" ht="11.25" customHeight="1" x14ac:dyDescent="0.2">
      <c r="A9" s="279" t="s">
        <v>592</v>
      </c>
      <c r="B9" s="788">
        <v>5.1279169417946307E-3</v>
      </c>
      <c r="C9" s="834" t="s">
        <v>929</v>
      </c>
      <c r="D9" s="787">
        <v>8.5</v>
      </c>
      <c r="E9" s="836">
        <v>5.1279169417946307E-3</v>
      </c>
      <c r="F9" s="1015" t="s">
        <v>1014</v>
      </c>
      <c r="G9" s="757">
        <v>1.3</v>
      </c>
    </row>
    <row r="10" spans="1:7" s="278" customFormat="1" ht="11.25" customHeight="1" x14ac:dyDescent="0.2">
      <c r="A10" s="279" t="s">
        <v>171</v>
      </c>
      <c r="B10" s="788">
        <v>180.49450549450549</v>
      </c>
      <c r="C10" s="834" t="s">
        <v>929</v>
      </c>
      <c r="D10" s="787">
        <v>50000</v>
      </c>
      <c r="E10" s="836">
        <v>180.49450549450549</v>
      </c>
      <c r="F10" s="1015" t="s">
        <v>1014</v>
      </c>
      <c r="G10" s="757">
        <v>1800</v>
      </c>
    </row>
    <row r="11" spans="1:7" s="278" customFormat="1" ht="11.25" customHeight="1" x14ac:dyDescent="0.2">
      <c r="A11" s="305" t="s">
        <v>172</v>
      </c>
      <c r="B11" s="788">
        <v>40.109890109890109</v>
      </c>
      <c r="C11" s="834" t="s">
        <v>929</v>
      </c>
      <c r="D11" s="787">
        <v>50000</v>
      </c>
      <c r="E11" s="836">
        <v>40.109890109890109</v>
      </c>
      <c r="F11" s="1015" t="s">
        <v>1014</v>
      </c>
      <c r="G11" s="757">
        <v>160</v>
      </c>
    </row>
    <row r="12" spans="1:7" s="278" customFormat="1" ht="11.25" customHeight="1" x14ac:dyDescent="0.2">
      <c r="A12" s="305" t="s">
        <v>103</v>
      </c>
      <c r="B12" s="788">
        <v>40.109890109890109</v>
      </c>
      <c r="C12" s="834" t="s">
        <v>929</v>
      </c>
      <c r="D12" s="787">
        <v>50000</v>
      </c>
      <c r="E12" s="836">
        <v>40.109890109890109</v>
      </c>
      <c r="F12" s="1015" t="s">
        <v>1014</v>
      </c>
      <c r="G12" s="757">
        <v>98</v>
      </c>
    </row>
    <row r="13" spans="1:7" s="278" customFormat="1" ht="11.25" customHeight="1" x14ac:dyDescent="0.2">
      <c r="A13" s="279" t="s">
        <v>593</v>
      </c>
      <c r="B13" s="788">
        <v>0.18</v>
      </c>
      <c r="C13" s="834" t="s">
        <v>1442</v>
      </c>
      <c r="D13" s="787">
        <v>21.5</v>
      </c>
      <c r="E13" s="836">
        <v>1767.5544794188861</v>
      </c>
      <c r="F13" s="1015">
        <v>43</v>
      </c>
      <c r="G13" s="757">
        <v>0.18</v>
      </c>
    </row>
    <row r="14" spans="1:7" s="278" customFormat="1" ht="11.25" customHeight="1" x14ac:dyDescent="0.2">
      <c r="A14" s="279" t="s">
        <v>594</v>
      </c>
      <c r="B14" s="788">
        <v>6</v>
      </c>
      <c r="C14" s="834" t="s">
        <v>929</v>
      </c>
      <c r="D14" s="787">
        <v>50000</v>
      </c>
      <c r="E14" s="836">
        <v>6</v>
      </c>
      <c r="F14" s="1015" t="s">
        <v>1014</v>
      </c>
      <c r="G14" s="757">
        <v>180</v>
      </c>
    </row>
    <row r="15" spans="1:7" s="278" customFormat="1" ht="11.25" customHeight="1" x14ac:dyDescent="0.2">
      <c r="A15" s="279" t="s">
        <v>731</v>
      </c>
      <c r="B15" s="788">
        <v>10</v>
      </c>
      <c r="C15" s="834" t="s">
        <v>929</v>
      </c>
      <c r="D15" s="787">
        <v>50000</v>
      </c>
      <c r="E15" s="836">
        <v>10</v>
      </c>
      <c r="F15" s="1015" t="s">
        <v>1014</v>
      </c>
      <c r="G15" s="757">
        <v>69</v>
      </c>
    </row>
    <row r="16" spans="1:7" s="278" customFormat="1" ht="11.25" customHeight="1" x14ac:dyDescent="0.2">
      <c r="A16" s="279" t="s">
        <v>104</v>
      </c>
      <c r="B16" s="788">
        <v>3</v>
      </c>
      <c r="C16" s="834" t="s">
        <v>929</v>
      </c>
      <c r="D16" s="787">
        <v>20</v>
      </c>
      <c r="E16" s="836">
        <v>3</v>
      </c>
      <c r="F16" s="1015" t="s">
        <v>1014</v>
      </c>
      <c r="G16" s="757">
        <v>330</v>
      </c>
    </row>
    <row r="17" spans="1:7" s="278" customFormat="1" ht="11.25" customHeight="1" x14ac:dyDescent="0.2">
      <c r="A17" s="279" t="s">
        <v>732</v>
      </c>
      <c r="B17" s="788">
        <v>2000</v>
      </c>
      <c r="C17" s="834" t="s">
        <v>1442</v>
      </c>
      <c r="D17" s="787">
        <v>50000</v>
      </c>
      <c r="E17" s="836">
        <v>2000</v>
      </c>
      <c r="F17" s="1015" t="s">
        <v>1014</v>
      </c>
      <c r="G17" s="757">
        <v>2000</v>
      </c>
    </row>
    <row r="18" spans="1:7" s="278" customFormat="1" ht="11.25" customHeight="1" x14ac:dyDescent="0.2">
      <c r="A18" s="279" t="s">
        <v>1245</v>
      </c>
      <c r="B18" s="788">
        <v>2.8</v>
      </c>
      <c r="C18" s="834" t="s">
        <v>1442</v>
      </c>
      <c r="D18" s="787">
        <v>1900</v>
      </c>
      <c r="E18" s="836">
        <v>1002.7472527472528</v>
      </c>
      <c r="F18" s="1015" t="s">
        <v>1014</v>
      </c>
      <c r="G18" s="757">
        <v>2.8</v>
      </c>
    </row>
    <row r="19" spans="1:7" s="278" customFormat="1" ht="11.25" customHeight="1" x14ac:dyDescent="0.2">
      <c r="A19" s="279" t="s">
        <v>733</v>
      </c>
      <c r="B19" s="788">
        <v>5</v>
      </c>
      <c r="C19" s="834" t="s">
        <v>929</v>
      </c>
      <c r="D19" s="787">
        <v>170</v>
      </c>
      <c r="E19" s="836">
        <v>5</v>
      </c>
      <c r="F19" s="1015">
        <v>2250.3937370979761</v>
      </c>
      <c r="G19" s="757">
        <v>1700</v>
      </c>
    </row>
    <row r="20" spans="1:7" s="278" customFormat="1" ht="11.25" customHeight="1" x14ac:dyDescent="0.2">
      <c r="A20" s="279" t="s">
        <v>734</v>
      </c>
      <c r="B20" s="788">
        <v>1.1344740236530064E-2</v>
      </c>
      <c r="C20" s="834" t="s">
        <v>929</v>
      </c>
      <c r="D20" s="787">
        <v>4.7</v>
      </c>
      <c r="E20" s="836">
        <v>1.1344740236530064E-2</v>
      </c>
      <c r="F20" s="1015" t="s">
        <v>1014</v>
      </c>
      <c r="G20" s="757">
        <v>300</v>
      </c>
    </row>
    <row r="21" spans="1:7" s="278" customFormat="1" ht="11.25" customHeight="1" x14ac:dyDescent="0.2">
      <c r="A21" s="279" t="s">
        <v>735</v>
      </c>
      <c r="B21" s="788">
        <v>0.2</v>
      </c>
      <c r="C21" s="834" t="s">
        <v>929</v>
      </c>
      <c r="D21" s="787">
        <v>0.8</v>
      </c>
      <c r="E21" s="836">
        <v>0.2</v>
      </c>
      <c r="F21" s="1015" t="s">
        <v>1014</v>
      </c>
      <c r="G21" s="757">
        <v>300</v>
      </c>
    </row>
    <row r="22" spans="1:7" s="278" customFormat="1" ht="11.25" customHeight="1" x14ac:dyDescent="0.2">
      <c r="A22" s="279" t="s">
        <v>736</v>
      </c>
      <c r="B22" s="788">
        <v>2.9498525073746312E-2</v>
      </c>
      <c r="C22" s="834" t="s">
        <v>929</v>
      </c>
      <c r="D22" s="787">
        <v>0.75</v>
      </c>
      <c r="E22" s="836">
        <v>2.9498525073746312E-2</v>
      </c>
      <c r="F22" s="1015" t="s">
        <v>1014</v>
      </c>
      <c r="G22" s="757">
        <v>300</v>
      </c>
    </row>
    <row r="23" spans="1:7" s="278" customFormat="1" ht="11.25" customHeight="1" x14ac:dyDescent="0.2">
      <c r="A23" s="279" t="s">
        <v>737</v>
      </c>
      <c r="B23" s="788">
        <v>0.12999999999999998</v>
      </c>
      <c r="C23" s="834" t="s">
        <v>283</v>
      </c>
      <c r="D23" s="787">
        <v>0.12999999999999998</v>
      </c>
      <c r="E23" s="836">
        <v>802.19780219780216</v>
      </c>
      <c r="F23" s="1015" t="s">
        <v>1014</v>
      </c>
      <c r="G23" s="757">
        <v>300</v>
      </c>
    </row>
    <row r="24" spans="1:7" s="278" customFormat="1" ht="11.25" customHeight="1" x14ac:dyDescent="0.2">
      <c r="A24" s="279" t="s">
        <v>738</v>
      </c>
      <c r="B24" s="788">
        <v>0.29498525073746318</v>
      </c>
      <c r="C24" s="834" t="s">
        <v>929</v>
      </c>
      <c r="D24" s="787">
        <v>0.4</v>
      </c>
      <c r="E24" s="836">
        <v>0.29498525073746318</v>
      </c>
      <c r="F24" s="1015" t="s">
        <v>1014</v>
      </c>
      <c r="G24" s="757">
        <v>300</v>
      </c>
    </row>
    <row r="25" spans="1:7" s="278" customFormat="1" ht="11.25" customHeight="1" x14ac:dyDescent="0.2">
      <c r="A25" s="279" t="s">
        <v>136</v>
      </c>
      <c r="B25" s="788">
        <v>4</v>
      </c>
      <c r="C25" s="834" t="s">
        <v>929</v>
      </c>
      <c r="D25" s="787">
        <v>50000</v>
      </c>
      <c r="E25" s="836">
        <v>4</v>
      </c>
      <c r="F25" s="1015" t="s">
        <v>1014</v>
      </c>
      <c r="G25" s="757">
        <v>35</v>
      </c>
    </row>
    <row r="26" spans="1:7" s="278" customFormat="1" ht="11.25" customHeight="1" x14ac:dyDescent="0.2">
      <c r="A26" s="279" t="s">
        <v>243</v>
      </c>
      <c r="B26" s="788">
        <v>0.5</v>
      </c>
      <c r="C26" s="834" t="s">
        <v>283</v>
      </c>
      <c r="D26" s="787">
        <v>0.5</v>
      </c>
      <c r="E26" s="836">
        <v>0.83421630748893139</v>
      </c>
      <c r="F26" s="1015" t="s">
        <v>1439</v>
      </c>
      <c r="G26" s="757">
        <v>26</v>
      </c>
    </row>
    <row r="27" spans="1:7" s="278" customFormat="1" ht="11.25" customHeight="1" x14ac:dyDescent="0.2">
      <c r="A27" s="279" t="s">
        <v>137</v>
      </c>
      <c r="B27" s="788">
        <v>1.3719999248219218E-2</v>
      </c>
      <c r="C27" s="834" t="s">
        <v>929</v>
      </c>
      <c r="D27" s="787">
        <v>360</v>
      </c>
      <c r="E27" s="836">
        <v>1.3719999248219218E-2</v>
      </c>
      <c r="F27" s="1015">
        <v>175.65607394552634</v>
      </c>
      <c r="G27" s="757">
        <v>23800</v>
      </c>
    </row>
    <row r="28" spans="1:7" s="278" customFormat="1" ht="11.25" customHeight="1" x14ac:dyDescent="0.2">
      <c r="A28" s="789" t="s">
        <v>1177</v>
      </c>
      <c r="B28" s="788">
        <v>0.37322971522061449</v>
      </c>
      <c r="C28" s="834" t="s">
        <v>1442</v>
      </c>
      <c r="D28" s="787">
        <v>320</v>
      </c>
      <c r="E28" s="836">
        <v>0.37322971522061449</v>
      </c>
      <c r="F28" s="1015" t="s">
        <v>1439</v>
      </c>
      <c r="G28" s="757">
        <v>0.37322971522061449</v>
      </c>
    </row>
    <row r="29" spans="1:7" s="278" customFormat="1" ht="11.25" customHeight="1" x14ac:dyDescent="0.2">
      <c r="A29" s="279" t="s">
        <v>138</v>
      </c>
      <c r="B29" s="788">
        <v>6</v>
      </c>
      <c r="C29" s="834" t="s">
        <v>929</v>
      </c>
      <c r="D29" s="787">
        <v>135</v>
      </c>
      <c r="E29" s="836">
        <v>6</v>
      </c>
      <c r="F29" s="1015" t="s">
        <v>1014</v>
      </c>
      <c r="G29" s="757">
        <v>27</v>
      </c>
    </row>
    <row r="30" spans="1:7" s="278" customFormat="1" ht="11.25" customHeight="1" x14ac:dyDescent="0.2">
      <c r="A30" s="279" t="s">
        <v>139</v>
      </c>
      <c r="B30" s="788">
        <v>4010.9890109890111</v>
      </c>
      <c r="C30" s="834" t="s">
        <v>929</v>
      </c>
      <c r="D30" s="787">
        <v>50000</v>
      </c>
      <c r="E30" s="836">
        <v>4010.9890109890111</v>
      </c>
      <c r="F30" s="1015" t="s">
        <v>1014</v>
      </c>
      <c r="G30" s="757">
        <v>34000</v>
      </c>
    </row>
    <row r="31" spans="1:7" s="278" customFormat="1" ht="11.25" customHeight="1" x14ac:dyDescent="0.2">
      <c r="A31" s="279" t="s">
        <v>140</v>
      </c>
      <c r="B31" s="788">
        <v>0.13541237706225631</v>
      </c>
      <c r="C31" s="834" t="s">
        <v>929</v>
      </c>
      <c r="D31" s="787">
        <v>50000</v>
      </c>
      <c r="E31" s="836">
        <v>0.13541237706225631</v>
      </c>
      <c r="F31" s="1015">
        <v>114.99301190674856</v>
      </c>
      <c r="G31" s="757">
        <v>3100</v>
      </c>
    </row>
    <row r="32" spans="1:7" s="278" customFormat="1" ht="11.25" customHeight="1" x14ac:dyDescent="0.2">
      <c r="A32" s="279" t="s">
        <v>141</v>
      </c>
      <c r="B32" s="788">
        <v>80</v>
      </c>
      <c r="C32" s="834" t="s">
        <v>929</v>
      </c>
      <c r="D32" s="787">
        <v>510</v>
      </c>
      <c r="E32" s="836">
        <v>80</v>
      </c>
      <c r="F32" s="1015" t="s">
        <v>1014</v>
      </c>
      <c r="G32" s="757">
        <v>1100</v>
      </c>
    </row>
    <row r="33" spans="1:7" s="278" customFormat="1" ht="11.25" customHeight="1" x14ac:dyDescent="0.2">
      <c r="A33" s="279" t="s">
        <v>142</v>
      </c>
      <c r="B33" s="788">
        <v>7.6041666666666679</v>
      </c>
      <c r="C33" s="834" t="s">
        <v>929</v>
      </c>
      <c r="D33" s="787">
        <v>50000</v>
      </c>
      <c r="E33" s="836">
        <v>7.6041666666666679</v>
      </c>
      <c r="F33" s="1015">
        <v>406.594108187725</v>
      </c>
      <c r="G33" s="757">
        <v>38</v>
      </c>
    </row>
    <row r="34" spans="1:7" s="278" customFormat="1" ht="11.25" customHeight="1" x14ac:dyDescent="0.2">
      <c r="A34" s="279" t="s">
        <v>143</v>
      </c>
      <c r="B34" s="788">
        <v>3</v>
      </c>
      <c r="C34" s="834" t="s">
        <v>1442</v>
      </c>
      <c r="D34" s="787">
        <v>50000</v>
      </c>
      <c r="E34" s="836">
        <v>5</v>
      </c>
      <c r="F34" s="1015" t="s">
        <v>1014</v>
      </c>
      <c r="G34" s="757">
        <v>3</v>
      </c>
    </row>
    <row r="35" spans="1:7" s="278" customFormat="1" ht="11.25" customHeight="1" x14ac:dyDescent="0.2">
      <c r="A35" s="279" t="s">
        <v>144</v>
      </c>
      <c r="B35" s="788">
        <v>5</v>
      </c>
      <c r="C35" s="834" t="s">
        <v>929</v>
      </c>
      <c r="D35" s="787">
        <v>520</v>
      </c>
      <c r="E35" s="836">
        <v>5</v>
      </c>
      <c r="F35" s="1015">
        <v>109.78360683200988</v>
      </c>
      <c r="G35" s="757">
        <v>12000</v>
      </c>
    </row>
    <row r="36" spans="1:7" s="278" customFormat="1" ht="11.25" customHeight="1" x14ac:dyDescent="0.2">
      <c r="A36" s="279" t="s">
        <v>655</v>
      </c>
      <c r="B36" s="788">
        <v>0.09</v>
      </c>
      <c r="C36" s="834" t="s">
        <v>1442</v>
      </c>
      <c r="D36" s="787">
        <v>2.5</v>
      </c>
      <c r="E36" s="836">
        <v>2</v>
      </c>
      <c r="F36" s="1015" t="s">
        <v>1014</v>
      </c>
      <c r="G36" s="757">
        <v>0.09</v>
      </c>
    </row>
    <row r="37" spans="1:7" s="278" customFormat="1" ht="11.25" customHeight="1" x14ac:dyDescent="0.2">
      <c r="A37" s="279" t="s">
        <v>145</v>
      </c>
      <c r="B37" s="788">
        <v>0.38954108858057629</v>
      </c>
      <c r="C37" s="834" t="s">
        <v>929</v>
      </c>
      <c r="D37" s="787">
        <v>50000</v>
      </c>
      <c r="E37" s="836">
        <v>0.38954108858057629</v>
      </c>
      <c r="F37" s="1015" t="s">
        <v>1014</v>
      </c>
      <c r="G37" s="757">
        <v>459</v>
      </c>
    </row>
    <row r="38" spans="1:7" s="278" customFormat="1" ht="11.25" customHeight="1" x14ac:dyDescent="0.2">
      <c r="A38" s="279" t="s">
        <v>146</v>
      </c>
      <c r="B38" s="788">
        <v>50</v>
      </c>
      <c r="C38" s="834" t="s">
        <v>283</v>
      </c>
      <c r="D38" s="787">
        <v>50</v>
      </c>
      <c r="E38" s="836">
        <v>100</v>
      </c>
      <c r="F38" s="1015">
        <v>12400.875594724155</v>
      </c>
      <c r="G38" s="757">
        <v>220</v>
      </c>
    </row>
    <row r="39" spans="1:7" s="278" customFormat="1" ht="11.25" customHeight="1" x14ac:dyDescent="0.2">
      <c r="A39" s="279" t="s">
        <v>829</v>
      </c>
      <c r="B39" s="788">
        <v>16</v>
      </c>
      <c r="C39" s="834" t="s">
        <v>283</v>
      </c>
      <c r="D39" s="787">
        <v>16</v>
      </c>
      <c r="E39" s="836">
        <v>20857.142857142859</v>
      </c>
      <c r="F39" s="1015">
        <v>603988.68665359775</v>
      </c>
      <c r="G39" s="757">
        <v>20857.142857142859</v>
      </c>
    </row>
    <row r="40" spans="1:7" ht="11.25" customHeight="1" x14ac:dyDescent="0.2">
      <c r="A40" s="307" t="s">
        <v>147</v>
      </c>
      <c r="B40" s="788">
        <v>70</v>
      </c>
      <c r="C40" s="834" t="s">
        <v>929</v>
      </c>
      <c r="D40" s="787">
        <v>2400</v>
      </c>
      <c r="E40" s="836">
        <v>70</v>
      </c>
      <c r="F40" s="1015">
        <v>108.3094022043858</v>
      </c>
      <c r="G40" s="757">
        <v>490</v>
      </c>
    </row>
    <row r="41" spans="1:7" ht="11.25" customHeight="1" x14ac:dyDescent="0.2">
      <c r="A41" s="279" t="s">
        <v>830</v>
      </c>
      <c r="B41" s="788">
        <v>187.71428571428572</v>
      </c>
      <c r="C41" s="834" t="s">
        <v>1442</v>
      </c>
      <c r="D41" s="787">
        <v>50000</v>
      </c>
      <c r="E41" s="836">
        <v>187.71428571428572</v>
      </c>
      <c r="F41" s="1015">
        <v>5216.5892543454502</v>
      </c>
      <c r="G41" s="757">
        <v>187.71428571428572</v>
      </c>
    </row>
    <row r="42" spans="1:7" ht="11.25" customHeight="1" x14ac:dyDescent="0.2">
      <c r="A42" s="279" t="s">
        <v>148</v>
      </c>
      <c r="B42" s="788">
        <v>0.18</v>
      </c>
      <c r="C42" s="834" t="s">
        <v>283</v>
      </c>
      <c r="D42" s="787">
        <v>0.18</v>
      </c>
      <c r="E42" s="836">
        <v>29.459241323648104</v>
      </c>
      <c r="F42" s="1015">
        <v>100405.44972413174</v>
      </c>
      <c r="G42" s="757">
        <v>400</v>
      </c>
    </row>
    <row r="43" spans="1:7" ht="11.25" customHeight="1" x14ac:dyDescent="0.2">
      <c r="A43" s="279" t="s">
        <v>653</v>
      </c>
      <c r="B43" s="788">
        <v>16</v>
      </c>
      <c r="C43" s="834" t="s">
        <v>1442</v>
      </c>
      <c r="D43" s="787">
        <v>50000</v>
      </c>
      <c r="E43" s="836">
        <v>100</v>
      </c>
      <c r="F43" s="1015" t="s">
        <v>1014</v>
      </c>
      <c r="G43" s="757">
        <v>16</v>
      </c>
    </row>
    <row r="44" spans="1:7" ht="11.25" customHeight="1" x14ac:dyDescent="0.2">
      <c r="A44" s="279" t="s">
        <v>827</v>
      </c>
      <c r="B44" s="788">
        <v>570</v>
      </c>
      <c r="C44" s="834" t="s">
        <v>1442</v>
      </c>
      <c r="D44" s="787">
        <v>50000</v>
      </c>
      <c r="E44" s="836">
        <v>30082.417582417584</v>
      </c>
      <c r="F44" s="1015" t="s">
        <v>1014</v>
      </c>
      <c r="G44" s="757">
        <v>570</v>
      </c>
    </row>
    <row r="45" spans="1:7" ht="11.25" customHeight="1" x14ac:dyDescent="0.2">
      <c r="A45" s="279" t="s">
        <v>828</v>
      </c>
      <c r="B45" s="788">
        <v>4.3067846607669615</v>
      </c>
      <c r="C45" s="834" t="s">
        <v>929</v>
      </c>
      <c r="D45" s="787">
        <v>50000</v>
      </c>
      <c r="E45" s="836">
        <v>4.3067846607669615</v>
      </c>
      <c r="F45" s="1015" t="s">
        <v>1014</v>
      </c>
      <c r="G45" s="757">
        <v>16</v>
      </c>
    </row>
    <row r="46" spans="1:7" ht="11.25" customHeight="1" x14ac:dyDescent="0.2">
      <c r="A46" s="279" t="s">
        <v>149</v>
      </c>
      <c r="B46" s="788">
        <v>1</v>
      </c>
      <c r="C46" s="834" t="s">
        <v>283</v>
      </c>
      <c r="D46" s="787">
        <v>1</v>
      </c>
      <c r="E46" s="836">
        <v>2.9498525073746311</v>
      </c>
      <c r="F46" s="1015" t="s">
        <v>1014</v>
      </c>
      <c r="G46" s="757">
        <v>300</v>
      </c>
    </row>
    <row r="47" spans="1:7" ht="11.25" customHeight="1" x14ac:dyDescent="0.2">
      <c r="A47" s="279" t="s">
        <v>150</v>
      </c>
      <c r="B47" s="788">
        <v>6.0164835164835164</v>
      </c>
      <c r="C47" s="834" t="s">
        <v>929</v>
      </c>
      <c r="D47" s="787">
        <v>50000</v>
      </c>
      <c r="E47" s="836">
        <v>6.0164835164835164</v>
      </c>
      <c r="F47" s="1015" t="s">
        <v>1014</v>
      </c>
      <c r="G47" s="757">
        <v>120</v>
      </c>
    </row>
    <row r="48" spans="1:7" ht="11.25" customHeight="1" x14ac:dyDescent="0.2">
      <c r="A48" s="279" t="s">
        <v>151</v>
      </c>
      <c r="B48" s="788">
        <v>2.9</v>
      </c>
      <c r="C48" s="834" t="s">
        <v>1442</v>
      </c>
      <c r="D48" s="787">
        <v>1000</v>
      </c>
      <c r="E48" s="836">
        <v>1300</v>
      </c>
      <c r="F48" s="1015" t="s">
        <v>1014</v>
      </c>
      <c r="G48" s="757">
        <v>2.9</v>
      </c>
    </row>
    <row r="49" spans="1:7" ht="11.25" customHeight="1" x14ac:dyDescent="0.2">
      <c r="A49" s="279" t="s">
        <v>152</v>
      </c>
      <c r="B49" s="788">
        <v>1</v>
      </c>
      <c r="C49" s="834" t="s">
        <v>1442</v>
      </c>
      <c r="D49" s="787">
        <v>170</v>
      </c>
      <c r="E49" s="836">
        <v>200</v>
      </c>
      <c r="F49" s="1015" t="s">
        <v>1439</v>
      </c>
      <c r="G49" s="757">
        <v>1</v>
      </c>
    </row>
    <row r="50" spans="1:7" ht="11.25" customHeight="1" x14ac:dyDescent="0.2">
      <c r="A50" s="305" t="s">
        <v>105</v>
      </c>
      <c r="B50" s="788">
        <v>0.70825652469195688</v>
      </c>
      <c r="C50" s="834" t="s">
        <v>929</v>
      </c>
      <c r="D50" s="787">
        <v>29850</v>
      </c>
      <c r="E50" s="836">
        <v>0.70825652469195688</v>
      </c>
      <c r="F50" s="1015" t="s">
        <v>1014</v>
      </c>
      <c r="G50" s="757">
        <v>520</v>
      </c>
    </row>
    <row r="51" spans="1:7" ht="11.25" customHeight="1" x14ac:dyDescent="0.2">
      <c r="A51" s="279" t="s">
        <v>106</v>
      </c>
      <c r="B51" s="788">
        <v>200</v>
      </c>
      <c r="C51" s="834" t="s">
        <v>929</v>
      </c>
      <c r="D51" s="787">
        <v>50000</v>
      </c>
      <c r="E51" s="836">
        <v>200</v>
      </c>
      <c r="F51" s="1015" t="s">
        <v>1014</v>
      </c>
      <c r="G51" s="757">
        <v>3000</v>
      </c>
    </row>
    <row r="52" spans="1:7" ht="11.25" customHeight="1" x14ac:dyDescent="0.2">
      <c r="A52" s="279" t="s">
        <v>153</v>
      </c>
      <c r="B52" s="788">
        <v>2.9498525073746312E-3</v>
      </c>
      <c r="C52" s="834" t="s">
        <v>929</v>
      </c>
      <c r="D52" s="787">
        <v>1.25</v>
      </c>
      <c r="E52" s="836">
        <v>2.9498525073746312E-3</v>
      </c>
      <c r="F52" s="1015" t="s">
        <v>1014</v>
      </c>
      <c r="G52" s="757">
        <v>300</v>
      </c>
    </row>
    <row r="53" spans="1:7" ht="11.25" customHeight="1" x14ac:dyDescent="0.2">
      <c r="A53" s="279" t="s">
        <v>401</v>
      </c>
      <c r="B53" s="788">
        <v>0.04</v>
      </c>
      <c r="C53" s="834" t="s">
        <v>1442</v>
      </c>
      <c r="D53" s="787">
        <v>10</v>
      </c>
      <c r="E53" s="836">
        <v>0.04</v>
      </c>
      <c r="F53" s="1015" t="s">
        <v>1439</v>
      </c>
      <c r="G53" s="757">
        <v>0.04</v>
      </c>
    </row>
    <row r="54" spans="1:7" ht="11.25" customHeight="1" x14ac:dyDescent="0.2">
      <c r="A54" s="279" t="s">
        <v>154</v>
      </c>
      <c r="B54" s="788">
        <v>0.2075585428821636</v>
      </c>
      <c r="C54" s="834" t="s">
        <v>929</v>
      </c>
      <c r="D54" s="787">
        <v>50000</v>
      </c>
      <c r="E54" s="836">
        <v>0.2075585428821636</v>
      </c>
      <c r="F54" s="1015">
        <v>452.04552384511493</v>
      </c>
      <c r="G54" s="757">
        <v>2900</v>
      </c>
    </row>
    <row r="55" spans="1:7" ht="11.25" customHeight="1" x14ac:dyDescent="0.2">
      <c r="A55" s="279" t="s">
        <v>528</v>
      </c>
      <c r="B55" s="788">
        <v>0.04</v>
      </c>
      <c r="C55" s="834" t="s">
        <v>929</v>
      </c>
      <c r="D55" s="787">
        <v>50000</v>
      </c>
      <c r="E55" s="836">
        <v>0.04</v>
      </c>
      <c r="F55" s="1015">
        <v>18.617708877383702</v>
      </c>
      <c r="G55" s="757">
        <v>1400</v>
      </c>
    </row>
    <row r="56" spans="1:7" ht="11.25" customHeight="1" x14ac:dyDescent="0.2">
      <c r="A56" s="279" t="s">
        <v>155</v>
      </c>
      <c r="B56" s="788">
        <v>10</v>
      </c>
      <c r="C56" s="834" t="s">
        <v>283</v>
      </c>
      <c r="D56" s="787">
        <v>10</v>
      </c>
      <c r="E56" s="836">
        <v>600</v>
      </c>
      <c r="F56" s="1015">
        <v>83377.443722530952</v>
      </c>
      <c r="G56" s="757">
        <v>370</v>
      </c>
    </row>
    <row r="57" spans="1:7" ht="11.25" customHeight="1" x14ac:dyDescent="0.2">
      <c r="A57" s="279" t="s">
        <v>235</v>
      </c>
      <c r="B57" s="788">
        <v>5</v>
      </c>
      <c r="C57" s="834" t="s">
        <v>283</v>
      </c>
      <c r="D57" s="787">
        <v>5</v>
      </c>
      <c r="E57" s="836">
        <v>176.7554479418886</v>
      </c>
      <c r="F57" s="1015" t="s">
        <v>1439</v>
      </c>
      <c r="G57" s="757">
        <v>370</v>
      </c>
    </row>
    <row r="58" spans="1:7" ht="11.25" customHeight="1" x14ac:dyDescent="0.2">
      <c r="A58" s="279" t="s">
        <v>236</v>
      </c>
      <c r="B58" s="788">
        <v>5</v>
      </c>
      <c r="C58" s="834" t="s">
        <v>283</v>
      </c>
      <c r="D58" s="787">
        <v>5</v>
      </c>
      <c r="E58" s="836">
        <v>75</v>
      </c>
      <c r="F58" s="1015">
        <v>449.85112140655059</v>
      </c>
      <c r="G58" s="757">
        <v>370</v>
      </c>
    </row>
    <row r="59" spans="1:7" ht="11.25" customHeight="1" x14ac:dyDescent="0.2">
      <c r="A59" s="279" t="s">
        <v>237</v>
      </c>
      <c r="B59" s="788">
        <v>0.17312937270247838</v>
      </c>
      <c r="C59" s="834" t="s">
        <v>929</v>
      </c>
      <c r="D59" s="787">
        <v>1550</v>
      </c>
      <c r="E59" s="836">
        <v>0.17312937270247838</v>
      </c>
      <c r="F59" s="1015" t="s">
        <v>1014</v>
      </c>
      <c r="G59" s="757">
        <v>41</v>
      </c>
    </row>
    <row r="60" spans="1:7" ht="11.25" customHeight="1" x14ac:dyDescent="0.2">
      <c r="A60" s="279" t="s">
        <v>375</v>
      </c>
      <c r="B60" s="788">
        <v>0.19</v>
      </c>
      <c r="C60" s="834" t="s">
        <v>1442</v>
      </c>
      <c r="D60" s="787">
        <v>45</v>
      </c>
      <c r="E60" s="836">
        <v>0.32461757381714695</v>
      </c>
      <c r="F60" s="1015" t="s">
        <v>1014</v>
      </c>
      <c r="G60" s="757">
        <v>0.19</v>
      </c>
    </row>
    <row r="61" spans="1:7" ht="11.25" customHeight="1" x14ac:dyDescent="0.2">
      <c r="A61" s="279" t="s">
        <v>376</v>
      </c>
      <c r="B61" s="788">
        <v>4.6214816596816873E-2</v>
      </c>
      <c r="C61" s="834" t="s">
        <v>929</v>
      </c>
      <c r="D61" s="787">
        <v>20</v>
      </c>
      <c r="E61" s="836">
        <v>4.6214816596816873E-2</v>
      </c>
      <c r="F61" s="1015" t="s">
        <v>1014</v>
      </c>
      <c r="G61" s="757">
        <v>7</v>
      </c>
    </row>
    <row r="62" spans="1:7" ht="11.25" customHeight="1" x14ac:dyDescent="0.2">
      <c r="A62" s="279" t="s">
        <v>377</v>
      </c>
      <c r="B62" s="788">
        <v>1.2999999999999999E-2</v>
      </c>
      <c r="C62" s="834" t="s">
        <v>1442</v>
      </c>
      <c r="D62" s="787">
        <v>2.75</v>
      </c>
      <c r="E62" s="836">
        <v>0.22914181681210372</v>
      </c>
      <c r="F62" s="1015" t="s">
        <v>1014</v>
      </c>
      <c r="G62" s="757">
        <v>1.2999999999999999E-2</v>
      </c>
    </row>
    <row r="63" spans="1:7" ht="11.25" customHeight="1" x14ac:dyDescent="0.2">
      <c r="A63" s="279" t="s">
        <v>244</v>
      </c>
      <c r="B63" s="788">
        <v>2.7925587871878932</v>
      </c>
      <c r="C63" s="834" t="s">
        <v>929</v>
      </c>
      <c r="D63" s="787">
        <v>50000</v>
      </c>
      <c r="E63" s="836">
        <v>2.7925587871878932</v>
      </c>
      <c r="F63" s="1015">
        <v>1093.4471780092338</v>
      </c>
      <c r="G63" s="757">
        <v>830</v>
      </c>
    </row>
    <row r="64" spans="1:7" ht="11.25" customHeight="1" x14ac:dyDescent="0.2">
      <c r="A64" s="279" t="s">
        <v>245</v>
      </c>
      <c r="B64" s="788">
        <v>5</v>
      </c>
      <c r="C64" s="834" t="s">
        <v>929</v>
      </c>
      <c r="D64" s="787">
        <v>7000</v>
      </c>
      <c r="E64" s="836">
        <v>5</v>
      </c>
      <c r="F64" s="1015">
        <v>182.45621075944572</v>
      </c>
      <c r="G64" s="757">
        <v>38000</v>
      </c>
    </row>
    <row r="65" spans="1:7" ht="11.25" customHeight="1" x14ac:dyDescent="0.2">
      <c r="A65" s="279" t="s">
        <v>307</v>
      </c>
      <c r="B65" s="788">
        <v>7</v>
      </c>
      <c r="C65" s="834" t="s">
        <v>929</v>
      </c>
      <c r="D65" s="787">
        <v>1500</v>
      </c>
      <c r="E65" s="836">
        <v>7</v>
      </c>
      <c r="F65" s="1015">
        <v>6624.9382313275155</v>
      </c>
      <c r="G65" s="757">
        <v>3900</v>
      </c>
    </row>
    <row r="66" spans="1:7" ht="11.25" customHeight="1" x14ac:dyDescent="0.2">
      <c r="A66" s="279" t="s">
        <v>308</v>
      </c>
      <c r="B66" s="788">
        <v>70</v>
      </c>
      <c r="C66" s="834" t="s">
        <v>929</v>
      </c>
      <c r="D66" s="787">
        <v>50000</v>
      </c>
      <c r="E66" s="836">
        <v>70</v>
      </c>
      <c r="F66" s="1015">
        <v>1274.1487170213863</v>
      </c>
      <c r="G66" s="757">
        <v>5500</v>
      </c>
    </row>
    <row r="67" spans="1:7" ht="11.25" customHeight="1" x14ac:dyDescent="0.2">
      <c r="A67" s="279" t="s">
        <v>238</v>
      </c>
      <c r="B67" s="788">
        <v>100</v>
      </c>
      <c r="C67" s="834" t="s">
        <v>929</v>
      </c>
      <c r="D67" s="787">
        <v>260</v>
      </c>
      <c r="E67" s="836">
        <v>100</v>
      </c>
      <c r="F67" s="1015">
        <v>6597.0401016888873</v>
      </c>
      <c r="G67" s="757">
        <v>10046</v>
      </c>
    </row>
    <row r="68" spans="1:7" ht="11.25" customHeight="1" x14ac:dyDescent="0.2">
      <c r="A68" s="279" t="s">
        <v>1002</v>
      </c>
      <c r="B68" s="788">
        <v>0.3</v>
      </c>
      <c r="C68" s="834" t="s">
        <v>283</v>
      </c>
      <c r="D68" s="787">
        <v>0.3</v>
      </c>
      <c r="E68" s="836">
        <v>60.164835164835161</v>
      </c>
      <c r="F68" s="1015" t="s">
        <v>1014</v>
      </c>
      <c r="G68" s="757">
        <v>670</v>
      </c>
    </row>
    <row r="69" spans="1:7" ht="11.25" customHeight="1" x14ac:dyDescent="0.2">
      <c r="A69" s="279" t="s">
        <v>107</v>
      </c>
      <c r="B69" s="788">
        <v>70</v>
      </c>
      <c r="C69" s="834" t="s">
        <v>929</v>
      </c>
      <c r="D69" s="787">
        <v>50000</v>
      </c>
      <c r="E69" s="836">
        <v>70</v>
      </c>
      <c r="F69" s="1015" t="s">
        <v>1014</v>
      </c>
      <c r="G69" s="757">
        <v>130</v>
      </c>
    </row>
    <row r="70" spans="1:7" ht="11.25" customHeight="1" x14ac:dyDescent="0.2">
      <c r="A70" s="279" t="s">
        <v>1003</v>
      </c>
      <c r="B70" s="788">
        <v>5</v>
      </c>
      <c r="C70" s="834" t="s">
        <v>929</v>
      </c>
      <c r="D70" s="787">
        <v>10</v>
      </c>
      <c r="E70" s="836">
        <v>5</v>
      </c>
      <c r="F70" s="1015">
        <v>335.36093229801162</v>
      </c>
      <c r="G70" s="757">
        <v>3400</v>
      </c>
    </row>
    <row r="71" spans="1:7" ht="11.25" customHeight="1" x14ac:dyDescent="0.2">
      <c r="A71" s="279" t="s">
        <v>309</v>
      </c>
      <c r="B71" s="788">
        <v>0.50102951269732321</v>
      </c>
      <c r="C71" s="834" t="s">
        <v>929</v>
      </c>
      <c r="D71" s="787">
        <v>50000</v>
      </c>
      <c r="E71" s="836">
        <v>0.50102951269732321</v>
      </c>
      <c r="F71" s="1015">
        <v>673.73911756880364</v>
      </c>
      <c r="G71" s="757">
        <v>260</v>
      </c>
    </row>
    <row r="72" spans="1:7" ht="11.25" customHeight="1" x14ac:dyDescent="0.2">
      <c r="A72" s="279" t="s">
        <v>1004</v>
      </c>
      <c r="B72" s="788">
        <v>1.1129745388016466E-2</v>
      </c>
      <c r="C72" s="834" t="s">
        <v>929</v>
      </c>
      <c r="D72" s="787">
        <v>41</v>
      </c>
      <c r="E72" s="836">
        <v>1.1129745388016466E-2</v>
      </c>
      <c r="F72" s="1015" t="s">
        <v>1014</v>
      </c>
      <c r="G72" s="757">
        <v>0.71</v>
      </c>
    </row>
    <row r="73" spans="1:7" ht="11.25" customHeight="1" x14ac:dyDescent="0.2">
      <c r="A73" s="279" t="s">
        <v>1005</v>
      </c>
      <c r="B73" s="788">
        <v>980</v>
      </c>
      <c r="C73" s="834" t="s">
        <v>1442</v>
      </c>
      <c r="D73" s="787">
        <v>50000</v>
      </c>
      <c r="E73" s="836">
        <v>16043.956043956045</v>
      </c>
      <c r="F73" s="1015" t="s">
        <v>1014</v>
      </c>
      <c r="G73" s="757">
        <v>980</v>
      </c>
    </row>
    <row r="74" spans="1:7" ht="11.25" customHeight="1" x14ac:dyDescent="0.2">
      <c r="A74" s="279" t="s">
        <v>1007</v>
      </c>
      <c r="B74" s="788">
        <v>400</v>
      </c>
      <c r="C74" s="834" t="s">
        <v>283</v>
      </c>
      <c r="D74" s="787">
        <v>400</v>
      </c>
      <c r="E74" s="836">
        <v>401.09890109890108</v>
      </c>
      <c r="F74" s="1015" t="s">
        <v>1014</v>
      </c>
      <c r="G74" s="757">
        <v>700</v>
      </c>
    </row>
    <row r="75" spans="1:7" ht="11.25" customHeight="1" x14ac:dyDescent="0.2">
      <c r="A75" s="279" t="s">
        <v>1006</v>
      </c>
      <c r="B75" s="788">
        <v>3200</v>
      </c>
      <c r="C75" s="834" t="s">
        <v>1442</v>
      </c>
      <c r="D75" s="787">
        <v>50000</v>
      </c>
      <c r="E75" s="836">
        <v>200549.45054945053</v>
      </c>
      <c r="F75" s="1015" t="s">
        <v>1014</v>
      </c>
      <c r="G75" s="757">
        <v>3200</v>
      </c>
    </row>
    <row r="76" spans="1:7" ht="11.25" customHeight="1" x14ac:dyDescent="0.2">
      <c r="A76" s="305" t="s">
        <v>108</v>
      </c>
      <c r="B76" s="788">
        <v>2.0054945054945055</v>
      </c>
      <c r="C76" s="834" t="s">
        <v>929</v>
      </c>
      <c r="D76" s="787">
        <v>50000</v>
      </c>
      <c r="E76" s="836">
        <v>2.0054945054945055</v>
      </c>
      <c r="F76" s="1015" t="s">
        <v>1014</v>
      </c>
      <c r="G76" s="757">
        <v>100</v>
      </c>
    </row>
    <row r="77" spans="1:7" ht="11.25" customHeight="1" x14ac:dyDescent="0.2">
      <c r="A77" s="279" t="s">
        <v>310</v>
      </c>
      <c r="B77" s="788">
        <v>40.109890109890109</v>
      </c>
      <c r="C77" s="834" t="s">
        <v>929</v>
      </c>
      <c r="D77" s="787">
        <v>50000</v>
      </c>
      <c r="E77" s="836">
        <v>40.109890109890109</v>
      </c>
      <c r="F77" s="1015" t="s">
        <v>1014</v>
      </c>
      <c r="G77" s="757">
        <v>379</v>
      </c>
    </row>
    <row r="78" spans="1:7" ht="11.25" customHeight="1" x14ac:dyDescent="0.2">
      <c r="A78" s="305" t="s">
        <v>109</v>
      </c>
      <c r="B78" s="788">
        <v>0.25131683134230731</v>
      </c>
      <c r="C78" s="834" t="s">
        <v>929</v>
      </c>
      <c r="D78" s="787">
        <v>50000</v>
      </c>
      <c r="E78" s="836">
        <v>0.25131683134230731</v>
      </c>
      <c r="F78" s="1015" t="s">
        <v>1014</v>
      </c>
      <c r="G78" s="757">
        <v>110</v>
      </c>
    </row>
    <row r="79" spans="1:7" ht="11.25" customHeight="1" x14ac:dyDescent="0.2">
      <c r="A79" s="305" t="s">
        <v>110</v>
      </c>
      <c r="B79" s="788">
        <v>5.1938811810743515E-2</v>
      </c>
      <c r="C79" s="834" t="s">
        <v>929</v>
      </c>
      <c r="D79" s="787">
        <v>50000</v>
      </c>
      <c r="E79" s="836">
        <v>5.1938811810743515E-2</v>
      </c>
      <c r="F79" s="1015" t="s">
        <v>1014</v>
      </c>
      <c r="G79" s="757">
        <v>110</v>
      </c>
    </row>
    <row r="80" spans="1:7" ht="11.25" customHeight="1" x14ac:dyDescent="0.2">
      <c r="A80" s="279" t="s">
        <v>402</v>
      </c>
      <c r="B80" s="788">
        <v>0.45998739760554502</v>
      </c>
      <c r="C80" s="834" t="s">
        <v>929</v>
      </c>
      <c r="D80" s="787">
        <v>50000</v>
      </c>
      <c r="E80" s="836">
        <v>0.45998739760554502</v>
      </c>
      <c r="F80" s="1015" t="s">
        <v>1439</v>
      </c>
      <c r="G80" s="757">
        <v>3350000</v>
      </c>
    </row>
    <row r="81" spans="1:7" ht="11.25" customHeight="1" x14ac:dyDescent="0.2">
      <c r="A81" s="279" t="s">
        <v>635</v>
      </c>
      <c r="B81" s="788">
        <v>3.0000000000000001E-5</v>
      </c>
      <c r="C81" s="834" t="s">
        <v>929</v>
      </c>
      <c r="D81" s="787">
        <v>0.1</v>
      </c>
      <c r="E81" s="836">
        <v>3.0000000000000001E-5</v>
      </c>
      <c r="F81" s="1015" t="s">
        <v>1014</v>
      </c>
      <c r="G81" s="757">
        <v>3.0000000000000001E-3</v>
      </c>
    </row>
    <row r="82" spans="1:7" ht="11.25" customHeight="1" x14ac:dyDescent="0.2">
      <c r="A82" s="279" t="s">
        <v>111</v>
      </c>
      <c r="B82" s="788">
        <v>40.109890109890109</v>
      </c>
      <c r="C82" s="834" t="s">
        <v>929</v>
      </c>
      <c r="D82" s="787">
        <v>21000</v>
      </c>
      <c r="E82" s="836">
        <v>40.109890109890109</v>
      </c>
      <c r="F82" s="1015" t="s">
        <v>1014</v>
      </c>
      <c r="G82" s="757">
        <v>200</v>
      </c>
    </row>
    <row r="83" spans="1:7" ht="11.25" customHeight="1" x14ac:dyDescent="0.2">
      <c r="A83" s="279" t="s">
        <v>384</v>
      </c>
      <c r="B83" s="788">
        <v>3.4000000000000002E-2</v>
      </c>
      <c r="C83" s="834" t="s">
        <v>1442</v>
      </c>
      <c r="D83" s="787">
        <v>162.5</v>
      </c>
      <c r="E83" s="836">
        <v>120.32967032967032</v>
      </c>
      <c r="F83" s="1015" t="s">
        <v>1014</v>
      </c>
      <c r="G83" s="757">
        <v>3.4000000000000002E-2</v>
      </c>
    </row>
    <row r="84" spans="1:7" ht="11.25" customHeight="1" x14ac:dyDescent="0.2">
      <c r="A84" s="279" t="s">
        <v>350</v>
      </c>
      <c r="B84" s="788">
        <v>3.6999999999999998E-2</v>
      </c>
      <c r="C84" s="834" t="s">
        <v>1442</v>
      </c>
      <c r="D84" s="787">
        <v>41</v>
      </c>
      <c r="E84" s="836">
        <v>2</v>
      </c>
      <c r="F84" s="1015" t="s">
        <v>1014</v>
      </c>
      <c r="G84" s="757">
        <v>3.6999999999999998E-2</v>
      </c>
    </row>
    <row r="85" spans="1:7" ht="11.25" customHeight="1" x14ac:dyDescent="0.2">
      <c r="A85" s="279" t="s">
        <v>36</v>
      </c>
      <c r="B85" s="788">
        <v>50000</v>
      </c>
      <c r="C85" s="834" t="s">
        <v>283</v>
      </c>
      <c r="D85" s="787">
        <v>50000</v>
      </c>
      <c r="E85" s="836" t="s">
        <v>1014</v>
      </c>
      <c r="F85" s="1015" t="s">
        <v>1439</v>
      </c>
      <c r="G85" s="757" t="s">
        <v>1014</v>
      </c>
    </row>
    <row r="86" spans="1:7" ht="11.25" customHeight="1" x14ac:dyDescent="0.2">
      <c r="A86" s="279" t="s">
        <v>351</v>
      </c>
      <c r="B86" s="788">
        <v>30</v>
      </c>
      <c r="C86" s="834" t="s">
        <v>283</v>
      </c>
      <c r="D86" s="787">
        <v>30</v>
      </c>
      <c r="E86" s="836">
        <v>700</v>
      </c>
      <c r="F86" s="1015">
        <v>75701.315782304358</v>
      </c>
      <c r="G86" s="757">
        <v>140</v>
      </c>
    </row>
    <row r="87" spans="1:7" ht="11.25" customHeight="1" x14ac:dyDescent="0.2">
      <c r="A87" s="279" t="s">
        <v>352</v>
      </c>
      <c r="B87" s="788">
        <v>13</v>
      </c>
      <c r="C87" s="834" t="s">
        <v>1442</v>
      </c>
      <c r="D87" s="787">
        <v>130</v>
      </c>
      <c r="E87" s="836">
        <v>802.19780219780216</v>
      </c>
      <c r="F87" s="1015" t="s">
        <v>1014</v>
      </c>
      <c r="G87" s="757">
        <v>13</v>
      </c>
    </row>
    <row r="88" spans="1:7" ht="11.25" customHeight="1" x14ac:dyDescent="0.2">
      <c r="A88" s="279" t="s">
        <v>353</v>
      </c>
      <c r="B88" s="788">
        <v>235.67393058918483</v>
      </c>
      <c r="C88" s="834" t="s">
        <v>929</v>
      </c>
      <c r="D88" s="787">
        <v>845</v>
      </c>
      <c r="E88" s="836">
        <v>235.67393058918483</v>
      </c>
      <c r="F88" s="1015">
        <v>1690</v>
      </c>
      <c r="G88" s="757">
        <v>300</v>
      </c>
    </row>
    <row r="89" spans="1:7" ht="11.25" customHeight="1" x14ac:dyDescent="0.2">
      <c r="A89" s="279" t="s">
        <v>112</v>
      </c>
      <c r="B89" s="788">
        <v>700</v>
      </c>
      <c r="C89" s="834" t="s">
        <v>929</v>
      </c>
      <c r="D89" s="787">
        <v>50000</v>
      </c>
      <c r="E89" s="836">
        <v>700</v>
      </c>
      <c r="F89" s="1015" t="s">
        <v>1014</v>
      </c>
      <c r="G89" s="757">
        <v>21500</v>
      </c>
    </row>
    <row r="90" spans="1:7" ht="11.25" customHeight="1" x14ac:dyDescent="0.2">
      <c r="A90" s="279" t="s">
        <v>354</v>
      </c>
      <c r="B90" s="788">
        <v>5.2999999999999999E-2</v>
      </c>
      <c r="C90" s="834" t="s">
        <v>1442</v>
      </c>
      <c r="D90" s="787">
        <v>20</v>
      </c>
      <c r="E90" s="836">
        <v>0.4</v>
      </c>
      <c r="F90" s="1015" t="s">
        <v>1014</v>
      </c>
      <c r="G90" s="757">
        <v>5.2999999999999999E-2</v>
      </c>
    </row>
    <row r="91" spans="1:7" ht="11.25" customHeight="1" x14ac:dyDescent="0.2">
      <c r="A91" s="279" t="s">
        <v>355</v>
      </c>
      <c r="B91" s="788">
        <v>5.2999999999999999E-2</v>
      </c>
      <c r="C91" s="834" t="s">
        <v>1442</v>
      </c>
      <c r="D91" s="787">
        <v>100</v>
      </c>
      <c r="E91" s="836">
        <v>0.2</v>
      </c>
      <c r="F91" s="1015" t="s">
        <v>1014</v>
      </c>
      <c r="G91" s="757">
        <v>5.2999999999999999E-2</v>
      </c>
    </row>
    <row r="92" spans="1:7" ht="11.25" customHeight="1" x14ac:dyDescent="0.2">
      <c r="A92" s="279" t="s">
        <v>385</v>
      </c>
      <c r="B92" s="788">
        <v>2.9999999999999997E-4</v>
      </c>
      <c r="C92" s="834" t="s">
        <v>1442</v>
      </c>
      <c r="D92" s="787">
        <v>3.1</v>
      </c>
      <c r="E92" s="836">
        <v>1</v>
      </c>
      <c r="F92" s="1015" t="s">
        <v>1014</v>
      </c>
      <c r="G92" s="757">
        <v>2.9999999999999997E-4</v>
      </c>
    </row>
    <row r="93" spans="1:7" ht="11.25" customHeight="1" x14ac:dyDescent="0.2">
      <c r="A93" s="279" t="s">
        <v>356</v>
      </c>
      <c r="B93" s="788">
        <v>0.20329391844850539</v>
      </c>
      <c r="C93" s="834" t="s">
        <v>929</v>
      </c>
      <c r="D93" s="787">
        <v>6</v>
      </c>
      <c r="E93" s="836">
        <v>0.20329391844850539</v>
      </c>
      <c r="F93" s="1015" t="s">
        <v>1014</v>
      </c>
      <c r="G93" s="757">
        <v>11</v>
      </c>
    </row>
    <row r="94" spans="1:7" ht="11.25" customHeight="1" x14ac:dyDescent="0.2">
      <c r="A94" s="279" t="s">
        <v>378</v>
      </c>
      <c r="B94" s="788">
        <v>0.16</v>
      </c>
      <c r="C94" s="834" t="s">
        <v>1442</v>
      </c>
      <c r="D94" s="787">
        <v>3650</v>
      </c>
      <c r="E94" s="836">
        <v>0.2</v>
      </c>
      <c r="F94" s="1015" t="s">
        <v>1014</v>
      </c>
      <c r="G94" s="757">
        <v>0.16</v>
      </c>
    </row>
    <row r="95" spans="1:7" ht="11.25" customHeight="1" x14ac:dyDescent="0.2">
      <c r="A95" s="279" t="s">
        <v>357</v>
      </c>
      <c r="B95" s="788">
        <v>0.40447695035460995</v>
      </c>
      <c r="C95" s="834" t="s">
        <v>929</v>
      </c>
      <c r="D95" s="787">
        <v>10</v>
      </c>
      <c r="E95" s="836">
        <v>0.40447695035460995</v>
      </c>
      <c r="F95" s="1015" t="s">
        <v>1014</v>
      </c>
      <c r="G95" s="757">
        <v>310</v>
      </c>
    </row>
    <row r="96" spans="1:7" ht="11.25" customHeight="1" x14ac:dyDescent="0.2">
      <c r="A96" s="279" t="s">
        <v>113</v>
      </c>
      <c r="B96" s="788">
        <v>661.81318681318692</v>
      </c>
      <c r="C96" s="834" t="s">
        <v>929</v>
      </c>
      <c r="D96" s="787">
        <v>50000</v>
      </c>
      <c r="E96" s="836">
        <v>661.81318681318692</v>
      </c>
      <c r="F96" s="1015" t="s">
        <v>1014</v>
      </c>
      <c r="G96" s="757">
        <v>137000</v>
      </c>
    </row>
    <row r="97" spans="1:7" ht="11.25" customHeight="1" x14ac:dyDescent="0.2">
      <c r="A97" s="279" t="s">
        <v>358</v>
      </c>
      <c r="B97" s="788">
        <v>2.9498525073746312E-2</v>
      </c>
      <c r="C97" s="834" t="s">
        <v>929</v>
      </c>
      <c r="D97" s="787">
        <v>9.5000000000000001E-2</v>
      </c>
      <c r="E97" s="836">
        <v>2.9498525073746312E-2</v>
      </c>
      <c r="F97" s="1015" t="s">
        <v>1014</v>
      </c>
      <c r="G97" s="757">
        <v>300</v>
      </c>
    </row>
    <row r="98" spans="1:7" ht="11.25" customHeight="1" x14ac:dyDescent="0.2">
      <c r="A98" s="279" t="s">
        <v>114</v>
      </c>
      <c r="B98" s="788">
        <v>82.008650227489753</v>
      </c>
      <c r="C98" s="834" t="s">
        <v>929</v>
      </c>
      <c r="D98" s="787">
        <v>50000</v>
      </c>
      <c r="E98" s="836">
        <v>82.008650227489753</v>
      </c>
      <c r="F98" s="1015" t="s">
        <v>1014</v>
      </c>
      <c r="G98" s="757">
        <v>4300</v>
      </c>
    </row>
    <row r="99" spans="1:7" ht="11.25" customHeight="1" x14ac:dyDescent="0.2">
      <c r="A99" s="279" t="s">
        <v>359</v>
      </c>
      <c r="B99" s="788">
        <v>15</v>
      </c>
      <c r="C99" s="834" t="s">
        <v>929</v>
      </c>
      <c r="D99" s="787">
        <v>50000</v>
      </c>
      <c r="E99" s="836">
        <v>15</v>
      </c>
      <c r="F99" s="1015" t="s">
        <v>1014</v>
      </c>
      <c r="G99" s="757">
        <v>29</v>
      </c>
    </row>
    <row r="100" spans="1:7" ht="11.25" customHeight="1" x14ac:dyDescent="0.2">
      <c r="A100" s="279" t="s">
        <v>360</v>
      </c>
      <c r="B100" s="788">
        <v>2</v>
      </c>
      <c r="C100" s="834" t="s">
        <v>929</v>
      </c>
      <c r="D100" s="787">
        <v>50000</v>
      </c>
      <c r="E100" s="836">
        <v>2</v>
      </c>
      <c r="F100" s="1015" t="s">
        <v>1014</v>
      </c>
      <c r="G100" s="757">
        <v>2.1</v>
      </c>
    </row>
    <row r="101" spans="1:7" ht="11.25" customHeight="1" x14ac:dyDescent="0.2">
      <c r="A101" s="279" t="s">
        <v>361</v>
      </c>
      <c r="B101" s="788">
        <v>0.7</v>
      </c>
      <c r="C101" s="834" t="s">
        <v>1442</v>
      </c>
      <c r="D101" s="787">
        <v>50</v>
      </c>
      <c r="E101" s="836">
        <v>40</v>
      </c>
      <c r="F101" s="1015" t="s">
        <v>1014</v>
      </c>
      <c r="G101" s="757">
        <v>0.7</v>
      </c>
    </row>
    <row r="102" spans="1:7" ht="11.25" customHeight="1" x14ac:dyDescent="0.2">
      <c r="A102" s="279" t="s">
        <v>363</v>
      </c>
      <c r="B102" s="788">
        <v>5586.7346938775509</v>
      </c>
      <c r="C102" s="834" t="s">
        <v>929</v>
      </c>
      <c r="D102" s="787">
        <v>8400</v>
      </c>
      <c r="E102" s="836">
        <v>5586.7346938775509</v>
      </c>
      <c r="F102" s="1015">
        <v>223000000</v>
      </c>
      <c r="G102" s="757">
        <v>200000</v>
      </c>
    </row>
    <row r="103" spans="1:7" ht="11.25" customHeight="1" x14ac:dyDescent="0.2">
      <c r="A103" s="279" t="s">
        <v>364</v>
      </c>
      <c r="B103" s="788">
        <v>1300</v>
      </c>
      <c r="C103" s="834" t="s">
        <v>283</v>
      </c>
      <c r="D103" s="787">
        <v>1300</v>
      </c>
      <c r="E103" s="836">
        <v>6257.1428571428587</v>
      </c>
      <c r="F103" s="1015">
        <v>19000000</v>
      </c>
      <c r="G103" s="757">
        <v>2200</v>
      </c>
    </row>
    <row r="104" spans="1:7" ht="11.25" customHeight="1" x14ac:dyDescent="0.2">
      <c r="A104" s="279" t="s">
        <v>365</v>
      </c>
      <c r="B104" s="788">
        <v>9.9000000000000005E-2</v>
      </c>
      <c r="C104" s="834" t="s">
        <v>1442</v>
      </c>
      <c r="D104" s="787">
        <v>50000</v>
      </c>
      <c r="E104" s="836">
        <v>2.0054945054945055</v>
      </c>
      <c r="F104" s="1015" t="s">
        <v>1014</v>
      </c>
      <c r="G104" s="757">
        <v>9.9000000000000005E-2</v>
      </c>
    </row>
    <row r="105" spans="1:7" ht="11.25" customHeight="1" x14ac:dyDescent="0.2">
      <c r="A105" s="279" t="s">
        <v>366</v>
      </c>
      <c r="B105" s="788">
        <v>5</v>
      </c>
      <c r="C105" s="834" t="s">
        <v>283</v>
      </c>
      <c r="D105" s="787">
        <v>5</v>
      </c>
      <c r="E105" s="836">
        <v>14.408084316898904</v>
      </c>
      <c r="F105" s="1015">
        <v>31043.943756596891</v>
      </c>
      <c r="G105" s="757">
        <v>6500</v>
      </c>
    </row>
    <row r="106" spans="1:7" ht="11.25" customHeight="1" x14ac:dyDescent="0.2">
      <c r="A106" s="279" t="s">
        <v>362</v>
      </c>
      <c r="B106" s="788">
        <v>5</v>
      </c>
      <c r="C106" s="834" t="s">
        <v>929</v>
      </c>
      <c r="D106" s="787">
        <v>9100</v>
      </c>
      <c r="E106" s="836">
        <v>5</v>
      </c>
      <c r="F106" s="1015">
        <v>76060.351513941452</v>
      </c>
      <c r="G106" s="757">
        <v>8500</v>
      </c>
    </row>
    <row r="107" spans="1:7" ht="11.25" customHeight="1" x14ac:dyDescent="0.2">
      <c r="A107" s="279" t="s">
        <v>631</v>
      </c>
      <c r="B107" s="788">
        <v>6.0120405524488776</v>
      </c>
      <c r="C107" s="834" t="s">
        <v>929</v>
      </c>
      <c r="D107" s="787">
        <v>10</v>
      </c>
      <c r="E107" s="836">
        <v>6.0120405524488776</v>
      </c>
      <c r="F107" s="1015">
        <v>25800</v>
      </c>
      <c r="G107" s="757">
        <v>37</v>
      </c>
    </row>
    <row r="108" spans="1:7" ht="11.25" customHeight="1" x14ac:dyDescent="0.2">
      <c r="A108" s="279" t="s">
        <v>632</v>
      </c>
      <c r="B108" s="788">
        <v>10</v>
      </c>
      <c r="C108" s="834" t="s">
        <v>283</v>
      </c>
      <c r="D108" s="787">
        <v>10</v>
      </c>
      <c r="E108" s="836">
        <v>23.56739305891848</v>
      </c>
      <c r="F108" s="1015">
        <v>24600</v>
      </c>
      <c r="G108" s="757">
        <v>42</v>
      </c>
    </row>
    <row r="109" spans="1:7" ht="11.25" customHeight="1" x14ac:dyDescent="0.2">
      <c r="A109" s="279" t="s">
        <v>506</v>
      </c>
      <c r="B109" s="788">
        <v>100.27472527472527</v>
      </c>
      <c r="C109" s="834" t="s">
        <v>929</v>
      </c>
      <c r="D109" s="787">
        <v>50000</v>
      </c>
      <c r="E109" s="836">
        <v>100.27472527472527</v>
      </c>
      <c r="F109" s="1015" t="s">
        <v>1014</v>
      </c>
      <c r="G109" s="757">
        <v>7200</v>
      </c>
    </row>
    <row r="110" spans="1:7" ht="11.25" customHeight="1" x14ac:dyDescent="0.2">
      <c r="A110" s="279" t="s">
        <v>507</v>
      </c>
      <c r="B110" s="788">
        <v>17</v>
      </c>
      <c r="C110" s="834" t="s">
        <v>929</v>
      </c>
      <c r="D110" s="787">
        <v>21</v>
      </c>
      <c r="E110" s="836">
        <v>17</v>
      </c>
      <c r="F110" s="1015">
        <v>28777.562790660297</v>
      </c>
      <c r="G110" s="757">
        <v>770</v>
      </c>
    </row>
    <row r="111" spans="1:7" ht="11.25" customHeight="1" x14ac:dyDescent="0.2">
      <c r="A111" s="279" t="s">
        <v>866</v>
      </c>
      <c r="B111" s="788">
        <v>5</v>
      </c>
      <c r="C111" s="834" t="s">
        <v>1442</v>
      </c>
      <c r="D111" s="787">
        <v>50000</v>
      </c>
      <c r="E111" s="836">
        <v>401.09890109890108</v>
      </c>
      <c r="F111" s="1015" t="s">
        <v>1014</v>
      </c>
      <c r="G111" s="757">
        <v>5</v>
      </c>
    </row>
    <row r="112" spans="1:7" ht="11.25" customHeight="1" x14ac:dyDescent="0.2">
      <c r="A112" s="305" t="s">
        <v>115</v>
      </c>
      <c r="B112" s="788">
        <v>0.14038461538461536</v>
      </c>
      <c r="C112" s="834" t="s">
        <v>929</v>
      </c>
      <c r="D112" s="787">
        <v>50000</v>
      </c>
      <c r="E112" s="836">
        <v>0.14038461538461536</v>
      </c>
      <c r="F112" s="1015" t="s">
        <v>1439</v>
      </c>
      <c r="G112" s="757">
        <v>2000</v>
      </c>
    </row>
    <row r="113" spans="1:7" ht="11.25" customHeight="1" x14ac:dyDescent="0.2">
      <c r="A113" s="305" t="s">
        <v>116</v>
      </c>
      <c r="B113" s="788">
        <v>2.0054945054945055</v>
      </c>
      <c r="C113" s="834" t="s">
        <v>929</v>
      </c>
      <c r="D113" s="787">
        <v>50000</v>
      </c>
      <c r="E113" s="836">
        <v>2.0054945054945055</v>
      </c>
      <c r="F113" s="1015" t="s">
        <v>1014</v>
      </c>
      <c r="G113" s="757">
        <v>160</v>
      </c>
    </row>
    <row r="114" spans="1:7" ht="11.25" customHeight="1" x14ac:dyDescent="0.2">
      <c r="A114" s="305" t="s">
        <v>117</v>
      </c>
      <c r="B114" s="788">
        <v>7.9249625464098819E-2</v>
      </c>
      <c r="C114" s="834" t="s">
        <v>929</v>
      </c>
      <c r="D114" s="787">
        <v>50000</v>
      </c>
      <c r="E114" s="836">
        <v>7.9249625464098819E-2</v>
      </c>
      <c r="F114" s="1015" t="s">
        <v>1439</v>
      </c>
      <c r="G114" s="757">
        <v>640</v>
      </c>
    </row>
    <row r="115" spans="1:7" ht="11.25" customHeight="1" x14ac:dyDescent="0.2">
      <c r="A115" s="305" t="s">
        <v>118</v>
      </c>
      <c r="B115" s="788">
        <v>2.0054945054945055</v>
      </c>
      <c r="C115" s="834" t="s">
        <v>929</v>
      </c>
      <c r="D115" s="787">
        <v>50000</v>
      </c>
      <c r="E115" s="836">
        <v>2.0054945054945055</v>
      </c>
      <c r="F115" s="1015" t="s">
        <v>1014</v>
      </c>
      <c r="G115" s="757">
        <v>380</v>
      </c>
    </row>
    <row r="116" spans="1:7" ht="11.25" customHeight="1" x14ac:dyDescent="0.2">
      <c r="A116" s="305" t="s">
        <v>119</v>
      </c>
      <c r="B116" s="788">
        <v>4.8692636072572038</v>
      </c>
      <c r="C116" s="834" t="s">
        <v>929</v>
      </c>
      <c r="D116" s="787">
        <v>50000</v>
      </c>
      <c r="E116" s="836">
        <v>4.8692636072572038</v>
      </c>
      <c r="F116" s="1015" t="s">
        <v>1014</v>
      </c>
      <c r="G116" s="757">
        <v>410</v>
      </c>
    </row>
    <row r="117" spans="1:7" ht="11.25" customHeight="1" x14ac:dyDescent="0.2">
      <c r="A117" s="279" t="s">
        <v>508</v>
      </c>
      <c r="B117" s="788">
        <v>1</v>
      </c>
      <c r="C117" s="834" t="s">
        <v>929</v>
      </c>
      <c r="D117" s="787">
        <v>30</v>
      </c>
      <c r="E117" s="836">
        <v>1</v>
      </c>
      <c r="F117" s="1015" t="s">
        <v>1014</v>
      </c>
      <c r="G117" s="757">
        <v>13</v>
      </c>
    </row>
    <row r="118" spans="1:7" ht="11.25" customHeight="1" x14ac:dyDescent="0.2">
      <c r="A118" s="305" t="s">
        <v>120</v>
      </c>
      <c r="B118" s="788">
        <v>19.477054429028815</v>
      </c>
      <c r="C118" s="834" t="s">
        <v>929</v>
      </c>
      <c r="D118" s="787">
        <v>21500</v>
      </c>
      <c r="E118" s="836">
        <v>19.477054429028815</v>
      </c>
      <c r="F118" s="1015" t="s">
        <v>1014</v>
      </c>
      <c r="G118" s="757">
        <v>850000</v>
      </c>
    </row>
    <row r="119" spans="1:7" ht="11.25" customHeight="1" x14ac:dyDescent="0.2">
      <c r="A119" s="279" t="s">
        <v>241</v>
      </c>
      <c r="B119" s="788">
        <v>15</v>
      </c>
      <c r="C119" s="834" t="s">
        <v>929</v>
      </c>
      <c r="D119" s="787">
        <v>50000</v>
      </c>
      <c r="E119" s="836">
        <v>15</v>
      </c>
      <c r="F119" s="1015" t="s">
        <v>1014</v>
      </c>
      <c r="G119" s="757">
        <v>5000</v>
      </c>
    </row>
    <row r="120" spans="1:7" ht="11.25" customHeight="1" x14ac:dyDescent="0.2">
      <c r="A120" s="279" t="s">
        <v>509</v>
      </c>
      <c r="B120" s="788">
        <v>235.67393058918483</v>
      </c>
      <c r="C120" s="834" t="s">
        <v>929</v>
      </c>
      <c r="D120" s="787">
        <v>408</v>
      </c>
      <c r="E120" s="836">
        <v>235.67393058918483</v>
      </c>
      <c r="F120" s="1015" t="s">
        <v>1439</v>
      </c>
      <c r="G120" s="757">
        <v>300</v>
      </c>
    </row>
    <row r="121" spans="1:7" ht="11.25" customHeight="1" x14ac:dyDescent="0.2">
      <c r="A121" s="279" t="s">
        <v>510</v>
      </c>
      <c r="B121" s="788">
        <v>300</v>
      </c>
      <c r="C121" s="834" t="s">
        <v>1442</v>
      </c>
      <c r="D121" s="787">
        <v>7900</v>
      </c>
      <c r="E121" s="836">
        <v>6016.4835164835167</v>
      </c>
      <c r="F121" s="1015" t="s">
        <v>1014</v>
      </c>
      <c r="G121" s="757">
        <v>300</v>
      </c>
    </row>
    <row r="122" spans="1:7" ht="11.25" customHeight="1" x14ac:dyDescent="0.2">
      <c r="A122" s="279" t="s">
        <v>379</v>
      </c>
      <c r="B122" s="788">
        <v>0.5</v>
      </c>
      <c r="C122" s="834" t="s">
        <v>929</v>
      </c>
      <c r="D122" s="787">
        <v>21.5</v>
      </c>
      <c r="E122" s="836">
        <v>0.5</v>
      </c>
      <c r="F122" s="1015" t="s">
        <v>1014</v>
      </c>
      <c r="G122" s="757">
        <v>2</v>
      </c>
    </row>
    <row r="123" spans="1:7" ht="11.25" customHeight="1" x14ac:dyDescent="0.2">
      <c r="A123" s="279" t="s">
        <v>121</v>
      </c>
      <c r="B123" s="788">
        <v>260.71428571428572</v>
      </c>
      <c r="C123" s="834" t="s">
        <v>929</v>
      </c>
      <c r="D123" s="787">
        <v>50000</v>
      </c>
      <c r="E123" s="836">
        <v>260.71428571428572</v>
      </c>
      <c r="F123" s="1015" t="s">
        <v>1014</v>
      </c>
      <c r="G123" s="757">
        <v>425</v>
      </c>
    </row>
    <row r="124" spans="1:7" ht="11.25" customHeight="1" x14ac:dyDescent="0.2">
      <c r="A124" s="279" t="s">
        <v>511</v>
      </c>
      <c r="B124" s="788">
        <v>67.5</v>
      </c>
      <c r="C124" s="834" t="s">
        <v>283</v>
      </c>
      <c r="D124" s="787">
        <v>67.5</v>
      </c>
      <c r="E124" s="836">
        <v>176.7554479418886</v>
      </c>
      <c r="F124" s="1015">
        <v>135</v>
      </c>
      <c r="G124" s="757">
        <v>300</v>
      </c>
    </row>
    <row r="125" spans="1:7" ht="11.25" customHeight="1" x14ac:dyDescent="0.2">
      <c r="A125" s="279" t="s">
        <v>512</v>
      </c>
      <c r="B125" s="788">
        <v>20</v>
      </c>
      <c r="C125" s="834" t="s">
        <v>1442</v>
      </c>
      <c r="D125" s="787">
        <v>50000</v>
      </c>
      <c r="E125" s="836">
        <v>50</v>
      </c>
      <c r="F125" s="1015" t="s">
        <v>1014</v>
      </c>
      <c r="G125" s="757">
        <v>20</v>
      </c>
    </row>
    <row r="126" spans="1:7" ht="11.25" customHeight="1" x14ac:dyDescent="0.2">
      <c r="A126" s="279" t="s">
        <v>867</v>
      </c>
      <c r="B126" s="788">
        <v>1</v>
      </c>
      <c r="C126" s="834" t="s">
        <v>1442</v>
      </c>
      <c r="D126" s="787">
        <v>100</v>
      </c>
      <c r="E126" s="836">
        <v>100.27472527472527</v>
      </c>
      <c r="F126" s="1015" t="s">
        <v>1014</v>
      </c>
      <c r="G126" s="757">
        <v>1</v>
      </c>
    </row>
    <row r="127" spans="1:7" ht="11.25" customHeight="1" x14ac:dyDescent="0.2">
      <c r="A127" s="279" t="s">
        <v>122</v>
      </c>
      <c r="B127" s="788">
        <v>4</v>
      </c>
      <c r="C127" s="834" t="s">
        <v>929</v>
      </c>
      <c r="D127" s="787">
        <v>3100</v>
      </c>
      <c r="E127" s="836">
        <v>4</v>
      </c>
      <c r="F127" s="1015" t="s">
        <v>1014</v>
      </c>
      <c r="G127" s="757">
        <v>80</v>
      </c>
    </row>
    <row r="128" spans="1:7" ht="11.25" customHeight="1" x14ac:dyDescent="0.2">
      <c r="A128" s="279" t="s">
        <v>513</v>
      </c>
      <c r="B128" s="788">
        <v>10</v>
      </c>
      <c r="C128" s="834" t="s">
        <v>283</v>
      </c>
      <c r="D128" s="787">
        <v>10</v>
      </c>
      <c r="E128" s="836">
        <v>100</v>
      </c>
      <c r="F128" s="1015">
        <v>310000</v>
      </c>
      <c r="G128" s="757">
        <v>290</v>
      </c>
    </row>
    <row r="129" spans="1:7" ht="11.25" customHeight="1" x14ac:dyDescent="0.2">
      <c r="A129" s="279" t="s">
        <v>123</v>
      </c>
      <c r="B129" s="788">
        <v>260.71428571428572</v>
      </c>
      <c r="C129" s="834" t="s">
        <v>1442</v>
      </c>
      <c r="D129" s="787">
        <v>50000</v>
      </c>
      <c r="E129" s="836">
        <v>260.71428571428572</v>
      </c>
      <c r="F129" s="1015" t="s">
        <v>1014</v>
      </c>
      <c r="G129" s="757">
        <v>260.71428571428572</v>
      </c>
    </row>
    <row r="130" spans="1:7" ht="11.25" customHeight="1" x14ac:dyDescent="0.2">
      <c r="A130" s="279" t="s">
        <v>27</v>
      </c>
      <c r="B130" s="788">
        <v>5.8116392007005802</v>
      </c>
      <c r="C130" s="834" t="s">
        <v>929</v>
      </c>
      <c r="D130" s="787">
        <v>50000</v>
      </c>
      <c r="E130" s="836">
        <v>5.8116392007005802</v>
      </c>
      <c r="F130" s="1015" t="s">
        <v>1439</v>
      </c>
      <c r="G130" s="757">
        <v>180000</v>
      </c>
    </row>
    <row r="131" spans="1:7" ht="11.25" customHeight="1" x14ac:dyDescent="0.2">
      <c r="A131" s="279" t="s">
        <v>514</v>
      </c>
      <c r="B131" s="788">
        <v>0.6054975863041423</v>
      </c>
      <c r="C131" s="834" t="s">
        <v>929</v>
      </c>
      <c r="D131" s="787">
        <v>50000</v>
      </c>
      <c r="E131" s="836">
        <v>0.6054975863041423</v>
      </c>
      <c r="F131" s="1015" t="s">
        <v>1439</v>
      </c>
      <c r="G131" s="757">
        <v>770</v>
      </c>
    </row>
    <row r="132" spans="1:7" ht="11.25" customHeight="1" x14ac:dyDescent="0.2">
      <c r="A132" s="279" t="s">
        <v>515</v>
      </c>
      <c r="B132" s="788">
        <v>7.7544083280220943E-2</v>
      </c>
      <c r="C132" s="834" t="s">
        <v>929</v>
      </c>
      <c r="D132" s="787">
        <v>500</v>
      </c>
      <c r="E132" s="836">
        <v>7.7544083280220943E-2</v>
      </c>
      <c r="F132" s="1015">
        <v>240.39246728311088</v>
      </c>
      <c r="G132" s="757">
        <v>910</v>
      </c>
    </row>
    <row r="133" spans="1:7" ht="11.25" customHeight="1" x14ac:dyDescent="0.2">
      <c r="A133" s="279" t="s">
        <v>516</v>
      </c>
      <c r="B133" s="788">
        <v>5</v>
      </c>
      <c r="C133" s="834" t="s">
        <v>929</v>
      </c>
      <c r="D133" s="787">
        <v>170</v>
      </c>
      <c r="E133" s="836">
        <v>5</v>
      </c>
      <c r="F133" s="1015">
        <v>194.19961168935555</v>
      </c>
      <c r="G133" s="757">
        <v>1800</v>
      </c>
    </row>
    <row r="134" spans="1:7" ht="11.25" customHeight="1" x14ac:dyDescent="0.2">
      <c r="A134" s="279" t="s">
        <v>124</v>
      </c>
      <c r="B134" s="788">
        <v>11</v>
      </c>
      <c r="C134" s="834" t="s">
        <v>1442</v>
      </c>
      <c r="D134" s="787">
        <v>11500</v>
      </c>
      <c r="E134" s="836">
        <v>601.64835164835165</v>
      </c>
      <c r="F134" s="1015" t="s">
        <v>1014</v>
      </c>
      <c r="G134" s="757">
        <v>11</v>
      </c>
    </row>
    <row r="135" spans="1:7" ht="11.25" customHeight="1" x14ac:dyDescent="0.2">
      <c r="A135" s="305" t="s">
        <v>125</v>
      </c>
      <c r="B135" s="788">
        <v>1002.7472527472528</v>
      </c>
      <c r="C135" s="834" t="s">
        <v>929</v>
      </c>
      <c r="D135" s="787">
        <v>2500</v>
      </c>
      <c r="E135" s="836">
        <v>1002.7472527472528</v>
      </c>
      <c r="F135" s="1015" t="s">
        <v>1014</v>
      </c>
      <c r="G135" s="757">
        <v>1200</v>
      </c>
    </row>
    <row r="136" spans="1:7" ht="11.25" customHeight="1" x14ac:dyDescent="0.2">
      <c r="A136" s="279" t="s">
        <v>517</v>
      </c>
      <c r="B136" s="788">
        <v>2</v>
      </c>
      <c r="C136" s="834" t="s">
        <v>929</v>
      </c>
      <c r="D136" s="787">
        <v>50000</v>
      </c>
      <c r="E136" s="836">
        <v>2</v>
      </c>
      <c r="F136" s="1015" t="s">
        <v>1014</v>
      </c>
      <c r="G136" s="757">
        <v>470</v>
      </c>
    </row>
    <row r="137" spans="1:7" ht="11.25" customHeight="1" x14ac:dyDescent="0.2">
      <c r="A137" s="279" t="s">
        <v>380</v>
      </c>
      <c r="B137" s="788">
        <v>40</v>
      </c>
      <c r="C137" s="834" t="s">
        <v>283</v>
      </c>
      <c r="D137" s="787">
        <v>40</v>
      </c>
      <c r="E137" s="836">
        <v>1000</v>
      </c>
      <c r="F137" s="1015">
        <v>526000</v>
      </c>
      <c r="G137" s="757">
        <v>2100</v>
      </c>
    </row>
    <row r="138" spans="1:7" ht="11.25" customHeight="1" x14ac:dyDescent="0.2">
      <c r="A138" s="279" t="s">
        <v>28</v>
      </c>
      <c r="B138" s="788">
        <v>0.21</v>
      </c>
      <c r="C138" s="834" t="s">
        <v>1442</v>
      </c>
      <c r="D138" s="787">
        <v>140</v>
      </c>
      <c r="E138" s="836">
        <v>3</v>
      </c>
      <c r="F138" s="1015" t="s">
        <v>1014</v>
      </c>
      <c r="G138" s="757">
        <v>0.21</v>
      </c>
    </row>
    <row r="139" spans="1:7" ht="11.25" customHeight="1" x14ac:dyDescent="0.2">
      <c r="A139" s="279" t="s">
        <v>66</v>
      </c>
      <c r="B139" s="788">
        <v>100</v>
      </c>
      <c r="C139" s="834" t="s">
        <v>283</v>
      </c>
      <c r="D139" s="787">
        <v>100</v>
      </c>
      <c r="E139" s="836">
        <v>296.88253796723336</v>
      </c>
      <c r="F139" s="1015" t="s">
        <v>1439</v>
      </c>
      <c r="G139" s="757">
        <v>5000</v>
      </c>
    </row>
    <row r="140" spans="1:7" ht="11.25" customHeight="1" x14ac:dyDescent="0.2">
      <c r="A140" s="279" t="s">
        <v>65</v>
      </c>
      <c r="B140" s="788">
        <v>100</v>
      </c>
      <c r="C140" s="834" t="s">
        <v>283</v>
      </c>
      <c r="D140" s="787">
        <v>100</v>
      </c>
      <c r="E140" s="836">
        <v>158.77235379410342</v>
      </c>
      <c r="F140" s="1015" t="s">
        <v>1439</v>
      </c>
      <c r="G140" s="757">
        <v>2500</v>
      </c>
    </row>
    <row r="141" spans="1:7" ht="11.25" customHeight="1" x14ac:dyDescent="0.2">
      <c r="A141" s="279" t="s">
        <v>825</v>
      </c>
      <c r="B141" s="788">
        <v>100</v>
      </c>
      <c r="C141" s="834" t="s">
        <v>283</v>
      </c>
      <c r="D141" s="787">
        <v>100</v>
      </c>
      <c r="E141" s="836">
        <v>2406.5934065934066</v>
      </c>
      <c r="F141" s="1015" t="s">
        <v>1014</v>
      </c>
      <c r="G141" s="757">
        <v>2500</v>
      </c>
    </row>
    <row r="142" spans="1:7" ht="11.25" customHeight="1" x14ac:dyDescent="0.2">
      <c r="A142" s="279" t="s">
        <v>868</v>
      </c>
      <c r="B142" s="788">
        <v>70</v>
      </c>
      <c r="C142" s="834" t="s">
        <v>929</v>
      </c>
      <c r="D142" s="787">
        <v>3000</v>
      </c>
      <c r="E142" s="836">
        <v>70</v>
      </c>
      <c r="F142" s="1015">
        <v>1174.1398086490462</v>
      </c>
      <c r="G142" s="757">
        <v>420</v>
      </c>
    </row>
    <row r="143" spans="1:7" ht="11.25" customHeight="1" x14ac:dyDescent="0.2">
      <c r="A143" s="279" t="s">
        <v>869</v>
      </c>
      <c r="B143" s="788">
        <v>200</v>
      </c>
      <c r="C143" s="834" t="s">
        <v>929</v>
      </c>
      <c r="D143" s="787">
        <v>970</v>
      </c>
      <c r="E143" s="836">
        <v>200</v>
      </c>
      <c r="F143" s="1015">
        <v>340449.97663418204</v>
      </c>
      <c r="G143" s="757">
        <v>6000</v>
      </c>
    </row>
    <row r="144" spans="1:7" ht="11.25" customHeight="1" x14ac:dyDescent="0.2">
      <c r="A144" s="279" t="s">
        <v>518</v>
      </c>
      <c r="B144" s="788">
        <v>5</v>
      </c>
      <c r="C144" s="834" t="s">
        <v>929</v>
      </c>
      <c r="D144" s="787">
        <v>50000</v>
      </c>
      <c r="E144" s="836">
        <v>5</v>
      </c>
      <c r="F144" s="1015">
        <v>106.62958207144922</v>
      </c>
      <c r="G144" s="757">
        <v>5200</v>
      </c>
    </row>
    <row r="145" spans="1:7" ht="11.25" customHeight="1" x14ac:dyDescent="0.2">
      <c r="A145" s="279" t="s">
        <v>519</v>
      </c>
      <c r="B145" s="788">
        <v>5</v>
      </c>
      <c r="C145" s="834" t="s">
        <v>929</v>
      </c>
      <c r="D145" s="787">
        <v>310</v>
      </c>
      <c r="E145" s="836">
        <v>5</v>
      </c>
      <c r="F145" s="1015">
        <v>208.89003096783017</v>
      </c>
      <c r="G145" s="757">
        <v>700</v>
      </c>
    </row>
    <row r="146" spans="1:7" ht="11.25" customHeight="1" x14ac:dyDescent="0.2">
      <c r="A146" s="279" t="s">
        <v>520</v>
      </c>
      <c r="B146" s="788">
        <v>17</v>
      </c>
      <c r="C146" s="834" t="s">
        <v>1442</v>
      </c>
      <c r="D146" s="787">
        <v>200</v>
      </c>
      <c r="E146" s="836">
        <v>2005.4945054945056</v>
      </c>
      <c r="F146" s="1015" t="s">
        <v>1014</v>
      </c>
      <c r="G146" s="757">
        <v>17</v>
      </c>
    </row>
    <row r="147" spans="1:7" ht="11.25" customHeight="1" x14ac:dyDescent="0.2">
      <c r="A147" s="279" t="s">
        <v>521</v>
      </c>
      <c r="B147" s="788">
        <v>7.0825652469195699</v>
      </c>
      <c r="C147" s="834" t="s">
        <v>929</v>
      </c>
      <c r="D147" s="787">
        <v>100</v>
      </c>
      <c r="E147" s="836">
        <v>7.0825652469195699</v>
      </c>
      <c r="F147" s="1015" t="s">
        <v>1014</v>
      </c>
      <c r="G147" s="757">
        <v>39</v>
      </c>
    </row>
    <row r="148" spans="1:7" ht="11.25" customHeight="1" x14ac:dyDescent="0.2">
      <c r="A148" s="305" t="s">
        <v>126</v>
      </c>
      <c r="B148" s="788">
        <v>200.54945054945054</v>
      </c>
      <c r="C148" s="834" t="s">
        <v>929</v>
      </c>
      <c r="D148" s="787">
        <v>50000</v>
      </c>
      <c r="E148" s="836">
        <v>200.54945054945054</v>
      </c>
      <c r="F148" s="1015" t="s">
        <v>1014</v>
      </c>
      <c r="G148" s="757">
        <v>686</v>
      </c>
    </row>
    <row r="149" spans="1:7" ht="11.25" customHeight="1" x14ac:dyDescent="0.2">
      <c r="A149" s="279" t="s">
        <v>127</v>
      </c>
      <c r="B149" s="788">
        <v>50</v>
      </c>
      <c r="C149" s="834" t="s">
        <v>929</v>
      </c>
      <c r="D149" s="787">
        <v>35500</v>
      </c>
      <c r="E149" s="836">
        <v>50</v>
      </c>
      <c r="F149" s="1015" t="s">
        <v>1014</v>
      </c>
      <c r="G149" s="757">
        <v>270</v>
      </c>
    </row>
    <row r="150" spans="1:7" ht="11.25" customHeight="1" x14ac:dyDescent="0.2">
      <c r="A150" s="279" t="s">
        <v>128</v>
      </c>
      <c r="B150" s="788">
        <v>0.6</v>
      </c>
      <c r="C150" s="834" t="s">
        <v>929</v>
      </c>
      <c r="D150" s="787">
        <v>50000</v>
      </c>
      <c r="E150" s="836">
        <v>0.6</v>
      </c>
      <c r="F150" s="1015" t="s">
        <v>1439</v>
      </c>
      <c r="G150" s="757">
        <v>140</v>
      </c>
    </row>
    <row r="151" spans="1:7" ht="11.25" customHeight="1" x14ac:dyDescent="0.2">
      <c r="A151" s="279" t="s">
        <v>129</v>
      </c>
      <c r="B151" s="788">
        <v>0.61927383780115375</v>
      </c>
      <c r="C151" s="834" t="s">
        <v>1442</v>
      </c>
      <c r="D151" s="787">
        <v>50000</v>
      </c>
      <c r="E151" s="836">
        <v>0.61927383780115375</v>
      </c>
      <c r="F151" s="1015" t="s">
        <v>1439</v>
      </c>
      <c r="G151" s="757">
        <v>0.61927383780115375</v>
      </c>
    </row>
    <row r="152" spans="1:7" ht="11.25" customHeight="1" x14ac:dyDescent="0.2">
      <c r="A152" s="279" t="s">
        <v>643</v>
      </c>
      <c r="B152" s="788">
        <v>10.117950352742241</v>
      </c>
      <c r="C152" s="834" t="s">
        <v>929</v>
      </c>
      <c r="D152" s="787">
        <v>90</v>
      </c>
      <c r="E152" s="836">
        <v>10.117950352742241</v>
      </c>
      <c r="F152" s="1015" t="s">
        <v>1014</v>
      </c>
      <c r="G152" s="757">
        <v>20.5</v>
      </c>
    </row>
    <row r="153" spans="1:7" ht="11.25" customHeight="1" x14ac:dyDescent="0.2">
      <c r="A153" s="305" t="s">
        <v>999</v>
      </c>
      <c r="B153" s="788">
        <v>27</v>
      </c>
      <c r="C153" s="834" t="s">
        <v>1442</v>
      </c>
      <c r="D153" s="787">
        <v>50000</v>
      </c>
      <c r="E153" s="836">
        <v>601.64835164835165</v>
      </c>
      <c r="F153" s="1015" t="s">
        <v>1014</v>
      </c>
      <c r="G153" s="757">
        <v>27</v>
      </c>
    </row>
    <row r="154" spans="1:7" ht="11.25" customHeight="1" x14ac:dyDescent="0.2">
      <c r="A154" s="305" t="s">
        <v>644</v>
      </c>
      <c r="B154" s="788">
        <v>40.109890109890109</v>
      </c>
      <c r="C154" s="834" t="s">
        <v>1442</v>
      </c>
      <c r="D154" s="787">
        <v>37000</v>
      </c>
      <c r="E154" s="836">
        <v>40.109890109890109</v>
      </c>
      <c r="F154" s="1015" t="s">
        <v>1014</v>
      </c>
      <c r="G154" s="757">
        <v>40.109890109890109</v>
      </c>
    </row>
    <row r="155" spans="1:7" ht="11.25" customHeight="1" x14ac:dyDescent="0.2">
      <c r="A155" s="305" t="s">
        <v>646</v>
      </c>
      <c r="B155" s="788">
        <v>2.5969405905371756</v>
      </c>
      <c r="C155" s="834" t="s">
        <v>929</v>
      </c>
      <c r="D155" s="787">
        <v>50000</v>
      </c>
      <c r="E155" s="836">
        <v>2.5969405905371756</v>
      </c>
      <c r="F155" s="1015" t="s">
        <v>1014</v>
      </c>
      <c r="G155" s="757">
        <v>210</v>
      </c>
    </row>
    <row r="156" spans="1:7" ht="11.25" customHeight="1" x14ac:dyDescent="0.2">
      <c r="A156" s="279" t="s">
        <v>522</v>
      </c>
      <c r="B156" s="788">
        <v>90</v>
      </c>
      <c r="C156" s="834" t="s">
        <v>1442</v>
      </c>
      <c r="D156" s="787">
        <v>50000</v>
      </c>
      <c r="E156" s="836">
        <v>100.27472527472527</v>
      </c>
      <c r="F156" s="1015" t="s">
        <v>1014</v>
      </c>
      <c r="G156" s="757">
        <v>90</v>
      </c>
    </row>
    <row r="157" spans="1:7" ht="11.25" customHeight="1" x14ac:dyDescent="0.2">
      <c r="A157" s="279" t="s">
        <v>523</v>
      </c>
      <c r="B157" s="788">
        <v>2</v>
      </c>
      <c r="C157" s="834" t="s">
        <v>929</v>
      </c>
      <c r="D157" s="787">
        <v>3400</v>
      </c>
      <c r="E157" s="836">
        <v>2</v>
      </c>
      <c r="F157" s="1015">
        <v>18.496958233562776</v>
      </c>
      <c r="G157" s="757">
        <v>8400</v>
      </c>
    </row>
    <row r="158" spans="1:7" ht="11.25" customHeight="1" x14ac:dyDescent="0.2">
      <c r="A158" s="279" t="s">
        <v>524</v>
      </c>
      <c r="B158" s="788">
        <v>20</v>
      </c>
      <c r="C158" s="834" t="s">
        <v>283</v>
      </c>
      <c r="D158" s="787">
        <v>20</v>
      </c>
      <c r="E158" s="836">
        <v>10000</v>
      </c>
      <c r="F158" s="1015">
        <v>106000</v>
      </c>
      <c r="G158" s="757">
        <v>230</v>
      </c>
    </row>
    <row r="159" spans="1:7" ht="11.25" customHeight="1" thickBot="1" x14ac:dyDescent="0.25">
      <c r="A159" s="281" t="s">
        <v>525</v>
      </c>
      <c r="B159" s="795">
        <v>22</v>
      </c>
      <c r="C159" s="1016" t="s">
        <v>1442</v>
      </c>
      <c r="D159" s="961">
        <v>5000</v>
      </c>
      <c r="E159" s="846">
        <v>6016.4835164835167</v>
      </c>
      <c r="F159" s="1017" t="s">
        <v>1014</v>
      </c>
      <c r="G159" s="762">
        <v>22</v>
      </c>
    </row>
    <row r="160" spans="1:7" ht="11.25" customHeight="1" thickTop="1" x14ac:dyDescent="0.2">
      <c r="A160" s="66" t="s">
        <v>529</v>
      </c>
      <c r="B160" s="277"/>
      <c r="C160" s="885"/>
      <c r="D160" s="277"/>
      <c r="E160" s="277"/>
      <c r="F160" s="277"/>
      <c r="G160" s="766"/>
    </row>
    <row r="161" spans="1:7" ht="11.25" customHeight="1" x14ac:dyDescent="0.2">
      <c r="A161" s="66" t="s">
        <v>268</v>
      </c>
      <c r="B161" s="277"/>
      <c r="C161" s="885"/>
      <c r="D161" s="277"/>
      <c r="E161" s="277"/>
      <c r="F161" s="277"/>
      <c r="G161" s="766"/>
    </row>
    <row r="162" spans="1:7" ht="11.25" customHeight="1" x14ac:dyDescent="0.2">
      <c r="A162" s="66" t="s">
        <v>414</v>
      </c>
      <c r="B162" s="277"/>
      <c r="C162" s="885"/>
      <c r="D162" s="277"/>
      <c r="E162" s="277"/>
      <c r="F162" s="277"/>
      <c r="G162" s="766"/>
    </row>
    <row r="163" spans="1:7" ht="11.25" customHeight="1" x14ac:dyDescent="0.2">
      <c r="A163" s="66"/>
      <c r="B163" s="277"/>
      <c r="C163" s="885"/>
      <c r="D163" s="277"/>
      <c r="E163" s="277"/>
      <c r="F163" s="277"/>
      <c r="G163" s="766"/>
    </row>
    <row r="164" spans="1:7" ht="11.25" customHeight="1" x14ac:dyDescent="0.2">
      <c r="A164" s="67" t="s">
        <v>826</v>
      </c>
      <c r="B164" s="277"/>
      <c r="C164" s="885"/>
      <c r="D164" s="277"/>
      <c r="E164" s="277"/>
      <c r="F164" s="277"/>
      <c r="G164" s="766"/>
    </row>
    <row r="165" spans="1:7" ht="11.25" customHeight="1" x14ac:dyDescent="0.2">
      <c r="A165" s="67" t="s">
        <v>271</v>
      </c>
      <c r="B165" s="277"/>
      <c r="C165" s="885"/>
      <c r="D165" s="277"/>
      <c r="E165" s="277"/>
      <c r="F165" s="277"/>
      <c r="G165" s="766"/>
    </row>
    <row r="166" spans="1:7" ht="11.25" customHeight="1" x14ac:dyDescent="0.2">
      <c r="A166" s="67" t="s">
        <v>824</v>
      </c>
      <c r="B166" s="277"/>
      <c r="C166" s="885"/>
      <c r="D166" s="277"/>
      <c r="E166" s="277"/>
      <c r="F166" s="277"/>
      <c r="G166" s="766"/>
    </row>
    <row r="167" spans="1:7" ht="11.25" customHeight="1" x14ac:dyDescent="0.2">
      <c r="A167" s="67" t="s">
        <v>272</v>
      </c>
      <c r="B167" s="277"/>
      <c r="C167" s="885"/>
      <c r="D167" s="277"/>
      <c r="E167" s="277"/>
      <c r="F167" s="277"/>
      <c r="G167" s="766"/>
    </row>
    <row r="168" spans="1:7" ht="11.25" customHeight="1" x14ac:dyDescent="0.2">
      <c r="A168" s="67" t="s">
        <v>297</v>
      </c>
      <c r="B168" s="277"/>
      <c r="C168" s="885"/>
      <c r="D168" s="277"/>
      <c r="E168" s="277"/>
      <c r="F168" s="277"/>
      <c r="G168" s="766"/>
    </row>
    <row r="169" spans="1:7" ht="11.25" customHeight="1" x14ac:dyDescent="0.2">
      <c r="A169" s="67" t="s">
        <v>1150</v>
      </c>
      <c r="B169" s="277"/>
      <c r="C169" s="885"/>
      <c r="D169" s="277"/>
      <c r="E169" s="277"/>
      <c r="F169" s="277"/>
      <c r="G169" s="766"/>
    </row>
    <row r="170" spans="1:7" ht="11.25" customHeight="1" x14ac:dyDescent="0.2">
      <c r="A170" s="283" t="s">
        <v>273</v>
      </c>
      <c r="B170" s="277"/>
      <c r="C170" s="885"/>
      <c r="D170" s="277"/>
      <c r="E170" s="277"/>
      <c r="F170" s="277"/>
      <c r="G170" s="766"/>
    </row>
    <row r="171" spans="1:7" ht="11.25" customHeight="1" x14ac:dyDescent="0.2">
      <c r="A171" s="67" t="s">
        <v>1151</v>
      </c>
      <c r="B171" s="277"/>
      <c r="C171" s="885"/>
      <c r="D171" s="277"/>
      <c r="E171" s="277"/>
      <c r="F171" s="277"/>
      <c r="G171" s="766"/>
    </row>
    <row r="172" spans="1:7" x14ac:dyDescent="0.2">
      <c r="A172" s="67" t="s">
        <v>1250</v>
      </c>
      <c r="B172" s="277"/>
      <c r="C172" s="885"/>
      <c r="D172" s="277"/>
      <c r="E172" s="277"/>
      <c r="F172" s="277"/>
      <c r="G172" s="766"/>
    </row>
    <row r="173" spans="1:7" x14ac:dyDescent="0.2">
      <c r="A173" s="67" t="s">
        <v>804</v>
      </c>
      <c r="B173" s="277"/>
      <c r="C173" s="885"/>
      <c r="D173" s="277"/>
      <c r="E173" s="277"/>
      <c r="F173" s="277"/>
      <c r="G173" s="766"/>
    </row>
    <row r="174" spans="1:7" ht="10.8" thickBot="1" x14ac:dyDescent="0.25">
      <c r="A174" s="69" t="s">
        <v>274</v>
      </c>
      <c r="B174" s="282"/>
      <c r="C174" s="854"/>
      <c r="D174" s="282"/>
      <c r="E174" s="282"/>
      <c r="F174" s="282"/>
      <c r="G174" s="965"/>
    </row>
    <row r="175" spans="1:7" ht="10.8" thickTop="1" x14ac:dyDescent="0.2"/>
    <row r="181" spans="1:1" x14ac:dyDescent="0.2">
      <c r="A181" s="1019"/>
    </row>
  </sheetData>
  <sheetProtection algorithmName="SHA-512" hashValue="EjZMviidJKAzm8WMr4I4thye3MpSKSepx+rcWsbIv7KFwSnZW/Nq9AwXt1+LIl0VIKP+gzPuLaeFlEcnNpTg7w==" saltValue="NH6YCKeqGoS0gFPFzDK47g==" spinCount="100000" sheet="1" objects="1" scenarios="1"/>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1"/>
  <sheetViews>
    <sheetView zoomScaleNormal="100" workbookViewId="0">
      <pane ySplit="310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5546875" style="284" customWidth="1"/>
    <col min="5" max="5" width="15.6640625" style="284" customWidth="1"/>
    <col min="6" max="6" width="13.6640625" style="284" customWidth="1"/>
    <col min="7" max="16384" width="9.109375" style="280"/>
  </cols>
  <sheetData>
    <row r="1" spans="1:7" s="275" customFormat="1" ht="50.1" customHeight="1" x14ac:dyDescent="0.3">
      <c r="A1" s="1666" t="s">
        <v>295</v>
      </c>
      <c r="B1" s="1672"/>
      <c r="C1" s="1672"/>
      <c r="D1" s="1672"/>
      <c r="E1" s="1672"/>
      <c r="F1" s="1672"/>
    </row>
    <row r="2" spans="1:7" s="275" customFormat="1" ht="13.8" x14ac:dyDescent="0.25">
      <c r="A2" s="1002" t="s">
        <v>38</v>
      </c>
      <c r="B2" s="801"/>
      <c r="C2" s="801"/>
      <c r="D2" s="801"/>
      <c r="E2" s="801"/>
      <c r="F2" s="1003"/>
    </row>
    <row r="3" spans="1:7" s="275" customFormat="1" ht="13.8" thickBot="1" x14ac:dyDescent="0.3">
      <c r="A3" s="1003"/>
      <c r="B3" s="801"/>
      <c r="C3" s="1004"/>
      <c r="D3" s="801"/>
      <c r="E3" s="801"/>
      <c r="F3" s="801"/>
      <c r="G3" s="297"/>
    </row>
    <row r="4" spans="1:7" s="278" customFormat="1" ht="48.75" customHeight="1" thickTop="1" x14ac:dyDescent="0.25">
      <c r="A4" s="1668" t="s">
        <v>654</v>
      </c>
      <c r="B4" s="1664" t="s">
        <v>764</v>
      </c>
      <c r="C4" s="1005"/>
      <c r="D4" s="1006" t="s">
        <v>270</v>
      </c>
      <c r="E4" s="1008" t="s">
        <v>588</v>
      </c>
      <c r="F4" s="1009" t="s">
        <v>189</v>
      </c>
      <c r="G4" s="297"/>
    </row>
    <row r="5" spans="1:7" s="278" customFormat="1" ht="15.75" customHeight="1" thickBot="1" x14ac:dyDescent="0.3">
      <c r="A5" s="1669"/>
      <c r="B5" s="1665"/>
      <c r="C5" s="1010" t="s">
        <v>526</v>
      </c>
      <c r="D5" s="1011" t="s">
        <v>220</v>
      </c>
      <c r="E5" s="1012" t="s">
        <v>767</v>
      </c>
      <c r="F5" s="1013" t="s">
        <v>423</v>
      </c>
      <c r="G5" s="297"/>
    </row>
    <row r="6" spans="1:7" s="278" customFormat="1" ht="11.25" customHeight="1" x14ac:dyDescent="0.2">
      <c r="A6" s="309" t="s">
        <v>589</v>
      </c>
      <c r="B6" s="827">
        <v>15</v>
      </c>
      <c r="C6" s="828" t="s">
        <v>1442</v>
      </c>
      <c r="D6" s="783">
        <v>200</v>
      </c>
      <c r="E6" s="1014">
        <v>3900</v>
      </c>
      <c r="F6" s="754">
        <v>15</v>
      </c>
    </row>
    <row r="7" spans="1:7" s="278" customFormat="1" ht="11.25" customHeight="1" x14ac:dyDescent="0.2">
      <c r="A7" s="279" t="s">
        <v>590</v>
      </c>
      <c r="B7" s="833">
        <v>13</v>
      </c>
      <c r="C7" s="834" t="s">
        <v>1442</v>
      </c>
      <c r="D7" s="787">
        <v>1965</v>
      </c>
      <c r="E7" s="1015" t="s">
        <v>1439</v>
      </c>
      <c r="F7" s="757">
        <v>13</v>
      </c>
    </row>
    <row r="8" spans="1:7" s="278" customFormat="1" ht="11.25" customHeight="1" x14ac:dyDescent="0.2">
      <c r="A8" s="279" t="s">
        <v>591</v>
      </c>
      <c r="B8" s="833">
        <v>1500</v>
      </c>
      <c r="C8" s="834" t="s">
        <v>1442</v>
      </c>
      <c r="D8" s="787">
        <v>50000</v>
      </c>
      <c r="E8" s="1015">
        <v>622402054.16688001</v>
      </c>
      <c r="F8" s="757">
        <v>1500</v>
      </c>
    </row>
    <row r="9" spans="1:7" s="278" customFormat="1" ht="11.25" customHeight="1" x14ac:dyDescent="0.2">
      <c r="A9" s="279" t="s">
        <v>592</v>
      </c>
      <c r="B9" s="833">
        <v>1.3999999999999999E-4</v>
      </c>
      <c r="C9" s="834" t="s">
        <v>1442</v>
      </c>
      <c r="D9" s="787">
        <v>8.5</v>
      </c>
      <c r="E9" s="1015" t="s">
        <v>1014</v>
      </c>
      <c r="F9" s="757">
        <v>1.3999999999999999E-4</v>
      </c>
    </row>
    <row r="10" spans="1:7" s="278" customFormat="1" ht="11.25" customHeight="1" x14ac:dyDescent="0.2">
      <c r="A10" s="279" t="s">
        <v>171</v>
      </c>
      <c r="B10" s="833">
        <v>700</v>
      </c>
      <c r="C10" s="834" t="s">
        <v>1442</v>
      </c>
      <c r="D10" s="787">
        <v>50000</v>
      </c>
      <c r="E10" s="1015" t="s">
        <v>1014</v>
      </c>
      <c r="F10" s="757">
        <v>700</v>
      </c>
    </row>
    <row r="11" spans="1:7" s="278" customFormat="1" ht="11.25" customHeight="1" x14ac:dyDescent="0.2">
      <c r="A11" s="305" t="s">
        <v>172</v>
      </c>
      <c r="B11" s="833">
        <v>18</v>
      </c>
      <c r="C11" s="834" t="s">
        <v>1442</v>
      </c>
      <c r="D11" s="787">
        <v>50000</v>
      </c>
      <c r="E11" s="1015" t="s">
        <v>1014</v>
      </c>
      <c r="F11" s="757">
        <v>18</v>
      </c>
    </row>
    <row r="12" spans="1:7" s="278" customFormat="1" ht="11.25" customHeight="1" x14ac:dyDescent="0.2">
      <c r="A12" s="305" t="s">
        <v>103</v>
      </c>
      <c r="B12" s="833">
        <v>11</v>
      </c>
      <c r="C12" s="834" t="s">
        <v>1442</v>
      </c>
      <c r="D12" s="787">
        <v>50000</v>
      </c>
      <c r="E12" s="1015" t="s">
        <v>1014</v>
      </c>
      <c r="F12" s="757">
        <v>11</v>
      </c>
    </row>
    <row r="13" spans="1:7" s="278" customFormat="1" ht="11.25" customHeight="1" x14ac:dyDescent="0.2">
      <c r="A13" s="279" t="s">
        <v>593</v>
      </c>
      <c r="B13" s="833">
        <v>0.02</v>
      </c>
      <c r="C13" s="834" t="s">
        <v>1442</v>
      </c>
      <c r="D13" s="787">
        <v>21.5</v>
      </c>
      <c r="E13" s="1015">
        <v>43</v>
      </c>
      <c r="F13" s="757">
        <v>0.02</v>
      </c>
    </row>
    <row r="14" spans="1:7" s="278" customFormat="1" ht="11.25" customHeight="1" x14ac:dyDescent="0.2">
      <c r="A14" s="279" t="s">
        <v>594</v>
      </c>
      <c r="B14" s="833">
        <v>30</v>
      </c>
      <c r="C14" s="834" t="s">
        <v>1442</v>
      </c>
      <c r="D14" s="787">
        <v>50000</v>
      </c>
      <c r="E14" s="1015" t="s">
        <v>1014</v>
      </c>
      <c r="F14" s="757">
        <v>30</v>
      </c>
    </row>
    <row r="15" spans="1:7" s="278" customFormat="1" ht="11.25" customHeight="1" x14ac:dyDescent="0.2">
      <c r="A15" s="279" t="s">
        <v>731</v>
      </c>
      <c r="B15" s="833">
        <v>36</v>
      </c>
      <c r="C15" s="834" t="s">
        <v>1442</v>
      </c>
      <c r="D15" s="787">
        <v>50000</v>
      </c>
      <c r="E15" s="1015" t="s">
        <v>1014</v>
      </c>
      <c r="F15" s="757">
        <v>36</v>
      </c>
    </row>
    <row r="16" spans="1:7" s="278" customFormat="1" ht="11.25" customHeight="1" x14ac:dyDescent="0.2">
      <c r="A16" s="279" t="s">
        <v>104</v>
      </c>
      <c r="B16" s="833">
        <v>12</v>
      </c>
      <c r="C16" s="834" t="s">
        <v>1442</v>
      </c>
      <c r="D16" s="787">
        <v>17500</v>
      </c>
      <c r="E16" s="1015" t="s">
        <v>1014</v>
      </c>
      <c r="F16" s="757">
        <v>12</v>
      </c>
    </row>
    <row r="17" spans="1:6" s="278" customFormat="1" ht="11.25" customHeight="1" x14ac:dyDescent="0.2">
      <c r="A17" s="279" t="s">
        <v>732</v>
      </c>
      <c r="B17" s="833">
        <v>220</v>
      </c>
      <c r="C17" s="834" t="s">
        <v>1442</v>
      </c>
      <c r="D17" s="787">
        <v>50000</v>
      </c>
      <c r="E17" s="1015" t="s">
        <v>1014</v>
      </c>
      <c r="F17" s="757">
        <v>220</v>
      </c>
    </row>
    <row r="18" spans="1:6" s="278" customFormat="1" ht="11.25" customHeight="1" x14ac:dyDescent="0.2">
      <c r="A18" s="279" t="s">
        <v>1245</v>
      </c>
      <c r="B18" s="833">
        <v>0.14000000000000001</v>
      </c>
      <c r="C18" s="834" t="s">
        <v>1442</v>
      </c>
      <c r="D18" s="787">
        <v>1900</v>
      </c>
      <c r="E18" s="1015" t="s">
        <v>1014</v>
      </c>
      <c r="F18" s="757">
        <v>0.14000000000000001</v>
      </c>
    </row>
    <row r="19" spans="1:6" s="278" customFormat="1" ht="11.25" customHeight="1" x14ac:dyDescent="0.2">
      <c r="A19" s="279" t="s">
        <v>733</v>
      </c>
      <c r="B19" s="833">
        <v>71.3</v>
      </c>
      <c r="C19" s="834" t="s">
        <v>1442</v>
      </c>
      <c r="D19" s="787">
        <v>20000</v>
      </c>
      <c r="E19" s="1015">
        <v>2250.3937370979761</v>
      </c>
      <c r="F19" s="757">
        <v>71.3</v>
      </c>
    </row>
    <row r="20" spans="1:6" s="278" customFormat="1" ht="11.25" customHeight="1" x14ac:dyDescent="0.2">
      <c r="A20" s="279" t="s">
        <v>734</v>
      </c>
      <c r="B20" s="833">
        <v>2.7E-2</v>
      </c>
      <c r="C20" s="834" t="s">
        <v>1442</v>
      </c>
      <c r="D20" s="787">
        <v>4.7</v>
      </c>
      <c r="E20" s="1015" t="s">
        <v>1014</v>
      </c>
      <c r="F20" s="757">
        <v>2.7E-2</v>
      </c>
    </row>
    <row r="21" spans="1:6" s="278" customFormat="1" ht="11.25" customHeight="1" x14ac:dyDescent="0.2">
      <c r="A21" s="279" t="s">
        <v>735</v>
      </c>
      <c r="B21" s="833">
        <v>0.06</v>
      </c>
      <c r="C21" s="834" t="s">
        <v>1442</v>
      </c>
      <c r="D21" s="787">
        <v>0.8</v>
      </c>
      <c r="E21" s="1015" t="s">
        <v>1014</v>
      </c>
      <c r="F21" s="757">
        <v>0.06</v>
      </c>
    </row>
    <row r="22" spans="1:6" s="278" customFormat="1" ht="11.25" customHeight="1" x14ac:dyDescent="0.2">
      <c r="A22" s="279" t="s">
        <v>736</v>
      </c>
      <c r="B22" s="833">
        <v>0.68</v>
      </c>
      <c r="C22" s="834" t="s">
        <v>1442</v>
      </c>
      <c r="D22" s="787">
        <v>0.75</v>
      </c>
      <c r="E22" s="1015" t="s">
        <v>1014</v>
      </c>
      <c r="F22" s="757">
        <v>0.68</v>
      </c>
    </row>
    <row r="23" spans="1:6" s="278" customFormat="1" ht="11.25" customHeight="1" x14ac:dyDescent="0.2">
      <c r="A23" s="279" t="s">
        <v>737</v>
      </c>
      <c r="B23" s="833">
        <v>0.12999999999999998</v>
      </c>
      <c r="C23" s="834" t="s">
        <v>283</v>
      </c>
      <c r="D23" s="787">
        <v>0.12999999999999998</v>
      </c>
      <c r="E23" s="1015" t="s">
        <v>1014</v>
      </c>
      <c r="F23" s="757">
        <v>0.44</v>
      </c>
    </row>
    <row r="24" spans="1:6" s="278" customFormat="1" ht="11.25" customHeight="1" x14ac:dyDescent="0.2">
      <c r="A24" s="279" t="s">
        <v>738</v>
      </c>
      <c r="B24" s="833">
        <v>0.4</v>
      </c>
      <c r="C24" s="834" t="s">
        <v>283</v>
      </c>
      <c r="D24" s="787">
        <v>0.4</v>
      </c>
      <c r="E24" s="1015" t="s">
        <v>1014</v>
      </c>
      <c r="F24" s="757">
        <v>0.64</v>
      </c>
    </row>
    <row r="25" spans="1:6" s="278" customFormat="1" ht="11.25" customHeight="1" x14ac:dyDescent="0.2">
      <c r="A25" s="279" t="s">
        <v>136</v>
      </c>
      <c r="B25" s="833">
        <v>0.66</v>
      </c>
      <c r="C25" s="834" t="s">
        <v>1442</v>
      </c>
      <c r="D25" s="787">
        <v>50000</v>
      </c>
      <c r="E25" s="1015" t="s">
        <v>1014</v>
      </c>
      <c r="F25" s="757">
        <v>0.66</v>
      </c>
    </row>
    <row r="26" spans="1:6" s="278" customFormat="1" ht="11.25" customHeight="1" x14ac:dyDescent="0.2">
      <c r="A26" s="279" t="s">
        <v>243</v>
      </c>
      <c r="B26" s="833">
        <v>5</v>
      </c>
      <c r="C26" s="834" t="s">
        <v>283</v>
      </c>
      <c r="D26" s="787">
        <v>5</v>
      </c>
      <c r="E26" s="1015" t="s">
        <v>1439</v>
      </c>
      <c r="F26" s="757">
        <v>6.5</v>
      </c>
    </row>
    <row r="27" spans="1:6" s="278" customFormat="1" ht="11.25" customHeight="1" x14ac:dyDescent="0.2">
      <c r="A27" s="279" t="s">
        <v>137</v>
      </c>
      <c r="B27" s="833">
        <v>175.65607394552634</v>
      </c>
      <c r="C27" s="834" t="s">
        <v>718</v>
      </c>
      <c r="D27" s="787">
        <v>3600</v>
      </c>
      <c r="E27" s="1015">
        <v>175.65607394552634</v>
      </c>
      <c r="F27" s="757">
        <v>2380</v>
      </c>
    </row>
    <row r="28" spans="1:6" s="278" customFormat="1" ht="11.25" customHeight="1" x14ac:dyDescent="0.2">
      <c r="A28" s="789" t="s">
        <v>1177</v>
      </c>
      <c r="B28" s="833">
        <v>0.37322971522061449</v>
      </c>
      <c r="C28" s="834" t="s">
        <v>1442</v>
      </c>
      <c r="D28" s="787">
        <v>3200</v>
      </c>
      <c r="E28" s="1015" t="s">
        <v>1439</v>
      </c>
      <c r="F28" s="757">
        <v>0.37322971522061449</v>
      </c>
    </row>
    <row r="29" spans="1:6" s="278" customFormat="1" ht="11.25" customHeight="1" x14ac:dyDescent="0.2">
      <c r="A29" s="279" t="s">
        <v>138</v>
      </c>
      <c r="B29" s="833">
        <v>3</v>
      </c>
      <c r="C29" s="834" t="s">
        <v>1442</v>
      </c>
      <c r="D29" s="787">
        <v>135</v>
      </c>
      <c r="E29" s="1015" t="s">
        <v>1014</v>
      </c>
      <c r="F29" s="757">
        <v>3</v>
      </c>
    </row>
    <row r="30" spans="1:6" s="278" customFormat="1" ht="11.25" customHeight="1" x14ac:dyDescent="0.2">
      <c r="A30" s="279" t="s">
        <v>139</v>
      </c>
      <c r="B30" s="833">
        <v>1000</v>
      </c>
      <c r="C30" s="834" t="s">
        <v>1442</v>
      </c>
      <c r="D30" s="787">
        <v>50000</v>
      </c>
      <c r="E30" s="1015" t="s">
        <v>1014</v>
      </c>
      <c r="F30" s="757">
        <v>1000</v>
      </c>
    </row>
    <row r="31" spans="1:6" s="278" customFormat="1" ht="11.25" customHeight="1" x14ac:dyDescent="0.2">
      <c r="A31" s="279" t="s">
        <v>140</v>
      </c>
      <c r="B31" s="833">
        <v>114.99301190674856</v>
      </c>
      <c r="C31" s="834" t="s">
        <v>718</v>
      </c>
      <c r="D31" s="787">
        <v>50000</v>
      </c>
      <c r="E31" s="1015">
        <v>114.99301190674856</v>
      </c>
      <c r="F31" s="757">
        <v>340</v>
      </c>
    </row>
    <row r="32" spans="1:6" s="278" customFormat="1" ht="11.25" customHeight="1" x14ac:dyDescent="0.2">
      <c r="A32" s="279" t="s">
        <v>141</v>
      </c>
      <c r="B32" s="833">
        <v>230</v>
      </c>
      <c r="C32" s="834" t="s">
        <v>1442</v>
      </c>
      <c r="D32" s="787">
        <v>5100</v>
      </c>
      <c r="E32" s="1015" t="s">
        <v>1014</v>
      </c>
      <c r="F32" s="757">
        <v>230</v>
      </c>
    </row>
    <row r="33" spans="1:6" s="278" customFormat="1" ht="11.25" customHeight="1" x14ac:dyDescent="0.2">
      <c r="A33" s="279" t="s">
        <v>142</v>
      </c>
      <c r="B33" s="833">
        <v>16</v>
      </c>
      <c r="C33" s="834" t="s">
        <v>1442</v>
      </c>
      <c r="D33" s="787">
        <v>50000</v>
      </c>
      <c r="E33" s="1015">
        <v>406.594108187725</v>
      </c>
      <c r="F33" s="757">
        <v>16</v>
      </c>
    </row>
    <row r="34" spans="1:6" s="278" customFormat="1" ht="11.25" customHeight="1" x14ac:dyDescent="0.2">
      <c r="A34" s="279" t="s">
        <v>143</v>
      </c>
      <c r="B34" s="833">
        <v>3</v>
      </c>
      <c r="C34" s="834" t="s">
        <v>1442</v>
      </c>
      <c r="D34" s="787">
        <v>50000</v>
      </c>
      <c r="E34" s="1015" t="s">
        <v>1014</v>
      </c>
      <c r="F34" s="757">
        <v>3</v>
      </c>
    </row>
    <row r="35" spans="1:6" s="278" customFormat="1" ht="11.25" customHeight="1" x14ac:dyDescent="0.2">
      <c r="A35" s="279" t="s">
        <v>144</v>
      </c>
      <c r="B35" s="833">
        <v>9.8000000000000007</v>
      </c>
      <c r="C35" s="834" t="s">
        <v>1442</v>
      </c>
      <c r="D35" s="787">
        <v>5200</v>
      </c>
      <c r="E35" s="1015">
        <v>109.78360683200988</v>
      </c>
      <c r="F35" s="757">
        <v>9.8000000000000007</v>
      </c>
    </row>
    <row r="36" spans="1:6" s="278" customFormat="1" ht="11.25" customHeight="1" x14ac:dyDescent="0.2">
      <c r="A36" s="279" t="s">
        <v>655</v>
      </c>
      <c r="B36" s="833">
        <v>4.0000000000000001E-3</v>
      </c>
      <c r="C36" s="834" t="s">
        <v>1442</v>
      </c>
      <c r="D36" s="787">
        <v>25</v>
      </c>
      <c r="E36" s="1015" t="s">
        <v>1014</v>
      </c>
      <c r="F36" s="757">
        <v>4.0000000000000001E-3</v>
      </c>
    </row>
    <row r="37" spans="1:6" s="278" customFormat="1" ht="11.25" customHeight="1" x14ac:dyDescent="0.2">
      <c r="A37" s="279" t="s">
        <v>145</v>
      </c>
      <c r="B37" s="833">
        <v>19</v>
      </c>
      <c r="C37" s="834" t="s">
        <v>1442</v>
      </c>
      <c r="D37" s="787">
        <v>50000</v>
      </c>
      <c r="E37" s="1015" t="s">
        <v>1014</v>
      </c>
      <c r="F37" s="757">
        <v>19</v>
      </c>
    </row>
    <row r="38" spans="1:6" s="278" customFormat="1" ht="11.25" customHeight="1" x14ac:dyDescent="0.2">
      <c r="A38" s="279" t="s">
        <v>146</v>
      </c>
      <c r="B38" s="833">
        <v>25</v>
      </c>
      <c r="C38" s="834" t="s">
        <v>1442</v>
      </c>
      <c r="D38" s="787">
        <v>500</v>
      </c>
      <c r="E38" s="1015">
        <v>12400.875594724155</v>
      </c>
      <c r="F38" s="757">
        <v>25</v>
      </c>
    </row>
    <row r="39" spans="1:6" s="278" customFormat="1" ht="11.25" customHeight="1" x14ac:dyDescent="0.2">
      <c r="A39" s="279" t="s">
        <v>829</v>
      </c>
      <c r="B39" s="833">
        <v>160</v>
      </c>
      <c r="C39" s="834" t="s">
        <v>283</v>
      </c>
      <c r="D39" s="787">
        <v>160</v>
      </c>
      <c r="E39" s="1015">
        <v>603988.68665359775</v>
      </c>
      <c r="F39" s="757">
        <v>20857.142857142859</v>
      </c>
    </row>
    <row r="40" spans="1:6" ht="11.25" customHeight="1" x14ac:dyDescent="0.2">
      <c r="A40" s="307" t="s">
        <v>147</v>
      </c>
      <c r="B40" s="833">
        <v>28</v>
      </c>
      <c r="C40" s="834" t="s">
        <v>1442</v>
      </c>
      <c r="D40" s="787">
        <v>24000</v>
      </c>
      <c r="E40" s="1015">
        <v>108.3094022043858</v>
      </c>
      <c r="F40" s="757">
        <v>28</v>
      </c>
    </row>
    <row r="41" spans="1:6" ht="11.25" customHeight="1" x14ac:dyDescent="0.2">
      <c r="A41" s="279" t="s">
        <v>830</v>
      </c>
      <c r="B41" s="833">
        <v>187.71428571428572</v>
      </c>
      <c r="C41" s="834" t="s">
        <v>1442</v>
      </c>
      <c r="D41" s="787">
        <v>50000</v>
      </c>
      <c r="E41" s="1015">
        <v>5216.5892543454502</v>
      </c>
      <c r="F41" s="757">
        <v>187.71428571428572</v>
      </c>
    </row>
    <row r="42" spans="1:6" ht="11.25" customHeight="1" x14ac:dyDescent="0.2">
      <c r="A42" s="279" t="s">
        <v>148</v>
      </c>
      <c r="B42" s="833">
        <v>1.8</v>
      </c>
      <c r="C42" s="834" t="s">
        <v>283</v>
      </c>
      <c r="D42" s="787">
        <v>1.8</v>
      </c>
      <c r="E42" s="1015">
        <v>100405.44972413174</v>
      </c>
      <c r="F42" s="757">
        <v>32</v>
      </c>
    </row>
    <row r="43" spans="1:6" ht="11.25" customHeight="1" x14ac:dyDescent="0.2">
      <c r="A43" s="279" t="s">
        <v>653</v>
      </c>
      <c r="B43" s="833">
        <v>11</v>
      </c>
      <c r="C43" s="834" t="s">
        <v>1442</v>
      </c>
      <c r="D43" s="787">
        <v>50000</v>
      </c>
      <c r="E43" s="1015" t="s">
        <v>1014</v>
      </c>
      <c r="F43" s="757">
        <v>11</v>
      </c>
    </row>
    <row r="44" spans="1:6" ht="11.25" customHeight="1" x14ac:dyDescent="0.2">
      <c r="A44" s="279" t="s">
        <v>827</v>
      </c>
      <c r="B44" s="833">
        <v>20</v>
      </c>
      <c r="C44" s="834" t="s">
        <v>1442</v>
      </c>
      <c r="D44" s="787">
        <v>50000</v>
      </c>
      <c r="E44" s="1015" t="s">
        <v>1014</v>
      </c>
      <c r="F44" s="757">
        <v>20</v>
      </c>
    </row>
    <row r="45" spans="1:6" ht="11.25" customHeight="1" x14ac:dyDescent="0.2">
      <c r="A45" s="279" t="s">
        <v>828</v>
      </c>
      <c r="B45" s="833">
        <v>11</v>
      </c>
      <c r="C45" s="834" t="s">
        <v>1442</v>
      </c>
      <c r="D45" s="787">
        <v>50000</v>
      </c>
      <c r="E45" s="1015" t="s">
        <v>1014</v>
      </c>
      <c r="F45" s="757">
        <v>11</v>
      </c>
    </row>
    <row r="46" spans="1:6" ht="11.25" customHeight="1" x14ac:dyDescent="0.2">
      <c r="A46" s="279" t="s">
        <v>149</v>
      </c>
      <c r="B46" s="833">
        <v>1</v>
      </c>
      <c r="C46" s="834" t="s">
        <v>283</v>
      </c>
      <c r="D46" s="787">
        <v>1</v>
      </c>
      <c r="E46" s="1015" t="s">
        <v>1014</v>
      </c>
      <c r="F46" s="757">
        <v>2</v>
      </c>
    </row>
    <row r="47" spans="1:6" ht="11.25" customHeight="1" x14ac:dyDescent="0.2">
      <c r="A47" s="279" t="s">
        <v>150</v>
      </c>
      <c r="B47" s="833">
        <v>19</v>
      </c>
      <c r="C47" s="834" t="s">
        <v>1442</v>
      </c>
      <c r="D47" s="787">
        <v>50000</v>
      </c>
      <c r="E47" s="1015" t="s">
        <v>1014</v>
      </c>
      <c r="F47" s="757">
        <v>19</v>
      </c>
    </row>
    <row r="48" spans="1:6" ht="11.25" customHeight="1" x14ac:dyDescent="0.2">
      <c r="A48" s="279" t="s">
        <v>151</v>
      </c>
      <c r="B48" s="833">
        <v>2.9</v>
      </c>
      <c r="C48" s="834" t="s">
        <v>1442</v>
      </c>
      <c r="D48" s="787">
        <v>50000</v>
      </c>
      <c r="E48" s="1015" t="s">
        <v>1014</v>
      </c>
      <c r="F48" s="757">
        <v>2.9</v>
      </c>
    </row>
    <row r="49" spans="1:6" ht="11.25" customHeight="1" x14ac:dyDescent="0.2">
      <c r="A49" s="279" t="s">
        <v>152</v>
      </c>
      <c r="B49" s="833">
        <v>1</v>
      </c>
      <c r="C49" s="834" t="s">
        <v>1442</v>
      </c>
      <c r="D49" s="787">
        <v>1700</v>
      </c>
      <c r="E49" s="1015" t="s">
        <v>1439</v>
      </c>
      <c r="F49" s="757">
        <v>1</v>
      </c>
    </row>
    <row r="50" spans="1:6" ht="11.25" customHeight="1" x14ac:dyDescent="0.2">
      <c r="A50" s="305" t="s">
        <v>105</v>
      </c>
      <c r="B50" s="833">
        <v>79</v>
      </c>
      <c r="C50" s="834" t="s">
        <v>1442</v>
      </c>
      <c r="D50" s="787">
        <v>29850</v>
      </c>
      <c r="E50" s="1015" t="s">
        <v>1014</v>
      </c>
      <c r="F50" s="757">
        <v>79</v>
      </c>
    </row>
    <row r="51" spans="1:6" ht="11.25" customHeight="1" x14ac:dyDescent="0.2">
      <c r="A51" s="279" t="s">
        <v>106</v>
      </c>
      <c r="B51" s="833">
        <v>300</v>
      </c>
      <c r="C51" s="834" t="s">
        <v>1442</v>
      </c>
      <c r="D51" s="787">
        <v>50000</v>
      </c>
      <c r="E51" s="1015" t="s">
        <v>1014</v>
      </c>
      <c r="F51" s="757">
        <v>300</v>
      </c>
    </row>
    <row r="52" spans="1:6" ht="11.25" customHeight="1" x14ac:dyDescent="0.2">
      <c r="A52" s="279" t="s">
        <v>153</v>
      </c>
      <c r="B52" s="833">
        <v>0.8</v>
      </c>
      <c r="C52" s="834" t="s">
        <v>1442</v>
      </c>
      <c r="D52" s="787">
        <v>1.25</v>
      </c>
      <c r="E52" s="1015" t="s">
        <v>1014</v>
      </c>
      <c r="F52" s="757">
        <v>0.8</v>
      </c>
    </row>
    <row r="53" spans="1:6" ht="11.25" customHeight="1" x14ac:dyDescent="0.2">
      <c r="A53" s="279" t="s">
        <v>401</v>
      </c>
      <c r="B53" s="833">
        <v>0.04</v>
      </c>
      <c r="C53" s="834" t="s">
        <v>1442</v>
      </c>
      <c r="D53" s="787">
        <v>100</v>
      </c>
      <c r="E53" s="1015" t="s">
        <v>1439</v>
      </c>
      <c r="F53" s="757">
        <v>0.04</v>
      </c>
    </row>
    <row r="54" spans="1:6" ht="11.25" customHeight="1" x14ac:dyDescent="0.2">
      <c r="A54" s="279" t="s">
        <v>154</v>
      </c>
      <c r="B54" s="833">
        <v>34</v>
      </c>
      <c r="C54" s="834" t="s">
        <v>1442</v>
      </c>
      <c r="D54" s="787">
        <v>50000</v>
      </c>
      <c r="E54" s="1015">
        <v>452.04552384511493</v>
      </c>
      <c r="F54" s="757">
        <v>34</v>
      </c>
    </row>
    <row r="55" spans="1:6" ht="11.25" customHeight="1" x14ac:dyDescent="0.2">
      <c r="A55" s="279" t="s">
        <v>528</v>
      </c>
      <c r="B55" s="833">
        <v>18.617708877383702</v>
      </c>
      <c r="C55" s="834" t="s">
        <v>718</v>
      </c>
      <c r="D55" s="787">
        <v>50000</v>
      </c>
      <c r="E55" s="1015">
        <v>18.617708877383702</v>
      </c>
      <c r="F55" s="757">
        <v>1400</v>
      </c>
    </row>
    <row r="56" spans="1:6" ht="11.25" customHeight="1" x14ac:dyDescent="0.2">
      <c r="A56" s="279" t="s">
        <v>155</v>
      </c>
      <c r="B56" s="833">
        <v>14</v>
      </c>
      <c r="C56" s="834" t="s">
        <v>1442</v>
      </c>
      <c r="D56" s="787">
        <v>100</v>
      </c>
      <c r="E56" s="1015">
        <v>83377.443722530952</v>
      </c>
      <c r="F56" s="757">
        <v>14</v>
      </c>
    </row>
    <row r="57" spans="1:6" ht="11.25" customHeight="1" x14ac:dyDescent="0.2">
      <c r="A57" s="279" t="s">
        <v>235</v>
      </c>
      <c r="B57" s="833">
        <v>22</v>
      </c>
      <c r="C57" s="834" t="s">
        <v>1442</v>
      </c>
      <c r="D57" s="787">
        <v>50000</v>
      </c>
      <c r="E57" s="1015" t="s">
        <v>1439</v>
      </c>
      <c r="F57" s="757">
        <v>22</v>
      </c>
    </row>
    <row r="58" spans="1:6" ht="11.25" customHeight="1" x14ac:dyDescent="0.2">
      <c r="A58" s="279" t="s">
        <v>236</v>
      </c>
      <c r="B58" s="833">
        <v>9.4</v>
      </c>
      <c r="C58" s="834" t="s">
        <v>1442</v>
      </c>
      <c r="D58" s="787">
        <v>110</v>
      </c>
      <c r="E58" s="1015">
        <v>449.85112140655059</v>
      </c>
      <c r="F58" s="757">
        <v>9.4</v>
      </c>
    </row>
    <row r="59" spans="1:6" ht="11.25" customHeight="1" x14ac:dyDescent="0.2">
      <c r="A59" s="279" t="s">
        <v>237</v>
      </c>
      <c r="B59" s="833">
        <v>4.5</v>
      </c>
      <c r="C59" s="834" t="s">
        <v>1442</v>
      </c>
      <c r="D59" s="787">
        <v>1550</v>
      </c>
      <c r="E59" s="1015" t="s">
        <v>1014</v>
      </c>
      <c r="F59" s="757">
        <v>4.5</v>
      </c>
    </row>
    <row r="60" spans="1:6" ht="11.25" customHeight="1" x14ac:dyDescent="0.2">
      <c r="A60" s="279" t="s">
        <v>375</v>
      </c>
      <c r="B60" s="833">
        <v>1.0999999999999999E-2</v>
      </c>
      <c r="C60" s="834" t="s">
        <v>1442</v>
      </c>
      <c r="D60" s="787">
        <v>45</v>
      </c>
      <c r="E60" s="1015" t="s">
        <v>1014</v>
      </c>
      <c r="F60" s="757">
        <v>1.0999999999999999E-2</v>
      </c>
    </row>
    <row r="61" spans="1:6" ht="11.25" customHeight="1" x14ac:dyDescent="0.2">
      <c r="A61" s="279" t="s">
        <v>376</v>
      </c>
      <c r="B61" s="833">
        <v>0.41</v>
      </c>
      <c r="C61" s="834" t="s">
        <v>1442</v>
      </c>
      <c r="D61" s="787">
        <v>20</v>
      </c>
      <c r="E61" s="1015" t="s">
        <v>1014</v>
      </c>
      <c r="F61" s="757">
        <v>0.41</v>
      </c>
    </row>
    <row r="62" spans="1:6" ht="11.25" customHeight="1" x14ac:dyDescent="0.2">
      <c r="A62" s="279" t="s">
        <v>377</v>
      </c>
      <c r="B62" s="833">
        <v>1E-3</v>
      </c>
      <c r="C62" s="834" t="s">
        <v>1442</v>
      </c>
      <c r="D62" s="787">
        <v>2.75</v>
      </c>
      <c r="E62" s="1015" t="s">
        <v>1014</v>
      </c>
      <c r="F62" s="757">
        <v>1E-3</v>
      </c>
    </row>
    <row r="63" spans="1:6" ht="11.25" customHeight="1" x14ac:dyDescent="0.2">
      <c r="A63" s="279" t="s">
        <v>244</v>
      </c>
      <c r="B63" s="833">
        <v>47</v>
      </c>
      <c r="C63" s="834" t="s">
        <v>1442</v>
      </c>
      <c r="D63" s="787">
        <v>50000</v>
      </c>
      <c r="E63" s="1015">
        <v>1093.4471780092338</v>
      </c>
      <c r="F63" s="757">
        <v>47</v>
      </c>
    </row>
    <row r="64" spans="1:6" ht="11.25" customHeight="1" x14ac:dyDescent="0.2">
      <c r="A64" s="279" t="s">
        <v>245</v>
      </c>
      <c r="B64" s="833">
        <v>182.45621075944572</v>
      </c>
      <c r="C64" s="834" t="s">
        <v>718</v>
      </c>
      <c r="D64" s="787">
        <v>50000</v>
      </c>
      <c r="E64" s="1015">
        <v>182.45621075944572</v>
      </c>
      <c r="F64" s="757">
        <v>910</v>
      </c>
    </row>
    <row r="65" spans="1:6" ht="11.25" customHeight="1" x14ac:dyDescent="0.2">
      <c r="A65" s="279" t="s">
        <v>307</v>
      </c>
      <c r="B65" s="833">
        <v>25</v>
      </c>
      <c r="C65" s="834" t="s">
        <v>1442</v>
      </c>
      <c r="D65" s="787">
        <v>15000</v>
      </c>
      <c r="E65" s="1015">
        <v>6624.9382313275155</v>
      </c>
      <c r="F65" s="757">
        <v>25</v>
      </c>
    </row>
    <row r="66" spans="1:6" ht="11.25" customHeight="1" x14ac:dyDescent="0.2">
      <c r="A66" s="279" t="s">
        <v>308</v>
      </c>
      <c r="B66" s="833">
        <v>620</v>
      </c>
      <c r="C66" s="834" t="s">
        <v>1442</v>
      </c>
      <c r="D66" s="787">
        <v>50000</v>
      </c>
      <c r="E66" s="1015">
        <v>1274.1487170213863</v>
      </c>
      <c r="F66" s="757">
        <v>620</v>
      </c>
    </row>
    <row r="67" spans="1:6" ht="11.25" customHeight="1" x14ac:dyDescent="0.2">
      <c r="A67" s="279" t="s">
        <v>238</v>
      </c>
      <c r="B67" s="833">
        <v>558</v>
      </c>
      <c r="C67" s="834" t="s">
        <v>1442</v>
      </c>
      <c r="D67" s="787">
        <v>2600</v>
      </c>
      <c r="E67" s="1015">
        <v>6597.0401016888873</v>
      </c>
      <c r="F67" s="757">
        <v>558</v>
      </c>
    </row>
    <row r="68" spans="1:6" ht="11.25" customHeight="1" x14ac:dyDescent="0.2">
      <c r="A68" s="279" t="s">
        <v>1002</v>
      </c>
      <c r="B68" s="833">
        <v>3</v>
      </c>
      <c r="C68" s="834" t="s">
        <v>283</v>
      </c>
      <c r="D68" s="787">
        <v>3</v>
      </c>
      <c r="E68" s="1015" t="s">
        <v>1014</v>
      </c>
      <c r="F68" s="757">
        <v>11</v>
      </c>
    </row>
    <row r="69" spans="1:6" ht="11.25" customHeight="1" x14ac:dyDescent="0.2">
      <c r="A69" s="279" t="s">
        <v>107</v>
      </c>
      <c r="B69" s="833">
        <v>70</v>
      </c>
      <c r="C69" s="834" t="s">
        <v>1442</v>
      </c>
      <c r="D69" s="787">
        <v>50000</v>
      </c>
      <c r="E69" s="1015" t="s">
        <v>1014</v>
      </c>
      <c r="F69" s="757">
        <v>70</v>
      </c>
    </row>
    <row r="70" spans="1:6" ht="11.25" customHeight="1" x14ac:dyDescent="0.2">
      <c r="A70" s="279" t="s">
        <v>1003</v>
      </c>
      <c r="B70" s="833">
        <v>100</v>
      </c>
      <c r="C70" s="834" t="s">
        <v>283</v>
      </c>
      <c r="D70" s="787">
        <v>100</v>
      </c>
      <c r="E70" s="1015">
        <v>335.36093229801162</v>
      </c>
      <c r="F70" s="757">
        <v>520</v>
      </c>
    </row>
    <row r="71" spans="1:6" ht="11.25" customHeight="1" x14ac:dyDescent="0.2">
      <c r="A71" s="279" t="s">
        <v>309</v>
      </c>
      <c r="B71" s="833">
        <v>0.06</v>
      </c>
      <c r="C71" s="834" t="s">
        <v>1442</v>
      </c>
      <c r="D71" s="787">
        <v>50000</v>
      </c>
      <c r="E71" s="1015">
        <v>673.73911756880364</v>
      </c>
      <c r="F71" s="757">
        <v>0.06</v>
      </c>
    </row>
    <row r="72" spans="1:6" ht="11.25" customHeight="1" x14ac:dyDescent="0.2">
      <c r="A72" s="279" t="s">
        <v>1004</v>
      </c>
      <c r="B72" s="833">
        <v>1.9E-3</v>
      </c>
      <c r="C72" s="834" t="s">
        <v>1442</v>
      </c>
      <c r="D72" s="787">
        <v>97.5</v>
      </c>
      <c r="E72" s="1015" t="s">
        <v>1014</v>
      </c>
      <c r="F72" s="757">
        <v>1.9E-3</v>
      </c>
    </row>
    <row r="73" spans="1:6" ht="11.25" customHeight="1" x14ac:dyDescent="0.2">
      <c r="A73" s="279" t="s">
        <v>1005</v>
      </c>
      <c r="B73" s="833">
        <v>210</v>
      </c>
      <c r="C73" s="834" t="s">
        <v>1442</v>
      </c>
      <c r="D73" s="787">
        <v>50000</v>
      </c>
      <c r="E73" s="1015" t="s">
        <v>1014</v>
      </c>
      <c r="F73" s="757">
        <v>210</v>
      </c>
    </row>
    <row r="74" spans="1:6" ht="11.25" customHeight="1" x14ac:dyDescent="0.2">
      <c r="A74" s="279" t="s">
        <v>1007</v>
      </c>
      <c r="B74" s="833">
        <v>120</v>
      </c>
      <c r="C74" s="834" t="s">
        <v>1442</v>
      </c>
      <c r="D74" s="787">
        <v>4000</v>
      </c>
      <c r="E74" s="1015" t="s">
        <v>1014</v>
      </c>
      <c r="F74" s="757">
        <v>120</v>
      </c>
    </row>
    <row r="75" spans="1:6" ht="11.25" customHeight="1" x14ac:dyDescent="0.2">
      <c r="A75" s="279" t="s">
        <v>1006</v>
      </c>
      <c r="B75" s="833">
        <v>1100</v>
      </c>
      <c r="C75" s="834" t="s">
        <v>1442</v>
      </c>
      <c r="D75" s="787">
        <v>50000</v>
      </c>
      <c r="E75" s="1015" t="s">
        <v>1014</v>
      </c>
      <c r="F75" s="757">
        <v>1100</v>
      </c>
    </row>
    <row r="76" spans="1:6" ht="11.25" customHeight="1" x14ac:dyDescent="0.2">
      <c r="A76" s="305" t="s">
        <v>108</v>
      </c>
      <c r="B76" s="833">
        <v>10</v>
      </c>
      <c r="C76" s="834" t="s">
        <v>1442</v>
      </c>
      <c r="D76" s="787">
        <v>50000</v>
      </c>
      <c r="E76" s="1015" t="s">
        <v>1014</v>
      </c>
      <c r="F76" s="757">
        <v>10</v>
      </c>
    </row>
    <row r="77" spans="1:6" ht="11.25" customHeight="1" x14ac:dyDescent="0.2">
      <c r="A77" s="279" t="s">
        <v>310</v>
      </c>
      <c r="B77" s="833">
        <v>14.3</v>
      </c>
      <c r="C77" s="834" t="s">
        <v>1442</v>
      </c>
      <c r="D77" s="787">
        <v>50000</v>
      </c>
      <c r="E77" s="1015" t="s">
        <v>1014</v>
      </c>
      <c r="F77" s="757">
        <v>14.3</v>
      </c>
    </row>
    <row r="78" spans="1:6" ht="11.25" customHeight="1" x14ac:dyDescent="0.2">
      <c r="A78" s="305" t="s">
        <v>109</v>
      </c>
      <c r="B78" s="833">
        <v>9.1</v>
      </c>
      <c r="C78" s="834" t="s">
        <v>1442</v>
      </c>
      <c r="D78" s="787">
        <v>50000</v>
      </c>
      <c r="E78" s="1015" t="s">
        <v>1014</v>
      </c>
      <c r="F78" s="757">
        <v>9.1</v>
      </c>
    </row>
    <row r="79" spans="1:6" ht="11.25" customHeight="1" x14ac:dyDescent="0.2">
      <c r="A79" s="305" t="s">
        <v>110</v>
      </c>
      <c r="B79" s="833">
        <v>81</v>
      </c>
      <c r="C79" s="834" t="s">
        <v>1442</v>
      </c>
      <c r="D79" s="787">
        <v>50000</v>
      </c>
      <c r="E79" s="1015" t="s">
        <v>1014</v>
      </c>
      <c r="F79" s="757">
        <v>81</v>
      </c>
    </row>
    <row r="80" spans="1:6" ht="11.25" customHeight="1" x14ac:dyDescent="0.2">
      <c r="A80" s="279" t="s">
        <v>402</v>
      </c>
      <c r="B80" s="833">
        <v>50000</v>
      </c>
      <c r="C80" s="834" t="s">
        <v>283</v>
      </c>
      <c r="D80" s="787">
        <v>50000</v>
      </c>
      <c r="E80" s="1015" t="s">
        <v>1439</v>
      </c>
      <c r="F80" s="757">
        <v>335000</v>
      </c>
    </row>
    <row r="81" spans="1:6" ht="11.25" customHeight="1" x14ac:dyDescent="0.2">
      <c r="A81" s="279" t="s">
        <v>635</v>
      </c>
      <c r="B81" s="833">
        <v>3.1E-9</v>
      </c>
      <c r="C81" s="834" t="s">
        <v>1442</v>
      </c>
      <c r="D81" s="787">
        <v>0.1</v>
      </c>
      <c r="E81" s="1015" t="s">
        <v>1014</v>
      </c>
      <c r="F81" s="757">
        <v>3.1E-9</v>
      </c>
    </row>
    <row r="82" spans="1:6" ht="11.25" customHeight="1" x14ac:dyDescent="0.2">
      <c r="A82" s="279" t="s">
        <v>111</v>
      </c>
      <c r="B82" s="833">
        <v>60</v>
      </c>
      <c r="C82" s="834" t="s">
        <v>1442</v>
      </c>
      <c r="D82" s="787">
        <v>21000</v>
      </c>
      <c r="E82" s="1015" t="s">
        <v>1014</v>
      </c>
      <c r="F82" s="757">
        <v>60</v>
      </c>
    </row>
    <row r="83" spans="1:6" ht="11.25" customHeight="1" x14ac:dyDescent="0.2">
      <c r="A83" s="279" t="s">
        <v>384</v>
      </c>
      <c r="B83" s="833">
        <v>8.6999999999999994E-3</v>
      </c>
      <c r="C83" s="834" t="s">
        <v>1442</v>
      </c>
      <c r="D83" s="787">
        <v>162.5</v>
      </c>
      <c r="E83" s="1015" t="s">
        <v>1014</v>
      </c>
      <c r="F83" s="757">
        <v>8.6999999999999994E-3</v>
      </c>
    </row>
    <row r="84" spans="1:6" ht="11.25" customHeight="1" x14ac:dyDescent="0.2">
      <c r="A84" s="279" t="s">
        <v>350</v>
      </c>
      <c r="B84" s="833">
        <v>2.3E-3</v>
      </c>
      <c r="C84" s="834" t="s">
        <v>1442</v>
      </c>
      <c r="D84" s="787">
        <v>125</v>
      </c>
      <c r="E84" s="1015" t="s">
        <v>1014</v>
      </c>
      <c r="F84" s="757">
        <v>2.3E-3</v>
      </c>
    </row>
    <row r="85" spans="1:6" ht="11.25" customHeight="1" x14ac:dyDescent="0.2">
      <c r="A85" s="279" t="s">
        <v>36</v>
      </c>
      <c r="B85" s="833">
        <v>50000</v>
      </c>
      <c r="C85" s="834" t="s">
        <v>283</v>
      </c>
      <c r="D85" s="787">
        <v>50000</v>
      </c>
      <c r="E85" s="1015" t="s">
        <v>1439</v>
      </c>
      <c r="F85" s="757" t="s">
        <v>1014</v>
      </c>
    </row>
    <row r="86" spans="1:6" ht="11.25" customHeight="1" x14ac:dyDescent="0.2">
      <c r="A86" s="279" t="s">
        <v>351</v>
      </c>
      <c r="B86" s="833">
        <v>7.3</v>
      </c>
      <c r="C86" s="834" t="s">
        <v>1442</v>
      </c>
      <c r="D86" s="787">
        <v>300</v>
      </c>
      <c r="E86" s="1015">
        <v>75701.315782304358</v>
      </c>
      <c r="F86" s="757">
        <v>7.3</v>
      </c>
    </row>
    <row r="87" spans="1:6" ht="11.25" customHeight="1" x14ac:dyDescent="0.2">
      <c r="A87" s="279" t="s">
        <v>352</v>
      </c>
      <c r="B87" s="833">
        <v>0.8</v>
      </c>
      <c r="C87" s="834" t="s">
        <v>1442</v>
      </c>
      <c r="D87" s="787">
        <v>130</v>
      </c>
      <c r="E87" s="1015" t="s">
        <v>1014</v>
      </c>
      <c r="F87" s="757">
        <v>0.8</v>
      </c>
    </row>
    <row r="88" spans="1:6" ht="11.25" customHeight="1" x14ac:dyDescent="0.2">
      <c r="A88" s="279" t="s">
        <v>353</v>
      </c>
      <c r="B88" s="833">
        <v>3.9</v>
      </c>
      <c r="C88" s="834" t="s">
        <v>1442</v>
      </c>
      <c r="D88" s="787">
        <v>845</v>
      </c>
      <c r="E88" s="1015">
        <v>1690</v>
      </c>
      <c r="F88" s="757">
        <v>3.9</v>
      </c>
    </row>
    <row r="89" spans="1:6" ht="11.25" customHeight="1" x14ac:dyDescent="0.2">
      <c r="A89" s="279" t="s">
        <v>112</v>
      </c>
      <c r="B89" s="833">
        <v>1800</v>
      </c>
      <c r="C89" s="834" t="s">
        <v>1442</v>
      </c>
      <c r="D89" s="787">
        <v>50000</v>
      </c>
      <c r="E89" s="1015" t="s">
        <v>1014</v>
      </c>
      <c r="F89" s="757">
        <v>1800</v>
      </c>
    </row>
    <row r="90" spans="1:6" ht="11.25" customHeight="1" x14ac:dyDescent="0.2">
      <c r="A90" s="279" t="s">
        <v>354</v>
      </c>
      <c r="B90" s="833">
        <v>3.5999999999999999E-3</v>
      </c>
      <c r="C90" s="834" t="s">
        <v>1442</v>
      </c>
      <c r="D90" s="787">
        <v>90</v>
      </c>
      <c r="E90" s="1015" t="s">
        <v>1014</v>
      </c>
      <c r="F90" s="757">
        <v>3.5999999999999999E-3</v>
      </c>
    </row>
    <row r="91" spans="1:6" ht="11.25" customHeight="1" x14ac:dyDescent="0.2">
      <c r="A91" s="279" t="s">
        <v>355</v>
      </c>
      <c r="B91" s="833">
        <v>3.5999999999999999E-3</v>
      </c>
      <c r="C91" s="834" t="s">
        <v>1442</v>
      </c>
      <c r="D91" s="787">
        <v>100</v>
      </c>
      <c r="E91" s="1015" t="s">
        <v>1014</v>
      </c>
      <c r="F91" s="757">
        <v>3.5999999999999999E-3</v>
      </c>
    </row>
    <row r="92" spans="1:6" ht="11.25" customHeight="1" x14ac:dyDescent="0.2">
      <c r="A92" s="279" t="s">
        <v>385</v>
      </c>
      <c r="B92" s="833">
        <v>2.9999999999999997E-4</v>
      </c>
      <c r="C92" s="834" t="s">
        <v>1442</v>
      </c>
      <c r="D92" s="787">
        <v>3.1</v>
      </c>
      <c r="E92" s="1015" t="s">
        <v>1014</v>
      </c>
      <c r="F92" s="757">
        <v>2.9999999999999997E-4</v>
      </c>
    </row>
    <row r="93" spans="1:6" ht="11.25" customHeight="1" x14ac:dyDescent="0.2">
      <c r="A93" s="279" t="s">
        <v>356</v>
      </c>
      <c r="B93" s="833">
        <v>0.3</v>
      </c>
      <c r="C93" s="834" t="s">
        <v>1442</v>
      </c>
      <c r="D93" s="787">
        <v>60</v>
      </c>
      <c r="E93" s="1015" t="s">
        <v>1014</v>
      </c>
      <c r="F93" s="757">
        <v>0.3</v>
      </c>
    </row>
    <row r="94" spans="1:6" ht="11.25" customHeight="1" x14ac:dyDescent="0.2">
      <c r="A94" s="279" t="s">
        <v>378</v>
      </c>
      <c r="B94" s="833">
        <v>6.3E-2</v>
      </c>
      <c r="C94" s="834" t="s">
        <v>1442</v>
      </c>
      <c r="D94" s="787">
        <v>3650</v>
      </c>
      <c r="E94" s="1015" t="s">
        <v>1014</v>
      </c>
      <c r="F94" s="757">
        <v>6.3E-2</v>
      </c>
    </row>
    <row r="95" spans="1:6" ht="11.25" customHeight="1" x14ac:dyDescent="0.2">
      <c r="A95" s="279" t="s">
        <v>357</v>
      </c>
      <c r="B95" s="833">
        <v>12</v>
      </c>
      <c r="C95" s="834" t="s">
        <v>1442</v>
      </c>
      <c r="D95" s="787">
        <v>100</v>
      </c>
      <c r="E95" s="1015" t="s">
        <v>1014</v>
      </c>
      <c r="F95" s="757">
        <v>12</v>
      </c>
    </row>
    <row r="96" spans="1:6" ht="11.25" customHeight="1" x14ac:dyDescent="0.2">
      <c r="A96" s="279" t="s">
        <v>113</v>
      </c>
      <c r="B96" s="833">
        <v>17000</v>
      </c>
      <c r="C96" s="834" t="s">
        <v>1442</v>
      </c>
      <c r="D96" s="787">
        <v>50000</v>
      </c>
      <c r="E96" s="1015" t="s">
        <v>1014</v>
      </c>
      <c r="F96" s="757">
        <v>17000</v>
      </c>
    </row>
    <row r="97" spans="1:6" ht="11.25" customHeight="1" x14ac:dyDescent="0.2">
      <c r="A97" s="279" t="s">
        <v>358</v>
      </c>
      <c r="B97" s="833">
        <v>9.5000000000000001E-2</v>
      </c>
      <c r="C97" s="834" t="s">
        <v>283</v>
      </c>
      <c r="D97" s="787">
        <v>9.5000000000000001E-2</v>
      </c>
      <c r="E97" s="1015" t="s">
        <v>1014</v>
      </c>
      <c r="F97" s="757">
        <v>0.28000000000000003</v>
      </c>
    </row>
    <row r="98" spans="1:6" ht="11.25" customHeight="1" x14ac:dyDescent="0.2">
      <c r="A98" s="279" t="s">
        <v>114</v>
      </c>
      <c r="B98" s="833">
        <v>920</v>
      </c>
      <c r="C98" s="834" t="s">
        <v>1442</v>
      </c>
      <c r="D98" s="787">
        <v>50000</v>
      </c>
      <c r="E98" s="1015" t="s">
        <v>1014</v>
      </c>
      <c r="F98" s="757">
        <v>920</v>
      </c>
    </row>
    <row r="99" spans="1:6" ht="11.25" customHeight="1" x14ac:dyDescent="0.2">
      <c r="A99" s="279" t="s">
        <v>359</v>
      </c>
      <c r="B99" s="833">
        <v>5.6</v>
      </c>
      <c r="C99" s="834" t="s">
        <v>1442</v>
      </c>
      <c r="D99" s="787">
        <v>50000</v>
      </c>
      <c r="E99" s="1015" t="s">
        <v>1014</v>
      </c>
      <c r="F99" s="757">
        <v>5.6</v>
      </c>
    </row>
    <row r="100" spans="1:6" ht="11.25" customHeight="1" x14ac:dyDescent="0.2">
      <c r="A100" s="279" t="s">
        <v>360</v>
      </c>
      <c r="B100" s="833">
        <v>2.5000000000000001E-2</v>
      </c>
      <c r="C100" s="834" t="s">
        <v>1442</v>
      </c>
      <c r="D100" s="787">
        <v>50000</v>
      </c>
      <c r="E100" s="1015" t="s">
        <v>1014</v>
      </c>
      <c r="F100" s="757">
        <v>2.5000000000000001E-2</v>
      </c>
    </row>
    <row r="101" spans="1:6" ht="11.25" customHeight="1" x14ac:dyDescent="0.2">
      <c r="A101" s="279" t="s">
        <v>361</v>
      </c>
      <c r="B101" s="833">
        <v>0.03</v>
      </c>
      <c r="C101" s="834" t="s">
        <v>1442</v>
      </c>
      <c r="D101" s="787">
        <v>50</v>
      </c>
      <c r="E101" s="1015" t="s">
        <v>1014</v>
      </c>
      <c r="F101" s="757">
        <v>0.03</v>
      </c>
    </row>
    <row r="102" spans="1:6" ht="11.25" customHeight="1" x14ac:dyDescent="0.2">
      <c r="A102" s="279" t="s">
        <v>363</v>
      </c>
      <c r="B102" s="833">
        <v>14000</v>
      </c>
      <c r="C102" s="834" t="s">
        <v>1442</v>
      </c>
      <c r="D102" s="787">
        <v>50000</v>
      </c>
      <c r="E102" s="1015">
        <v>223000000</v>
      </c>
      <c r="F102" s="757">
        <v>14000</v>
      </c>
    </row>
    <row r="103" spans="1:6" ht="11.25" customHeight="1" x14ac:dyDescent="0.2">
      <c r="A103" s="279" t="s">
        <v>364</v>
      </c>
      <c r="B103" s="833">
        <v>170</v>
      </c>
      <c r="C103" s="834" t="s">
        <v>1442</v>
      </c>
      <c r="D103" s="787">
        <v>13000</v>
      </c>
      <c r="E103" s="1015">
        <v>19000000</v>
      </c>
      <c r="F103" s="757">
        <v>170</v>
      </c>
    </row>
    <row r="104" spans="1:6" ht="11.25" customHeight="1" x14ac:dyDescent="0.2">
      <c r="A104" s="279" t="s">
        <v>365</v>
      </c>
      <c r="B104" s="833">
        <v>2.8E-3</v>
      </c>
      <c r="C104" s="834" t="s">
        <v>1442</v>
      </c>
      <c r="D104" s="787">
        <v>50000</v>
      </c>
      <c r="E104" s="1015" t="s">
        <v>1014</v>
      </c>
      <c r="F104" s="757">
        <v>2.8E-3</v>
      </c>
    </row>
    <row r="105" spans="1:6" ht="11.25" customHeight="1" x14ac:dyDescent="0.2">
      <c r="A105" s="279" t="s">
        <v>366</v>
      </c>
      <c r="B105" s="833">
        <v>730</v>
      </c>
      <c r="C105" s="834" t="s">
        <v>1442</v>
      </c>
      <c r="D105" s="787">
        <v>1800</v>
      </c>
      <c r="E105" s="1015">
        <v>31043.943756596891</v>
      </c>
      <c r="F105" s="757">
        <v>730</v>
      </c>
    </row>
    <row r="106" spans="1:6" ht="11.25" customHeight="1" x14ac:dyDescent="0.2">
      <c r="A106" s="279" t="s">
        <v>362</v>
      </c>
      <c r="B106" s="833">
        <v>1500</v>
      </c>
      <c r="C106" s="834" t="s">
        <v>1442</v>
      </c>
      <c r="D106" s="787">
        <v>50000</v>
      </c>
      <c r="E106" s="1015">
        <v>76060.351513941452</v>
      </c>
      <c r="F106" s="757">
        <v>1500</v>
      </c>
    </row>
    <row r="107" spans="1:6" ht="11.25" customHeight="1" x14ac:dyDescent="0.2">
      <c r="A107" s="279" t="s">
        <v>631</v>
      </c>
      <c r="B107" s="833">
        <v>2.1</v>
      </c>
      <c r="C107" s="834" t="s">
        <v>1442</v>
      </c>
      <c r="D107" s="787">
        <v>100</v>
      </c>
      <c r="E107" s="1015">
        <v>25800</v>
      </c>
      <c r="F107" s="757">
        <v>2.1</v>
      </c>
    </row>
    <row r="108" spans="1:6" ht="11.25" customHeight="1" x14ac:dyDescent="0.2">
      <c r="A108" s="279" t="s">
        <v>632</v>
      </c>
      <c r="B108" s="833">
        <v>4.7</v>
      </c>
      <c r="C108" s="834" t="s">
        <v>1442</v>
      </c>
      <c r="D108" s="787">
        <v>100</v>
      </c>
      <c r="E108" s="1015">
        <v>24600</v>
      </c>
      <c r="F108" s="757">
        <v>4.7</v>
      </c>
    </row>
    <row r="109" spans="1:6" ht="11.25" customHeight="1" x14ac:dyDescent="0.2">
      <c r="A109" s="279" t="s">
        <v>506</v>
      </c>
      <c r="B109" s="833">
        <v>370</v>
      </c>
      <c r="C109" s="834" t="s">
        <v>1442</v>
      </c>
      <c r="D109" s="787">
        <v>50000</v>
      </c>
      <c r="E109" s="1015" t="s">
        <v>1014</v>
      </c>
      <c r="F109" s="757">
        <v>370</v>
      </c>
    </row>
    <row r="110" spans="1:6" ht="11.25" customHeight="1" x14ac:dyDescent="0.2">
      <c r="A110" s="279" t="s">
        <v>507</v>
      </c>
      <c r="B110" s="833">
        <v>12</v>
      </c>
      <c r="C110" s="834" t="s">
        <v>1442</v>
      </c>
      <c r="D110" s="787">
        <v>210</v>
      </c>
      <c r="E110" s="1015">
        <v>28777.562790660297</v>
      </c>
      <c r="F110" s="757">
        <v>12</v>
      </c>
    </row>
    <row r="111" spans="1:6" ht="11.25" customHeight="1" x14ac:dyDescent="0.2">
      <c r="A111" s="279" t="s">
        <v>866</v>
      </c>
      <c r="B111" s="833">
        <v>5</v>
      </c>
      <c r="C111" s="834" t="s">
        <v>1442</v>
      </c>
      <c r="D111" s="787">
        <v>50000</v>
      </c>
      <c r="E111" s="1015" t="s">
        <v>1014</v>
      </c>
      <c r="F111" s="757">
        <v>5</v>
      </c>
    </row>
    <row r="112" spans="1:6" ht="11.25" customHeight="1" x14ac:dyDescent="0.2">
      <c r="A112" s="305" t="s">
        <v>115</v>
      </c>
      <c r="B112" s="833">
        <v>380</v>
      </c>
      <c r="C112" s="834" t="s">
        <v>1442</v>
      </c>
      <c r="D112" s="787">
        <v>50000</v>
      </c>
      <c r="E112" s="1015" t="s">
        <v>1439</v>
      </c>
      <c r="F112" s="757">
        <v>380</v>
      </c>
    </row>
    <row r="113" spans="1:6" ht="11.25" customHeight="1" x14ac:dyDescent="0.2">
      <c r="A113" s="305" t="s">
        <v>116</v>
      </c>
      <c r="B113" s="833">
        <v>18</v>
      </c>
      <c r="C113" s="834" t="s">
        <v>1442</v>
      </c>
      <c r="D113" s="787">
        <v>50000</v>
      </c>
      <c r="E113" s="1015" t="s">
        <v>1014</v>
      </c>
      <c r="F113" s="757">
        <v>18</v>
      </c>
    </row>
    <row r="114" spans="1:6" ht="11.25" customHeight="1" x14ac:dyDescent="0.2">
      <c r="A114" s="305" t="s">
        <v>117</v>
      </c>
      <c r="B114" s="833">
        <v>71</v>
      </c>
      <c r="C114" s="834" t="s">
        <v>1442</v>
      </c>
      <c r="D114" s="787">
        <v>50000</v>
      </c>
      <c r="E114" s="1015" t="s">
        <v>1439</v>
      </c>
      <c r="F114" s="757">
        <v>71</v>
      </c>
    </row>
    <row r="115" spans="1:6" ht="11.25" customHeight="1" x14ac:dyDescent="0.2">
      <c r="A115" s="305" t="s">
        <v>118</v>
      </c>
      <c r="B115" s="833">
        <v>42</v>
      </c>
      <c r="C115" s="834" t="s">
        <v>1442</v>
      </c>
      <c r="D115" s="787">
        <v>50000</v>
      </c>
      <c r="E115" s="1015" t="s">
        <v>1014</v>
      </c>
      <c r="F115" s="757">
        <v>42</v>
      </c>
    </row>
    <row r="116" spans="1:6" ht="11.25" customHeight="1" x14ac:dyDescent="0.2">
      <c r="A116" s="305" t="s">
        <v>119</v>
      </c>
      <c r="B116" s="833">
        <v>46</v>
      </c>
      <c r="C116" s="834" t="s">
        <v>1442</v>
      </c>
      <c r="D116" s="787">
        <v>50000</v>
      </c>
      <c r="E116" s="1015" t="s">
        <v>1014</v>
      </c>
      <c r="F116" s="757">
        <v>46</v>
      </c>
    </row>
    <row r="117" spans="1:6" ht="11.25" customHeight="1" x14ac:dyDescent="0.2">
      <c r="A117" s="279" t="s">
        <v>508</v>
      </c>
      <c r="B117" s="833">
        <v>7.9</v>
      </c>
      <c r="C117" s="834" t="s">
        <v>1442</v>
      </c>
      <c r="D117" s="787">
        <v>5900</v>
      </c>
      <c r="E117" s="1015" t="s">
        <v>1014</v>
      </c>
      <c r="F117" s="757">
        <v>7.9</v>
      </c>
    </row>
    <row r="118" spans="1:6" ht="11.25" customHeight="1" x14ac:dyDescent="0.2">
      <c r="A118" s="305" t="s">
        <v>120</v>
      </c>
      <c r="B118" s="833">
        <v>21500</v>
      </c>
      <c r="C118" s="834" t="s">
        <v>283</v>
      </c>
      <c r="D118" s="787">
        <v>21500</v>
      </c>
      <c r="E118" s="1015" t="s">
        <v>1014</v>
      </c>
      <c r="F118" s="757">
        <v>850000</v>
      </c>
    </row>
    <row r="119" spans="1:6" ht="11.25" customHeight="1" x14ac:dyDescent="0.2">
      <c r="A119" s="279" t="s">
        <v>241</v>
      </c>
      <c r="B119" s="833">
        <v>600</v>
      </c>
      <c r="C119" s="834" t="s">
        <v>1442</v>
      </c>
      <c r="D119" s="787">
        <v>50000</v>
      </c>
      <c r="E119" s="1015" t="s">
        <v>1014</v>
      </c>
      <c r="F119" s="757">
        <v>600</v>
      </c>
    </row>
    <row r="120" spans="1:6" ht="11.25" customHeight="1" x14ac:dyDescent="0.2">
      <c r="A120" s="279" t="s">
        <v>509</v>
      </c>
      <c r="B120" s="833">
        <v>2.2999999999999998</v>
      </c>
      <c r="C120" s="834" t="s">
        <v>1442</v>
      </c>
      <c r="D120" s="787">
        <v>408</v>
      </c>
      <c r="E120" s="1015" t="s">
        <v>1439</v>
      </c>
      <c r="F120" s="757">
        <v>2.2999999999999998</v>
      </c>
    </row>
    <row r="121" spans="1:6" ht="11.25" customHeight="1" x14ac:dyDescent="0.2">
      <c r="A121" s="279" t="s">
        <v>510</v>
      </c>
      <c r="B121" s="833">
        <v>58</v>
      </c>
      <c r="C121" s="834" t="s">
        <v>1442</v>
      </c>
      <c r="D121" s="787">
        <v>50000</v>
      </c>
      <c r="E121" s="1015" t="s">
        <v>1014</v>
      </c>
      <c r="F121" s="757">
        <v>58</v>
      </c>
    </row>
    <row r="122" spans="1:6" ht="11.25" customHeight="1" x14ac:dyDescent="0.2">
      <c r="A122" s="279" t="s">
        <v>379</v>
      </c>
      <c r="B122" s="833">
        <v>1.4E-2</v>
      </c>
      <c r="C122" s="834" t="s">
        <v>1442</v>
      </c>
      <c r="D122" s="787">
        <v>21.5</v>
      </c>
      <c r="E122" s="1015" t="s">
        <v>1014</v>
      </c>
      <c r="F122" s="757">
        <v>1.4E-2</v>
      </c>
    </row>
    <row r="123" spans="1:6" ht="11.25" customHeight="1" x14ac:dyDescent="0.2">
      <c r="A123" s="279" t="s">
        <v>121</v>
      </c>
      <c r="B123" s="833">
        <v>95</v>
      </c>
      <c r="C123" s="834" t="s">
        <v>1442</v>
      </c>
      <c r="D123" s="787">
        <v>50000</v>
      </c>
      <c r="E123" s="1015" t="s">
        <v>1014</v>
      </c>
      <c r="F123" s="757">
        <v>95</v>
      </c>
    </row>
    <row r="124" spans="1:6" ht="11.25" customHeight="1" x14ac:dyDescent="0.2">
      <c r="A124" s="279" t="s">
        <v>511</v>
      </c>
      <c r="B124" s="833">
        <v>4.5999999999999996</v>
      </c>
      <c r="C124" s="834" t="s">
        <v>1442</v>
      </c>
      <c r="D124" s="787">
        <v>67.5</v>
      </c>
      <c r="E124" s="1015">
        <v>135</v>
      </c>
      <c r="F124" s="757">
        <v>4.5999999999999996</v>
      </c>
    </row>
    <row r="125" spans="1:6" ht="11.25" customHeight="1" x14ac:dyDescent="0.2">
      <c r="A125" s="279" t="s">
        <v>512</v>
      </c>
      <c r="B125" s="833">
        <v>5</v>
      </c>
      <c r="C125" s="834" t="s">
        <v>1442</v>
      </c>
      <c r="D125" s="787">
        <v>50000</v>
      </c>
      <c r="E125" s="1015" t="s">
        <v>1014</v>
      </c>
      <c r="F125" s="757">
        <v>5</v>
      </c>
    </row>
    <row r="126" spans="1:6" ht="11.25" customHeight="1" x14ac:dyDescent="0.2">
      <c r="A126" s="279" t="s">
        <v>867</v>
      </c>
      <c r="B126" s="833">
        <v>0.1</v>
      </c>
      <c r="C126" s="834" t="s">
        <v>1442</v>
      </c>
      <c r="D126" s="787">
        <v>50000</v>
      </c>
      <c r="E126" s="1015" t="s">
        <v>1014</v>
      </c>
      <c r="F126" s="757">
        <v>0.1</v>
      </c>
    </row>
    <row r="127" spans="1:6" ht="11.25" customHeight="1" x14ac:dyDescent="0.2">
      <c r="A127" s="279" t="s">
        <v>122</v>
      </c>
      <c r="B127" s="833">
        <v>9</v>
      </c>
      <c r="C127" s="834" t="s">
        <v>1442</v>
      </c>
      <c r="D127" s="787">
        <v>3100</v>
      </c>
      <c r="E127" s="1015" t="s">
        <v>1014</v>
      </c>
      <c r="F127" s="757">
        <v>9</v>
      </c>
    </row>
    <row r="128" spans="1:6" ht="11.25" customHeight="1" x14ac:dyDescent="0.2">
      <c r="A128" s="279" t="s">
        <v>513</v>
      </c>
      <c r="B128" s="833">
        <v>32</v>
      </c>
      <c r="C128" s="834" t="s">
        <v>1442</v>
      </c>
      <c r="D128" s="787">
        <v>110</v>
      </c>
      <c r="E128" s="1015">
        <v>310000</v>
      </c>
      <c r="F128" s="757">
        <v>32</v>
      </c>
    </row>
    <row r="129" spans="1:6" ht="11.25" customHeight="1" x14ac:dyDescent="0.2">
      <c r="A129" s="279" t="s">
        <v>123</v>
      </c>
      <c r="B129" s="833">
        <v>260.71428571428572</v>
      </c>
      <c r="C129" s="834" t="s">
        <v>1442</v>
      </c>
      <c r="D129" s="787">
        <v>50000</v>
      </c>
      <c r="E129" s="1015" t="s">
        <v>1014</v>
      </c>
      <c r="F129" s="757">
        <v>260.71428571428572</v>
      </c>
    </row>
    <row r="130" spans="1:6" ht="11.25" customHeight="1" x14ac:dyDescent="0.2">
      <c r="A130" s="279" t="s">
        <v>27</v>
      </c>
      <c r="B130" s="833">
        <v>18000</v>
      </c>
      <c r="C130" s="834" t="s">
        <v>1442</v>
      </c>
      <c r="D130" s="787">
        <v>50000</v>
      </c>
      <c r="E130" s="1015" t="s">
        <v>1439</v>
      </c>
      <c r="F130" s="757">
        <v>18000</v>
      </c>
    </row>
    <row r="131" spans="1:6" ht="11.25" customHeight="1" x14ac:dyDescent="0.2">
      <c r="A131" s="279" t="s">
        <v>514</v>
      </c>
      <c r="B131" s="833">
        <v>10.8</v>
      </c>
      <c r="C131" s="834" t="s">
        <v>1442</v>
      </c>
      <c r="D131" s="787">
        <v>50000</v>
      </c>
      <c r="E131" s="1015" t="s">
        <v>1439</v>
      </c>
      <c r="F131" s="757">
        <v>10.8</v>
      </c>
    </row>
    <row r="132" spans="1:6" ht="11.25" customHeight="1" x14ac:dyDescent="0.2">
      <c r="A132" s="279" t="s">
        <v>515</v>
      </c>
      <c r="B132" s="833">
        <v>200</v>
      </c>
      <c r="C132" s="834" t="s">
        <v>1442</v>
      </c>
      <c r="D132" s="787">
        <v>5000</v>
      </c>
      <c r="E132" s="1015">
        <v>240.39246728311088</v>
      </c>
      <c r="F132" s="757">
        <v>200</v>
      </c>
    </row>
    <row r="133" spans="1:6" ht="11.25" customHeight="1" x14ac:dyDescent="0.2">
      <c r="A133" s="279" t="s">
        <v>516</v>
      </c>
      <c r="B133" s="833">
        <v>53</v>
      </c>
      <c r="C133" s="834" t="s">
        <v>1442</v>
      </c>
      <c r="D133" s="787">
        <v>3000</v>
      </c>
      <c r="E133" s="1015">
        <v>194.19961168935555</v>
      </c>
      <c r="F133" s="757">
        <v>53</v>
      </c>
    </row>
    <row r="134" spans="1:6" ht="11.25" customHeight="1" x14ac:dyDescent="0.2">
      <c r="A134" s="279" t="s">
        <v>124</v>
      </c>
      <c r="B134" s="833">
        <v>1.2</v>
      </c>
      <c r="C134" s="834" t="s">
        <v>1442</v>
      </c>
      <c r="D134" s="787">
        <v>11500</v>
      </c>
      <c r="E134" s="1015" t="s">
        <v>1014</v>
      </c>
      <c r="F134" s="757">
        <v>1.2</v>
      </c>
    </row>
    <row r="135" spans="1:6" ht="11.25" customHeight="1" x14ac:dyDescent="0.2">
      <c r="A135" s="305" t="s">
        <v>125</v>
      </c>
      <c r="B135" s="833">
        <v>220</v>
      </c>
      <c r="C135" s="834" t="s">
        <v>1442</v>
      </c>
      <c r="D135" s="787">
        <v>2500</v>
      </c>
      <c r="E135" s="1015" t="s">
        <v>1014</v>
      </c>
      <c r="F135" s="757">
        <v>220</v>
      </c>
    </row>
    <row r="136" spans="1:6" ht="11.25" customHeight="1" x14ac:dyDescent="0.2">
      <c r="A136" s="279" t="s">
        <v>517</v>
      </c>
      <c r="B136" s="833">
        <v>6</v>
      </c>
      <c r="C136" s="834" t="s">
        <v>1442</v>
      </c>
      <c r="D136" s="787">
        <v>50000</v>
      </c>
      <c r="E136" s="1015" t="s">
        <v>1014</v>
      </c>
      <c r="F136" s="757">
        <v>6</v>
      </c>
    </row>
    <row r="137" spans="1:6" ht="11.25" customHeight="1" x14ac:dyDescent="0.2">
      <c r="A137" s="279" t="s">
        <v>380</v>
      </c>
      <c r="B137" s="833">
        <v>9.8000000000000007</v>
      </c>
      <c r="C137" s="834" t="s">
        <v>1442</v>
      </c>
      <c r="D137" s="787">
        <v>400</v>
      </c>
      <c r="E137" s="1015">
        <v>526000</v>
      </c>
      <c r="F137" s="757">
        <v>9.8000000000000007</v>
      </c>
    </row>
    <row r="138" spans="1:6" ht="11.25" customHeight="1" x14ac:dyDescent="0.2">
      <c r="A138" s="279" t="s">
        <v>28</v>
      </c>
      <c r="B138" s="833">
        <v>2.0000000000000001E-4</v>
      </c>
      <c r="C138" s="834" t="s">
        <v>1442</v>
      </c>
      <c r="D138" s="787">
        <v>140</v>
      </c>
      <c r="E138" s="1015" t="s">
        <v>1014</v>
      </c>
      <c r="F138" s="757">
        <v>2.0000000000000001E-4</v>
      </c>
    </row>
    <row r="139" spans="1:6" ht="11.25" customHeight="1" x14ac:dyDescent="0.2">
      <c r="A139" s="279" t="s">
        <v>66</v>
      </c>
      <c r="B139" s="833">
        <v>500</v>
      </c>
      <c r="C139" s="834" t="s">
        <v>1442</v>
      </c>
      <c r="D139" s="787">
        <v>5000</v>
      </c>
      <c r="E139" s="1015" t="s">
        <v>1439</v>
      </c>
      <c r="F139" s="757">
        <v>500</v>
      </c>
    </row>
    <row r="140" spans="1:6" ht="11.25" customHeight="1" x14ac:dyDescent="0.2">
      <c r="A140" s="279" t="s">
        <v>65</v>
      </c>
      <c r="B140" s="833">
        <v>640</v>
      </c>
      <c r="C140" s="834" t="s">
        <v>1442</v>
      </c>
      <c r="D140" s="787">
        <v>2500</v>
      </c>
      <c r="E140" s="1015" t="s">
        <v>1439</v>
      </c>
      <c r="F140" s="757">
        <v>640</v>
      </c>
    </row>
    <row r="141" spans="1:6" ht="11.25" customHeight="1" x14ac:dyDescent="0.2">
      <c r="A141" s="279" t="s">
        <v>825</v>
      </c>
      <c r="B141" s="833">
        <v>640</v>
      </c>
      <c r="C141" s="834" t="s">
        <v>1442</v>
      </c>
      <c r="D141" s="787">
        <v>2500</v>
      </c>
      <c r="E141" s="1015" t="s">
        <v>1014</v>
      </c>
      <c r="F141" s="757">
        <v>640</v>
      </c>
    </row>
    <row r="142" spans="1:6" ht="11.25" customHeight="1" x14ac:dyDescent="0.2">
      <c r="A142" s="279" t="s">
        <v>868</v>
      </c>
      <c r="B142" s="833">
        <v>110</v>
      </c>
      <c r="C142" s="834" t="s">
        <v>1442</v>
      </c>
      <c r="D142" s="787">
        <v>24500</v>
      </c>
      <c r="E142" s="1015">
        <v>1174.1398086490462</v>
      </c>
      <c r="F142" s="757">
        <v>110</v>
      </c>
    </row>
    <row r="143" spans="1:6" ht="11.25" customHeight="1" x14ac:dyDescent="0.2">
      <c r="A143" s="279" t="s">
        <v>869</v>
      </c>
      <c r="B143" s="833">
        <v>11</v>
      </c>
      <c r="C143" s="834" t="s">
        <v>1442</v>
      </c>
      <c r="D143" s="787">
        <v>50000</v>
      </c>
      <c r="E143" s="1015">
        <v>340449.97663418204</v>
      </c>
      <c r="F143" s="757">
        <v>11</v>
      </c>
    </row>
    <row r="144" spans="1:6" ht="11.25" customHeight="1" x14ac:dyDescent="0.2">
      <c r="A144" s="279" t="s">
        <v>518</v>
      </c>
      <c r="B144" s="833">
        <v>106.62958207144922</v>
      </c>
      <c r="C144" s="834" t="s">
        <v>718</v>
      </c>
      <c r="D144" s="787">
        <v>50000</v>
      </c>
      <c r="E144" s="1015">
        <v>106.62958207144922</v>
      </c>
      <c r="F144" s="757">
        <v>730</v>
      </c>
    </row>
    <row r="145" spans="1:6" ht="11.25" customHeight="1" x14ac:dyDescent="0.2">
      <c r="A145" s="279" t="s">
        <v>519</v>
      </c>
      <c r="B145" s="833">
        <v>47</v>
      </c>
      <c r="C145" s="834" t="s">
        <v>1442</v>
      </c>
      <c r="D145" s="787">
        <v>50000</v>
      </c>
      <c r="E145" s="1015">
        <v>208.89003096783017</v>
      </c>
      <c r="F145" s="757">
        <v>47</v>
      </c>
    </row>
    <row r="146" spans="1:6" ht="11.25" customHeight="1" x14ac:dyDescent="0.2">
      <c r="A146" s="279" t="s">
        <v>520</v>
      </c>
      <c r="B146" s="833">
        <v>1.9</v>
      </c>
      <c r="C146" s="834" t="s">
        <v>1442</v>
      </c>
      <c r="D146" s="787">
        <v>2000</v>
      </c>
      <c r="E146" s="1015" t="s">
        <v>1014</v>
      </c>
      <c r="F146" s="757">
        <v>1.9</v>
      </c>
    </row>
    <row r="147" spans="1:6" ht="11.25" customHeight="1" x14ac:dyDescent="0.2">
      <c r="A147" s="279" t="s">
        <v>521</v>
      </c>
      <c r="B147" s="833">
        <v>4.9000000000000004</v>
      </c>
      <c r="C147" s="834" t="s">
        <v>1442</v>
      </c>
      <c r="D147" s="787">
        <v>1000</v>
      </c>
      <c r="E147" s="1015" t="s">
        <v>1014</v>
      </c>
      <c r="F147" s="757">
        <v>4.9000000000000004</v>
      </c>
    </row>
    <row r="148" spans="1:6" ht="11.25" customHeight="1" x14ac:dyDescent="0.2">
      <c r="A148" s="305" t="s">
        <v>126</v>
      </c>
      <c r="B148" s="833">
        <v>686</v>
      </c>
      <c r="C148" s="834" t="s">
        <v>1442</v>
      </c>
      <c r="D148" s="787">
        <v>50000</v>
      </c>
      <c r="E148" s="1015" t="s">
        <v>1014</v>
      </c>
      <c r="F148" s="757">
        <v>686</v>
      </c>
    </row>
    <row r="149" spans="1:6" ht="11.25" customHeight="1" x14ac:dyDescent="0.2">
      <c r="A149" s="279" t="s">
        <v>127</v>
      </c>
      <c r="B149" s="833">
        <v>30</v>
      </c>
      <c r="C149" s="834" t="s">
        <v>1442</v>
      </c>
      <c r="D149" s="787">
        <v>35500</v>
      </c>
      <c r="E149" s="1015" t="s">
        <v>1014</v>
      </c>
      <c r="F149" s="757">
        <v>30</v>
      </c>
    </row>
    <row r="150" spans="1:6" ht="11.25" customHeight="1" x14ac:dyDescent="0.2">
      <c r="A150" s="279" t="s">
        <v>128</v>
      </c>
      <c r="B150" s="833">
        <v>14</v>
      </c>
      <c r="C150" s="834" t="s">
        <v>1442</v>
      </c>
      <c r="D150" s="787">
        <v>50000</v>
      </c>
      <c r="E150" s="1015" t="s">
        <v>1439</v>
      </c>
      <c r="F150" s="757">
        <v>14</v>
      </c>
    </row>
    <row r="151" spans="1:6" ht="11.25" customHeight="1" x14ac:dyDescent="0.2">
      <c r="A151" s="279" t="s">
        <v>129</v>
      </c>
      <c r="B151" s="833">
        <v>0.61927383780115375</v>
      </c>
      <c r="C151" s="834" t="s">
        <v>1442</v>
      </c>
      <c r="D151" s="787">
        <v>50000</v>
      </c>
      <c r="E151" s="1015" t="s">
        <v>1439</v>
      </c>
      <c r="F151" s="757">
        <v>0.61927383780115375</v>
      </c>
    </row>
    <row r="152" spans="1:6" ht="11.25" customHeight="1" x14ac:dyDescent="0.2">
      <c r="A152" s="279" t="s">
        <v>643</v>
      </c>
      <c r="B152" s="833">
        <v>1.1399999999999999</v>
      </c>
      <c r="C152" s="834" t="s">
        <v>1442</v>
      </c>
      <c r="D152" s="787">
        <v>90</v>
      </c>
      <c r="E152" s="1015" t="s">
        <v>1014</v>
      </c>
      <c r="F152" s="757">
        <v>1.1399999999999999</v>
      </c>
    </row>
    <row r="153" spans="1:6" ht="11.25" customHeight="1" x14ac:dyDescent="0.2">
      <c r="A153" s="305" t="s">
        <v>999</v>
      </c>
      <c r="B153" s="833">
        <v>10</v>
      </c>
      <c r="C153" s="834" t="s">
        <v>1442</v>
      </c>
      <c r="D153" s="787">
        <v>50000</v>
      </c>
      <c r="E153" s="1015" t="s">
        <v>1014</v>
      </c>
      <c r="F153" s="757">
        <v>10</v>
      </c>
    </row>
    <row r="154" spans="1:6" ht="11.25" customHeight="1" x14ac:dyDescent="0.2">
      <c r="A154" s="305" t="s">
        <v>644</v>
      </c>
      <c r="B154" s="833">
        <v>40.109890109890109</v>
      </c>
      <c r="C154" s="834" t="s">
        <v>1442</v>
      </c>
      <c r="D154" s="787">
        <v>37000</v>
      </c>
      <c r="E154" s="1015" t="s">
        <v>1014</v>
      </c>
      <c r="F154" s="757">
        <v>40.109890109890109</v>
      </c>
    </row>
    <row r="155" spans="1:6" ht="11.25" customHeight="1" x14ac:dyDescent="0.2">
      <c r="A155" s="305" t="s">
        <v>646</v>
      </c>
      <c r="B155" s="833">
        <v>13</v>
      </c>
      <c r="C155" s="834" t="s">
        <v>1442</v>
      </c>
      <c r="D155" s="787">
        <v>50000</v>
      </c>
      <c r="E155" s="1015" t="s">
        <v>1014</v>
      </c>
      <c r="F155" s="757">
        <v>13</v>
      </c>
    </row>
    <row r="156" spans="1:6" ht="11.25" customHeight="1" x14ac:dyDescent="0.2">
      <c r="A156" s="279" t="s">
        <v>522</v>
      </c>
      <c r="B156" s="833">
        <v>27</v>
      </c>
      <c r="C156" s="834" t="s">
        <v>1442</v>
      </c>
      <c r="D156" s="787">
        <v>50000</v>
      </c>
      <c r="E156" s="1015" t="s">
        <v>1014</v>
      </c>
      <c r="F156" s="757">
        <v>27</v>
      </c>
    </row>
    <row r="157" spans="1:6" ht="11.25" customHeight="1" x14ac:dyDescent="0.2">
      <c r="A157" s="279" t="s">
        <v>523</v>
      </c>
      <c r="B157" s="833">
        <v>18.496958233562776</v>
      </c>
      <c r="C157" s="834" t="s">
        <v>718</v>
      </c>
      <c r="D157" s="787">
        <v>34000</v>
      </c>
      <c r="E157" s="1015">
        <v>18.496958233562776</v>
      </c>
      <c r="F157" s="757">
        <v>930</v>
      </c>
    </row>
    <row r="158" spans="1:6" ht="11.25" customHeight="1" x14ac:dyDescent="0.2">
      <c r="A158" s="279" t="s">
        <v>524</v>
      </c>
      <c r="B158" s="833">
        <v>13</v>
      </c>
      <c r="C158" s="834" t="s">
        <v>1442</v>
      </c>
      <c r="D158" s="787">
        <v>5300</v>
      </c>
      <c r="E158" s="1015">
        <v>106000</v>
      </c>
      <c r="F158" s="757">
        <v>13</v>
      </c>
    </row>
    <row r="159" spans="1:6" ht="11.25" customHeight="1" thickBot="1" x14ac:dyDescent="0.25">
      <c r="A159" s="281" t="s">
        <v>525</v>
      </c>
      <c r="B159" s="843">
        <v>22</v>
      </c>
      <c r="C159" s="1016" t="s">
        <v>1442</v>
      </c>
      <c r="D159" s="961">
        <v>50000</v>
      </c>
      <c r="E159" s="1017" t="s">
        <v>1014</v>
      </c>
      <c r="F159" s="762">
        <v>22</v>
      </c>
    </row>
    <row r="160" spans="1:6" ht="11.25" customHeight="1" thickTop="1" x14ac:dyDescent="0.2">
      <c r="A160" s="66" t="s">
        <v>529</v>
      </c>
      <c r="B160" s="277"/>
      <c r="C160" s="885"/>
      <c r="D160" s="277"/>
      <c r="E160" s="277"/>
      <c r="F160" s="766"/>
    </row>
    <row r="161" spans="1:6" ht="11.25" customHeight="1" x14ac:dyDescent="0.2">
      <c r="A161" s="66" t="s">
        <v>275</v>
      </c>
      <c r="B161" s="277"/>
      <c r="C161" s="885"/>
      <c r="D161" s="277"/>
      <c r="E161" s="277"/>
      <c r="F161" s="766"/>
    </row>
    <row r="162" spans="1:6" ht="11.25" customHeight="1" x14ac:dyDescent="0.2">
      <c r="A162" s="66" t="s">
        <v>414</v>
      </c>
      <c r="B162" s="277"/>
      <c r="C162" s="885"/>
      <c r="D162" s="277"/>
      <c r="E162" s="277"/>
      <c r="F162" s="766"/>
    </row>
    <row r="163" spans="1:6" ht="11.25" customHeight="1" x14ac:dyDescent="0.2">
      <c r="A163" s="66"/>
      <c r="B163" s="277"/>
      <c r="C163" s="885"/>
      <c r="D163" s="277"/>
      <c r="E163" s="277"/>
      <c r="F163" s="766"/>
    </row>
    <row r="164" spans="1:6" ht="11.25" customHeight="1" x14ac:dyDescent="0.2">
      <c r="A164" s="67" t="s">
        <v>826</v>
      </c>
      <c r="B164" s="277"/>
      <c r="C164" s="885"/>
      <c r="D164" s="277"/>
      <c r="E164" s="277"/>
      <c r="F164" s="766"/>
    </row>
    <row r="165" spans="1:6" ht="11.25" customHeight="1" x14ac:dyDescent="0.2">
      <c r="A165" s="67" t="s">
        <v>271</v>
      </c>
      <c r="B165" s="277"/>
      <c r="C165" s="885"/>
      <c r="D165" s="277"/>
      <c r="E165" s="277"/>
      <c r="F165" s="766"/>
    </row>
    <row r="166" spans="1:6" ht="11.25" customHeight="1" x14ac:dyDescent="0.2">
      <c r="A166" s="67" t="s">
        <v>824</v>
      </c>
      <c r="B166" s="277"/>
      <c r="C166" s="885"/>
      <c r="D166" s="277"/>
      <c r="E166" s="277"/>
      <c r="F166" s="766"/>
    </row>
    <row r="167" spans="1:6" ht="11.25" customHeight="1" x14ac:dyDescent="0.2">
      <c r="A167" s="67" t="s">
        <v>297</v>
      </c>
      <c r="B167" s="277"/>
      <c r="C167" s="885"/>
      <c r="D167" s="277"/>
      <c r="E167" s="277"/>
      <c r="F167" s="766"/>
    </row>
    <row r="168" spans="1:6" ht="11.25" customHeight="1" x14ac:dyDescent="0.2">
      <c r="A168" s="67" t="s">
        <v>1150</v>
      </c>
      <c r="B168" s="277"/>
      <c r="C168" s="885"/>
      <c r="D168" s="277"/>
      <c r="E168" s="277"/>
      <c r="F168" s="766"/>
    </row>
    <row r="169" spans="1:6" ht="11.25" customHeight="1" x14ac:dyDescent="0.2">
      <c r="A169" s="283" t="s">
        <v>273</v>
      </c>
      <c r="B169" s="277"/>
      <c r="C169" s="885"/>
      <c r="D169" s="277"/>
      <c r="E169" s="277"/>
      <c r="F169" s="766"/>
    </row>
    <row r="170" spans="1:6" ht="11.25" customHeight="1" x14ac:dyDescent="0.2">
      <c r="A170" s="67" t="s">
        <v>1151</v>
      </c>
      <c r="B170" s="277"/>
      <c r="C170" s="885"/>
      <c r="D170" s="277"/>
      <c r="E170" s="277"/>
      <c r="F170" s="766"/>
    </row>
    <row r="171" spans="1:6" ht="11.25" customHeight="1" x14ac:dyDescent="0.2">
      <c r="A171" s="67" t="s">
        <v>1250</v>
      </c>
      <c r="B171" s="277"/>
      <c r="C171" s="885"/>
      <c r="D171" s="277"/>
      <c r="E171" s="277"/>
      <c r="F171" s="766"/>
    </row>
    <row r="172" spans="1:6" ht="11.25" customHeight="1" x14ac:dyDescent="0.2">
      <c r="A172" s="67" t="s">
        <v>804</v>
      </c>
      <c r="B172" s="277"/>
      <c r="C172" s="885"/>
      <c r="D172" s="277"/>
      <c r="E172" s="277"/>
      <c r="F172" s="766"/>
    </row>
    <row r="173" spans="1:6" ht="11.25" customHeight="1" thickBot="1" x14ac:dyDescent="0.25">
      <c r="A173" s="67" t="s">
        <v>274</v>
      </c>
      <c r="B173" s="277"/>
      <c r="C173" s="885"/>
      <c r="D173" s="277"/>
      <c r="E173" s="277"/>
      <c r="F173" s="766"/>
    </row>
    <row r="174" spans="1:6" ht="11.25" customHeight="1" thickTop="1" x14ac:dyDescent="0.2">
      <c r="A174" s="1020"/>
      <c r="B174" s="322"/>
      <c r="C174" s="1021"/>
      <c r="D174" s="322"/>
      <c r="E174" s="322"/>
      <c r="F174" s="322"/>
    </row>
    <row r="181" spans="1:1" x14ac:dyDescent="0.2">
      <c r="A181" s="1019"/>
    </row>
  </sheetData>
  <sheetProtection algorithmName="SHA-512" hashValue="/yXqaTDFZqOkaQn6Bf0TIGxdnEIU5Fd0zOzpNX10ciSTfLnJ0bWv6Aufk8TnzN06xVrUQwROgj4u+xRwkUBiuQ==" saltValue="xLRecTpRFehXC1eis4nXCQ==" spinCount="100000" sheet="1" objects="1" scenarios="1"/>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0"/>
  <sheetViews>
    <sheetView zoomScaleNormal="100" workbookViewId="0">
      <pane ySplit="310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109375" style="284" customWidth="1"/>
    <col min="5" max="5" width="15.6640625" style="284" customWidth="1"/>
    <col min="6" max="6" width="13.6640625" style="284" customWidth="1"/>
    <col min="7" max="16384" width="9.109375" style="280"/>
  </cols>
  <sheetData>
    <row r="1" spans="1:7" s="275" customFormat="1" ht="50.1" customHeight="1" x14ac:dyDescent="0.3">
      <c r="A1" s="1666" t="s">
        <v>296</v>
      </c>
      <c r="B1" s="1667"/>
      <c r="C1" s="1667"/>
      <c r="D1" s="1667"/>
      <c r="E1" s="1667"/>
      <c r="F1" s="1629"/>
    </row>
    <row r="2" spans="1:7" s="275" customFormat="1" ht="13.8" x14ac:dyDescent="0.25">
      <c r="A2" s="1002" t="s">
        <v>38</v>
      </c>
      <c r="B2" s="801"/>
      <c r="C2" s="801"/>
      <c r="D2" s="801"/>
      <c r="E2" s="801"/>
      <c r="F2" s="1003"/>
    </row>
    <row r="3" spans="1:7" s="275" customFormat="1" ht="13.8" thickBot="1" x14ac:dyDescent="0.3">
      <c r="A3" s="1003"/>
      <c r="B3" s="801"/>
      <c r="C3" s="1004"/>
      <c r="D3" s="801"/>
      <c r="E3" s="801"/>
      <c r="F3" s="801"/>
      <c r="G3" s="297"/>
    </row>
    <row r="4" spans="1:7" s="278" customFormat="1" ht="48.75" customHeight="1" thickTop="1" x14ac:dyDescent="0.25">
      <c r="A4" s="1668" t="s">
        <v>654</v>
      </c>
      <c r="B4" s="1664" t="s">
        <v>764</v>
      </c>
      <c r="C4" s="1005"/>
      <c r="D4" s="1006" t="s">
        <v>270</v>
      </c>
      <c r="E4" s="1008" t="s">
        <v>588</v>
      </c>
      <c r="F4" s="1009" t="s">
        <v>188</v>
      </c>
      <c r="G4" s="297"/>
    </row>
    <row r="5" spans="1:7" s="278" customFormat="1" ht="15.75" customHeight="1" thickBot="1" x14ac:dyDescent="0.3">
      <c r="A5" s="1669"/>
      <c r="B5" s="1665"/>
      <c r="C5" s="1010" t="s">
        <v>526</v>
      </c>
      <c r="D5" s="1011" t="s">
        <v>220</v>
      </c>
      <c r="E5" s="1012" t="s">
        <v>767</v>
      </c>
      <c r="F5" s="1013" t="s">
        <v>423</v>
      </c>
      <c r="G5" s="297"/>
    </row>
    <row r="6" spans="1:7" s="278" customFormat="1" ht="11.25" customHeight="1" x14ac:dyDescent="0.2">
      <c r="A6" s="309" t="s">
        <v>589</v>
      </c>
      <c r="B6" s="827">
        <v>200</v>
      </c>
      <c r="C6" s="828" t="s">
        <v>283</v>
      </c>
      <c r="D6" s="783">
        <v>200</v>
      </c>
      <c r="E6" s="1014">
        <v>3900</v>
      </c>
      <c r="F6" s="754">
        <v>320</v>
      </c>
    </row>
    <row r="7" spans="1:7" s="278" customFormat="1" ht="11.25" customHeight="1" x14ac:dyDescent="0.2">
      <c r="A7" s="279" t="s">
        <v>590</v>
      </c>
      <c r="B7" s="833">
        <v>300</v>
      </c>
      <c r="C7" s="834" t="s">
        <v>1442</v>
      </c>
      <c r="D7" s="787">
        <v>1965</v>
      </c>
      <c r="E7" s="1015" t="s">
        <v>1439</v>
      </c>
      <c r="F7" s="757">
        <v>300</v>
      </c>
    </row>
    <row r="8" spans="1:7" s="278" customFormat="1" ht="11.25" customHeight="1" x14ac:dyDescent="0.2">
      <c r="A8" s="279" t="s">
        <v>591</v>
      </c>
      <c r="B8" s="833">
        <v>15000</v>
      </c>
      <c r="C8" s="834" t="s">
        <v>1442</v>
      </c>
      <c r="D8" s="787">
        <v>50000</v>
      </c>
      <c r="E8" s="1015">
        <v>622402054.16688001</v>
      </c>
      <c r="F8" s="757">
        <v>15000</v>
      </c>
    </row>
    <row r="9" spans="1:7" s="278" customFormat="1" ht="11.25" customHeight="1" x14ac:dyDescent="0.2">
      <c r="A9" s="279" t="s">
        <v>592</v>
      </c>
      <c r="B9" s="833">
        <v>1.3</v>
      </c>
      <c r="C9" s="834" t="s">
        <v>1442</v>
      </c>
      <c r="D9" s="787">
        <v>8.5</v>
      </c>
      <c r="E9" s="1015" t="s">
        <v>1014</v>
      </c>
      <c r="F9" s="757">
        <v>1.3</v>
      </c>
    </row>
    <row r="10" spans="1:7" s="278" customFormat="1" ht="11.25" customHeight="1" x14ac:dyDescent="0.2">
      <c r="A10" s="279" t="s">
        <v>171</v>
      </c>
      <c r="B10" s="833">
        <v>1800</v>
      </c>
      <c r="C10" s="834" t="s">
        <v>1442</v>
      </c>
      <c r="D10" s="787">
        <v>50000</v>
      </c>
      <c r="E10" s="1015" t="s">
        <v>1014</v>
      </c>
      <c r="F10" s="757">
        <v>1800</v>
      </c>
    </row>
    <row r="11" spans="1:7" s="278" customFormat="1" ht="11.25" customHeight="1" x14ac:dyDescent="0.2">
      <c r="A11" s="305" t="s">
        <v>172</v>
      </c>
      <c r="B11" s="833">
        <v>160</v>
      </c>
      <c r="C11" s="834" t="s">
        <v>1442</v>
      </c>
      <c r="D11" s="787">
        <v>50000</v>
      </c>
      <c r="E11" s="1015" t="s">
        <v>1014</v>
      </c>
      <c r="F11" s="757">
        <v>160</v>
      </c>
    </row>
    <row r="12" spans="1:7" s="278" customFormat="1" ht="11.25" customHeight="1" x14ac:dyDescent="0.2">
      <c r="A12" s="305" t="s">
        <v>103</v>
      </c>
      <c r="B12" s="833">
        <v>98</v>
      </c>
      <c r="C12" s="834" t="s">
        <v>1442</v>
      </c>
      <c r="D12" s="787">
        <v>50000</v>
      </c>
      <c r="E12" s="1015" t="s">
        <v>1014</v>
      </c>
      <c r="F12" s="757">
        <v>98</v>
      </c>
    </row>
    <row r="13" spans="1:7" s="278" customFormat="1" ht="11.25" customHeight="1" x14ac:dyDescent="0.2">
      <c r="A13" s="279" t="s">
        <v>593</v>
      </c>
      <c r="B13" s="833">
        <v>0.18</v>
      </c>
      <c r="C13" s="834" t="s">
        <v>1442</v>
      </c>
      <c r="D13" s="787">
        <v>21.5</v>
      </c>
      <c r="E13" s="1015">
        <v>43</v>
      </c>
      <c r="F13" s="757">
        <v>0.18</v>
      </c>
    </row>
    <row r="14" spans="1:7" s="278" customFormat="1" ht="11.25" customHeight="1" x14ac:dyDescent="0.2">
      <c r="A14" s="279" t="s">
        <v>594</v>
      </c>
      <c r="B14" s="833">
        <v>180</v>
      </c>
      <c r="C14" s="834" t="s">
        <v>1442</v>
      </c>
      <c r="D14" s="787">
        <v>50000</v>
      </c>
      <c r="E14" s="1015" t="s">
        <v>1014</v>
      </c>
      <c r="F14" s="757">
        <v>180</v>
      </c>
    </row>
    <row r="15" spans="1:7" s="278" customFormat="1" ht="11.25" customHeight="1" x14ac:dyDescent="0.2">
      <c r="A15" s="279" t="s">
        <v>731</v>
      </c>
      <c r="B15" s="833">
        <v>69</v>
      </c>
      <c r="C15" s="834" t="s">
        <v>1442</v>
      </c>
      <c r="D15" s="787">
        <v>50000</v>
      </c>
      <c r="E15" s="1015" t="s">
        <v>1014</v>
      </c>
      <c r="F15" s="757">
        <v>69</v>
      </c>
    </row>
    <row r="16" spans="1:7" s="278" customFormat="1" ht="11.25" customHeight="1" x14ac:dyDescent="0.2">
      <c r="A16" s="279" t="s">
        <v>104</v>
      </c>
      <c r="B16" s="833">
        <v>330</v>
      </c>
      <c r="C16" s="834" t="s">
        <v>1442</v>
      </c>
      <c r="D16" s="787">
        <v>17500</v>
      </c>
      <c r="E16" s="1015" t="s">
        <v>1014</v>
      </c>
      <c r="F16" s="757">
        <v>330</v>
      </c>
    </row>
    <row r="17" spans="1:6" s="278" customFormat="1" ht="11.25" customHeight="1" x14ac:dyDescent="0.2">
      <c r="A17" s="279" t="s">
        <v>732</v>
      </c>
      <c r="B17" s="833">
        <v>2000</v>
      </c>
      <c r="C17" s="834" t="s">
        <v>1442</v>
      </c>
      <c r="D17" s="787">
        <v>50000</v>
      </c>
      <c r="E17" s="1015" t="s">
        <v>1014</v>
      </c>
      <c r="F17" s="757">
        <v>2000</v>
      </c>
    </row>
    <row r="18" spans="1:6" s="278" customFormat="1" ht="11.25" customHeight="1" x14ac:dyDescent="0.2">
      <c r="A18" s="279" t="s">
        <v>1245</v>
      </c>
      <c r="B18" s="833">
        <v>2.8</v>
      </c>
      <c r="C18" s="834" t="s">
        <v>1442</v>
      </c>
      <c r="D18" s="787">
        <v>1900</v>
      </c>
      <c r="E18" s="1015" t="s">
        <v>1014</v>
      </c>
      <c r="F18" s="757">
        <v>2.8</v>
      </c>
    </row>
    <row r="19" spans="1:6" s="278" customFormat="1" ht="11.25" customHeight="1" x14ac:dyDescent="0.2">
      <c r="A19" s="279" t="s">
        <v>733</v>
      </c>
      <c r="B19" s="833">
        <v>1700</v>
      </c>
      <c r="C19" s="834" t="s">
        <v>1442</v>
      </c>
      <c r="D19" s="787">
        <v>20000</v>
      </c>
      <c r="E19" s="1015">
        <v>2250.3937370979761</v>
      </c>
      <c r="F19" s="757">
        <v>1700</v>
      </c>
    </row>
    <row r="20" spans="1:6" s="278" customFormat="1" ht="11.25" customHeight="1" x14ac:dyDescent="0.2">
      <c r="A20" s="279" t="s">
        <v>734</v>
      </c>
      <c r="B20" s="833">
        <v>4.7</v>
      </c>
      <c r="C20" s="834" t="s">
        <v>283</v>
      </c>
      <c r="D20" s="787">
        <v>4.7</v>
      </c>
      <c r="E20" s="1015" t="s">
        <v>1014</v>
      </c>
      <c r="F20" s="757">
        <v>300</v>
      </c>
    </row>
    <row r="21" spans="1:6" s="278" customFormat="1" ht="11.25" customHeight="1" x14ac:dyDescent="0.2">
      <c r="A21" s="279" t="s">
        <v>735</v>
      </c>
      <c r="B21" s="833">
        <v>0.8</v>
      </c>
      <c r="C21" s="834" t="s">
        <v>283</v>
      </c>
      <c r="D21" s="787">
        <v>0.8</v>
      </c>
      <c r="E21" s="1015" t="s">
        <v>1014</v>
      </c>
      <c r="F21" s="757">
        <v>300</v>
      </c>
    </row>
    <row r="22" spans="1:6" s="278" customFormat="1" ht="11.25" customHeight="1" x14ac:dyDescent="0.2">
      <c r="A22" s="279" t="s">
        <v>736</v>
      </c>
      <c r="B22" s="833">
        <v>0.75</v>
      </c>
      <c r="C22" s="834" t="s">
        <v>283</v>
      </c>
      <c r="D22" s="787">
        <v>0.75</v>
      </c>
      <c r="E22" s="1015" t="s">
        <v>1014</v>
      </c>
      <c r="F22" s="757">
        <v>300</v>
      </c>
    </row>
    <row r="23" spans="1:6" s="278" customFormat="1" ht="11.25" customHeight="1" x14ac:dyDescent="0.2">
      <c r="A23" s="279" t="s">
        <v>737</v>
      </c>
      <c r="B23" s="833">
        <v>0.12999999999999998</v>
      </c>
      <c r="C23" s="834" t="s">
        <v>283</v>
      </c>
      <c r="D23" s="787">
        <v>0.12999999999999998</v>
      </c>
      <c r="E23" s="1015" t="s">
        <v>1014</v>
      </c>
      <c r="F23" s="757">
        <v>300</v>
      </c>
    </row>
    <row r="24" spans="1:6" s="278" customFormat="1" ht="11.25" customHeight="1" x14ac:dyDescent="0.2">
      <c r="A24" s="279" t="s">
        <v>738</v>
      </c>
      <c r="B24" s="833">
        <v>0.4</v>
      </c>
      <c r="C24" s="834" t="s">
        <v>283</v>
      </c>
      <c r="D24" s="787">
        <v>0.4</v>
      </c>
      <c r="E24" s="1015" t="s">
        <v>1014</v>
      </c>
      <c r="F24" s="757">
        <v>300</v>
      </c>
    </row>
    <row r="25" spans="1:6" s="278" customFormat="1" ht="11.25" customHeight="1" x14ac:dyDescent="0.2">
      <c r="A25" s="279" t="s">
        <v>136</v>
      </c>
      <c r="B25" s="833">
        <v>35</v>
      </c>
      <c r="C25" s="834" t="s">
        <v>1442</v>
      </c>
      <c r="D25" s="787">
        <v>50000</v>
      </c>
      <c r="E25" s="1015" t="s">
        <v>1014</v>
      </c>
      <c r="F25" s="757">
        <v>35</v>
      </c>
    </row>
    <row r="26" spans="1:6" s="278" customFormat="1" ht="11.25" customHeight="1" x14ac:dyDescent="0.2">
      <c r="A26" s="279" t="s">
        <v>243</v>
      </c>
      <c r="B26" s="833">
        <v>5</v>
      </c>
      <c r="C26" s="834" t="s">
        <v>283</v>
      </c>
      <c r="D26" s="787">
        <v>5</v>
      </c>
      <c r="E26" s="1015" t="s">
        <v>1439</v>
      </c>
      <c r="F26" s="757">
        <v>26</v>
      </c>
    </row>
    <row r="27" spans="1:6" s="278" customFormat="1" ht="11.25" customHeight="1" x14ac:dyDescent="0.2">
      <c r="A27" s="279" t="s">
        <v>137</v>
      </c>
      <c r="B27" s="833">
        <v>175.65607394552634</v>
      </c>
      <c r="C27" s="834" t="s">
        <v>718</v>
      </c>
      <c r="D27" s="787">
        <v>3600</v>
      </c>
      <c r="E27" s="1015">
        <v>175.65607394552634</v>
      </c>
      <c r="F27" s="757">
        <v>23800</v>
      </c>
    </row>
    <row r="28" spans="1:6" s="278" customFormat="1" ht="11.25" customHeight="1" x14ac:dyDescent="0.2">
      <c r="A28" s="789" t="s">
        <v>1177</v>
      </c>
      <c r="B28" s="833">
        <v>0.37322971522061449</v>
      </c>
      <c r="C28" s="834" t="s">
        <v>1442</v>
      </c>
      <c r="D28" s="787">
        <v>3200</v>
      </c>
      <c r="E28" s="1015" t="s">
        <v>1439</v>
      </c>
      <c r="F28" s="757">
        <v>0.37322971522061449</v>
      </c>
    </row>
    <row r="29" spans="1:6" s="278" customFormat="1" ht="11.25" customHeight="1" x14ac:dyDescent="0.2">
      <c r="A29" s="279" t="s">
        <v>138</v>
      </c>
      <c r="B29" s="833">
        <v>27</v>
      </c>
      <c r="C29" s="834" t="s">
        <v>1442</v>
      </c>
      <c r="D29" s="787">
        <v>135</v>
      </c>
      <c r="E29" s="1015" t="s">
        <v>1014</v>
      </c>
      <c r="F29" s="757">
        <v>27</v>
      </c>
    </row>
    <row r="30" spans="1:6" s="278" customFormat="1" ht="11.25" customHeight="1" x14ac:dyDescent="0.2">
      <c r="A30" s="279" t="s">
        <v>139</v>
      </c>
      <c r="B30" s="833">
        <v>34000</v>
      </c>
      <c r="C30" s="834" t="s">
        <v>1442</v>
      </c>
      <c r="D30" s="787">
        <v>50000</v>
      </c>
      <c r="E30" s="1015" t="s">
        <v>1014</v>
      </c>
      <c r="F30" s="757">
        <v>34000</v>
      </c>
    </row>
    <row r="31" spans="1:6" s="278" customFormat="1" ht="11.25" customHeight="1" x14ac:dyDescent="0.2">
      <c r="A31" s="279" t="s">
        <v>140</v>
      </c>
      <c r="B31" s="833">
        <v>114.99301190674856</v>
      </c>
      <c r="C31" s="834" t="s">
        <v>718</v>
      </c>
      <c r="D31" s="787">
        <v>50000</v>
      </c>
      <c r="E31" s="1015">
        <v>114.99301190674856</v>
      </c>
      <c r="F31" s="757">
        <v>3100</v>
      </c>
    </row>
    <row r="32" spans="1:6" s="278" customFormat="1" ht="11.25" customHeight="1" x14ac:dyDescent="0.2">
      <c r="A32" s="279" t="s">
        <v>141</v>
      </c>
      <c r="B32" s="833">
        <v>1100</v>
      </c>
      <c r="C32" s="834" t="s">
        <v>1442</v>
      </c>
      <c r="D32" s="787">
        <v>5100</v>
      </c>
      <c r="E32" s="1015" t="s">
        <v>1014</v>
      </c>
      <c r="F32" s="757">
        <v>1100</v>
      </c>
    </row>
    <row r="33" spans="1:6" s="278" customFormat="1" ht="11.25" customHeight="1" x14ac:dyDescent="0.2">
      <c r="A33" s="279" t="s">
        <v>142</v>
      </c>
      <c r="B33" s="833">
        <v>38</v>
      </c>
      <c r="C33" s="834" t="s">
        <v>1442</v>
      </c>
      <c r="D33" s="787">
        <v>50000</v>
      </c>
      <c r="E33" s="1015">
        <v>406.594108187725</v>
      </c>
      <c r="F33" s="757">
        <v>38</v>
      </c>
    </row>
    <row r="34" spans="1:6" s="278" customFormat="1" ht="11.25" customHeight="1" x14ac:dyDescent="0.2">
      <c r="A34" s="279" t="s">
        <v>143</v>
      </c>
      <c r="B34" s="833">
        <v>3</v>
      </c>
      <c r="C34" s="834" t="s">
        <v>1442</v>
      </c>
      <c r="D34" s="787">
        <v>50000</v>
      </c>
      <c r="E34" s="1015" t="s">
        <v>1014</v>
      </c>
      <c r="F34" s="757">
        <v>3</v>
      </c>
    </row>
    <row r="35" spans="1:6" s="278" customFormat="1" ht="11.25" customHeight="1" x14ac:dyDescent="0.2">
      <c r="A35" s="279" t="s">
        <v>144</v>
      </c>
      <c r="B35" s="833">
        <v>109.78360683200988</v>
      </c>
      <c r="C35" s="834" t="s">
        <v>718</v>
      </c>
      <c r="D35" s="787">
        <v>5200</v>
      </c>
      <c r="E35" s="1015">
        <v>109.78360683200988</v>
      </c>
      <c r="F35" s="757">
        <v>12000</v>
      </c>
    </row>
    <row r="36" spans="1:6" s="278" customFormat="1" ht="11.25" customHeight="1" x14ac:dyDescent="0.2">
      <c r="A36" s="279" t="s">
        <v>655</v>
      </c>
      <c r="B36" s="833">
        <v>0.09</v>
      </c>
      <c r="C36" s="834" t="s">
        <v>1442</v>
      </c>
      <c r="D36" s="787">
        <v>25</v>
      </c>
      <c r="E36" s="1015" t="s">
        <v>1014</v>
      </c>
      <c r="F36" s="757">
        <v>0.09</v>
      </c>
    </row>
    <row r="37" spans="1:6" s="278" customFormat="1" ht="11.25" customHeight="1" x14ac:dyDescent="0.2">
      <c r="A37" s="279" t="s">
        <v>145</v>
      </c>
      <c r="B37" s="833">
        <v>459</v>
      </c>
      <c r="C37" s="834" t="s">
        <v>1442</v>
      </c>
      <c r="D37" s="787">
        <v>50000</v>
      </c>
      <c r="E37" s="1015" t="s">
        <v>1014</v>
      </c>
      <c r="F37" s="757">
        <v>459</v>
      </c>
    </row>
    <row r="38" spans="1:6" s="278" customFormat="1" ht="11.25" customHeight="1" x14ac:dyDescent="0.2">
      <c r="A38" s="279" t="s">
        <v>146</v>
      </c>
      <c r="B38" s="833">
        <v>220</v>
      </c>
      <c r="C38" s="834" t="s">
        <v>1442</v>
      </c>
      <c r="D38" s="787">
        <v>500</v>
      </c>
      <c r="E38" s="1015">
        <v>12400.875594724155</v>
      </c>
      <c r="F38" s="757">
        <v>220</v>
      </c>
    </row>
    <row r="39" spans="1:6" s="278" customFormat="1" ht="11.25" customHeight="1" x14ac:dyDescent="0.2">
      <c r="A39" s="279" t="s">
        <v>829</v>
      </c>
      <c r="B39" s="833">
        <v>160</v>
      </c>
      <c r="C39" s="834" t="s">
        <v>283</v>
      </c>
      <c r="D39" s="787">
        <v>160</v>
      </c>
      <c r="E39" s="1015">
        <v>603988.68665359775</v>
      </c>
      <c r="F39" s="757">
        <v>20857.142857142859</v>
      </c>
    </row>
    <row r="40" spans="1:6" ht="11.25" customHeight="1" x14ac:dyDescent="0.2">
      <c r="A40" s="307" t="s">
        <v>147</v>
      </c>
      <c r="B40" s="833">
        <v>108.3094022043858</v>
      </c>
      <c r="C40" s="834" t="s">
        <v>718</v>
      </c>
      <c r="D40" s="787">
        <v>24000</v>
      </c>
      <c r="E40" s="1015">
        <v>108.3094022043858</v>
      </c>
      <c r="F40" s="757">
        <v>490</v>
      </c>
    </row>
    <row r="41" spans="1:6" ht="11.25" customHeight="1" x14ac:dyDescent="0.2">
      <c r="A41" s="279" t="s">
        <v>830</v>
      </c>
      <c r="B41" s="833">
        <v>187.71428571428572</v>
      </c>
      <c r="C41" s="834" t="s">
        <v>1442</v>
      </c>
      <c r="D41" s="787">
        <v>50000</v>
      </c>
      <c r="E41" s="1015">
        <v>5216.5892543454502</v>
      </c>
      <c r="F41" s="757">
        <v>187.71428571428572</v>
      </c>
    </row>
    <row r="42" spans="1:6" ht="11.25" customHeight="1" x14ac:dyDescent="0.2">
      <c r="A42" s="279" t="s">
        <v>148</v>
      </c>
      <c r="B42" s="833">
        <v>1.8</v>
      </c>
      <c r="C42" s="834" t="s">
        <v>283</v>
      </c>
      <c r="D42" s="787">
        <v>1.8</v>
      </c>
      <c r="E42" s="1015">
        <v>100405.44972413174</v>
      </c>
      <c r="F42" s="757">
        <v>400</v>
      </c>
    </row>
    <row r="43" spans="1:6" ht="11.25" customHeight="1" x14ac:dyDescent="0.2">
      <c r="A43" s="279" t="s">
        <v>653</v>
      </c>
      <c r="B43" s="833">
        <v>16</v>
      </c>
      <c r="C43" s="834" t="s">
        <v>1442</v>
      </c>
      <c r="D43" s="787">
        <v>50000</v>
      </c>
      <c r="E43" s="1015" t="s">
        <v>1014</v>
      </c>
      <c r="F43" s="757">
        <v>16</v>
      </c>
    </row>
    <row r="44" spans="1:6" ht="11.25" customHeight="1" x14ac:dyDescent="0.2">
      <c r="A44" s="279" t="s">
        <v>827</v>
      </c>
      <c r="B44" s="833">
        <v>570</v>
      </c>
      <c r="C44" s="834" t="s">
        <v>1442</v>
      </c>
      <c r="D44" s="787">
        <v>50000</v>
      </c>
      <c r="E44" s="1015" t="s">
        <v>1014</v>
      </c>
      <c r="F44" s="757">
        <v>570</v>
      </c>
    </row>
    <row r="45" spans="1:6" ht="11.25" customHeight="1" x14ac:dyDescent="0.2">
      <c r="A45" s="279" t="s">
        <v>828</v>
      </c>
      <c r="B45" s="833">
        <v>16</v>
      </c>
      <c r="C45" s="834" t="s">
        <v>1442</v>
      </c>
      <c r="D45" s="787">
        <v>50000</v>
      </c>
      <c r="E45" s="1015" t="s">
        <v>1014</v>
      </c>
      <c r="F45" s="757">
        <v>16</v>
      </c>
    </row>
    <row r="46" spans="1:6" ht="11.25" customHeight="1" x14ac:dyDescent="0.2">
      <c r="A46" s="279" t="s">
        <v>149</v>
      </c>
      <c r="B46" s="833">
        <v>1</v>
      </c>
      <c r="C46" s="834" t="s">
        <v>283</v>
      </c>
      <c r="D46" s="787">
        <v>1</v>
      </c>
      <c r="E46" s="1015" t="s">
        <v>1014</v>
      </c>
      <c r="F46" s="757">
        <v>300</v>
      </c>
    </row>
    <row r="47" spans="1:6" ht="11.25" customHeight="1" x14ac:dyDescent="0.2">
      <c r="A47" s="279" t="s">
        <v>150</v>
      </c>
      <c r="B47" s="833">
        <v>120</v>
      </c>
      <c r="C47" s="834" t="s">
        <v>1442</v>
      </c>
      <c r="D47" s="787">
        <v>50000</v>
      </c>
      <c r="E47" s="1015" t="s">
        <v>1014</v>
      </c>
      <c r="F47" s="757">
        <v>120</v>
      </c>
    </row>
    <row r="48" spans="1:6" ht="11.25" customHeight="1" x14ac:dyDescent="0.2">
      <c r="A48" s="279" t="s">
        <v>151</v>
      </c>
      <c r="B48" s="833">
        <v>2.9</v>
      </c>
      <c r="C48" s="834" t="s">
        <v>1442</v>
      </c>
      <c r="D48" s="787">
        <v>50000</v>
      </c>
      <c r="E48" s="1015" t="s">
        <v>1014</v>
      </c>
      <c r="F48" s="757">
        <v>2.9</v>
      </c>
    </row>
    <row r="49" spans="1:6" ht="11.25" customHeight="1" x14ac:dyDescent="0.2">
      <c r="A49" s="279" t="s">
        <v>152</v>
      </c>
      <c r="B49" s="833">
        <v>1</v>
      </c>
      <c r="C49" s="834" t="s">
        <v>1442</v>
      </c>
      <c r="D49" s="787">
        <v>1700</v>
      </c>
      <c r="E49" s="1015" t="s">
        <v>1439</v>
      </c>
      <c r="F49" s="757">
        <v>1</v>
      </c>
    </row>
    <row r="50" spans="1:6" ht="11.25" customHeight="1" x14ac:dyDescent="0.2">
      <c r="A50" s="305" t="s">
        <v>105</v>
      </c>
      <c r="B50" s="833">
        <v>520</v>
      </c>
      <c r="C50" s="834" t="s">
        <v>1442</v>
      </c>
      <c r="D50" s="787">
        <v>29850</v>
      </c>
      <c r="E50" s="1015" t="s">
        <v>1014</v>
      </c>
      <c r="F50" s="757">
        <v>520</v>
      </c>
    </row>
    <row r="51" spans="1:6" ht="11.25" customHeight="1" x14ac:dyDescent="0.2">
      <c r="A51" s="279" t="s">
        <v>106</v>
      </c>
      <c r="B51" s="833">
        <v>3000</v>
      </c>
      <c r="C51" s="834" t="s">
        <v>1442</v>
      </c>
      <c r="D51" s="787">
        <v>50000</v>
      </c>
      <c r="E51" s="1015" t="s">
        <v>1014</v>
      </c>
      <c r="F51" s="757">
        <v>3000</v>
      </c>
    </row>
    <row r="52" spans="1:6" ht="11.25" customHeight="1" x14ac:dyDescent="0.2">
      <c r="A52" s="279" t="s">
        <v>153</v>
      </c>
      <c r="B52" s="833">
        <v>1.25</v>
      </c>
      <c r="C52" s="834" t="s">
        <v>283</v>
      </c>
      <c r="D52" s="787">
        <v>1.25</v>
      </c>
      <c r="E52" s="1015" t="s">
        <v>1014</v>
      </c>
      <c r="F52" s="757">
        <v>300</v>
      </c>
    </row>
    <row r="53" spans="1:6" ht="11.25" customHeight="1" x14ac:dyDescent="0.2">
      <c r="A53" s="279" t="s">
        <v>401</v>
      </c>
      <c r="B53" s="833">
        <v>0.04</v>
      </c>
      <c r="C53" s="834" t="s">
        <v>1442</v>
      </c>
      <c r="D53" s="787">
        <v>100</v>
      </c>
      <c r="E53" s="1015" t="s">
        <v>1439</v>
      </c>
      <c r="F53" s="757">
        <v>0.04</v>
      </c>
    </row>
    <row r="54" spans="1:6" ht="11.25" customHeight="1" x14ac:dyDescent="0.2">
      <c r="A54" s="279" t="s">
        <v>154</v>
      </c>
      <c r="B54" s="833">
        <v>452.04552384511493</v>
      </c>
      <c r="C54" s="834" t="s">
        <v>718</v>
      </c>
      <c r="D54" s="787">
        <v>50000</v>
      </c>
      <c r="E54" s="1015">
        <v>452.04552384511493</v>
      </c>
      <c r="F54" s="757">
        <v>2900</v>
      </c>
    </row>
    <row r="55" spans="1:6" ht="11.25" customHeight="1" x14ac:dyDescent="0.2">
      <c r="A55" s="279" t="s">
        <v>528</v>
      </c>
      <c r="B55" s="833">
        <v>18.617708877383702</v>
      </c>
      <c r="C55" s="834" t="s">
        <v>718</v>
      </c>
      <c r="D55" s="787">
        <v>50000</v>
      </c>
      <c r="E55" s="1015">
        <v>18.617708877383702</v>
      </c>
      <c r="F55" s="757">
        <v>1400</v>
      </c>
    </row>
    <row r="56" spans="1:6" ht="11.25" customHeight="1" x14ac:dyDescent="0.2">
      <c r="A56" s="279" t="s">
        <v>155</v>
      </c>
      <c r="B56" s="833">
        <v>100</v>
      </c>
      <c r="C56" s="834" t="s">
        <v>283</v>
      </c>
      <c r="D56" s="787">
        <v>100</v>
      </c>
      <c r="E56" s="1015">
        <v>83377.443722530952</v>
      </c>
      <c r="F56" s="757">
        <v>370</v>
      </c>
    </row>
    <row r="57" spans="1:6" ht="11.25" customHeight="1" x14ac:dyDescent="0.2">
      <c r="A57" s="279" t="s">
        <v>235</v>
      </c>
      <c r="B57" s="833">
        <v>370</v>
      </c>
      <c r="C57" s="834" t="s">
        <v>1442</v>
      </c>
      <c r="D57" s="787">
        <v>50000</v>
      </c>
      <c r="E57" s="1015" t="s">
        <v>1439</v>
      </c>
      <c r="F57" s="757">
        <v>370</v>
      </c>
    </row>
    <row r="58" spans="1:6" ht="11.25" customHeight="1" x14ac:dyDescent="0.2">
      <c r="A58" s="279" t="s">
        <v>236</v>
      </c>
      <c r="B58" s="833">
        <v>110</v>
      </c>
      <c r="C58" s="834" t="s">
        <v>283</v>
      </c>
      <c r="D58" s="787">
        <v>110</v>
      </c>
      <c r="E58" s="1015">
        <v>449.85112140655059</v>
      </c>
      <c r="F58" s="757">
        <v>370</v>
      </c>
    </row>
    <row r="59" spans="1:6" ht="11.25" customHeight="1" x14ac:dyDescent="0.2">
      <c r="A59" s="279" t="s">
        <v>237</v>
      </c>
      <c r="B59" s="833">
        <v>41</v>
      </c>
      <c r="C59" s="834" t="s">
        <v>1442</v>
      </c>
      <c r="D59" s="787">
        <v>1550</v>
      </c>
      <c r="E59" s="1015" t="s">
        <v>1014</v>
      </c>
      <c r="F59" s="757">
        <v>41</v>
      </c>
    </row>
    <row r="60" spans="1:6" ht="11.25" customHeight="1" x14ac:dyDescent="0.2">
      <c r="A60" s="279" t="s">
        <v>375</v>
      </c>
      <c r="B60" s="833">
        <v>0.19</v>
      </c>
      <c r="C60" s="834" t="s">
        <v>1442</v>
      </c>
      <c r="D60" s="787">
        <v>45</v>
      </c>
      <c r="E60" s="1015" t="s">
        <v>1014</v>
      </c>
      <c r="F60" s="757">
        <v>0.19</v>
      </c>
    </row>
    <row r="61" spans="1:6" ht="11.25" customHeight="1" x14ac:dyDescent="0.2">
      <c r="A61" s="279" t="s">
        <v>376</v>
      </c>
      <c r="B61" s="833">
        <v>7</v>
      </c>
      <c r="C61" s="834" t="s">
        <v>1442</v>
      </c>
      <c r="D61" s="787">
        <v>20</v>
      </c>
      <c r="E61" s="1015" t="s">
        <v>1014</v>
      </c>
      <c r="F61" s="757">
        <v>7</v>
      </c>
    </row>
    <row r="62" spans="1:6" ht="11.25" customHeight="1" x14ac:dyDescent="0.2">
      <c r="A62" s="279" t="s">
        <v>377</v>
      </c>
      <c r="B62" s="833">
        <v>1.2999999999999999E-2</v>
      </c>
      <c r="C62" s="834" t="s">
        <v>1442</v>
      </c>
      <c r="D62" s="787">
        <v>2.75</v>
      </c>
      <c r="E62" s="1015" t="s">
        <v>1014</v>
      </c>
      <c r="F62" s="757">
        <v>1.2999999999999999E-2</v>
      </c>
    </row>
    <row r="63" spans="1:6" ht="11.25" customHeight="1" x14ac:dyDescent="0.2">
      <c r="A63" s="279" t="s">
        <v>244</v>
      </c>
      <c r="B63" s="833">
        <v>830</v>
      </c>
      <c r="C63" s="834" t="s">
        <v>1442</v>
      </c>
      <c r="D63" s="787">
        <v>50000</v>
      </c>
      <c r="E63" s="1015">
        <v>1093.4471780092338</v>
      </c>
      <c r="F63" s="757">
        <v>830</v>
      </c>
    </row>
    <row r="64" spans="1:6" ht="11.25" customHeight="1" x14ac:dyDescent="0.2">
      <c r="A64" s="279" t="s">
        <v>245</v>
      </c>
      <c r="B64" s="833">
        <v>182.45621075944572</v>
      </c>
      <c r="C64" s="834" t="s">
        <v>718</v>
      </c>
      <c r="D64" s="787">
        <v>50000</v>
      </c>
      <c r="E64" s="1015">
        <v>182.45621075944572</v>
      </c>
      <c r="F64" s="757">
        <v>38000</v>
      </c>
    </row>
    <row r="65" spans="1:6" ht="11.25" customHeight="1" x14ac:dyDescent="0.2">
      <c r="A65" s="279" t="s">
        <v>307</v>
      </c>
      <c r="B65" s="833">
        <v>3900</v>
      </c>
      <c r="C65" s="834" t="s">
        <v>1442</v>
      </c>
      <c r="D65" s="787">
        <v>15000</v>
      </c>
      <c r="E65" s="1015">
        <v>6624.9382313275155</v>
      </c>
      <c r="F65" s="757">
        <v>3900</v>
      </c>
    </row>
    <row r="66" spans="1:6" ht="11.25" customHeight="1" x14ac:dyDescent="0.2">
      <c r="A66" s="279" t="s">
        <v>308</v>
      </c>
      <c r="B66" s="833">
        <v>1274.1487170213863</v>
      </c>
      <c r="C66" s="834" t="s">
        <v>718</v>
      </c>
      <c r="D66" s="787">
        <v>50000</v>
      </c>
      <c r="E66" s="1015">
        <v>1274.1487170213863</v>
      </c>
      <c r="F66" s="757">
        <v>5500</v>
      </c>
    </row>
    <row r="67" spans="1:6" ht="11.25" customHeight="1" x14ac:dyDescent="0.2">
      <c r="A67" s="279" t="s">
        <v>238</v>
      </c>
      <c r="B67" s="833">
        <v>2600</v>
      </c>
      <c r="C67" s="834" t="s">
        <v>283</v>
      </c>
      <c r="D67" s="787">
        <v>2600</v>
      </c>
      <c r="E67" s="1015">
        <v>6597.0401016888873</v>
      </c>
      <c r="F67" s="757">
        <v>10046</v>
      </c>
    </row>
    <row r="68" spans="1:6" ht="11.25" customHeight="1" x14ac:dyDescent="0.2">
      <c r="A68" s="279" t="s">
        <v>1002</v>
      </c>
      <c r="B68" s="833">
        <v>3</v>
      </c>
      <c r="C68" s="834" t="s">
        <v>283</v>
      </c>
      <c r="D68" s="787">
        <v>3</v>
      </c>
      <c r="E68" s="1015" t="s">
        <v>1014</v>
      </c>
      <c r="F68" s="757">
        <v>670</v>
      </c>
    </row>
    <row r="69" spans="1:6" ht="11.25" customHeight="1" x14ac:dyDescent="0.2">
      <c r="A69" s="279" t="s">
        <v>107</v>
      </c>
      <c r="B69" s="833">
        <v>130</v>
      </c>
      <c r="C69" s="834" t="s">
        <v>1442</v>
      </c>
      <c r="D69" s="787">
        <v>50000</v>
      </c>
      <c r="E69" s="1015" t="s">
        <v>1014</v>
      </c>
      <c r="F69" s="757">
        <v>130</v>
      </c>
    </row>
    <row r="70" spans="1:6" ht="11.25" customHeight="1" x14ac:dyDescent="0.2">
      <c r="A70" s="279" t="s">
        <v>1003</v>
      </c>
      <c r="B70" s="833">
        <v>100</v>
      </c>
      <c r="C70" s="834" t="s">
        <v>283</v>
      </c>
      <c r="D70" s="787">
        <v>100</v>
      </c>
      <c r="E70" s="1015">
        <v>335.36093229801162</v>
      </c>
      <c r="F70" s="757">
        <v>3400</v>
      </c>
    </row>
    <row r="71" spans="1:6" ht="11.25" customHeight="1" x14ac:dyDescent="0.2">
      <c r="A71" s="279" t="s">
        <v>309</v>
      </c>
      <c r="B71" s="833">
        <v>260</v>
      </c>
      <c r="C71" s="834" t="s">
        <v>1442</v>
      </c>
      <c r="D71" s="787">
        <v>50000</v>
      </c>
      <c r="E71" s="1015">
        <v>673.73911756880364</v>
      </c>
      <c r="F71" s="757">
        <v>260</v>
      </c>
    </row>
    <row r="72" spans="1:6" ht="11.25" customHeight="1" x14ac:dyDescent="0.2">
      <c r="A72" s="279" t="s">
        <v>1004</v>
      </c>
      <c r="B72" s="833">
        <v>0.71</v>
      </c>
      <c r="C72" s="834" t="s">
        <v>1442</v>
      </c>
      <c r="D72" s="787">
        <v>97.5</v>
      </c>
      <c r="E72" s="1015" t="s">
        <v>1014</v>
      </c>
      <c r="F72" s="757">
        <v>0.71</v>
      </c>
    </row>
    <row r="73" spans="1:6" ht="11.25" customHeight="1" x14ac:dyDescent="0.2">
      <c r="A73" s="279" t="s">
        <v>1005</v>
      </c>
      <c r="B73" s="833">
        <v>980</v>
      </c>
      <c r="C73" s="834" t="s">
        <v>1442</v>
      </c>
      <c r="D73" s="787">
        <v>50000</v>
      </c>
      <c r="E73" s="1015" t="s">
        <v>1014</v>
      </c>
      <c r="F73" s="757">
        <v>980</v>
      </c>
    </row>
    <row r="74" spans="1:6" ht="11.25" customHeight="1" x14ac:dyDescent="0.2">
      <c r="A74" s="279" t="s">
        <v>1007</v>
      </c>
      <c r="B74" s="833">
        <v>700</v>
      </c>
      <c r="C74" s="834" t="s">
        <v>1442</v>
      </c>
      <c r="D74" s="787">
        <v>4000</v>
      </c>
      <c r="E74" s="1015" t="s">
        <v>1014</v>
      </c>
      <c r="F74" s="757">
        <v>700</v>
      </c>
    </row>
    <row r="75" spans="1:6" ht="11.25" customHeight="1" x14ac:dyDescent="0.2">
      <c r="A75" s="279" t="s">
        <v>1006</v>
      </c>
      <c r="B75" s="833">
        <v>3200</v>
      </c>
      <c r="C75" s="834" t="s">
        <v>1442</v>
      </c>
      <c r="D75" s="787">
        <v>50000</v>
      </c>
      <c r="E75" s="1015" t="s">
        <v>1014</v>
      </c>
      <c r="F75" s="757">
        <v>3200</v>
      </c>
    </row>
    <row r="76" spans="1:6" ht="11.25" customHeight="1" x14ac:dyDescent="0.2">
      <c r="A76" s="305" t="s">
        <v>108</v>
      </c>
      <c r="B76" s="833">
        <v>100</v>
      </c>
      <c r="C76" s="834" t="s">
        <v>1442</v>
      </c>
      <c r="D76" s="787">
        <v>50000</v>
      </c>
      <c r="E76" s="1015" t="s">
        <v>1014</v>
      </c>
      <c r="F76" s="757">
        <v>100</v>
      </c>
    </row>
    <row r="77" spans="1:6" ht="11.25" customHeight="1" x14ac:dyDescent="0.2">
      <c r="A77" s="279" t="s">
        <v>310</v>
      </c>
      <c r="B77" s="833">
        <v>379</v>
      </c>
      <c r="C77" s="834" t="s">
        <v>1442</v>
      </c>
      <c r="D77" s="787">
        <v>50000</v>
      </c>
      <c r="E77" s="1015" t="s">
        <v>1014</v>
      </c>
      <c r="F77" s="757">
        <v>379</v>
      </c>
    </row>
    <row r="78" spans="1:6" ht="11.25" customHeight="1" x14ac:dyDescent="0.2">
      <c r="A78" s="305" t="s">
        <v>109</v>
      </c>
      <c r="B78" s="833">
        <v>110</v>
      </c>
      <c r="C78" s="834" t="s">
        <v>1442</v>
      </c>
      <c r="D78" s="787">
        <v>50000</v>
      </c>
      <c r="E78" s="1015" t="s">
        <v>1014</v>
      </c>
      <c r="F78" s="757">
        <v>110</v>
      </c>
    </row>
    <row r="79" spans="1:6" ht="11.25" customHeight="1" x14ac:dyDescent="0.2">
      <c r="A79" s="305" t="s">
        <v>110</v>
      </c>
      <c r="B79" s="833">
        <v>110</v>
      </c>
      <c r="C79" s="834" t="s">
        <v>1442</v>
      </c>
      <c r="D79" s="787">
        <v>50000</v>
      </c>
      <c r="E79" s="1015" t="s">
        <v>1014</v>
      </c>
      <c r="F79" s="757">
        <v>110</v>
      </c>
    </row>
    <row r="80" spans="1:6" ht="11.25" customHeight="1" x14ac:dyDescent="0.2">
      <c r="A80" s="279" t="s">
        <v>402</v>
      </c>
      <c r="B80" s="833">
        <v>50000</v>
      </c>
      <c r="C80" s="834" t="s">
        <v>283</v>
      </c>
      <c r="D80" s="787">
        <v>50000</v>
      </c>
      <c r="E80" s="1015" t="s">
        <v>1439</v>
      </c>
      <c r="F80" s="757">
        <v>3350000</v>
      </c>
    </row>
    <row r="81" spans="1:6" ht="11.25" customHeight="1" x14ac:dyDescent="0.2">
      <c r="A81" s="279" t="s">
        <v>635</v>
      </c>
      <c r="B81" s="833">
        <v>3.0000000000000001E-3</v>
      </c>
      <c r="C81" s="834" t="s">
        <v>1442</v>
      </c>
      <c r="D81" s="787">
        <v>0.1</v>
      </c>
      <c r="E81" s="1015" t="s">
        <v>1014</v>
      </c>
      <c r="F81" s="757">
        <v>3.0000000000000001E-3</v>
      </c>
    </row>
    <row r="82" spans="1:6" ht="11.25" customHeight="1" x14ac:dyDescent="0.2">
      <c r="A82" s="279" t="s">
        <v>111</v>
      </c>
      <c r="B82" s="833">
        <v>200</v>
      </c>
      <c r="C82" s="834" t="s">
        <v>1442</v>
      </c>
      <c r="D82" s="787">
        <v>21000</v>
      </c>
      <c r="E82" s="1015" t="s">
        <v>1014</v>
      </c>
      <c r="F82" s="757">
        <v>200</v>
      </c>
    </row>
    <row r="83" spans="1:6" ht="11.25" customHeight="1" x14ac:dyDescent="0.2">
      <c r="A83" s="279" t="s">
        <v>384</v>
      </c>
      <c r="B83" s="833">
        <v>3.4000000000000002E-2</v>
      </c>
      <c r="C83" s="834" t="s">
        <v>1442</v>
      </c>
      <c r="D83" s="787">
        <v>162.5</v>
      </c>
      <c r="E83" s="1015" t="s">
        <v>1014</v>
      </c>
      <c r="F83" s="757">
        <v>3.4000000000000002E-2</v>
      </c>
    </row>
    <row r="84" spans="1:6" ht="11.25" customHeight="1" x14ac:dyDescent="0.2">
      <c r="A84" s="279" t="s">
        <v>350</v>
      </c>
      <c r="B84" s="833">
        <v>3.6999999999999998E-2</v>
      </c>
      <c r="C84" s="834" t="s">
        <v>1442</v>
      </c>
      <c r="D84" s="787">
        <v>125</v>
      </c>
      <c r="E84" s="1015" t="s">
        <v>1014</v>
      </c>
      <c r="F84" s="757">
        <v>3.6999999999999998E-2</v>
      </c>
    </row>
    <row r="85" spans="1:6" ht="11.25" customHeight="1" x14ac:dyDescent="0.2">
      <c r="A85" s="279" t="s">
        <v>36</v>
      </c>
      <c r="B85" s="833">
        <v>50000</v>
      </c>
      <c r="C85" s="834" t="s">
        <v>283</v>
      </c>
      <c r="D85" s="787">
        <v>50000</v>
      </c>
      <c r="E85" s="1015" t="s">
        <v>1439</v>
      </c>
      <c r="F85" s="757" t="s">
        <v>1014</v>
      </c>
    </row>
    <row r="86" spans="1:6" ht="11.25" customHeight="1" x14ac:dyDescent="0.2">
      <c r="A86" s="279" t="s">
        <v>351</v>
      </c>
      <c r="B86" s="833">
        <v>140</v>
      </c>
      <c r="C86" s="834" t="s">
        <v>1442</v>
      </c>
      <c r="D86" s="787">
        <v>300</v>
      </c>
      <c r="E86" s="1015">
        <v>75701.315782304358</v>
      </c>
      <c r="F86" s="757">
        <v>140</v>
      </c>
    </row>
    <row r="87" spans="1:6" ht="11.25" customHeight="1" x14ac:dyDescent="0.2">
      <c r="A87" s="279" t="s">
        <v>352</v>
      </c>
      <c r="B87" s="833">
        <v>13</v>
      </c>
      <c r="C87" s="834" t="s">
        <v>1442</v>
      </c>
      <c r="D87" s="787">
        <v>130</v>
      </c>
      <c r="E87" s="1015" t="s">
        <v>1014</v>
      </c>
      <c r="F87" s="757">
        <v>13</v>
      </c>
    </row>
    <row r="88" spans="1:6" ht="11.25" customHeight="1" x14ac:dyDescent="0.2">
      <c r="A88" s="279" t="s">
        <v>353</v>
      </c>
      <c r="B88" s="833">
        <v>300</v>
      </c>
      <c r="C88" s="834" t="s">
        <v>1442</v>
      </c>
      <c r="D88" s="787">
        <v>845</v>
      </c>
      <c r="E88" s="1015">
        <v>1690</v>
      </c>
      <c r="F88" s="757">
        <v>300</v>
      </c>
    </row>
    <row r="89" spans="1:6" ht="11.25" customHeight="1" x14ac:dyDescent="0.2">
      <c r="A89" s="279" t="s">
        <v>112</v>
      </c>
      <c r="B89" s="833">
        <v>21500</v>
      </c>
      <c r="C89" s="834" t="s">
        <v>1442</v>
      </c>
      <c r="D89" s="787">
        <v>50000</v>
      </c>
      <c r="E89" s="1015" t="s">
        <v>1014</v>
      </c>
      <c r="F89" s="757">
        <v>21500</v>
      </c>
    </row>
    <row r="90" spans="1:6" ht="11.25" customHeight="1" x14ac:dyDescent="0.2">
      <c r="A90" s="279" t="s">
        <v>354</v>
      </c>
      <c r="B90" s="833">
        <v>5.2999999999999999E-2</v>
      </c>
      <c r="C90" s="834" t="s">
        <v>1442</v>
      </c>
      <c r="D90" s="787">
        <v>90</v>
      </c>
      <c r="E90" s="1015" t="s">
        <v>1014</v>
      </c>
      <c r="F90" s="757">
        <v>5.2999999999999999E-2</v>
      </c>
    </row>
    <row r="91" spans="1:6" ht="11.25" customHeight="1" x14ac:dyDescent="0.2">
      <c r="A91" s="279" t="s">
        <v>355</v>
      </c>
      <c r="B91" s="833">
        <v>5.2999999999999999E-2</v>
      </c>
      <c r="C91" s="834" t="s">
        <v>1442</v>
      </c>
      <c r="D91" s="787">
        <v>100</v>
      </c>
      <c r="E91" s="1015" t="s">
        <v>1014</v>
      </c>
      <c r="F91" s="757">
        <v>5.2999999999999999E-2</v>
      </c>
    </row>
    <row r="92" spans="1:6" ht="11.25" customHeight="1" x14ac:dyDescent="0.2">
      <c r="A92" s="279" t="s">
        <v>385</v>
      </c>
      <c r="B92" s="833">
        <v>2.9999999999999997E-4</v>
      </c>
      <c r="C92" s="834" t="s">
        <v>1442</v>
      </c>
      <c r="D92" s="787">
        <v>3.1</v>
      </c>
      <c r="E92" s="1015" t="s">
        <v>1014</v>
      </c>
      <c r="F92" s="757">
        <v>2.9999999999999997E-4</v>
      </c>
    </row>
    <row r="93" spans="1:6" ht="11.25" customHeight="1" x14ac:dyDescent="0.2">
      <c r="A93" s="279" t="s">
        <v>356</v>
      </c>
      <c r="B93" s="833">
        <v>11</v>
      </c>
      <c r="C93" s="834" t="s">
        <v>1442</v>
      </c>
      <c r="D93" s="787">
        <v>60</v>
      </c>
      <c r="E93" s="1015" t="s">
        <v>1014</v>
      </c>
      <c r="F93" s="757">
        <v>11</v>
      </c>
    </row>
    <row r="94" spans="1:6" ht="11.25" customHeight="1" x14ac:dyDescent="0.2">
      <c r="A94" s="279" t="s">
        <v>378</v>
      </c>
      <c r="B94" s="833">
        <v>0.16</v>
      </c>
      <c r="C94" s="834" t="s">
        <v>1442</v>
      </c>
      <c r="D94" s="787">
        <v>3650</v>
      </c>
      <c r="E94" s="1015" t="s">
        <v>1014</v>
      </c>
      <c r="F94" s="757">
        <v>0.16</v>
      </c>
    </row>
    <row r="95" spans="1:6" ht="11.25" customHeight="1" x14ac:dyDescent="0.2">
      <c r="A95" s="279" t="s">
        <v>357</v>
      </c>
      <c r="B95" s="833">
        <v>100</v>
      </c>
      <c r="C95" s="834" t="s">
        <v>283</v>
      </c>
      <c r="D95" s="787">
        <v>100</v>
      </c>
      <c r="E95" s="1015" t="s">
        <v>1014</v>
      </c>
      <c r="F95" s="757">
        <v>310</v>
      </c>
    </row>
    <row r="96" spans="1:6" ht="11.25" customHeight="1" x14ac:dyDescent="0.2">
      <c r="A96" s="279" t="s">
        <v>113</v>
      </c>
      <c r="B96" s="833">
        <v>50000</v>
      </c>
      <c r="C96" s="834" t="s">
        <v>283</v>
      </c>
      <c r="D96" s="787">
        <v>50000</v>
      </c>
      <c r="E96" s="1015" t="s">
        <v>1014</v>
      </c>
      <c r="F96" s="757">
        <v>137000</v>
      </c>
    </row>
    <row r="97" spans="1:6" ht="11.25" customHeight="1" x14ac:dyDescent="0.2">
      <c r="A97" s="279" t="s">
        <v>358</v>
      </c>
      <c r="B97" s="833">
        <v>9.5000000000000001E-2</v>
      </c>
      <c r="C97" s="834" t="s">
        <v>283</v>
      </c>
      <c r="D97" s="787">
        <v>9.5000000000000001E-2</v>
      </c>
      <c r="E97" s="1015" t="s">
        <v>1014</v>
      </c>
      <c r="F97" s="757">
        <v>300</v>
      </c>
    </row>
    <row r="98" spans="1:6" ht="11.25" customHeight="1" x14ac:dyDescent="0.2">
      <c r="A98" s="279" t="s">
        <v>114</v>
      </c>
      <c r="B98" s="833">
        <v>4300</v>
      </c>
      <c r="C98" s="834" t="s">
        <v>1442</v>
      </c>
      <c r="D98" s="787">
        <v>50000</v>
      </c>
      <c r="E98" s="1015" t="s">
        <v>1014</v>
      </c>
      <c r="F98" s="757">
        <v>4300</v>
      </c>
    </row>
    <row r="99" spans="1:6" ht="11.25" customHeight="1" x14ac:dyDescent="0.2">
      <c r="A99" s="279" t="s">
        <v>359</v>
      </c>
      <c r="B99" s="833">
        <v>29</v>
      </c>
      <c r="C99" s="834" t="s">
        <v>1442</v>
      </c>
      <c r="D99" s="787">
        <v>50000</v>
      </c>
      <c r="E99" s="1015" t="s">
        <v>1014</v>
      </c>
      <c r="F99" s="757">
        <v>29</v>
      </c>
    </row>
    <row r="100" spans="1:6" ht="11.25" customHeight="1" x14ac:dyDescent="0.2">
      <c r="A100" s="279" t="s">
        <v>360</v>
      </c>
      <c r="B100" s="833">
        <v>2.1</v>
      </c>
      <c r="C100" s="834" t="s">
        <v>1442</v>
      </c>
      <c r="D100" s="787">
        <v>50000</v>
      </c>
      <c r="E100" s="1015" t="s">
        <v>1014</v>
      </c>
      <c r="F100" s="757">
        <v>2.1</v>
      </c>
    </row>
    <row r="101" spans="1:6" ht="11.25" customHeight="1" x14ac:dyDescent="0.2">
      <c r="A101" s="279" t="s">
        <v>361</v>
      </c>
      <c r="B101" s="833">
        <v>0.7</v>
      </c>
      <c r="C101" s="834" t="s">
        <v>1442</v>
      </c>
      <c r="D101" s="787">
        <v>50</v>
      </c>
      <c r="E101" s="1015" t="s">
        <v>1014</v>
      </c>
      <c r="F101" s="757">
        <v>0.7</v>
      </c>
    </row>
    <row r="102" spans="1:6" ht="11.25" customHeight="1" x14ac:dyDescent="0.2">
      <c r="A102" s="279" t="s">
        <v>363</v>
      </c>
      <c r="B102" s="833">
        <v>50000</v>
      </c>
      <c r="C102" s="834" t="s">
        <v>283</v>
      </c>
      <c r="D102" s="787">
        <v>50000</v>
      </c>
      <c r="E102" s="1015">
        <v>223000000</v>
      </c>
      <c r="F102" s="757">
        <v>200000</v>
      </c>
    </row>
    <row r="103" spans="1:6" ht="11.25" customHeight="1" x14ac:dyDescent="0.2">
      <c r="A103" s="279" t="s">
        <v>364</v>
      </c>
      <c r="B103" s="833">
        <v>2200</v>
      </c>
      <c r="C103" s="834" t="s">
        <v>1442</v>
      </c>
      <c r="D103" s="787">
        <v>13000</v>
      </c>
      <c r="E103" s="1015">
        <v>19000000</v>
      </c>
      <c r="F103" s="757">
        <v>2200</v>
      </c>
    </row>
    <row r="104" spans="1:6" ht="11.25" customHeight="1" x14ac:dyDescent="0.2">
      <c r="A104" s="279" t="s">
        <v>365</v>
      </c>
      <c r="B104" s="833">
        <v>9.9000000000000005E-2</v>
      </c>
      <c r="C104" s="834" t="s">
        <v>1442</v>
      </c>
      <c r="D104" s="787">
        <v>50000</v>
      </c>
      <c r="E104" s="1015" t="s">
        <v>1014</v>
      </c>
      <c r="F104" s="757">
        <v>9.9000000000000005E-2</v>
      </c>
    </row>
    <row r="105" spans="1:6" ht="11.25" customHeight="1" x14ac:dyDescent="0.2">
      <c r="A105" s="279" t="s">
        <v>366</v>
      </c>
      <c r="B105" s="833">
        <v>1800</v>
      </c>
      <c r="C105" s="834" t="s">
        <v>283</v>
      </c>
      <c r="D105" s="787">
        <v>1800</v>
      </c>
      <c r="E105" s="1015">
        <v>31043.943756596891</v>
      </c>
      <c r="F105" s="757">
        <v>6500</v>
      </c>
    </row>
    <row r="106" spans="1:6" ht="11.25" customHeight="1" x14ac:dyDescent="0.2">
      <c r="A106" s="279" t="s">
        <v>362</v>
      </c>
      <c r="B106" s="833">
        <v>8500</v>
      </c>
      <c r="C106" s="834" t="s">
        <v>1442</v>
      </c>
      <c r="D106" s="787">
        <v>50000</v>
      </c>
      <c r="E106" s="1015">
        <v>76060.351513941452</v>
      </c>
      <c r="F106" s="757">
        <v>8500</v>
      </c>
    </row>
    <row r="107" spans="1:6" ht="11.25" customHeight="1" x14ac:dyDescent="0.2">
      <c r="A107" s="279" t="s">
        <v>631</v>
      </c>
      <c r="B107" s="833">
        <v>37</v>
      </c>
      <c r="C107" s="834" t="s">
        <v>1442</v>
      </c>
      <c r="D107" s="787">
        <v>100</v>
      </c>
      <c r="E107" s="1015">
        <v>25800</v>
      </c>
      <c r="F107" s="757">
        <v>37</v>
      </c>
    </row>
    <row r="108" spans="1:6" ht="11.25" customHeight="1" x14ac:dyDescent="0.2">
      <c r="A108" s="279" t="s">
        <v>632</v>
      </c>
      <c r="B108" s="833">
        <v>42</v>
      </c>
      <c r="C108" s="834" t="s">
        <v>1442</v>
      </c>
      <c r="D108" s="787">
        <v>100</v>
      </c>
      <c r="E108" s="1015">
        <v>24600</v>
      </c>
      <c r="F108" s="757">
        <v>42</v>
      </c>
    </row>
    <row r="109" spans="1:6" ht="11.25" customHeight="1" x14ac:dyDescent="0.2">
      <c r="A109" s="279" t="s">
        <v>506</v>
      </c>
      <c r="B109" s="833">
        <v>7200</v>
      </c>
      <c r="C109" s="834" t="s">
        <v>1442</v>
      </c>
      <c r="D109" s="787">
        <v>50000</v>
      </c>
      <c r="E109" s="1015" t="s">
        <v>1014</v>
      </c>
      <c r="F109" s="757">
        <v>7200</v>
      </c>
    </row>
    <row r="110" spans="1:6" ht="11.25" customHeight="1" x14ac:dyDescent="0.2">
      <c r="A110" s="279" t="s">
        <v>507</v>
      </c>
      <c r="B110" s="833">
        <v>210</v>
      </c>
      <c r="C110" s="834" t="s">
        <v>283</v>
      </c>
      <c r="D110" s="787">
        <v>210</v>
      </c>
      <c r="E110" s="1015">
        <v>28777.562790660297</v>
      </c>
      <c r="F110" s="757">
        <v>770</v>
      </c>
    </row>
    <row r="111" spans="1:6" ht="11.25" customHeight="1" x14ac:dyDescent="0.2">
      <c r="A111" s="279" t="s">
        <v>866</v>
      </c>
      <c r="B111" s="833">
        <v>5</v>
      </c>
      <c r="C111" s="834" t="s">
        <v>1442</v>
      </c>
      <c r="D111" s="787">
        <v>50000</v>
      </c>
      <c r="E111" s="1015" t="s">
        <v>1014</v>
      </c>
      <c r="F111" s="757">
        <v>5</v>
      </c>
    </row>
    <row r="112" spans="1:6" ht="11.25" customHeight="1" x14ac:dyDescent="0.2">
      <c r="A112" s="305" t="s">
        <v>115</v>
      </c>
      <c r="B112" s="833">
        <v>2000</v>
      </c>
      <c r="C112" s="834" t="s">
        <v>1442</v>
      </c>
      <c r="D112" s="787">
        <v>50000</v>
      </c>
      <c r="E112" s="1015" t="s">
        <v>1439</v>
      </c>
      <c r="F112" s="757">
        <v>2000</v>
      </c>
    </row>
    <row r="113" spans="1:6" ht="11.25" customHeight="1" x14ac:dyDescent="0.2">
      <c r="A113" s="305" t="s">
        <v>116</v>
      </c>
      <c r="B113" s="833">
        <v>160</v>
      </c>
      <c r="C113" s="834" t="s">
        <v>1442</v>
      </c>
      <c r="D113" s="787">
        <v>50000</v>
      </c>
      <c r="E113" s="1015" t="s">
        <v>1014</v>
      </c>
      <c r="F113" s="757">
        <v>160</v>
      </c>
    </row>
    <row r="114" spans="1:6" ht="11.25" customHeight="1" x14ac:dyDescent="0.2">
      <c r="A114" s="305" t="s">
        <v>117</v>
      </c>
      <c r="B114" s="833">
        <v>640</v>
      </c>
      <c r="C114" s="834" t="s">
        <v>1442</v>
      </c>
      <c r="D114" s="787">
        <v>50000</v>
      </c>
      <c r="E114" s="1015" t="s">
        <v>1439</v>
      </c>
      <c r="F114" s="757">
        <v>640</v>
      </c>
    </row>
    <row r="115" spans="1:6" ht="11.25" customHeight="1" x14ac:dyDescent="0.2">
      <c r="A115" s="305" t="s">
        <v>118</v>
      </c>
      <c r="B115" s="833">
        <v>380</v>
      </c>
      <c r="C115" s="834" t="s">
        <v>1442</v>
      </c>
      <c r="D115" s="787">
        <v>50000</v>
      </c>
      <c r="E115" s="1015" t="s">
        <v>1014</v>
      </c>
      <c r="F115" s="757">
        <v>380</v>
      </c>
    </row>
    <row r="116" spans="1:6" ht="11.25" customHeight="1" x14ac:dyDescent="0.2">
      <c r="A116" s="305" t="s">
        <v>119</v>
      </c>
      <c r="B116" s="833">
        <v>410</v>
      </c>
      <c r="C116" s="834" t="s">
        <v>1442</v>
      </c>
      <c r="D116" s="787">
        <v>50000</v>
      </c>
      <c r="E116" s="1015" t="s">
        <v>1014</v>
      </c>
      <c r="F116" s="757">
        <v>410</v>
      </c>
    </row>
    <row r="117" spans="1:6" ht="11.25" customHeight="1" x14ac:dyDescent="0.2">
      <c r="A117" s="279" t="s">
        <v>508</v>
      </c>
      <c r="B117" s="833">
        <v>13</v>
      </c>
      <c r="C117" s="834" t="s">
        <v>1442</v>
      </c>
      <c r="D117" s="787">
        <v>5900</v>
      </c>
      <c r="E117" s="1015" t="s">
        <v>1014</v>
      </c>
      <c r="F117" s="757">
        <v>13</v>
      </c>
    </row>
    <row r="118" spans="1:6" ht="11.25" customHeight="1" x14ac:dyDescent="0.2">
      <c r="A118" s="305" t="s">
        <v>120</v>
      </c>
      <c r="B118" s="833">
        <v>21500</v>
      </c>
      <c r="C118" s="834" t="s">
        <v>283</v>
      </c>
      <c r="D118" s="787">
        <v>21500</v>
      </c>
      <c r="E118" s="1015" t="s">
        <v>1014</v>
      </c>
      <c r="F118" s="757">
        <v>850000</v>
      </c>
    </row>
    <row r="119" spans="1:6" ht="11.25" customHeight="1" x14ac:dyDescent="0.2">
      <c r="A119" s="279" t="s">
        <v>241</v>
      </c>
      <c r="B119" s="833">
        <v>5000</v>
      </c>
      <c r="C119" s="834" t="s">
        <v>1442</v>
      </c>
      <c r="D119" s="787">
        <v>50000</v>
      </c>
      <c r="E119" s="1015" t="s">
        <v>1014</v>
      </c>
      <c r="F119" s="757">
        <v>5000</v>
      </c>
    </row>
    <row r="120" spans="1:6" ht="11.25" customHeight="1" x14ac:dyDescent="0.2">
      <c r="A120" s="279" t="s">
        <v>509</v>
      </c>
      <c r="B120" s="833">
        <v>300</v>
      </c>
      <c r="C120" s="834" t="s">
        <v>1442</v>
      </c>
      <c r="D120" s="787">
        <v>408</v>
      </c>
      <c r="E120" s="1015" t="s">
        <v>1439</v>
      </c>
      <c r="F120" s="757">
        <v>300</v>
      </c>
    </row>
    <row r="121" spans="1:6" ht="11.25" customHeight="1" x14ac:dyDescent="0.2">
      <c r="A121" s="279" t="s">
        <v>510</v>
      </c>
      <c r="B121" s="833">
        <v>300</v>
      </c>
      <c r="C121" s="834" t="s">
        <v>1442</v>
      </c>
      <c r="D121" s="787">
        <v>50000</v>
      </c>
      <c r="E121" s="1015" t="s">
        <v>1014</v>
      </c>
      <c r="F121" s="757">
        <v>300</v>
      </c>
    </row>
    <row r="122" spans="1:6" ht="11.25" customHeight="1" x14ac:dyDescent="0.2">
      <c r="A122" s="279" t="s">
        <v>379</v>
      </c>
      <c r="B122" s="833">
        <v>2</v>
      </c>
      <c r="C122" s="834" t="s">
        <v>1442</v>
      </c>
      <c r="D122" s="787">
        <v>21.5</v>
      </c>
      <c r="E122" s="1015" t="s">
        <v>1014</v>
      </c>
      <c r="F122" s="757">
        <v>2</v>
      </c>
    </row>
    <row r="123" spans="1:6" ht="11.25" customHeight="1" x14ac:dyDescent="0.2">
      <c r="A123" s="279" t="s">
        <v>121</v>
      </c>
      <c r="B123" s="833">
        <v>425</v>
      </c>
      <c r="C123" s="834" t="s">
        <v>1442</v>
      </c>
      <c r="D123" s="787">
        <v>50000</v>
      </c>
      <c r="E123" s="1015" t="s">
        <v>1014</v>
      </c>
      <c r="F123" s="757">
        <v>425</v>
      </c>
    </row>
    <row r="124" spans="1:6" ht="11.25" customHeight="1" x14ac:dyDescent="0.2">
      <c r="A124" s="279" t="s">
        <v>511</v>
      </c>
      <c r="B124" s="833">
        <v>67.5</v>
      </c>
      <c r="C124" s="834" t="s">
        <v>283</v>
      </c>
      <c r="D124" s="787">
        <v>67.5</v>
      </c>
      <c r="E124" s="1015">
        <v>135</v>
      </c>
      <c r="F124" s="757">
        <v>300</v>
      </c>
    </row>
    <row r="125" spans="1:6" ht="11.25" customHeight="1" x14ac:dyDescent="0.2">
      <c r="A125" s="279" t="s">
        <v>512</v>
      </c>
      <c r="B125" s="833">
        <v>20</v>
      </c>
      <c r="C125" s="834" t="s">
        <v>1442</v>
      </c>
      <c r="D125" s="787">
        <v>50000</v>
      </c>
      <c r="E125" s="1015" t="s">
        <v>1014</v>
      </c>
      <c r="F125" s="757">
        <v>20</v>
      </c>
    </row>
    <row r="126" spans="1:6" ht="11.25" customHeight="1" x14ac:dyDescent="0.2">
      <c r="A126" s="279" t="s">
        <v>867</v>
      </c>
      <c r="B126" s="833">
        <v>1</v>
      </c>
      <c r="C126" s="834" t="s">
        <v>1442</v>
      </c>
      <c r="D126" s="787">
        <v>50000</v>
      </c>
      <c r="E126" s="1015" t="s">
        <v>1014</v>
      </c>
      <c r="F126" s="757">
        <v>1</v>
      </c>
    </row>
    <row r="127" spans="1:6" ht="11.25" customHeight="1" x14ac:dyDescent="0.2">
      <c r="A127" s="279" t="s">
        <v>122</v>
      </c>
      <c r="B127" s="833">
        <v>80</v>
      </c>
      <c r="C127" s="834" t="s">
        <v>1442</v>
      </c>
      <c r="D127" s="787">
        <v>3100</v>
      </c>
      <c r="E127" s="1015" t="s">
        <v>1014</v>
      </c>
      <c r="F127" s="757">
        <v>80</v>
      </c>
    </row>
    <row r="128" spans="1:6" ht="11.25" customHeight="1" x14ac:dyDescent="0.2">
      <c r="A128" s="279" t="s">
        <v>513</v>
      </c>
      <c r="B128" s="833">
        <v>110</v>
      </c>
      <c r="C128" s="834" t="s">
        <v>283</v>
      </c>
      <c r="D128" s="787">
        <v>110</v>
      </c>
      <c r="E128" s="1015">
        <v>310000</v>
      </c>
      <c r="F128" s="757">
        <v>290</v>
      </c>
    </row>
    <row r="129" spans="1:6" ht="11.25" customHeight="1" x14ac:dyDescent="0.2">
      <c r="A129" s="279" t="s">
        <v>123</v>
      </c>
      <c r="B129" s="833">
        <v>260.71428571428572</v>
      </c>
      <c r="C129" s="834" t="s">
        <v>1442</v>
      </c>
      <c r="D129" s="787">
        <v>50000</v>
      </c>
      <c r="E129" s="1015" t="s">
        <v>1014</v>
      </c>
      <c r="F129" s="757">
        <v>260.71428571428572</v>
      </c>
    </row>
    <row r="130" spans="1:6" ht="11.25" customHeight="1" x14ac:dyDescent="0.2">
      <c r="A130" s="279" t="s">
        <v>27</v>
      </c>
      <c r="B130" s="833">
        <v>50000</v>
      </c>
      <c r="C130" s="834" t="s">
        <v>283</v>
      </c>
      <c r="D130" s="787">
        <v>50000</v>
      </c>
      <c r="E130" s="1015" t="s">
        <v>1439</v>
      </c>
      <c r="F130" s="757">
        <v>180000</v>
      </c>
    </row>
    <row r="131" spans="1:6" ht="11.25" customHeight="1" x14ac:dyDescent="0.2">
      <c r="A131" s="279" t="s">
        <v>514</v>
      </c>
      <c r="B131" s="833">
        <v>770</v>
      </c>
      <c r="C131" s="834" t="s">
        <v>1442</v>
      </c>
      <c r="D131" s="787">
        <v>50000</v>
      </c>
      <c r="E131" s="1015" t="s">
        <v>1439</v>
      </c>
      <c r="F131" s="757">
        <v>770</v>
      </c>
    </row>
    <row r="132" spans="1:6" ht="11.25" customHeight="1" x14ac:dyDescent="0.2">
      <c r="A132" s="279" t="s">
        <v>515</v>
      </c>
      <c r="B132" s="833">
        <v>240.39246728311088</v>
      </c>
      <c r="C132" s="834" t="s">
        <v>718</v>
      </c>
      <c r="D132" s="787">
        <v>5000</v>
      </c>
      <c r="E132" s="1015">
        <v>240.39246728311088</v>
      </c>
      <c r="F132" s="757">
        <v>910</v>
      </c>
    </row>
    <row r="133" spans="1:6" ht="11.25" customHeight="1" x14ac:dyDescent="0.2">
      <c r="A133" s="279" t="s">
        <v>516</v>
      </c>
      <c r="B133" s="833">
        <v>194.19961168935555</v>
      </c>
      <c r="C133" s="834" t="s">
        <v>718</v>
      </c>
      <c r="D133" s="787">
        <v>3000</v>
      </c>
      <c r="E133" s="1015">
        <v>194.19961168935555</v>
      </c>
      <c r="F133" s="757">
        <v>1800</v>
      </c>
    </row>
    <row r="134" spans="1:6" ht="11.25" customHeight="1" x14ac:dyDescent="0.2">
      <c r="A134" s="279" t="s">
        <v>124</v>
      </c>
      <c r="B134" s="833">
        <v>11</v>
      </c>
      <c r="C134" s="834" t="s">
        <v>1442</v>
      </c>
      <c r="D134" s="787">
        <v>11500</v>
      </c>
      <c r="E134" s="1015" t="s">
        <v>1014</v>
      </c>
      <c r="F134" s="757">
        <v>11</v>
      </c>
    </row>
    <row r="135" spans="1:6" ht="11.25" customHeight="1" x14ac:dyDescent="0.2">
      <c r="A135" s="305" t="s">
        <v>125</v>
      </c>
      <c r="B135" s="833">
        <v>1200</v>
      </c>
      <c r="C135" s="834" t="s">
        <v>1442</v>
      </c>
      <c r="D135" s="787">
        <v>2500</v>
      </c>
      <c r="E135" s="1015" t="s">
        <v>1014</v>
      </c>
      <c r="F135" s="757">
        <v>1200</v>
      </c>
    </row>
    <row r="136" spans="1:6" ht="11.25" customHeight="1" x14ac:dyDescent="0.2">
      <c r="A136" s="279" t="s">
        <v>517</v>
      </c>
      <c r="B136" s="833">
        <v>470</v>
      </c>
      <c r="C136" s="834" t="s">
        <v>1442</v>
      </c>
      <c r="D136" s="787">
        <v>50000</v>
      </c>
      <c r="E136" s="1015" t="s">
        <v>1014</v>
      </c>
      <c r="F136" s="757">
        <v>470</v>
      </c>
    </row>
    <row r="137" spans="1:6" ht="11.25" customHeight="1" x14ac:dyDescent="0.2">
      <c r="A137" s="279" t="s">
        <v>380</v>
      </c>
      <c r="B137" s="833">
        <v>400</v>
      </c>
      <c r="C137" s="834" t="s">
        <v>283</v>
      </c>
      <c r="D137" s="787">
        <v>400</v>
      </c>
      <c r="E137" s="1015">
        <v>526000</v>
      </c>
      <c r="F137" s="757">
        <v>2100</v>
      </c>
    </row>
    <row r="138" spans="1:6" ht="11.25" customHeight="1" x14ac:dyDescent="0.2">
      <c r="A138" s="279" t="s">
        <v>28</v>
      </c>
      <c r="B138" s="833">
        <v>0.21</v>
      </c>
      <c r="C138" s="834" t="s">
        <v>1442</v>
      </c>
      <c r="D138" s="787">
        <v>140</v>
      </c>
      <c r="E138" s="1015" t="s">
        <v>1014</v>
      </c>
      <c r="F138" s="757">
        <v>0.21</v>
      </c>
    </row>
    <row r="139" spans="1:6" ht="11.25" customHeight="1" x14ac:dyDescent="0.2">
      <c r="A139" s="279" t="s">
        <v>66</v>
      </c>
      <c r="B139" s="833">
        <v>5000</v>
      </c>
      <c r="C139" s="834" t="s">
        <v>1442</v>
      </c>
      <c r="D139" s="787">
        <v>5000</v>
      </c>
      <c r="E139" s="1015" t="s">
        <v>1439</v>
      </c>
      <c r="F139" s="757">
        <v>5000</v>
      </c>
    </row>
    <row r="140" spans="1:6" ht="11.25" customHeight="1" x14ac:dyDescent="0.2">
      <c r="A140" s="279" t="s">
        <v>65</v>
      </c>
      <c r="B140" s="833">
        <v>2500</v>
      </c>
      <c r="C140" s="834" t="s">
        <v>1442</v>
      </c>
      <c r="D140" s="787">
        <v>2500</v>
      </c>
      <c r="E140" s="1015" t="s">
        <v>1439</v>
      </c>
      <c r="F140" s="757">
        <v>2500</v>
      </c>
    </row>
    <row r="141" spans="1:6" ht="11.25" customHeight="1" x14ac:dyDescent="0.2">
      <c r="A141" s="279" t="s">
        <v>825</v>
      </c>
      <c r="B141" s="833">
        <v>2500</v>
      </c>
      <c r="C141" s="834" t="s">
        <v>1442</v>
      </c>
      <c r="D141" s="787">
        <v>2500</v>
      </c>
      <c r="E141" s="1015" t="s">
        <v>1014</v>
      </c>
      <c r="F141" s="757">
        <v>2500</v>
      </c>
    </row>
    <row r="142" spans="1:6" ht="11.25" customHeight="1" x14ac:dyDescent="0.2">
      <c r="A142" s="279" t="s">
        <v>868</v>
      </c>
      <c r="B142" s="833">
        <v>420</v>
      </c>
      <c r="C142" s="834" t="s">
        <v>1442</v>
      </c>
      <c r="D142" s="787">
        <v>24500</v>
      </c>
      <c r="E142" s="1015">
        <v>1174.1398086490462</v>
      </c>
      <c r="F142" s="757">
        <v>420</v>
      </c>
    </row>
    <row r="143" spans="1:6" ht="11.25" customHeight="1" x14ac:dyDescent="0.2">
      <c r="A143" s="279" t="s">
        <v>869</v>
      </c>
      <c r="B143" s="833">
        <v>6000</v>
      </c>
      <c r="C143" s="834" t="s">
        <v>1442</v>
      </c>
      <c r="D143" s="787">
        <v>50000</v>
      </c>
      <c r="E143" s="1015">
        <v>340449.97663418204</v>
      </c>
      <c r="F143" s="757">
        <v>6000</v>
      </c>
    </row>
    <row r="144" spans="1:6" ht="11.25" customHeight="1" x14ac:dyDescent="0.2">
      <c r="A144" s="279" t="s">
        <v>518</v>
      </c>
      <c r="B144" s="833">
        <v>106.62958207144922</v>
      </c>
      <c r="C144" s="834" t="s">
        <v>718</v>
      </c>
      <c r="D144" s="787">
        <v>50000</v>
      </c>
      <c r="E144" s="1015">
        <v>106.62958207144922</v>
      </c>
      <c r="F144" s="757">
        <v>5200</v>
      </c>
    </row>
    <row r="145" spans="1:6" ht="11.25" customHeight="1" x14ac:dyDescent="0.2">
      <c r="A145" s="279" t="s">
        <v>519</v>
      </c>
      <c r="B145" s="833">
        <v>208.89003096783017</v>
      </c>
      <c r="C145" s="834" t="s">
        <v>718</v>
      </c>
      <c r="D145" s="787">
        <v>50000</v>
      </c>
      <c r="E145" s="1015">
        <v>208.89003096783017</v>
      </c>
      <c r="F145" s="757">
        <v>700</v>
      </c>
    </row>
    <row r="146" spans="1:6" ht="11.25" customHeight="1" x14ac:dyDescent="0.2">
      <c r="A146" s="279" t="s">
        <v>520</v>
      </c>
      <c r="B146" s="833">
        <v>17</v>
      </c>
      <c r="C146" s="834" t="s">
        <v>1442</v>
      </c>
      <c r="D146" s="787">
        <v>2000</v>
      </c>
      <c r="E146" s="1015" t="s">
        <v>1014</v>
      </c>
      <c r="F146" s="757">
        <v>17</v>
      </c>
    </row>
    <row r="147" spans="1:6" ht="11.25" customHeight="1" x14ac:dyDescent="0.2">
      <c r="A147" s="279" t="s">
        <v>521</v>
      </c>
      <c r="B147" s="833">
        <v>39</v>
      </c>
      <c r="C147" s="834" t="s">
        <v>1442</v>
      </c>
      <c r="D147" s="787">
        <v>1000</v>
      </c>
      <c r="E147" s="1015" t="s">
        <v>1014</v>
      </c>
      <c r="F147" s="757">
        <v>39</v>
      </c>
    </row>
    <row r="148" spans="1:6" ht="11.25" customHeight="1" x14ac:dyDescent="0.2">
      <c r="A148" s="305" t="s">
        <v>126</v>
      </c>
      <c r="B148" s="833">
        <v>686</v>
      </c>
      <c r="C148" s="834" t="s">
        <v>1442</v>
      </c>
      <c r="D148" s="787">
        <v>50000</v>
      </c>
      <c r="E148" s="1015" t="s">
        <v>1014</v>
      </c>
      <c r="F148" s="757">
        <v>686</v>
      </c>
    </row>
    <row r="149" spans="1:6" ht="11.25" customHeight="1" x14ac:dyDescent="0.2">
      <c r="A149" s="279" t="s">
        <v>127</v>
      </c>
      <c r="B149" s="833">
        <v>270</v>
      </c>
      <c r="C149" s="834" t="s">
        <v>1442</v>
      </c>
      <c r="D149" s="787">
        <v>35500</v>
      </c>
      <c r="E149" s="1015" t="s">
        <v>1014</v>
      </c>
      <c r="F149" s="757">
        <v>270</v>
      </c>
    </row>
    <row r="150" spans="1:6" ht="11.25" customHeight="1" x14ac:dyDescent="0.2">
      <c r="A150" s="279" t="s">
        <v>128</v>
      </c>
      <c r="B150" s="833">
        <v>140</v>
      </c>
      <c r="C150" s="834" t="s">
        <v>1442</v>
      </c>
      <c r="D150" s="787">
        <v>50000</v>
      </c>
      <c r="E150" s="1015" t="s">
        <v>1439</v>
      </c>
      <c r="F150" s="757">
        <v>140</v>
      </c>
    </row>
    <row r="151" spans="1:6" ht="11.25" customHeight="1" x14ac:dyDescent="0.2">
      <c r="A151" s="279" t="s">
        <v>129</v>
      </c>
      <c r="B151" s="833">
        <v>0.61927383780115375</v>
      </c>
      <c r="C151" s="834" t="s">
        <v>1442</v>
      </c>
      <c r="D151" s="787">
        <v>50000</v>
      </c>
      <c r="E151" s="1015" t="s">
        <v>1439</v>
      </c>
      <c r="F151" s="757">
        <v>0.61927383780115375</v>
      </c>
    </row>
    <row r="152" spans="1:6" ht="11.25" customHeight="1" x14ac:dyDescent="0.2">
      <c r="A152" s="279" t="s">
        <v>643</v>
      </c>
      <c r="B152" s="833">
        <v>20.5</v>
      </c>
      <c r="C152" s="834" t="s">
        <v>1442</v>
      </c>
      <c r="D152" s="787">
        <v>90</v>
      </c>
      <c r="E152" s="1015" t="s">
        <v>1014</v>
      </c>
      <c r="F152" s="757">
        <v>20.5</v>
      </c>
    </row>
    <row r="153" spans="1:6" ht="11.25" customHeight="1" x14ac:dyDescent="0.2">
      <c r="A153" s="305" t="s">
        <v>999</v>
      </c>
      <c r="B153" s="833">
        <v>27</v>
      </c>
      <c r="C153" s="834" t="s">
        <v>1442</v>
      </c>
      <c r="D153" s="787">
        <v>50000</v>
      </c>
      <c r="E153" s="1015" t="s">
        <v>1014</v>
      </c>
      <c r="F153" s="757">
        <v>27</v>
      </c>
    </row>
    <row r="154" spans="1:6" ht="11.25" customHeight="1" x14ac:dyDescent="0.2">
      <c r="A154" s="305" t="s">
        <v>644</v>
      </c>
      <c r="B154" s="833">
        <v>40.109890109890109</v>
      </c>
      <c r="C154" s="834" t="s">
        <v>1442</v>
      </c>
      <c r="D154" s="787">
        <v>37000</v>
      </c>
      <c r="E154" s="1015" t="s">
        <v>1014</v>
      </c>
      <c r="F154" s="757">
        <v>40.109890109890109</v>
      </c>
    </row>
    <row r="155" spans="1:6" ht="11.25" customHeight="1" x14ac:dyDescent="0.2">
      <c r="A155" s="305" t="s">
        <v>646</v>
      </c>
      <c r="B155" s="833">
        <v>210</v>
      </c>
      <c r="C155" s="834" t="s">
        <v>1442</v>
      </c>
      <c r="D155" s="787">
        <v>50000</v>
      </c>
      <c r="E155" s="1015" t="s">
        <v>1014</v>
      </c>
      <c r="F155" s="757">
        <v>210</v>
      </c>
    </row>
    <row r="156" spans="1:6" ht="11.25" customHeight="1" x14ac:dyDescent="0.2">
      <c r="A156" s="279" t="s">
        <v>522</v>
      </c>
      <c r="B156" s="833">
        <v>90</v>
      </c>
      <c r="C156" s="834" t="s">
        <v>1442</v>
      </c>
      <c r="D156" s="787">
        <v>50000</v>
      </c>
      <c r="E156" s="1015" t="s">
        <v>1014</v>
      </c>
      <c r="F156" s="757">
        <v>90</v>
      </c>
    </row>
    <row r="157" spans="1:6" ht="11.25" customHeight="1" x14ac:dyDescent="0.2">
      <c r="A157" s="279" t="s">
        <v>523</v>
      </c>
      <c r="B157" s="833">
        <v>18.496958233562776</v>
      </c>
      <c r="C157" s="834" t="s">
        <v>718</v>
      </c>
      <c r="D157" s="787">
        <v>34000</v>
      </c>
      <c r="E157" s="1015">
        <v>18.496958233562776</v>
      </c>
      <c r="F157" s="757">
        <v>8400</v>
      </c>
    </row>
    <row r="158" spans="1:6" ht="11.25" customHeight="1" x14ac:dyDescent="0.2">
      <c r="A158" s="279" t="s">
        <v>524</v>
      </c>
      <c r="B158" s="833">
        <v>230</v>
      </c>
      <c r="C158" s="834" t="s">
        <v>1442</v>
      </c>
      <c r="D158" s="787">
        <v>5300</v>
      </c>
      <c r="E158" s="1015">
        <v>106000</v>
      </c>
      <c r="F158" s="757">
        <v>230</v>
      </c>
    </row>
    <row r="159" spans="1:6" ht="11.25" customHeight="1" thickBot="1" x14ac:dyDescent="0.25">
      <c r="A159" s="281" t="s">
        <v>525</v>
      </c>
      <c r="B159" s="843">
        <v>22</v>
      </c>
      <c r="C159" s="1016" t="s">
        <v>1442</v>
      </c>
      <c r="D159" s="961">
        <v>50000</v>
      </c>
      <c r="E159" s="1017" t="s">
        <v>1014</v>
      </c>
      <c r="F159" s="762">
        <v>22</v>
      </c>
    </row>
    <row r="160" spans="1:6" ht="11.25" customHeight="1" thickTop="1" x14ac:dyDescent="0.2">
      <c r="A160" s="66" t="s">
        <v>529</v>
      </c>
      <c r="B160" s="277"/>
      <c r="C160" s="885"/>
      <c r="D160" s="277"/>
      <c r="E160" s="277"/>
      <c r="F160" s="766"/>
    </row>
    <row r="161" spans="1:6" ht="11.25" customHeight="1" x14ac:dyDescent="0.2">
      <c r="A161" s="66" t="s">
        <v>275</v>
      </c>
      <c r="B161" s="277"/>
      <c r="C161" s="885"/>
      <c r="D161" s="277"/>
      <c r="E161" s="277"/>
      <c r="F161" s="766"/>
    </row>
    <row r="162" spans="1:6" ht="11.25" customHeight="1" x14ac:dyDescent="0.2">
      <c r="A162" s="66" t="s">
        <v>414</v>
      </c>
      <c r="B162" s="277"/>
      <c r="C162" s="885"/>
      <c r="D162" s="277"/>
      <c r="E162" s="277"/>
      <c r="F162" s="766"/>
    </row>
    <row r="163" spans="1:6" ht="11.25" customHeight="1" x14ac:dyDescent="0.2">
      <c r="A163" s="66"/>
      <c r="B163" s="277"/>
      <c r="C163" s="885"/>
      <c r="D163" s="277"/>
      <c r="E163" s="277"/>
      <c r="F163" s="766"/>
    </row>
    <row r="164" spans="1:6" ht="11.25" customHeight="1" x14ac:dyDescent="0.2">
      <c r="A164" s="67" t="s">
        <v>826</v>
      </c>
      <c r="B164" s="277"/>
      <c r="C164" s="885"/>
      <c r="D164" s="277"/>
      <c r="E164" s="277"/>
      <c r="F164" s="766"/>
    </row>
    <row r="165" spans="1:6" ht="11.25" customHeight="1" x14ac:dyDescent="0.2">
      <c r="A165" s="67" t="s">
        <v>271</v>
      </c>
      <c r="B165" s="277"/>
      <c r="C165" s="885"/>
      <c r="D165" s="277"/>
      <c r="E165" s="277"/>
      <c r="F165" s="766"/>
    </row>
    <row r="166" spans="1:6" ht="11.25" customHeight="1" x14ac:dyDescent="0.2">
      <c r="A166" s="67" t="s">
        <v>824</v>
      </c>
      <c r="B166" s="277"/>
      <c r="C166" s="885"/>
      <c r="D166" s="277"/>
      <c r="E166" s="277"/>
      <c r="F166" s="766"/>
    </row>
    <row r="167" spans="1:6" ht="11.25" customHeight="1" x14ac:dyDescent="0.2">
      <c r="A167" s="67" t="s">
        <v>297</v>
      </c>
      <c r="B167" s="277"/>
      <c r="C167" s="885"/>
      <c r="D167" s="277"/>
      <c r="E167" s="277"/>
      <c r="F167" s="766"/>
    </row>
    <row r="168" spans="1:6" ht="11.25" customHeight="1" x14ac:dyDescent="0.2">
      <c r="A168" s="67" t="s">
        <v>1150</v>
      </c>
      <c r="B168" s="277"/>
      <c r="C168" s="885"/>
      <c r="D168" s="277"/>
      <c r="E168" s="277"/>
      <c r="F168" s="766"/>
    </row>
    <row r="169" spans="1:6" ht="11.25" customHeight="1" x14ac:dyDescent="0.2">
      <c r="A169" s="283" t="s">
        <v>273</v>
      </c>
      <c r="B169" s="277"/>
      <c r="C169" s="885"/>
      <c r="D169" s="277"/>
      <c r="E169" s="277"/>
      <c r="F169" s="766"/>
    </row>
    <row r="170" spans="1:6" ht="11.25" customHeight="1" x14ac:dyDescent="0.2">
      <c r="A170" s="67" t="s">
        <v>1151</v>
      </c>
      <c r="B170" s="277"/>
      <c r="C170" s="885"/>
      <c r="D170" s="277"/>
      <c r="E170" s="277"/>
      <c r="F170" s="766"/>
    </row>
    <row r="171" spans="1:6" ht="11.25" customHeight="1" x14ac:dyDescent="0.2">
      <c r="A171" s="67" t="s">
        <v>1250</v>
      </c>
      <c r="B171" s="277"/>
      <c r="C171" s="885"/>
      <c r="D171" s="277"/>
      <c r="E171" s="277"/>
      <c r="F171" s="766"/>
    </row>
    <row r="172" spans="1:6" ht="11.25" customHeight="1" x14ac:dyDescent="0.2">
      <c r="A172" s="67" t="s">
        <v>804</v>
      </c>
      <c r="B172" s="277"/>
      <c r="C172" s="885"/>
      <c r="D172" s="277"/>
      <c r="E172" s="277"/>
      <c r="F172" s="766"/>
    </row>
    <row r="173" spans="1:6" ht="11.25" customHeight="1" thickBot="1" x14ac:dyDescent="0.25">
      <c r="A173" s="69" t="s">
        <v>274</v>
      </c>
      <c r="B173" s="282"/>
      <c r="C173" s="854"/>
      <c r="D173" s="282"/>
      <c r="E173" s="282"/>
      <c r="F173" s="965"/>
    </row>
    <row r="174" spans="1:6" ht="10.8" thickTop="1" x14ac:dyDescent="0.2"/>
    <row r="180" spans="1:1" x14ac:dyDescent="0.2">
      <c r="A180" s="1019"/>
    </row>
  </sheetData>
  <sheetProtection algorithmName="SHA-512" hashValue="IRhyoW9KpO36MSaG73HhiIksT+6vIG9MMbj2c+59XtUvye8maolvRt/9SoXx0cHx1nnoR7EGUfoJFZUEXi5k0A==" saltValue="9bhDRse7aYbqpuYggxu0Bw==" spinCount="100000" sheet="1" objects="1" scenarios="1"/>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4"/>
  <sheetViews>
    <sheetView zoomScaleNormal="100" workbookViewId="0">
      <pane ySplit="2928" topLeftCell="A6" activePane="bottomLeft"/>
      <selection sqref="A1:XFD1048576"/>
      <selection pane="bottomLeft" activeCell="B29" sqref="B29"/>
    </sheetView>
  </sheetViews>
  <sheetFormatPr defaultColWidth="9.109375" defaultRowHeight="10.199999999999999" x14ac:dyDescent="0.2"/>
  <cols>
    <col min="1" max="1" width="40.6640625" style="280" customWidth="1"/>
    <col min="2" max="2" width="12.6640625" style="284" customWidth="1"/>
    <col min="3" max="3" width="27.6640625" style="1018" customWidth="1"/>
    <col min="4" max="6" width="12.6640625" style="284" customWidth="1"/>
    <col min="7" max="7" width="14.6640625" style="771" customWidth="1"/>
    <col min="8" max="16384" width="9.109375" style="280"/>
  </cols>
  <sheetData>
    <row r="1" spans="1:7" s="275" customFormat="1" ht="30" customHeight="1" x14ac:dyDescent="0.3">
      <c r="A1" s="1666" t="s">
        <v>165</v>
      </c>
      <c r="B1" s="1667"/>
      <c r="C1" s="1667"/>
      <c r="D1" s="1667"/>
      <c r="E1" s="1667"/>
      <c r="F1" s="1667"/>
      <c r="G1" s="1667"/>
    </row>
    <row r="2" spans="1:7" s="275" customFormat="1" ht="13.8" x14ac:dyDescent="0.25">
      <c r="A2" s="1002" t="s">
        <v>38</v>
      </c>
      <c r="B2" s="801"/>
      <c r="C2" s="801"/>
      <c r="D2" s="801"/>
      <c r="E2" s="801"/>
      <c r="F2" s="801"/>
      <c r="G2" s="743"/>
    </row>
    <row r="3" spans="1:7" s="275" customFormat="1" ht="10.8" thickBot="1" x14ac:dyDescent="0.25">
      <c r="A3" s="1003"/>
      <c r="B3" s="801"/>
      <c r="C3" s="1004"/>
      <c r="D3" s="801"/>
      <c r="E3" s="801"/>
      <c r="F3" s="801"/>
      <c r="G3" s="771"/>
    </row>
    <row r="4" spans="1:7" s="278" customFormat="1" ht="60.75" customHeight="1" thickTop="1" x14ac:dyDescent="0.2">
      <c r="A4" s="1022"/>
      <c r="B4" s="1673" t="s">
        <v>162</v>
      </c>
      <c r="C4" s="1023"/>
      <c r="D4" s="1024" t="s">
        <v>269</v>
      </c>
      <c r="E4" s="1007" t="s">
        <v>651</v>
      </c>
      <c r="F4" s="1025" t="s">
        <v>762</v>
      </c>
      <c r="G4" s="1026" t="s">
        <v>640</v>
      </c>
    </row>
    <row r="5" spans="1:7" s="278" customFormat="1" ht="15.75" customHeight="1" thickBot="1" x14ac:dyDescent="0.25">
      <c r="A5" s="1027" t="s">
        <v>242</v>
      </c>
      <c r="B5" s="1674"/>
      <c r="C5" s="1028" t="s">
        <v>526</v>
      </c>
      <c r="D5" s="1011" t="s">
        <v>628</v>
      </c>
      <c r="E5" s="824" t="s">
        <v>862</v>
      </c>
      <c r="F5" s="1029" t="s">
        <v>423</v>
      </c>
      <c r="G5" s="1030" t="s">
        <v>52</v>
      </c>
    </row>
    <row r="6" spans="1:7" s="278" customFormat="1" ht="11.25" customHeight="1" x14ac:dyDescent="0.2">
      <c r="A6" s="309" t="s">
        <v>589</v>
      </c>
      <c r="B6" s="784">
        <v>15</v>
      </c>
      <c r="C6" s="1031" t="s">
        <v>1443</v>
      </c>
      <c r="D6" s="830">
        <v>20</v>
      </c>
      <c r="E6" s="830">
        <v>353.51089588377721</v>
      </c>
      <c r="F6" s="1032">
        <v>15</v>
      </c>
      <c r="G6" s="866">
        <v>990</v>
      </c>
    </row>
    <row r="7" spans="1:7" s="278" customFormat="1" ht="11.25" customHeight="1" x14ac:dyDescent="0.2">
      <c r="A7" s="279" t="s">
        <v>590</v>
      </c>
      <c r="B7" s="788">
        <v>13</v>
      </c>
      <c r="C7" s="1033" t="s">
        <v>1443</v>
      </c>
      <c r="D7" s="836">
        <v>1965</v>
      </c>
      <c r="E7" s="836">
        <v>235.67393058918483</v>
      </c>
      <c r="F7" s="654">
        <v>13</v>
      </c>
      <c r="G7" s="868" t="s">
        <v>1014</v>
      </c>
    </row>
    <row r="8" spans="1:7" s="278" customFormat="1" ht="11.25" customHeight="1" x14ac:dyDescent="0.2">
      <c r="A8" s="279" t="s">
        <v>591</v>
      </c>
      <c r="B8" s="788">
        <v>1700</v>
      </c>
      <c r="C8" s="1033" t="s">
        <v>1443</v>
      </c>
      <c r="D8" s="836">
        <v>20000</v>
      </c>
      <c r="E8" s="836">
        <v>14110.433698212553</v>
      </c>
      <c r="F8" s="654">
        <v>1700</v>
      </c>
      <c r="G8" s="868" t="s">
        <v>1014</v>
      </c>
    </row>
    <row r="9" spans="1:7" s="278" customFormat="1" ht="11.25" customHeight="1" x14ac:dyDescent="0.2">
      <c r="A9" s="279" t="s">
        <v>592</v>
      </c>
      <c r="B9" s="788">
        <v>2.5999999999999998E-5</v>
      </c>
      <c r="C9" s="1033" t="s">
        <v>1444</v>
      </c>
      <c r="D9" s="836">
        <v>8.5</v>
      </c>
      <c r="E9" s="836">
        <v>5.1279169417946307E-3</v>
      </c>
      <c r="F9" s="654">
        <v>3.5000000000000003E-2</v>
      </c>
      <c r="G9" s="868">
        <v>2.5999999999999998E-5</v>
      </c>
    </row>
    <row r="10" spans="1:7" s="278" customFormat="1" ht="11.25" customHeight="1" x14ac:dyDescent="0.2">
      <c r="A10" s="279" t="s">
        <v>171</v>
      </c>
      <c r="B10" s="788">
        <v>180.49450549450549</v>
      </c>
      <c r="C10" s="1033" t="s">
        <v>929</v>
      </c>
      <c r="D10" s="836">
        <v>50000</v>
      </c>
      <c r="E10" s="836">
        <v>180.49450549450549</v>
      </c>
      <c r="F10" s="654">
        <v>700</v>
      </c>
      <c r="G10" s="868" t="s">
        <v>1014</v>
      </c>
    </row>
    <row r="11" spans="1:7" s="278" customFormat="1" ht="11.25" customHeight="1" x14ac:dyDescent="0.2">
      <c r="A11" s="305" t="s">
        <v>172</v>
      </c>
      <c r="B11" s="788">
        <v>18</v>
      </c>
      <c r="C11" s="1033" t="s">
        <v>1443</v>
      </c>
      <c r="D11" s="836">
        <v>50000</v>
      </c>
      <c r="E11" s="836">
        <v>40.109890109890109</v>
      </c>
      <c r="F11" s="654">
        <v>18</v>
      </c>
      <c r="G11" s="868" t="s">
        <v>1014</v>
      </c>
    </row>
    <row r="12" spans="1:7" s="278" customFormat="1" ht="11.25" customHeight="1" x14ac:dyDescent="0.2">
      <c r="A12" s="305" t="s">
        <v>103</v>
      </c>
      <c r="B12" s="788">
        <v>11</v>
      </c>
      <c r="C12" s="1033" t="s">
        <v>1443</v>
      </c>
      <c r="D12" s="836">
        <v>50000</v>
      </c>
      <c r="E12" s="836">
        <v>40.109890109890109</v>
      </c>
      <c r="F12" s="654">
        <v>11</v>
      </c>
      <c r="G12" s="868" t="s">
        <v>1014</v>
      </c>
    </row>
    <row r="13" spans="1:7" s="278" customFormat="1" ht="11.25" customHeight="1" x14ac:dyDescent="0.2">
      <c r="A13" s="279" t="s">
        <v>593</v>
      </c>
      <c r="B13" s="788">
        <v>0.02</v>
      </c>
      <c r="C13" s="1033" t="s">
        <v>1443</v>
      </c>
      <c r="D13" s="836">
        <v>21.5</v>
      </c>
      <c r="E13" s="836">
        <v>1767.5544794188861</v>
      </c>
      <c r="F13" s="654">
        <v>0.02</v>
      </c>
      <c r="G13" s="868">
        <v>40000</v>
      </c>
    </row>
    <row r="14" spans="1:7" s="278" customFormat="1" ht="11.25" customHeight="1" x14ac:dyDescent="0.2">
      <c r="A14" s="279" t="s">
        <v>594</v>
      </c>
      <c r="B14" s="788">
        <v>6</v>
      </c>
      <c r="C14" s="1033" t="s">
        <v>929</v>
      </c>
      <c r="D14" s="836">
        <v>50000</v>
      </c>
      <c r="E14" s="836">
        <v>6</v>
      </c>
      <c r="F14" s="654">
        <v>130</v>
      </c>
      <c r="G14" s="868">
        <v>15000</v>
      </c>
    </row>
    <row r="15" spans="1:7" s="278" customFormat="1" ht="11.25" customHeight="1" x14ac:dyDescent="0.2">
      <c r="A15" s="279" t="s">
        <v>731</v>
      </c>
      <c r="B15" s="788">
        <v>0.14000000000000001</v>
      </c>
      <c r="C15" s="1033" t="s">
        <v>1444</v>
      </c>
      <c r="D15" s="836">
        <v>50000</v>
      </c>
      <c r="E15" s="836">
        <v>10</v>
      </c>
      <c r="F15" s="654">
        <v>190</v>
      </c>
      <c r="G15" s="868">
        <v>0.14000000000000001</v>
      </c>
    </row>
    <row r="16" spans="1:7" s="278" customFormat="1" ht="11.25" customHeight="1" x14ac:dyDescent="0.2">
      <c r="A16" s="279" t="s">
        <v>104</v>
      </c>
      <c r="B16" s="788">
        <v>3</v>
      </c>
      <c r="C16" s="1033" t="s">
        <v>929</v>
      </c>
      <c r="D16" s="836">
        <v>20</v>
      </c>
      <c r="E16" s="836">
        <v>3</v>
      </c>
      <c r="F16" s="654">
        <v>12</v>
      </c>
      <c r="G16" s="868" t="s">
        <v>1014</v>
      </c>
    </row>
    <row r="17" spans="1:7" s="278" customFormat="1" ht="11.25" customHeight="1" x14ac:dyDescent="0.2">
      <c r="A17" s="279" t="s">
        <v>732</v>
      </c>
      <c r="B17" s="788">
        <v>220</v>
      </c>
      <c r="C17" s="1033" t="s">
        <v>1443</v>
      </c>
      <c r="D17" s="836">
        <v>50000</v>
      </c>
      <c r="E17" s="836">
        <v>2000</v>
      </c>
      <c r="F17" s="654">
        <v>220</v>
      </c>
      <c r="G17" s="868" t="s">
        <v>1014</v>
      </c>
    </row>
    <row r="18" spans="1:7" s="278" customFormat="1" ht="11.25" customHeight="1" x14ac:dyDescent="0.2">
      <c r="A18" s="279" t="s">
        <v>1245</v>
      </c>
      <c r="B18" s="788">
        <v>0.14000000000000001</v>
      </c>
      <c r="C18" s="1033" t="s">
        <v>1443</v>
      </c>
      <c r="D18" s="836">
        <v>1900</v>
      </c>
      <c r="E18" s="836">
        <v>1002.7472527472528</v>
      </c>
      <c r="F18" s="654">
        <v>0.14000000000000001</v>
      </c>
      <c r="G18" s="868" t="s">
        <v>1014</v>
      </c>
    </row>
    <row r="19" spans="1:7" s="278" customFormat="1" ht="11.25" customHeight="1" x14ac:dyDescent="0.2">
      <c r="A19" s="279" t="s">
        <v>733</v>
      </c>
      <c r="B19" s="788">
        <v>5</v>
      </c>
      <c r="C19" s="1033" t="s">
        <v>929</v>
      </c>
      <c r="D19" s="836">
        <v>170</v>
      </c>
      <c r="E19" s="836">
        <v>5</v>
      </c>
      <c r="F19" s="654">
        <v>160</v>
      </c>
      <c r="G19" s="868">
        <v>13</v>
      </c>
    </row>
    <row r="20" spans="1:7" s="278" customFormat="1" ht="11.25" customHeight="1" x14ac:dyDescent="0.2">
      <c r="A20" s="279" t="s">
        <v>734</v>
      </c>
      <c r="B20" s="788">
        <v>1.1344740236530064E-2</v>
      </c>
      <c r="C20" s="1033" t="s">
        <v>929</v>
      </c>
      <c r="D20" s="836">
        <v>4.7</v>
      </c>
      <c r="E20" s="836">
        <v>1.1344740236530064E-2</v>
      </c>
      <c r="F20" s="654">
        <v>4.7</v>
      </c>
      <c r="G20" s="868">
        <v>1.7999999999999999E-2</v>
      </c>
    </row>
    <row r="21" spans="1:7" s="278" customFormat="1" ht="11.25" customHeight="1" x14ac:dyDescent="0.2">
      <c r="A21" s="279" t="s">
        <v>735</v>
      </c>
      <c r="B21" s="788">
        <v>1.7999999999999999E-2</v>
      </c>
      <c r="C21" s="1033" t="s">
        <v>1444</v>
      </c>
      <c r="D21" s="836">
        <v>0.8</v>
      </c>
      <c r="E21" s="836">
        <v>0.2</v>
      </c>
      <c r="F21" s="654">
        <v>0.06</v>
      </c>
      <c r="G21" s="868">
        <v>1.7999999999999999E-2</v>
      </c>
    </row>
    <row r="22" spans="1:7" s="278" customFormat="1" ht="11.25" customHeight="1" x14ac:dyDescent="0.2">
      <c r="A22" s="279" t="s">
        <v>736</v>
      </c>
      <c r="B22" s="788">
        <v>1.7999999999999999E-2</v>
      </c>
      <c r="C22" s="1033" t="s">
        <v>1444</v>
      </c>
      <c r="D22" s="836">
        <v>0.75</v>
      </c>
      <c r="E22" s="836">
        <v>2.9498525073746312E-2</v>
      </c>
      <c r="F22" s="654">
        <v>2.6</v>
      </c>
      <c r="G22" s="868">
        <v>1.7999999999999999E-2</v>
      </c>
    </row>
    <row r="23" spans="1:7" s="278" customFormat="1" ht="11.25" customHeight="1" x14ac:dyDescent="0.2">
      <c r="A23" s="279" t="s">
        <v>737</v>
      </c>
      <c r="B23" s="788">
        <v>0.12999999999999998</v>
      </c>
      <c r="C23" s="1033" t="s">
        <v>1441</v>
      </c>
      <c r="D23" s="836">
        <v>0.12999999999999998</v>
      </c>
      <c r="E23" s="836">
        <v>802.19780219780216</v>
      </c>
      <c r="F23" s="654">
        <v>0.44</v>
      </c>
      <c r="G23" s="868" t="s">
        <v>1014</v>
      </c>
    </row>
    <row r="24" spans="1:7" s="278" customFormat="1" ht="11.25" customHeight="1" x14ac:dyDescent="0.2">
      <c r="A24" s="279" t="s">
        <v>738</v>
      </c>
      <c r="B24" s="788">
        <v>1.7999999999999999E-2</v>
      </c>
      <c r="C24" s="1033" t="s">
        <v>1444</v>
      </c>
      <c r="D24" s="836">
        <v>0.4</v>
      </c>
      <c r="E24" s="836">
        <v>0.29498525073746318</v>
      </c>
      <c r="F24" s="654">
        <v>0.64</v>
      </c>
      <c r="G24" s="868">
        <v>1.7999999999999999E-2</v>
      </c>
    </row>
    <row r="25" spans="1:7" s="278" customFormat="1" ht="11.25" customHeight="1" x14ac:dyDescent="0.2">
      <c r="A25" s="279" t="s">
        <v>136</v>
      </c>
      <c r="B25" s="788">
        <v>3.7999999999999999E-2</v>
      </c>
      <c r="C25" s="1033" t="s">
        <v>1444</v>
      </c>
      <c r="D25" s="836">
        <v>50000</v>
      </c>
      <c r="E25" s="836">
        <v>4</v>
      </c>
      <c r="F25" s="654">
        <v>11</v>
      </c>
      <c r="G25" s="868">
        <v>3.7999999999999999E-2</v>
      </c>
    </row>
    <row r="26" spans="1:7" s="278" customFormat="1" ht="11.25" customHeight="1" x14ac:dyDescent="0.2">
      <c r="A26" s="279" t="s">
        <v>243</v>
      </c>
      <c r="B26" s="788">
        <v>0.5</v>
      </c>
      <c r="C26" s="1033" t="s">
        <v>1441</v>
      </c>
      <c r="D26" s="836">
        <v>0.5</v>
      </c>
      <c r="E26" s="836">
        <v>0.83421630748893139</v>
      </c>
      <c r="F26" s="654">
        <v>6.5</v>
      </c>
      <c r="G26" s="868" t="s">
        <v>1014</v>
      </c>
    </row>
    <row r="27" spans="1:7" s="278" customFormat="1" ht="11.25" customHeight="1" x14ac:dyDescent="0.2">
      <c r="A27" s="279" t="s">
        <v>137</v>
      </c>
      <c r="B27" s="788">
        <v>1.3719999248219218E-2</v>
      </c>
      <c r="C27" s="1033" t="s">
        <v>929</v>
      </c>
      <c r="D27" s="836">
        <v>360</v>
      </c>
      <c r="E27" s="836">
        <v>1.3719999248219218E-2</v>
      </c>
      <c r="F27" s="654">
        <v>2380</v>
      </c>
      <c r="G27" s="868">
        <v>0.44</v>
      </c>
    </row>
    <row r="28" spans="1:7" s="278" customFormat="1" ht="11.25" customHeight="1" x14ac:dyDescent="0.2">
      <c r="A28" s="789" t="s">
        <v>1177</v>
      </c>
      <c r="B28" s="788">
        <v>0.37322971522061449</v>
      </c>
      <c r="C28" s="1033" t="s">
        <v>929</v>
      </c>
      <c r="D28" s="836">
        <v>320</v>
      </c>
      <c r="E28" s="836">
        <v>0.37322971522061449</v>
      </c>
      <c r="F28" s="654">
        <v>0.37322971522061449</v>
      </c>
      <c r="G28" s="868">
        <v>1400</v>
      </c>
    </row>
    <row r="29" spans="1:7" s="278" customFormat="1" ht="11.25" customHeight="1" x14ac:dyDescent="0.2">
      <c r="A29" s="279" t="s">
        <v>138</v>
      </c>
      <c r="B29" s="788">
        <v>2.2000000000000002</v>
      </c>
      <c r="C29" s="1033" t="s">
        <v>1444</v>
      </c>
      <c r="D29" s="836">
        <v>135</v>
      </c>
      <c r="E29" s="836">
        <v>6</v>
      </c>
      <c r="F29" s="654">
        <v>3</v>
      </c>
      <c r="G29" s="868">
        <v>2.2000000000000002</v>
      </c>
    </row>
    <row r="30" spans="1:7" s="278" customFormat="1" ht="11.25" customHeight="1" x14ac:dyDescent="0.2">
      <c r="A30" s="279" t="s">
        <v>139</v>
      </c>
      <c r="B30" s="788">
        <v>4010.9890109890111</v>
      </c>
      <c r="C30" s="1033" t="s">
        <v>929</v>
      </c>
      <c r="D30" s="836">
        <v>50000</v>
      </c>
      <c r="E30" s="836">
        <v>4010.9890109890111</v>
      </c>
      <c r="F30" s="654">
        <v>7200</v>
      </c>
      <c r="G30" s="868" t="s">
        <v>1014</v>
      </c>
    </row>
    <row r="31" spans="1:7" s="278" customFormat="1" ht="11.25" customHeight="1" x14ac:dyDescent="0.2">
      <c r="A31" s="279" t="s">
        <v>140</v>
      </c>
      <c r="B31" s="788">
        <v>0.13541237706225631</v>
      </c>
      <c r="C31" s="1033" t="s">
        <v>929</v>
      </c>
      <c r="D31" s="836">
        <v>50000</v>
      </c>
      <c r="E31" s="836">
        <v>0.13541237706225631</v>
      </c>
      <c r="F31" s="654">
        <v>340</v>
      </c>
      <c r="G31" s="868" t="s">
        <v>1014</v>
      </c>
    </row>
    <row r="32" spans="1:7" s="278" customFormat="1" ht="11.25" customHeight="1" x14ac:dyDescent="0.2">
      <c r="A32" s="279" t="s">
        <v>141</v>
      </c>
      <c r="B32" s="788">
        <v>80</v>
      </c>
      <c r="C32" s="1033" t="s">
        <v>929</v>
      </c>
      <c r="D32" s="836">
        <v>510</v>
      </c>
      <c r="E32" s="836">
        <v>80</v>
      </c>
      <c r="F32" s="654">
        <v>230</v>
      </c>
      <c r="G32" s="868">
        <v>140</v>
      </c>
    </row>
    <row r="33" spans="1:7" s="278" customFormat="1" ht="11.25" customHeight="1" x14ac:dyDescent="0.2">
      <c r="A33" s="279" t="s">
        <v>142</v>
      </c>
      <c r="B33" s="788">
        <v>7.6041666666666679</v>
      </c>
      <c r="C33" s="1033" t="s">
        <v>929</v>
      </c>
      <c r="D33" s="836">
        <v>50000</v>
      </c>
      <c r="E33" s="836">
        <v>7.6041666666666679</v>
      </c>
      <c r="F33" s="654">
        <v>16</v>
      </c>
      <c r="G33" s="868">
        <v>1500</v>
      </c>
    </row>
    <row r="34" spans="1:7" s="278" customFormat="1" ht="11.25" customHeight="1" x14ac:dyDescent="0.2">
      <c r="A34" s="279" t="s">
        <v>143</v>
      </c>
      <c r="B34" s="788">
        <v>3</v>
      </c>
      <c r="C34" s="1033" t="s">
        <v>1443</v>
      </c>
      <c r="D34" s="836">
        <v>50000</v>
      </c>
      <c r="E34" s="836">
        <v>5</v>
      </c>
      <c r="F34" s="654">
        <v>3</v>
      </c>
      <c r="G34" s="868" t="s">
        <v>1014</v>
      </c>
    </row>
    <row r="35" spans="1:7" s="278" customFormat="1" ht="11.25" customHeight="1" x14ac:dyDescent="0.2">
      <c r="A35" s="279" t="s">
        <v>144</v>
      </c>
      <c r="B35" s="788">
        <v>2.2999999999999998</v>
      </c>
      <c r="C35" s="1033" t="s">
        <v>1444</v>
      </c>
      <c r="D35" s="836">
        <v>520</v>
      </c>
      <c r="E35" s="836">
        <v>5</v>
      </c>
      <c r="F35" s="654">
        <v>77</v>
      </c>
      <c r="G35" s="868">
        <v>2.2999999999999998</v>
      </c>
    </row>
    <row r="36" spans="1:7" s="278" customFormat="1" ht="11.25" customHeight="1" x14ac:dyDescent="0.2">
      <c r="A36" s="279" t="s">
        <v>655</v>
      </c>
      <c r="B36" s="788">
        <v>1.5999999999999999E-5</v>
      </c>
      <c r="C36" s="1033" t="s">
        <v>1444</v>
      </c>
      <c r="D36" s="836">
        <v>2.5</v>
      </c>
      <c r="E36" s="836">
        <v>2</v>
      </c>
      <c r="F36" s="654">
        <v>4.3E-3</v>
      </c>
      <c r="G36" s="868">
        <v>1.5999999999999999E-5</v>
      </c>
    </row>
    <row r="37" spans="1:7" s="278" customFormat="1" ht="11.25" customHeight="1" x14ac:dyDescent="0.2">
      <c r="A37" s="279" t="s">
        <v>145</v>
      </c>
      <c r="B37" s="788">
        <v>0.38954108858057629</v>
      </c>
      <c r="C37" s="1033" t="s">
        <v>929</v>
      </c>
      <c r="D37" s="836">
        <v>50000</v>
      </c>
      <c r="E37" s="836">
        <v>0.38954108858057629</v>
      </c>
      <c r="F37" s="654">
        <v>19</v>
      </c>
      <c r="G37" s="868" t="s">
        <v>1014</v>
      </c>
    </row>
    <row r="38" spans="1:7" s="278" customFormat="1" ht="11.25" customHeight="1" x14ac:dyDescent="0.2">
      <c r="A38" s="279" t="s">
        <v>146</v>
      </c>
      <c r="B38" s="788">
        <v>25</v>
      </c>
      <c r="C38" s="1033" t="s">
        <v>1443</v>
      </c>
      <c r="D38" s="836">
        <v>50</v>
      </c>
      <c r="E38" s="836">
        <v>100</v>
      </c>
      <c r="F38" s="654">
        <v>25</v>
      </c>
      <c r="G38" s="868">
        <v>21000</v>
      </c>
    </row>
    <row r="39" spans="1:7" s="278" customFormat="1" ht="11.25" customHeight="1" x14ac:dyDescent="0.2">
      <c r="A39" s="279" t="s">
        <v>829</v>
      </c>
      <c r="B39" s="788">
        <v>16</v>
      </c>
      <c r="C39" s="1033" t="s">
        <v>1441</v>
      </c>
      <c r="D39" s="836">
        <v>16</v>
      </c>
      <c r="E39" s="836">
        <v>20857.142857142859</v>
      </c>
      <c r="F39" s="654">
        <v>20857.142857142859</v>
      </c>
      <c r="G39" s="868" t="s">
        <v>1014</v>
      </c>
    </row>
    <row r="40" spans="1:7" ht="11.25" customHeight="1" x14ac:dyDescent="0.2">
      <c r="A40" s="307" t="s">
        <v>147</v>
      </c>
      <c r="B40" s="788">
        <v>5.0999999999999996</v>
      </c>
      <c r="C40" s="1033" t="s">
        <v>1444</v>
      </c>
      <c r="D40" s="836">
        <v>2400</v>
      </c>
      <c r="E40" s="836">
        <v>70</v>
      </c>
      <c r="F40" s="654">
        <v>140</v>
      </c>
      <c r="G40" s="868">
        <v>5.0999999999999996</v>
      </c>
    </row>
    <row r="41" spans="1:7" ht="11.25" customHeight="1" x14ac:dyDescent="0.2">
      <c r="A41" s="279" t="s">
        <v>830</v>
      </c>
      <c r="B41" s="788">
        <v>187.71428571428572</v>
      </c>
      <c r="C41" s="1033" t="s">
        <v>929</v>
      </c>
      <c r="D41" s="836">
        <v>50000</v>
      </c>
      <c r="E41" s="836">
        <v>187.71428571428572</v>
      </c>
      <c r="F41" s="654">
        <v>187.71428571428572</v>
      </c>
      <c r="G41" s="868" t="s">
        <v>1014</v>
      </c>
    </row>
    <row r="42" spans="1:7" ht="11.25" customHeight="1" x14ac:dyDescent="0.2">
      <c r="A42" s="279" t="s">
        <v>148</v>
      </c>
      <c r="B42" s="788">
        <v>0.18</v>
      </c>
      <c r="C42" s="1033" t="s">
        <v>1441</v>
      </c>
      <c r="D42" s="836">
        <v>0.18</v>
      </c>
      <c r="E42" s="836">
        <v>29.459241323648104</v>
      </c>
      <c r="F42" s="654">
        <v>32</v>
      </c>
      <c r="G42" s="868">
        <v>150</v>
      </c>
    </row>
    <row r="43" spans="1:7" ht="11.25" customHeight="1" x14ac:dyDescent="0.2">
      <c r="A43" s="279" t="s">
        <v>653</v>
      </c>
      <c r="B43" s="788">
        <v>11</v>
      </c>
      <c r="C43" s="1033" t="s">
        <v>1443</v>
      </c>
      <c r="D43" s="836">
        <v>50000</v>
      </c>
      <c r="E43" s="836">
        <v>100</v>
      </c>
      <c r="F43" s="654">
        <v>11</v>
      </c>
      <c r="G43" s="868" t="s">
        <v>1014</v>
      </c>
    </row>
    <row r="44" spans="1:7" ht="11.25" customHeight="1" x14ac:dyDescent="0.2">
      <c r="A44" s="279" t="s">
        <v>827</v>
      </c>
      <c r="B44" s="788">
        <v>74</v>
      </c>
      <c r="C44" s="1033" t="s">
        <v>1443</v>
      </c>
      <c r="D44" s="836">
        <v>50000</v>
      </c>
      <c r="E44" s="836">
        <v>30082.417582417584</v>
      </c>
      <c r="F44" s="654">
        <v>74</v>
      </c>
      <c r="G44" s="868" t="s">
        <v>1014</v>
      </c>
    </row>
    <row r="45" spans="1:7" ht="11.25" customHeight="1" x14ac:dyDescent="0.2">
      <c r="A45" s="279" t="s">
        <v>828</v>
      </c>
      <c r="B45" s="788">
        <v>4.3067846607669615</v>
      </c>
      <c r="C45" s="1033" t="s">
        <v>929</v>
      </c>
      <c r="D45" s="836">
        <v>50000</v>
      </c>
      <c r="E45" s="836">
        <v>4.3067846607669615</v>
      </c>
      <c r="F45" s="654">
        <v>11</v>
      </c>
      <c r="G45" s="868" t="s">
        <v>1014</v>
      </c>
    </row>
    <row r="46" spans="1:7" ht="11.25" customHeight="1" x14ac:dyDescent="0.2">
      <c r="A46" s="279" t="s">
        <v>149</v>
      </c>
      <c r="B46" s="788">
        <v>1.7999999999999999E-2</v>
      </c>
      <c r="C46" s="1033" t="s">
        <v>1444</v>
      </c>
      <c r="D46" s="836">
        <v>1</v>
      </c>
      <c r="E46" s="836">
        <v>2.9498525073746311</v>
      </c>
      <c r="F46" s="654">
        <v>4.7</v>
      </c>
      <c r="G46" s="868">
        <v>1.7999999999999999E-2</v>
      </c>
    </row>
    <row r="47" spans="1:7" ht="11.25" customHeight="1" x14ac:dyDescent="0.2">
      <c r="A47" s="279" t="s">
        <v>150</v>
      </c>
      <c r="B47" s="788">
        <v>6.0164835164835164</v>
      </c>
      <c r="C47" s="1033" t="s">
        <v>929</v>
      </c>
      <c r="D47" s="836">
        <v>50000</v>
      </c>
      <c r="E47" s="836">
        <v>6.0164835164835164</v>
      </c>
      <c r="F47" s="654">
        <v>19</v>
      </c>
      <c r="G47" s="868" t="s">
        <v>1014</v>
      </c>
    </row>
    <row r="48" spans="1:7" ht="11.25" customHeight="1" x14ac:dyDescent="0.2">
      <c r="A48" s="279" t="s">
        <v>151</v>
      </c>
      <c r="B48" s="788">
        <v>6</v>
      </c>
      <c r="C48" s="1033" t="s">
        <v>1443</v>
      </c>
      <c r="D48" s="836">
        <v>1000</v>
      </c>
      <c r="E48" s="836">
        <v>1300</v>
      </c>
      <c r="F48" s="654">
        <v>6</v>
      </c>
      <c r="G48" s="868" t="s">
        <v>1014</v>
      </c>
    </row>
    <row r="49" spans="1:7" ht="11.25" customHeight="1" x14ac:dyDescent="0.2">
      <c r="A49" s="279" t="s">
        <v>152</v>
      </c>
      <c r="B49" s="788">
        <v>5.2</v>
      </c>
      <c r="C49" s="1033" t="s">
        <v>1443</v>
      </c>
      <c r="D49" s="836">
        <v>170</v>
      </c>
      <c r="E49" s="836">
        <v>200</v>
      </c>
      <c r="F49" s="654">
        <v>5.2</v>
      </c>
      <c r="G49" s="868">
        <v>220000</v>
      </c>
    </row>
    <row r="50" spans="1:7" ht="11.25" customHeight="1" x14ac:dyDescent="0.2">
      <c r="A50" s="305" t="s">
        <v>105</v>
      </c>
      <c r="B50" s="788">
        <v>0.70825652469195688</v>
      </c>
      <c r="C50" s="1033" t="s">
        <v>929</v>
      </c>
      <c r="D50" s="836">
        <v>29850</v>
      </c>
      <c r="E50" s="836">
        <v>0.70825652469195688</v>
      </c>
      <c r="F50" s="654">
        <v>79</v>
      </c>
      <c r="G50" s="868" t="s">
        <v>1014</v>
      </c>
    </row>
    <row r="51" spans="1:7" ht="11.25" customHeight="1" x14ac:dyDescent="0.2">
      <c r="A51" s="279" t="s">
        <v>106</v>
      </c>
      <c r="B51" s="788">
        <v>200</v>
      </c>
      <c r="C51" s="1033" t="s">
        <v>929</v>
      </c>
      <c r="D51" s="836">
        <v>50000</v>
      </c>
      <c r="E51" s="836">
        <v>200</v>
      </c>
      <c r="F51" s="654">
        <v>300</v>
      </c>
      <c r="G51" s="868" t="s">
        <v>1014</v>
      </c>
    </row>
    <row r="52" spans="1:7" ht="11.25" customHeight="1" x14ac:dyDescent="0.2">
      <c r="A52" s="279" t="s">
        <v>153</v>
      </c>
      <c r="B52" s="788">
        <v>2.9498525073746312E-3</v>
      </c>
      <c r="C52" s="1033" t="s">
        <v>929</v>
      </c>
      <c r="D52" s="836">
        <v>1.25</v>
      </c>
      <c r="E52" s="836">
        <v>2.9498525073746312E-3</v>
      </c>
      <c r="F52" s="654">
        <v>0.8</v>
      </c>
      <c r="G52" s="868">
        <v>1.7999999999999999E-2</v>
      </c>
    </row>
    <row r="53" spans="1:7" ht="11.25" customHeight="1" x14ac:dyDescent="0.2">
      <c r="A53" s="279" t="s">
        <v>401</v>
      </c>
      <c r="B53" s="788">
        <v>0.04</v>
      </c>
      <c r="C53" s="1033" t="s">
        <v>929</v>
      </c>
      <c r="D53" s="836">
        <v>10</v>
      </c>
      <c r="E53" s="836">
        <v>0.04</v>
      </c>
      <c r="F53" s="654">
        <v>0.04</v>
      </c>
      <c r="G53" s="868" t="s">
        <v>1014</v>
      </c>
    </row>
    <row r="54" spans="1:7" ht="11.25" customHeight="1" x14ac:dyDescent="0.2">
      <c r="A54" s="279" t="s">
        <v>154</v>
      </c>
      <c r="B54" s="788">
        <v>0.2075585428821636</v>
      </c>
      <c r="C54" s="1033" t="s">
        <v>929</v>
      </c>
      <c r="D54" s="836">
        <v>50000</v>
      </c>
      <c r="E54" s="836">
        <v>0.2075585428821636</v>
      </c>
      <c r="F54" s="654">
        <v>320</v>
      </c>
      <c r="G54" s="868">
        <v>13</v>
      </c>
    </row>
    <row r="55" spans="1:7" ht="11.25" customHeight="1" x14ac:dyDescent="0.2">
      <c r="A55" s="279" t="s">
        <v>528</v>
      </c>
      <c r="B55" s="788">
        <v>0.04</v>
      </c>
      <c r="C55" s="1033" t="s">
        <v>929</v>
      </c>
      <c r="D55" s="836">
        <v>50000</v>
      </c>
      <c r="E55" s="836">
        <v>0.04</v>
      </c>
      <c r="F55" s="654">
        <v>1400</v>
      </c>
      <c r="G55" s="868" t="s">
        <v>1014</v>
      </c>
    </row>
    <row r="56" spans="1:7" ht="11.25" customHeight="1" x14ac:dyDescent="0.2">
      <c r="A56" s="279" t="s">
        <v>155</v>
      </c>
      <c r="B56" s="788">
        <v>10</v>
      </c>
      <c r="C56" s="1033" t="s">
        <v>1441</v>
      </c>
      <c r="D56" s="836">
        <v>10</v>
      </c>
      <c r="E56" s="836">
        <v>600</v>
      </c>
      <c r="F56" s="654">
        <v>23</v>
      </c>
      <c r="G56" s="868">
        <v>850</v>
      </c>
    </row>
    <row r="57" spans="1:7" ht="11.25" customHeight="1" x14ac:dyDescent="0.2">
      <c r="A57" s="279" t="s">
        <v>235</v>
      </c>
      <c r="B57" s="788">
        <v>22</v>
      </c>
      <c r="C57" s="1033" t="s">
        <v>1443</v>
      </c>
      <c r="D57" s="836">
        <v>50000</v>
      </c>
      <c r="E57" s="836">
        <v>176.7554479418886</v>
      </c>
      <c r="F57" s="654">
        <v>22</v>
      </c>
      <c r="G57" s="868">
        <v>850</v>
      </c>
    </row>
    <row r="58" spans="1:7" ht="11.25" customHeight="1" x14ac:dyDescent="0.2">
      <c r="A58" s="279" t="s">
        <v>236</v>
      </c>
      <c r="B58" s="788">
        <v>5</v>
      </c>
      <c r="C58" s="1033" t="s">
        <v>1441</v>
      </c>
      <c r="D58" s="836">
        <v>5</v>
      </c>
      <c r="E58" s="836">
        <v>75</v>
      </c>
      <c r="F58" s="654">
        <v>9.4</v>
      </c>
      <c r="G58" s="868">
        <v>850</v>
      </c>
    </row>
    <row r="59" spans="1:7" ht="11.25" customHeight="1" x14ac:dyDescent="0.2">
      <c r="A59" s="279" t="s">
        <v>237</v>
      </c>
      <c r="B59" s="788">
        <v>7.0000000000000001E-3</v>
      </c>
      <c r="C59" s="1033" t="s">
        <v>1444</v>
      </c>
      <c r="D59" s="836">
        <v>1550</v>
      </c>
      <c r="E59" s="836">
        <v>0.17312937270247838</v>
      </c>
      <c r="F59" s="654">
        <v>4.5</v>
      </c>
      <c r="G59" s="868">
        <v>7.0000000000000001E-3</v>
      </c>
    </row>
    <row r="60" spans="1:7" ht="11.25" customHeight="1" x14ac:dyDescent="0.2">
      <c r="A60" s="279" t="s">
        <v>375</v>
      </c>
      <c r="B60" s="788">
        <v>3.1E-4</v>
      </c>
      <c r="C60" s="1033" t="s">
        <v>1444</v>
      </c>
      <c r="D60" s="836">
        <v>45</v>
      </c>
      <c r="E60" s="836">
        <v>0.32461757381714695</v>
      </c>
      <c r="F60" s="654">
        <v>1.0999999999999999E-2</v>
      </c>
      <c r="G60" s="868">
        <v>3.1E-4</v>
      </c>
    </row>
    <row r="61" spans="1:7" ht="11.25" customHeight="1" x14ac:dyDescent="0.2">
      <c r="A61" s="279" t="s">
        <v>376</v>
      </c>
      <c r="B61" s="788">
        <v>2.2000000000000001E-4</v>
      </c>
      <c r="C61" s="1033" t="s">
        <v>1444</v>
      </c>
      <c r="D61" s="836">
        <v>20</v>
      </c>
      <c r="E61" s="836">
        <v>4.6214816596816873E-2</v>
      </c>
      <c r="F61" s="654">
        <v>0.41</v>
      </c>
      <c r="G61" s="868">
        <v>2.2000000000000001E-4</v>
      </c>
    </row>
    <row r="62" spans="1:7" ht="11.25" customHeight="1" x14ac:dyDescent="0.2">
      <c r="A62" s="279" t="s">
        <v>377</v>
      </c>
      <c r="B62" s="788">
        <v>7.9999999999999996E-6</v>
      </c>
      <c r="C62" s="1033" t="s">
        <v>1444</v>
      </c>
      <c r="D62" s="836">
        <v>2.75</v>
      </c>
      <c r="E62" s="836">
        <v>0.22914181681210372</v>
      </c>
      <c r="F62" s="654">
        <v>1E-3</v>
      </c>
      <c r="G62" s="868">
        <v>7.9999999999999996E-6</v>
      </c>
    </row>
    <row r="63" spans="1:7" ht="11.25" customHeight="1" x14ac:dyDescent="0.2">
      <c r="A63" s="279" t="s">
        <v>244</v>
      </c>
      <c r="B63" s="788">
        <v>2.7925587871878932</v>
      </c>
      <c r="C63" s="1033" t="s">
        <v>929</v>
      </c>
      <c r="D63" s="836">
        <v>50000</v>
      </c>
      <c r="E63" s="836">
        <v>2.7925587871878932</v>
      </c>
      <c r="F63" s="654">
        <v>410</v>
      </c>
      <c r="G63" s="868" t="s">
        <v>1014</v>
      </c>
    </row>
    <row r="64" spans="1:7" ht="11.25" customHeight="1" x14ac:dyDescent="0.2">
      <c r="A64" s="279" t="s">
        <v>245</v>
      </c>
      <c r="B64" s="788">
        <v>5</v>
      </c>
      <c r="C64" s="1033" t="s">
        <v>929</v>
      </c>
      <c r="D64" s="836">
        <v>7000</v>
      </c>
      <c r="E64" s="836">
        <v>5</v>
      </c>
      <c r="F64" s="654">
        <v>2000</v>
      </c>
      <c r="G64" s="868">
        <v>79</v>
      </c>
    </row>
    <row r="65" spans="1:7" ht="11.25" customHeight="1" x14ac:dyDescent="0.2">
      <c r="A65" s="279" t="s">
        <v>307</v>
      </c>
      <c r="B65" s="788">
        <v>0.6</v>
      </c>
      <c r="C65" s="1033" t="s">
        <v>1444</v>
      </c>
      <c r="D65" s="836">
        <v>1500</v>
      </c>
      <c r="E65" s="836">
        <v>7</v>
      </c>
      <c r="F65" s="654">
        <v>130</v>
      </c>
      <c r="G65" s="868">
        <v>0.6</v>
      </c>
    </row>
    <row r="66" spans="1:7" ht="11.25" customHeight="1" x14ac:dyDescent="0.2">
      <c r="A66" s="279" t="s">
        <v>308</v>
      </c>
      <c r="B66" s="788">
        <v>70</v>
      </c>
      <c r="C66" s="1033" t="s">
        <v>929</v>
      </c>
      <c r="D66" s="836">
        <v>50000</v>
      </c>
      <c r="E66" s="836">
        <v>70</v>
      </c>
      <c r="F66" s="654">
        <v>620</v>
      </c>
      <c r="G66" s="868" t="s">
        <v>1014</v>
      </c>
    </row>
    <row r="67" spans="1:7" ht="11.25" customHeight="1" x14ac:dyDescent="0.2">
      <c r="A67" s="279" t="s">
        <v>238</v>
      </c>
      <c r="B67" s="788">
        <v>100</v>
      </c>
      <c r="C67" s="1033" t="s">
        <v>929</v>
      </c>
      <c r="D67" s="836">
        <v>260</v>
      </c>
      <c r="E67" s="836">
        <v>100</v>
      </c>
      <c r="F67" s="654">
        <v>558</v>
      </c>
      <c r="G67" s="868" t="s">
        <v>67</v>
      </c>
    </row>
    <row r="68" spans="1:7" ht="11.25" customHeight="1" x14ac:dyDescent="0.2">
      <c r="A68" s="279" t="s">
        <v>1002</v>
      </c>
      <c r="B68" s="788">
        <v>0.3</v>
      </c>
      <c r="C68" s="1033" t="s">
        <v>1441</v>
      </c>
      <c r="D68" s="836">
        <v>0.3</v>
      </c>
      <c r="E68" s="836">
        <v>60.164835164835161</v>
      </c>
      <c r="F68" s="654">
        <v>11</v>
      </c>
      <c r="G68" s="868">
        <v>290</v>
      </c>
    </row>
    <row r="69" spans="1:7" ht="11.25" customHeight="1" x14ac:dyDescent="0.2">
      <c r="A69" s="279" t="s">
        <v>107</v>
      </c>
      <c r="B69" s="788">
        <v>70</v>
      </c>
      <c r="C69" s="1033" t="s">
        <v>929</v>
      </c>
      <c r="D69" s="836">
        <v>50000</v>
      </c>
      <c r="E69" s="836">
        <v>70</v>
      </c>
      <c r="F69" s="654">
        <v>79.2</v>
      </c>
      <c r="G69" s="868" t="s">
        <v>1014</v>
      </c>
    </row>
    <row r="70" spans="1:7" ht="11.25" customHeight="1" x14ac:dyDescent="0.2">
      <c r="A70" s="279" t="s">
        <v>1003</v>
      </c>
      <c r="B70" s="788">
        <v>5</v>
      </c>
      <c r="C70" s="1033" t="s">
        <v>929</v>
      </c>
      <c r="D70" s="836">
        <v>10</v>
      </c>
      <c r="E70" s="836">
        <v>5</v>
      </c>
      <c r="F70" s="654">
        <v>520</v>
      </c>
      <c r="G70" s="868">
        <v>15</v>
      </c>
    </row>
    <row r="71" spans="1:7" ht="11.25" customHeight="1" x14ac:dyDescent="0.2">
      <c r="A71" s="279" t="s">
        <v>309</v>
      </c>
      <c r="B71" s="788">
        <v>0.50102951269732321</v>
      </c>
      <c r="C71" s="1033" t="s">
        <v>929</v>
      </c>
      <c r="D71" s="836">
        <v>50000</v>
      </c>
      <c r="E71" s="836">
        <v>0.50102951269732321</v>
      </c>
      <c r="F71" s="654">
        <v>1.7</v>
      </c>
      <c r="G71" s="868">
        <v>4.5999999999999996</v>
      </c>
    </row>
    <row r="72" spans="1:7" ht="11.25" customHeight="1" x14ac:dyDescent="0.2">
      <c r="A72" s="279" t="s">
        <v>1004</v>
      </c>
      <c r="B72" s="788">
        <v>2.5000000000000001E-5</v>
      </c>
      <c r="C72" s="1033" t="s">
        <v>1444</v>
      </c>
      <c r="D72" s="836">
        <v>41</v>
      </c>
      <c r="E72" s="836">
        <v>1.1129745388016466E-2</v>
      </c>
      <c r="F72" s="654">
        <v>1.9E-3</v>
      </c>
      <c r="G72" s="868">
        <v>2.5000000000000001E-5</v>
      </c>
    </row>
    <row r="73" spans="1:7" ht="11.25" customHeight="1" x14ac:dyDescent="0.2">
      <c r="A73" s="279" t="s">
        <v>1005</v>
      </c>
      <c r="B73" s="788">
        <v>220</v>
      </c>
      <c r="C73" s="1033" t="s">
        <v>1443</v>
      </c>
      <c r="D73" s="836">
        <v>50000</v>
      </c>
      <c r="E73" s="836">
        <v>16043.956043956045</v>
      </c>
      <c r="F73" s="654">
        <v>220</v>
      </c>
      <c r="G73" s="868">
        <v>44000</v>
      </c>
    </row>
    <row r="74" spans="1:7" ht="11.25" customHeight="1" x14ac:dyDescent="0.2">
      <c r="A74" s="279" t="s">
        <v>1007</v>
      </c>
      <c r="B74" s="788">
        <v>120</v>
      </c>
      <c r="C74" s="1033" t="s">
        <v>1443</v>
      </c>
      <c r="D74" s="836">
        <v>400</v>
      </c>
      <c r="E74" s="836">
        <v>401.09890109890108</v>
      </c>
      <c r="F74" s="654">
        <v>120</v>
      </c>
      <c r="G74" s="868">
        <v>850</v>
      </c>
    </row>
    <row r="75" spans="1:7" ht="11.25" customHeight="1" x14ac:dyDescent="0.2">
      <c r="A75" s="279" t="s">
        <v>1006</v>
      </c>
      <c r="B75" s="788">
        <v>1100</v>
      </c>
      <c r="C75" s="1033" t="s">
        <v>1443</v>
      </c>
      <c r="D75" s="836">
        <v>50000</v>
      </c>
      <c r="E75" s="836">
        <v>200549.45054945053</v>
      </c>
      <c r="F75" s="654">
        <v>1100</v>
      </c>
      <c r="G75" s="868">
        <v>1100000</v>
      </c>
    </row>
    <row r="76" spans="1:7" ht="11.25" customHeight="1" x14ac:dyDescent="0.2">
      <c r="A76" s="305" t="s">
        <v>108</v>
      </c>
      <c r="B76" s="788">
        <v>2.0054945054945055</v>
      </c>
      <c r="C76" s="1033" t="s">
        <v>929</v>
      </c>
      <c r="D76" s="836">
        <v>50000</v>
      </c>
      <c r="E76" s="836">
        <v>2.0054945054945055</v>
      </c>
      <c r="F76" s="654">
        <v>22</v>
      </c>
      <c r="G76" s="868" t="s">
        <v>1014</v>
      </c>
    </row>
    <row r="77" spans="1:7" ht="11.25" customHeight="1" x14ac:dyDescent="0.2">
      <c r="A77" s="279" t="s">
        <v>310</v>
      </c>
      <c r="B77" s="788">
        <v>40.109890109890109</v>
      </c>
      <c r="C77" s="1033" t="s">
        <v>929</v>
      </c>
      <c r="D77" s="836">
        <v>50000</v>
      </c>
      <c r="E77" s="836">
        <v>40.109890109890109</v>
      </c>
      <c r="F77" s="654">
        <v>71</v>
      </c>
      <c r="G77" s="868">
        <v>5300</v>
      </c>
    </row>
    <row r="78" spans="1:7" ht="11.25" customHeight="1" x14ac:dyDescent="0.2">
      <c r="A78" s="305" t="s">
        <v>109</v>
      </c>
      <c r="B78" s="788">
        <v>0.25131683134230731</v>
      </c>
      <c r="C78" s="1033" t="s">
        <v>929</v>
      </c>
      <c r="D78" s="836">
        <v>50000</v>
      </c>
      <c r="E78" s="836">
        <v>0.25131683134230731</v>
      </c>
      <c r="F78" s="654">
        <v>44</v>
      </c>
      <c r="G78" s="868">
        <v>3</v>
      </c>
    </row>
    <row r="79" spans="1:7" ht="11.25" customHeight="1" x14ac:dyDescent="0.2">
      <c r="A79" s="305" t="s">
        <v>110</v>
      </c>
      <c r="B79" s="788">
        <v>5.1938811810743515E-2</v>
      </c>
      <c r="C79" s="1033" t="s">
        <v>929</v>
      </c>
      <c r="D79" s="836">
        <v>50000</v>
      </c>
      <c r="E79" s="836">
        <v>5.1938811810743515E-2</v>
      </c>
      <c r="F79" s="654">
        <v>81</v>
      </c>
      <c r="G79" s="868" t="s">
        <v>1014</v>
      </c>
    </row>
    <row r="80" spans="1:7" ht="11.25" customHeight="1" x14ac:dyDescent="0.2">
      <c r="A80" s="279" t="s">
        <v>402</v>
      </c>
      <c r="B80" s="788">
        <v>0.45998739760554502</v>
      </c>
      <c r="C80" s="1033" t="s">
        <v>929</v>
      </c>
      <c r="D80" s="836">
        <v>50000</v>
      </c>
      <c r="E80" s="836">
        <v>0.45998739760554502</v>
      </c>
      <c r="F80" s="654">
        <v>335000</v>
      </c>
      <c r="G80" s="868" t="s">
        <v>1014</v>
      </c>
    </row>
    <row r="81" spans="1:7" ht="11.25" customHeight="1" x14ac:dyDescent="0.2">
      <c r="A81" s="279" t="s">
        <v>635</v>
      </c>
      <c r="B81" s="788">
        <v>3.1E-9</v>
      </c>
      <c r="C81" s="1033" t="s">
        <v>1443</v>
      </c>
      <c r="D81" s="836">
        <v>0.1</v>
      </c>
      <c r="E81" s="836">
        <v>3.0000000000000001E-5</v>
      </c>
      <c r="F81" s="654">
        <v>3.1E-9</v>
      </c>
      <c r="G81" s="868">
        <v>5.0000000000000001E-9</v>
      </c>
    </row>
    <row r="82" spans="1:7" ht="11.25" customHeight="1" x14ac:dyDescent="0.2">
      <c r="A82" s="279" t="s">
        <v>111</v>
      </c>
      <c r="B82" s="788">
        <v>40.109890109890109</v>
      </c>
      <c r="C82" s="1033" t="s">
        <v>929</v>
      </c>
      <c r="D82" s="836">
        <v>21000</v>
      </c>
      <c r="E82" s="836">
        <v>40.109890109890109</v>
      </c>
      <c r="F82" s="654">
        <v>60</v>
      </c>
      <c r="G82" s="868" t="s">
        <v>1014</v>
      </c>
    </row>
    <row r="83" spans="1:7" ht="11.25" customHeight="1" x14ac:dyDescent="0.2">
      <c r="A83" s="279" t="s">
        <v>384</v>
      </c>
      <c r="B83" s="788">
        <v>5.6000000000000001E-2</v>
      </c>
      <c r="C83" s="1033" t="s">
        <v>1443</v>
      </c>
      <c r="D83" s="836">
        <v>162.5</v>
      </c>
      <c r="E83" s="836">
        <v>120.32967032967032</v>
      </c>
      <c r="F83" s="654">
        <v>5.6000000000000001E-2</v>
      </c>
      <c r="G83" s="868">
        <v>52</v>
      </c>
    </row>
    <row r="84" spans="1:7" ht="11.25" customHeight="1" x14ac:dyDescent="0.2">
      <c r="A84" s="279" t="s">
        <v>350</v>
      </c>
      <c r="B84" s="788">
        <v>2.3E-3</v>
      </c>
      <c r="C84" s="1033" t="s">
        <v>1443</v>
      </c>
      <c r="D84" s="836">
        <v>41</v>
      </c>
      <c r="E84" s="836">
        <v>2</v>
      </c>
      <c r="F84" s="654">
        <v>2.3E-3</v>
      </c>
      <c r="G84" s="868">
        <v>0.81</v>
      </c>
    </row>
    <row r="85" spans="1:7" ht="11.25" customHeight="1" x14ac:dyDescent="0.2">
      <c r="A85" s="279" t="s">
        <v>36</v>
      </c>
      <c r="B85" s="788">
        <v>50000</v>
      </c>
      <c r="C85" s="1033" t="s">
        <v>1441</v>
      </c>
      <c r="D85" s="836">
        <v>50000</v>
      </c>
      <c r="E85" s="836" t="s">
        <v>1014</v>
      </c>
      <c r="F85" s="654" t="s">
        <v>1014</v>
      </c>
      <c r="G85" s="868" t="s">
        <v>1014</v>
      </c>
    </row>
    <row r="86" spans="1:7" ht="11.25" customHeight="1" x14ac:dyDescent="0.2">
      <c r="A86" s="279" t="s">
        <v>351</v>
      </c>
      <c r="B86" s="788">
        <v>30</v>
      </c>
      <c r="C86" s="1033" t="s">
        <v>1441</v>
      </c>
      <c r="D86" s="836">
        <v>30</v>
      </c>
      <c r="E86" s="836">
        <v>700</v>
      </c>
      <c r="F86" s="654">
        <v>61</v>
      </c>
      <c r="G86" s="868">
        <v>1070</v>
      </c>
    </row>
    <row r="87" spans="1:7" ht="11.25" customHeight="1" x14ac:dyDescent="0.2">
      <c r="A87" s="279" t="s">
        <v>352</v>
      </c>
      <c r="B87" s="788">
        <v>0.8</v>
      </c>
      <c r="C87" s="1033" t="s">
        <v>1443</v>
      </c>
      <c r="D87" s="836">
        <v>130</v>
      </c>
      <c r="E87" s="836">
        <v>802.19780219780216</v>
      </c>
      <c r="F87" s="654">
        <v>0.8</v>
      </c>
      <c r="G87" s="868">
        <v>18</v>
      </c>
    </row>
    <row r="88" spans="1:7" ht="11.25" customHeight="1" x14ac:dyDescent="0.2">
      <c r="A88" s="279" t="s">
        <v>353</v>
      </c>
      <c r="B88" s="788">
        <v>19</v>
      </c>
      <c r="C88" s="1033" t="s">
        <v>1443</v>
      </c>
      <c r="D88" s="836">
        <v>845</v>
      </c>
      <c r="E88" s="836">
        <v>235.67393058918483</v>
      </c>
      <c r="F88" s="654">
        <v>19</v>
      </c>
      <c r="G88" s="868">
        <v>5300</v>
      </c>
    </row>
    <row r="89" spans="1:7" ht="11.25" customHeight="1" x14ac:dyDescent="0.2">
      <c r="A89" s="279" t="s">
        <v>112</v>
      </c>
      <c r="B89" s="788">
        <v>700</v>
      </c>
      <c r="C89" s="1033" t="s">
        <v>929</v>
      </c>
      <c r="D89" s="836">
        <v>50000</v>
      </c>
      <c r="E89" s="836">
        <v>700</v>
      </c>
      <c r="F89" s="654">
        <v>1800</v>
      </c>
      <c r="G89" s="868" t="s">
        <v>1014</v>
      </c>
    </row>
    <row r="90" spans="1:7" ht="11.25" customHeight="1" x14ac:dyDescent="0.2">
      <c r="A90" s="279" t="s">
        <v>354</v>
      </c>
      <c r="B90" s="788">
        <v>9.0000000000000006E-5</v>
      </c>
      <c r="C90" s="1033" t="s">
        <v>1444</v>
      </c>
      <c r="D90" s="836">
        <v>20</v>
      </c>
      <c r="E90" s="836">
        <v>0.4</v>
      </c>
      <c r="F90" s="654">
        <v>3.8E-3</v>
      </c>
      <c r="G90" s="868">
        <v>9.0000000000000006E-5</v>
      </c>
    </row>
    <row r="91" spans="1:7" ht="11.25" customHeight="1" x14ac:dyDescent="0.2">
      <c r="A91" s="279" t="s">
        <v>355</v>
      </c>
      <c r="B91" s="788">
        <v>3.8999999999999999E-5</v>
      </c>
      <c r="C91" s="1033" t="s">
        <v>1444</v>
      </c>
      <c r="D91" s="836">
        <v>100</v>
      </c>
      <c r="E91" s="836">
        <v>0.2</v>
      </c>
      <c r="F91" s="654">
        <v>3.8E-3</v>
      </c>
      <c r="G91" s="868">
        <v>3.8999999999999999E-5</v>
      </c>
    </row>
    <row r="92" spans="1:7" ht="11.25" customHeight="1" x14ac:dyDescent="0.2">
      <c r="A92" s="279" t="s">
        <v>385</v>
      </c>
      <c r="B92" s="788">
        <v>2.4000000000000001E-4</v>
      </c>
      <c r="C92" s="1033" t="s">
        <v>1444</v>
      </c>
      <c r="D92" s="836">
        <v>3.1</v>
      </c>
      <c r="E92" s="836">
        <v>1</v>
      </c>
      <c r="F92" s="654">
        <v>2.9999999999999997E-4</v>
      </c>
      <c r="G92" s="868">
        <v>2.4000000000000001E-4</v>
      </c>
    </row>
    <row r="93" spans="1:7" ht="11.25" customHeight="1" x14ac:dyDescent="0.2">
      <c r="A93" s="279" t="s">
        <v>356</v>
      </c>
      <c r="B93" s="788">
        <v>0.20329391844850539</v>
      </c>
      <c r="C93" s="1033" t="s">
        <v>929</v>
      </c>
      <c r="D93" s="836">
        <v>6</v>
      </c>
      <c r="E93" s="836">
        <v>0.20329391844850539</v>
      </c>
      <c r="F93" s="654">
        <v>1</v>
      </c>
      <c r="G93" s="868">
        <v>16</v>
      </c>
    </row>
    <row r="94" spans="1:7" ht="11.25" customHeight="1" x14ac:dyDescent="0.2">
      <c r="A94" s="279" t="s">
        <v>378</v>
      </c>
      <c r="B94" s="788">
        <v>0.02</v>
      </c>
      <c r="C94" s="1033" t="s">
        <v>1444</v>
      </c>
      <c r="D94" s="836">
        <v>3650</v>
      </c>
      <c r="E94" s="836">
        <v>0.2</v>
      </c>
      <c r="F94" s="654">
        <v>0.08</v>
      </c>
      <c r="G94" s="868">
        <v>0.02</v>
      </c>
    </row>
    <row r="95" spans="1:7" ht="11.25" customHeight="1" x14ac:dyDescent="0.2">
      <c r="A95" s="279" t="s">
        <v>357</v>
      </c>
      <c r="B95" s="788">
        <v>0.40447695035460995</v>
      </c>
      <c r="C95" s="1033" t="s">
        <v>929</v>
      </c>
      <c r="D95" s="836">
        <v>10</v>
      </c>
      <c r="E95" s="836">
        <v>0.40447695035460995</v>
      </c>
      <c r="F95" s="654">
        <v>12</v>
      </c>
      <c r="G95" s="868">
        <v>2.9</v>
      </c>
    </row>
    <row r="96" spans="1:7" ht="11.25" customHeight="1" x14ac:dyDescent="0.2">
      <c r="A96" s="279" t="s">
        <v>113</v>
      </c>
      <c r="B96" s="788">
        <v>661.81318681318692</v>
      </c>
      <c r="C96" s="1033" t="s">
        <v>929</v>
      </c>
      <c r="D96" s="836">
        <v>50000</v>
      </c>
      <c r="E96" s="836">
        <v>661.81318681318692</v>
      </c>
      <c r="F96" s="654">
        <v>17000</v>
      </c>
      <c r="G96" s="868" t="s">
        <v>1014</v>
      </c>
    </row>
    <row r="97" spans="1:7" ht="11.25" customHeight="1" x14ac:dyDescent="0.2">
      <c r="A97" s="279" t="s">
        <v>358</v>
      </c>
      <c r="B97" s="788">
        <v>1.7999999999999999E-2</v>
      </c>
      <c r="C97" s="1033" t="s">
        <v>1444</v>
      </c>
      <c r="D97" s="836">
        <v>9.5000000000000001E-2</v>
      </c>
      <c r="E97" s="836">
        <v>2.9498525073746312E-2</v>
      </c>
      <c r="F97" s="654">
        <v>0.28000000000000003</v>
      </c>
      <c r="G97" s="868">
        <v>1.7999999999999999E-2</v>
      </c>
    </row>
    <row r="98" spans="1:7" ht="11.25" customHeight="1" x14ac:dyDescent="0.2">
      <c r="A98" s="279" t="s">
        <v>114</v>
      </c>
      <c r="B98" s="788">
        <v>82.008650227489753</v>
      </c>
      <c r="C98" s="1033" t="s">
        <v>929</v>
      </c>
      <c r="D98" s="836">
        <v>50000</v>
      </c>
      <c r="E98" s="836">
        <v>82.008650227489753</v>
      </c>
      <c r="F98" s="654">
        <v>920</v>
      </c>
      <c r="G98" s="868">
        <v>170000</v>
      </c>
    </row>
    <row r="99" spans="1:7" ht="11.25" customHeight="1" x14ac:dyDescent="0.2">
      <c r="A99" s="279" t="s">
        <v>359</v>
      </c>
      <c r="B99" s="788">
        <v>15</v>
      </c>
      <c r="C99" s="1033" t="s">
        <v>929</v>
      </c>
      <c r="D99" s="836">
        <v>50000</v>
      </c>
      <c r="E99" s="836">
        <v>15</v>
      </c>
      <c r="F99" s="654">
        <v>29</v>
      </c>
      <c r="G99" s="868" t="s">
        <v>1014</v>
      </c>
    </row>
    <row r="100" spans="1:7" ht="11.25" customHeight="1" x14ac:dyDescent="0.2">
      <c r="A100" s="279" t="s">
        <v>360</v>
      </c>
      <c r="B100" s="788">
        <v>4.7E-2</v>
      </c>
      <c r="C100" s="1033" t="s">
        <v>1444</v>
      </c>
      <c r="D100" s="836">
        <v>50000</v>
      </c>
      <c r="E100" s="836">
        <v>2</v>
      </c>
      <c r="F100" s="654">
        <v>0.55000000000000004</v>
      </c>
      <c r="G100" s="868">
        <v>4.7E-2</v>
      </c>
    </row>
    <row r="101" spans="1:7" ht="11.25" customHeight="1" x14ac:dyDescent="0.2">
      <c r="A101" s="279" t="s">
        <v>361</v>
      </c>
      <c r="B101" s="788">
        <v>0.03</v>
      </c>
      <c r="C101" s="1033" t="s">
        <v>1443</v>
      </c>
      <c r="D101" s="836">
        <v>50</v>
      </c>
      <c r="E101" s="836">
        <v>40</v>
      </c>
      <c r="F101" s="654">
        <v>0.03</v>
      </c>
      <c r="G101" s="868" t="s">
        <v>1014</v>
      </c>
    </row>
    <row r="102" spans="1:7" ht="11.25" customHeight="1" x14ac:dyDescent="0.2">
      <c r="A102" s="279" t="s">
        <v>363</v>
      </c>
      <c r="B102" s="788">
        <v>5586.7346938775509</v>
      </c>
      <c r="C102" s="1033" t="s">
        <v>929</v>
      </c>
      <c r="D102" s="836">
        <v>8400</v>
      </c>
      <c r="E102" s="836">
        <v>5586.7346938775509</v>
      </c>
      <c r="F102" s="654">
        <v>22000</v>
      </c>
      <c r="G102" s="868" t="s">
        <v>1014</v>
      </c>
    </row>
    <row r="103" spans="1:7" ht="11.25" customHeight="1" x14ac:dyDescent="0.2">
      <c r="A103" s="279" t="s">
        <v>364</v>
      </c>
      <c r="B103" s="788">
        <v>170</v>
      </c>
      <c r="C103" s="1033" t="s">
        <v>1443</v>
      </c>
      <c r="D103" s="836">
        <v>1300</v>
      </c>
      <c r="E103" s="836">
        <v>6257.1428571428587</v>
      </c>
      <c r="F103" s="654">
        <v>170</v>
      </c>
      <c r="G103" s="868" t="s">
        <v>1014</v>
      </c>
    </row>
    <row r="104" spans="1:7" ht="11.25" customHeight="1" x14ac:dyDescent="0.2">
      <c r="A104" s="279" t="s">
        <v>365</v>
      </c>
      <c r="B104" s="788">
        <v>2.8E-3</v>
      </c>
      <c r="C104" s="1033" t="s">
        <v>1443</v>
      </c>
      <c r="D104" s="836">
        <v>50000</v>
      </c>
      <c r="E104" s="836">
        <v>2.0054945054945055</v>
      </c>
      <c r="F104" s="654">
        <v>2.8E-3</v>
      </c>
      <c r="G104" s="868" t="s">
        <v>1014</v>
      </c>
    </row>
    <row r="105" spans="1:7" ht="11.25" customHeight="1" x14ac:dyDescent="0.2">
      <c r="A105" s="279" t="s">
        <v>366</v>
      </c>
      <c r="B105" s="788">
        <v>5</v>
      </c>
      <c r="C105" s="1033" t="s">
        <v>1441</v>
      </c>
      <c r="D105" s="836">
        <v>5</v>
      </c>
      <c r="E105" s="836">
        <v>14.408084316898904</v>
      </c>
      <c r="F105" s="654">
        <v>730</v>
      </c>
      <c r="G105" s="868" t="s">
        <v>1014</v>
      </c>
    </row>
    <row r="106" spans="1:7" ht="11.25" customHeight="1" x14ac:dyDescent="0.2">
      <c r="A106" s="279" t="s">
        <v>362</v>
      </c>
      <c r="B106" s="788">
        <v>5</v>
      </c>
      <c r="C106" s="1033" t="s">
        <v>929</v>
      </c>
      <c r="D106" s="836">
        <v>9100</v>
      </c>
      <c r="E106" s="836">
        <v>5</v>
      </c>
      <c r="F106" s="654">
        <v>1500</v>
      </c>
      <c r="G106" s="868">
        <v>590</v>
      </c>
    </row>
    <row r="107" spans="1:7" ht="11.25" customHeight="1" x14ac:dyDescent="0.2">
      <c r="A107" s="279" t="s">
        <v>631</v>
      </c>
      <c r="B107" s="788">
        <v>2.1</v>
      </c>
      <c r="C107" s="1033" t="s">
        <v>1443</v>
      </c>
      <c r="D107" s="836">
        <v>10</v>
      </c>
      <c r="E107" s="836">
        <v>6.0120405524488776</v>
      </c>
      <c r="F107" s="654">
        <v>2.1</v>
      </c>
      <c r="G107" s="868" t="s">
        <v>1014</v>
      </c>
    </row>
    <row r="108" spans="1:7" ht="11.25" customHeight="1" x14ac:dyDescent="0.2">
      <c r="A108" s="279" t="s">
        <v>632</v>
      </c>
      <c r="B108" s="788">
        <v>4.7</v>
      </c>
      <c r="C108" s="1033" t="s">
        <v>1443</v>
      </c>
      <c r="D108" s="836">
        <v>10</v>
      </c>
      <c r="E108" s="836">
        <v>23.56739305891848</v>
      </c>
      <c r="F108" s="654">
        <v>4.7</v>
      </c>
      <c r="G108" s="868" t="s">
        <v>1014</v>
      </c>
    </row>
    <row r="109" spans="1:7" ht="11.25" customHeight="1" x14ac:dyDescent="0.2">
      <c r="A109" s="279" t="s">
        <v>506</v>
      </c>
      <c r="B109" s="788">
        <v>100.27472527472527</v>
      </c>
      <c r="C109" s="1033" t="s">
        <v>929</v>
      </c>
      <c r="D109" s="836">
        <v>50000</v>
      </c>
      <c r="E109" s="836">
        <v>100.27472527472527</v>
      </c>
      <c r="F109" s="654">
        <v>800</v>
      </c>
      <c r="G109" s="868" t="s">
        <v>1014</v>
      </c>
    </row>
    <row r="110" spans="1:7" ht="11.25" customHeight="1" x14ac:dyDescent="0.2">
      <c r="A110" s="279" t="s">
        <v>507</v>
      </c>
      <c r="B110" s="788">
        <v>17</v>
      </c>
      <c r="C110" s="1033" t="s">
        <v>929</v>
      </c>
      <c r="D110" s="836">
        <v>21</v>
      </c>
      <c r="E110" s="836">
        <v>17</v>
      </c>
      <c r="F110" s="654">
        <v>21</v>
      </c>
      <c r="G110" s="868" t="s">
        <v>1014</v>
      </c>
    </row>
    <row r="111" spans="1:7" ht="11.25" customHeight="1" x14ac:dyDescent="0.2">
      <c r="A111" s="279" t="s">
        <v>866</v>
      </c>
      <c r="B111" s="788">
        <v>5</v>
      </c>
      <c r="C111" s="1033" t="s">
        <v>1443</v>
      </c>
      <c r="D111" s="836">
        <v>50000</v>
      </c>
      <c r="E111" s="836">
        <v>401.09890109890108</v>
      </c>
      <c r="F111" s="654">
        <v>5</v>
      </c>
      <c r="G111" s="868">
        <v>33</v>
      </c>
    </row>
    <row r="112" spans="1:7" ht="11.25" customHeight="1" x14ac:dyDescent="0.2">
      <c r="A112" s="305" t="s">
        <v>115</v>
      </c>
      <c r="B112" s="788">
        <v>0.14038461538461536</v>
      </c>
      <c r="C112" s="1033" t="s">
        <v>929</v>
      </c>
      <c r="D112" s="836">
        <v>50000</v>
      </c>
      <c r="E112" s="836">
        <v>0.14038461538461536</v>
      </c>
      <c r="F112" s="654">
        <v>380</v>
      </c>
      <c r="G112" s="868" t="s">
        <v>1014</v>
      </c>
    </row>
    <row r="113" spans="1:7" ht="11.25" customHeight="1" x14ac:dyDescent="0.2">
      <c r="A113" s="305" t="s">
        <v>116</v>
      </c>
      <c r="B113" s="788">
        <v>2.0054945054945055</v>
      </c>
      <c r="C113" s="1033" t="s">
        <v>929</v>
      </c>
      <c r="D113" s="836">
        <v>50000</v>
      </c>
      <c r="E113" s="836">
        <v>2.0054945054945055</v>
      </c>
      <c r="F113" s="654">
        <v>18</v>
      </c>
      <c r="G113" s="868" t="s">
        <v>1014</v>
      </c>
    </row>
    <row r="114" spans="1:7" ht="11.25" customHeight="1" x14ac:dyDescent="0.2">
      <c r="A114" s="305" t="s">
        <v>117</v>
      </c>
      <c r="B114" s="788">
        <v>7.9249625464098819E-2</v>
      </c>
      <c r="C114" s="1033" t="s">
        <v>929</v>
      </c>
      <c r="D114" s="836">
        <v>50000</v>
      </c>
      <c r="E114" s="836">
        <v>7.9249625464098819E-2</v>
      </c>
      <c r="F114" s="654">
        <v>71</v>
      </c>
      <c r="G114" s="868" t="s">
        <v>1014</v>
      </c>
    </row>
    <row r="115" spans="1:7" ht="11.25" customHeight="1" x14ac:dyDescent="0.2">
      <c r="A115" s="305" t="s">
        <v>118</v>
      </c>
      <c r="B115" s="788">
        <v>2.0054945054945055</v>
      </c>
      <c r="C115" s="1033" t="s">
        <v>929</v>
      </c>
      <c r="D115" s="836">
        <v>50000</v>
      </c>
      <c r="E115" s="836">
        <v>2.0054945054945055</v>
      </c>
      <c r="F115" s="654">
        <v>42</v>
      </c>
      <c r="G115" s="868" t="s">
        <v>1014</v>
      </c>
    </row>
    <row r="116" spans="1:7" ht="11.25" customHeight="1" x14ac:dyDescent="0.2">
      <c r="A116" s="305" t="s">
        <v>119</v>
      </c>
      <c r="B116" s="788">
        <v>4.8692636072572038</v>
      </c>
      <c r="C116" s="1033" t="s">
        <v>929</v>
      </c>
      <c r="D116" s="836">
        <v>50000</v>
      </c>
      <c r="E116" s="836">
        <v>4.8692636072572038</v>
      </c>
      <c r="F116" s="654">
        <v>46</v>
      </c>
      <c r="G116" s="868" t="s">
        <v>1014</v>
      </c>
    </row>
    <row r="117" spans="1:7" ht="11.25" customHeight="1" x14ac:dyDescent="0.2">
      <c r="A117" s="279" t="s">
        <v>508</v>
      </c>
      <c r="B117" s="788">
        <v>1</v>
      </c>
      <c r="C117" s="1033" t="s">
        <v>929</v>
      </c>
      <c r="D117" s="836">
        <v>30</v>
      </c>
      <c r="E117" s="836">
        <v>1</v>
      </c>
      <c r="F117" s="654">
        <v>13</v>
      </c>
      <c r="G117" s="868">
        <v>3</v>
      </c>
    </row>
    <row r="118" spans="1:7" ht="11.25" customHeight="1" x14ac:dyDescent="0.2">
      <c r="A118" s="305" t="s">
        <v>120</v>
      </c>
      <c r="B118" s="788">
        <v>19.477054429028815</v>
      </c>
      <c r="C118" s="1033" t="s">
        <v>929</v>
      </c>
      <c r="D118" s="836">
        <v>21500</v>
      </c>
      <c r="E118" s="836">
        <v>19.477054429028815</v>
      </c>
      <c r="F118" s="654">
        <v>850000</v>
      </c>
      <c r="G118" s="868" t="s">
        <v>1014</v>
      </c>
    </row>
    <row r="119" spans="1:7" ht="11.25" customHeight="1" x14ac:dyDescent="0.2">
      <c r="A119" s="279" t="s">
        <v>241</v>
      </c>
      <c r="B119" s="788">
        <v>15</v>
      </c>
      <c r="C119" s="1033" t="s">
        <v>929</v>
      </c>
      <c r="D119" s="836">
        <v>50000</v>
      </c>
      <c r="E119" s="836">
        <v>15</v>
      </c>
      <c r="F119" s="654">
        <v>600</v>
      </c>
      <c r="G119" s="868" t="s">
        <v>1014</v>
      </c>
    </row>
    <row r="120" spans="1:7" ht="11.25" customHeight="1" x14ac:dyDescent="0.2">
      <c r="A120" s="279" t="s">
        <v>509</v>
      </c>
      <c r="B120" s="788">
        <v>2.2999999999999998</v>
      </c>
      <c r="C120" s="1033" t="s">
        <v>1443</v>
      </c>
      <c r="D120" s="836">
        <v>408</v>
      </c>
      <c r="E120" s="836">
        <v>235.67393058918483</v>
      </c>
      <c r="F120" s="654">
        <v>2.2999999999999998</v>
      </c>
      <c r="G120" s="868" t="s">
        <v>1014</v>
      </c>
    </row>
    <row r="121" spans="1:7" ht="11.25" customHeight="1" x14ac:dyDescent="0.2">
      <c r="A121" s="279" t="s">
        <v>510</v>
      </c>
      <c r="B121" s="788">
        <v>160</v>
      </c>
      <c r="C121" s="1033" t="s">
        <v>1443</v>
      </c>
      <c r="D121" s="836">
        <v>7900</v>
      </c>
      <c r="E121" s="836">
        <v>6016.4835164835167</v>
      </c>
      <c r="F121" s="654">
        <v>160</v>
      </c>
      <c r="G121" s="868">
        <v>1700000</v>
      </c>
    </row>
    <row r="122" spans="1:7" ht="11.25" customHeight="1" x14ac:dyDescent="0.2">
      <c r="A122" s="279" t="s">
        <v>379</v>
      </c>
      <c r="B122" s="788">
        <v>7.8999999999999996E-5</v>
      </c>
      <c r="C122" s="1033" t="s">
        <v>1444</v>
      </c>
      <c r="D122" s="836">
        <v>21.5</v>
      </c>
      <c r="E122" s="836">
        <v>0.5</v>
      </c>
      <c r="F122" s="654">
        <v>1.4E-2</v>
      </c>
      <c r="G122" s="868">
        <v>7.8999999999999996E-5</v>
      </c>
    </row>
    <row r="123" spans="1:7" ht="11.25" customHeight="1" x14ac:dyDescent="0.2">
      <c r="A123" s="279" t="s">
        <v>121</v>
      </c>
      <c r="B123" s="788">
        <v>95</v>
      </c>
      <c r="C123" s="1033" t="s">
        <v>1443</v>
      </c>
      <c r="D123" s="836">
        <v>50000</v>
      </c>
      <c r="E123" s="836">
        <v>260.71428571428572</v>
      </c>
      <c r="F123" s="654">
        <v>95</v>
      </c>
      <c r="G123" s="868" t="s">
        <v>1014</v>
      </c>
    </row>
    <row r="124" spans="1:7" ht="11.25" customHeight="1" x14ac:dyDescent="0.2">
      <c r="A124" s="279" t="s">
        <v>511</v>
      </c>
      <c r="B124" s="788">
        <v>4.5999999999999996</v>
      </c>
      <c r="C124" s="1033" t="s">
        <v>1443</v>
      </c>
      <c r="D124" s="836">
        <v>67.5</v>
      </c>
      <c r="E124" s="836">
        <v>176.7554479418886</v>
      </c>
      <c r="F124" s="654">
        <v>4.5999999999999996</v>
      </c>
      <c r="G124" s="868">
        <v>4000</v>
      </c>
    </row>
    <row r="125" spans="1:7" ht="11.25" customHeight="1" x14ac:dyDescent="0.2">
      <c r="A125" s="279" t="s">
        <v>512</v>
      </c>
      <c r="B125" s="788">
        <v>5</v>
      </c>
      <c r="C125" s="1033" t="s">
        <v>1443</v>
      </c>
      <c r="D125" s="836">
        <v>50000</v>
      </c>
      <c r="E125" s="836">
        <v>50</v>
      </c>
      <c r="F125" s="654">
        <v>5</v>
      </c>
      <c r="G125" s="868" t="s">
        <v>1014</v>
      </c>
    </row>
    <row r="126" spans="1:7" ht="11.25" customHeight="1" x14ac:dyDescent="0.2">
      <c r="A126" s="279" t="s">
        <v>867</v>
      </c>
      <c r="B126" s="788">
        <v>1</v>
      </c>
      <c r="C126" s="1033" t="s">
        <v>1443</v>
      </c>
      <c r="D126" s="836">
        <v>100</v>
      </c>
      <c r="E126" s="836">
        <v>100.27472527472527</v>
      </c>
      <c r="F126" s="654">
        <v>1</v>
      </c>
      <c r="G126" s="868" t="s">
        <v>1014</v>
      </c>
    </row>
    <row r="127" spans="1:7" ht="11.25" customHeight="1" x14ac:dyDescent="0.2">
      <c r="A127" s="279" t="s">
        <v>122</v>
      </c>
      <c r="B127" s="788">
        <v>4</v>
      </c>
      <c r="C127" s="1033" t="s">
        <v>929</v>
      </c>
      <c r="D127" s="836">
        <v>3100</v>
      </c>
      <c r="E127" s="836">
        <v>4</v>
      </c>
      <c r="F127" s="654">
        <v>9</v>
      </c>
      <c r="G127" s="868" t="s">
        <v>1014</v>
      </c>
    </row>
    <row r="128" spans="1:7" ht="11.25" customHeight="1" x14ac:dyDescent="0.2">
      <c r="A128" s="279" t="s">
        <v>513</v>
      </c>
      <c r="B128" s="788">
        <v>10</v>
      </c>
      <c r="C128" s="1033" t="s">
        <v>1441</v>
      </c>
      <c r="D128" s="836">
        <v>10</v>
      </c>
      <c r="E128" s="836">
        <v>100</v>
      </c>
      <c r="F128" s="654">
        <v>32</v>
      </c>
      <c r="G128" s="868" t="s">
        <v>1014</v>
      </c>
    </row>
    <row r="129" spans="1:7" ht="11.25" customHeight="1" x14ac:dyDescent="0.2">
      <c r="A129" s="279" t="s">
        <v>123</v>
      </c>
      <c r="B129" s="788">
        <v>260.71428571428572</v>
      </c>
      <c r="C129" s="1033" t="s">
        <v>929</v>
      </c>
      <c r="D129" s="836">
        <v>50000</v>
      </c>
      <c r="E129" s="836">
        <v>260.71428571428572</v>
      </c>
      <c r="F129" s="654">
        <v>1200</v>
      </c>
      <c r="G129" s="868" t="s">
        <v>1014</v>
      </c>
    </row>
    <row r="130" spans="1:7" ht="11.25" customHeight="1" x14ac:dyDescent="0.2">
      <c r="A130" s="279" t="s">
        <v>27</v>
      </c>
      <c r="B130" s="788">
        <v>5.8116392007005802</v>
      </c>
      <c r="C130" s="1033" t="s">
        <v>929</v>
      </c>
      <c r="D130" s="836">
        <v>50000</v>
      </c>
      <c r="E130" s="836">
        <v>5.8116392007005802</v>
      </c>
      <c r="F130" s="654">
        <v>18000</v>
      </c>
      <c r="G130" s="868" t="s">
        <v>1014</v>
      </c>
    </row>
    <row r="131" spans="1:7" ht="11.25" customHeight="1" x14ac:dyDescent="0.2">
      <c r="A131" s="279" t="s">
        <v>514</v>
      </c>
      <c r="B131" s="788">
        <v>0.6054975863041423</v>
      </c>
      <c r="C131" s="1033" t="s">
        <v>929</v>
      </c>
      <c r="D131" s="836">
        <v>50000</v>
      </c>
      <c r="E131" s="836">
        <v>0.6054975863041423</v>
      </c>
      <c r="F131" s="654">
        <v>85</v>
      </c>
      <c r="G131" s="868" t="s">
        <v>1014</v>
      </c>
    </row>
    <row r="132" spans="1:7" ht="11.25" customHeight="1" x14ac:dyDescent="0.2">
      <c r="A132" s="279" t="s">
        <v>515</v>
      </c>
      <c r="B132" s="788">
        <v>7.7544083280220943E-2</v>
      </c>
      <c r="C132" s="1033" t="s">
        <v>929</v>
      </c>
      <c r="D132" s="836">
        <v>500</v>
      </c>
      <c r="E132" s="836">
        <v>7.7544083280220943E-2</v>
      </c>
      <c r="F132" s="654">
        <v>200</v>
      </c>
      <c r="G132" s="868">
        <v>3.5</v>
      </c>
    </row>
    <row r="133" spans="1:7" ht="11.25" customHeight="1" x14ac:dyDescent="0.2">
      <c r="A133" s="279" t="s">
        <v>516</v>
      </c>
      <c r="B133" s="788">
        <v>2.9</v>
      </c>
      <c r="C133" s="1033" t="s">
        <v>1444</v>
      </c>
      <c r="D133" s="836">
        <v>170</v>
      </c>
      <c r="E133" s="836">
        <v>5</v>
      </c>
      <c r="F133" s="654">
        <v>53</v>
      </c>
      <c r="G133" s="868">
        <v>2.9</v>
      </c>
    </row>
    <row r="134" spans="1:7" ht="11.25" customHeight="1" x14ac:dyDescent="0.2">
      <c r="A134" s="279" t="s">
        <v>124</v>
      </c>
      <c r="B134" s="788">
        <v>1.2</v>
      </c>
      <c r="C134" s="1033" t="s">
        <v>1443</v>
      </c>
      <c r="D134" s="836">
        <v>11500</v>
      </c>
      <c r="E134" s="836">
        <v>601.64835164835165</v>
      </c>
      <c r="F134" s="654">
        <v>1.2</v>
      </c>
      <c r="G134" s="868" t="s">
        <v>1014</v>
      </c>
    </row>
    <row r="135" spans="1:7" ht="11.25" customHeight="1" x14ac:dyDescent="0.2">
      <c r="A135" s="305" t="s">
        <v>125</v>
      </c>
      <c r="B135" s="788">
        <v>220</v>
      </c>
      <c r="C135" s="1033" t="s">
        <v>1443</v>
      </c>
      <c r="D135" s="836">
        <v>2500</v>
      </c>
      <c r="E135" s="836">
        <v>1002.7472527472528</v>
      </c>
      <c r="F135" s="654">
        <v>220</v>
      </c>
      <c r="G135" s="868" t="s">
        <v>1014</v>
      </c>
    </row>
    <row r="136" spans="1:7" ht="11.25" customHeight="1" x14ac:dyDescent="0.2">
      <c r="A136" s="279" t="s">
        <v>517</v>
      </c>
      <c r="B136" s="788">
        <v>2</v>
      </c>
      <c r="C136" s="1033" t="s">
        <v>929</v>
      </c>
      <c r="D136" s="836">
        <v>50000</v>
      </c>
      <c r="E136" s="836">
        <v>2</v>
      </c>
      <c r="F136" s="654">
        <v>6</v>
      </c>
      <c r="G136" s="868">
        <v>16</v>
      </c>
    </row>
    <row r="137" spans="1:7" ht="11.25" customHeight="1" x14ac:dyDescent="0.2">
      <c r="A137" s="279" t="s">
        <v>380</v>
      </c>
      <c r="B137" s="788">
        <v>40</v>
      </c>
      <c r="C137" s="1033" t="s">
        <v>1441</v>
      </c>
      <c r="D137" s="836">
        <v>40</v>
      </c>
      <c r="E137" s="836">
        <v>1000</v>
      </c>
      <c r="F137" s="654">
        <v>62</v>
      </c>
      <c r="G137" s="868">
        <v>140000</v>
      </c>
    </row>
    <row r="138" spans="1:7" ht="11.25" customHeight="1" x14ac:dyDescent="0.2">
      <c r="A138" s="279" t="s">
        <v>28</v>
      </c>
      <c r="B138" s="788">
        <v>2.0000000000000001E-4</v>
      </c>
      <c r="C138" s="1033" t="s">
        <v>1443</v>
      </c>
      <c r="D138" s="836">
        <v>140</v>
      </c>
      <c r="E138" s="836">
        <v>3</v>
      </c>
      <c r="F138" s="654">
        <v>2.0000000000000001E-4</v>
      </c>
      <c r="G138" s="868">
        <v>2.4000000000000001E-4</v>
      </c>
    </row>
    <row r="139" spans="1:7" ht="11.25" customHeight="1" x14ac:dyDescent="0.2">
      <c r="A139" s="279" t="s">
        <v>66</v>
      </c>
      <c r="B139" s="788">
        <v>100</v>
      </c>
      <c r="C139" s="1033" t="s">
        <v>1441</v>
      </c>
      <c r="D139" s="836">
        <v>100</v>
      </c>
      <c r="E139" s="836">
        <v>296.88253796723336</v>
      </c>
      <c r="F139" s="654">
        <v>500</v>
      </c>
      <c r="G139" s="868" t="s">
        <v>1014</v>
      </c>
    </row>
    <row r="140" spans="1:7" ht="11.25" customHeight="1" x14ac:dyDescent="0.2">
      <c r="A140" s="279" t="s">
        <v>65</v>
      </c>
      <c r="B140" s="788">
        <v>100</v>
      </c>
      <c r="C140" s="1033" t="s">
        <v>1441</v>
      </c>
      <c r="D140" s="836">
        <v>100</v>
      </c>
      <c r="E140" s="836">
        <v>158.77235379410342</v>
      </c>
      <c r="F140" s="654">
        <v>640</v>
      </c>
      <c r="G140" s="868" t="s">
        <v>1014</v>
      </c>
    </row>
    <row r="141" spans="1:7" ht="11.25" customHeight="1" x14ac:dyDescent="0.2">
      <c r="A141" s="279" t="s">
        <v>825</v>
      </c>
      <c r="B141" s="788">
        <v>100</v>
      </c>
      <c r="C141" s="1033" t="s">
        <v>1441</v>
      </c>
      <c r="D141" s="836">
        <v>100</v>
      </c>
      <c r="E141" s="836">
        <v>2406.5934065934066</v>
      </c>
      <c r="F141" s="654">
        <v>640</v>
      </c>
      <c r="G141" s="868" t="s">
        <v>1014</v>
      </c>
    </row>
    <row r="142" spans="1:7" ht="11.25" customHeight="1" x14ac:dyDescent="0.2">
      <c r="A142" s="279" t="s">
        <v>868</v>
      </c>
      <c r="B142" s="788">
        <v>70</v>
      </c>
      <c r="C142" s="1033" t="s">
        <v>929</v>
      </c>
      <c r="D142" s="836">
        <v>3000</v>
      </c>
      <c r="E142" s="836">
        <v>70</v>
      </c>
      <c r="F142" s="654">
        <v>130</v>
      </c>
      <c r="G142" s="868" t="s">
        <v>1014</v>
      </c>
    </row>
    <row r="143" spans="1:7" ht="11.25" customHeight="1" x14ac:dyDescent="0.2">
      <c r="A143" s="279" t="s">
        <v>869</v>
      </c>
      <c r="B143" s="788">
        <v>76</v>
      </c>
      <c r="C143" s="1033" t="s">
        <v>1443</v>
      </c>
      <c r="D143" s="836">
        <v>970</v>
      </c>
      <c r="E143" s="836">
        <v>200</v>
      </c>
      <c r="F143" s="654">
        <v>76</v>
      </c>
      <c r="G143" s="868">
        <v>340000</v>
      </c>
    </row>
    <row r="144" spans="1:7" ht="11.25" customHeight="1" x14ac:dyDescent="0.2">
      <c r="A144" s="279" t="s">
        <v>518</v>
      </c>
      <c r="B144" s="788">
        <v>5</v>
      </c>
      <c r="C144" s="1033" t="s">
        <v>929</v>
      </c>
      <c r="D144" s="836">
        <v>50000</v>
      </c>
      <c r="E144" s="836">
        <v>5</v>
      </c>
      <c r="F144" s="654">
        <v>730</v>
      </c>
      <c r="G144" s="868">
        <v>14</v>
      </c>
    </row>
    <row r="145" spans="1:7" ht="11.25" customHeight="1" x14ac:dyDescent="0.2">
      <c r="A145" s="279" t="s">
        <v>519</v>
      </c>
      <c r="B145" s="788">
        <v>5</v>
      </c>
      <c r="C145" s="1033" t="s">
        <v>929</v>
      </c>
      <c r="D145" s="836">
        <v>310</v>
      </c>
      <c r="E145" s="836">
        <v>5</v>
      </c>
      <c r="F145" s="654">
        <v>200</v>
      </c>
      <c r="G145" s="868">
        <v>26</v>
      </c>
    </row>
    <row r="146" spans="1:7" ht="11.25" customHeight="1" x14ac:dyDescent="0.2">
      <c r="A146" s="279" t="s">
        <v>520</v>
      </c>
      <c r="B146" s="788">
        <v>1.9</v>
      </c>
      <c r="C146" s="1033" t="s">
        <v>1443</v>
      </c>
      <c r="D146" s="836">
        <v>200</v>
      </c>
      <c r="E146" s="836">
        <v>2005.4945054945056</v>
      </c>
      <c r="F146" s="654">
        <v>1.9</v>
      </c>
      <c r="G146" s="868">
        <v>3600</v>
      </c>
    </row>
    <row r="147" spans="1:7" ht="11.25" customHeight="1" x14ac:dyDescent="0.2">
      <c r="A147" s="279" t="s">
        <v>521</v>
      </c>
      <c r="B147" s="788">
        <v>1.2</v>
      </c>
      <c r="C147" s="1033" t="s">
        <v>1444</v>
      </c>
      <c r="D147" s="836">
        <v>100</v>
      </c>
      <c r="E147" s="836">
        <v>7.0825652469195699</v>
      </c>
      <c r="F147" s="654">
        <v>4.9000000000000004</v>
      </c>
      <c r="G147" s="868">
        <v>1.2</v>
      </c>
    </row>
    <row r="148" spans="1:7" ht="11.25" customHeight="1" x14ac:dyDescent="0.2">
      <c r="A148" s="305" t="s">
        <v>126</v>
      </c>
      <c r="B148" s="788">
        <v>200.54945054945054</v>
      </c>
      <c r="C148" s="1033" t="s">
        <v>929</v>
      </c>
      <c r="D148" s="836">
        <v>50000</v>
      </c>
      <c r="E148" s="836">
        <v>200.54945054945054</v>
      </c>
      <c r="F148" s="654">
        <v>686</v>
      </c>
      <c r="G148" s="868" t="s">
        <v>381</v>
      </c>
    </row>
    <row r="149" spans="1:7" ht="11.25" customHeight="1" x14ac:dyDescent="0.2">
      <c r="A149" s="279" t="s">
        <v>127</v>
      </c>
      <c r="B149" s="788">
        <v>30</v>
      </c>
      <c r="C149" s="1033" t="s">
        <v>1443</v>
      </c>
      <c r="D149" s="836">
        <v>35500</v>
      </c>
      <c r="E149" s="836">
        <v>50</v>
      </c>
      <c r="F149" s="654">
        <v>30</v>
      </c>
      <c r="G149" s="868" t="s">
        <v>1014</v>
      </c>
    </row>
    <row r="150" spans="1:7" ht="11.25" customHeight="1" x14ac:dyDescent="0.2">
      <c r="A150" s="279" t="s">
        <v>128</v>
      </c>
      <c r="B150" s="788">
        <v>0.6</v>
      </c>
      <c r="C150" s="1033" t="s">
        <v>929</v>
      </c>
      <c r="D150" s="836">
        <v>50000</v>
      </c>
      <c r="E150" s="836">
        <v>0.6</v>
      </c>
      <c r="F150" s="654">
        <v>14</v>
      </c>
      <c r="G150" s="868" t="s">
        <v>1014</v>
      </c>
    </row>
    <row r="151" spans="1:7" ht="11.25" customHeight="1" x14ac:dyDescent="0.2">
      <c r="A151" s="279" t="s">
        <v>129</v>
      </c>
      <c r="B151" s="788">
        <v>0.61927383780115375</v>
      </c>
      <c r="C151" s="1033" t="s">
        <v>929</v>
      </c>
      <c r="D151" s="836">
        <v>50000</v>
      </c>
      <c r="E151" s="836">
        <v>0.61927383780115375</v>
      </c>
      <c r="F151" s="654">
        <v>0.61927383780115375</v>
      </c>
      <c r="G151" s="868" t="s">
        <v>1014</v>
      </c>
    </row>
    <row r="152" spans="1:7" ht="11.25" customHeight="1" x14ac:dyDescent="0.2">
      <c r="A152" s="279" t="s">
        <v>643</v>
      </c>
      <c r="B152" s="788">
        <v>1.1399999999999999</v>
      </c>
      <c r="C152" s="1033" t="s">
        <v>1443</v>
      </c>
      <c r="D152" s="836">
        <v>90</v>
      </c>
      <c r="E152" s="836">
        <v>10.117950352742241</v>
      </c>
      <c r="F152" s="654">
        <v>1.1399999999999999</v>
      </c>
      <c r="G152" s="868" t="s">
        <v>1014</v>
      </c>
    </row>
    <row r="153" spans="1:7" ht="11.25" customHeight="1" x14ac:dyDescent="0.2">
      <c r="A153" s="305" t="s">
        <v>999</v>
      </c>
      <c r="B153" s="788">
        <v>11</v>
      </c>
      <c r="C153" s="1033" t="s">
        <v>1443</v>
      </c>
      <c r="D153" s="836">
        <v>50000</v>
      </c>
      <c r="E153" s="836">
        <v>601.64835164835165</v>
      </c>
      <c r="F153" s="654">
        <v>11</v>
      </c>
      <c r="G153" s="868" t="s">
        <v>1014</v>
      </c>
    </row>
    <row r="154" spans="1:7" ht="11.25" customHeight="1" x14ac:dyDescent="0.2">
      <c r="A154" s="305" t="s">
        <v>644</v>
      </c>
      <c r="B154" s="788">
        <v>40.109890109890109</v>
      </c>
      <c r="C154" s="1033" t="s">
        <v>929</v>
      </c>
      <c r="D154" s="836">
        <v>37000</v>
      </c>
      <c r="E154" s="836">
        <v>40.109890109890109</v>
      </c>
      <c r="F154" s="654">
        <v>40.109890109890109</v>
      </c>
      <c r="G154" s="868" t="s">
        <v>1014</v>
      </c>
    </row>
    <row r="155" spans="1:7" ht="11.25" customHeight="1" x14ac:dyDescent="0.2">
      <c r="A155" s="305" t="s">
        <v>646</v>
      </c>
      <c r="B155" s="788">
        <v>2.5969405905371756</v>
      </c>
      <c r="C155" s="1033" t="s">
        <v>929</v>
      </c>
      <c r="D155" s="836">
        <v>50000</v>
      </c>
      <c r="E155" s="836">
        <v>2.5969405905371756</v>
      </c>
      <c r="F155" s="654">
        <v>13</v>
      </c>
      <c r="G155" s="868" t="s">
        <v>1014</v>
      </c>
    </row>
    <row r="156" spans="1:7" ht="11.25" customHeight="1" x14ac:dyDescent="0.2">
      <c r="A156" s="279" t="s">
        <v>522</v>
      </c>
      <c r="B156" s="788">
        <v>27</v>
      </c>
      <c r="C156" s="1033" t="s">
        <v>1443</v>
      </c>
      <c r="D156" s="836">
        <v>50000</v>
      </c>
      <c r="E156" s="836">
        <v>100.27472527472527</v>
      </c>
      <c r="F156" s="654">
        <v>27</v>
      </c>
      <c r="G156" s="868" t="s">
        <v>1014</v>
      </c>
    </row>
    <row r="157" spans="1:7" ht="11.25" customHeight="1" x14ac:dyDescent="0.2">
      <c r="A157" s="279" t="s">
        <v>523</v>
      </c>
      <c r="B157" s="788">
        <v>2</v>
      </c>
      <c r="C157" s="1033" t="s">
        <v>929</v>
      </c>
      <c r="D157" s="836">
        <v>3400</v>
      </c>
      <c r="E157" s="836">
        <v>2</v>
      </c>
      <c r="F157" s="654">
        <v>930</v>
      </c>
      <c r="G157" s="868">
        <v>170</v>
      </c>
    </row>
    <row r="158" spans="1:7" ht="11.25" customHeight="1" x14ac:dyDescent="0.2">
      <c r="A158" s="279" t="s">
        <v>524</v>
      </c>
      <c r="B158" s="788">
        <v>20</v>
      </c>
      <c r="C158" s="1033" t="s">
        <v>1441</v>
      </c>
      <c r="D158" s="836">
        <v>20</v>
      </c>
      <c r="E158" s="836">
        <v>10000</v>
      </c>
      <c r="F158" s="654">
        <v>27</v>
      </c>
      <c r="G158" s="868" t="s">
        <v>1014</v>
      </c>
    </row>
    <row r="159" spans="1:7" ht="11.25" customHeight="1" thickBot="1" x14ac:dyDescent="0.25">
      <c r="A159" s="281" t="s">
        <v>525</v>
      </c>
      <c r="B159" s="795">
        <v>22</v>
      </c>
      <c r="C159" s="1034" t="s">
        <v>1443</v>
      </c>
      <c r="D159" s="846">
        <v>5000</v>
      </c>
      <c r="E159" s="846">
        <v>6016.4835164835167</v>
      </c>
      <c r="F159" s="1035">
        <v>22</v>
      </c>
      <c r="G159" s="1036" t="s">
        <v>1014</v>
      </c>
    </row>
    <row r="160" spans="1:7" ht="11.25" customHeight="1" thickTop="1" x14ac:dyDescent="0.2">
      <c r="A160" s="66" t="s">
        <v>529</v>
      </c>
      <c r="B160" s="277"/>
      <c r="C160" s="885"/>
      <c r="D160" s="277"/>
      <c r="E160" s="277"/>
      <c r="F160" s="277"/>
      <c r="G160" s="796"/>
    </row>
    <row r="161" spans="1:7" ht="11.25" customHeight="1" x14ac:dyDescent="0.2">
      <c r="A161" s="67" t="s">
        <v>415</v>
      </c>
      <c r="B161" s="277"/>
      <c r="C161" s="885"/>
      <c r="D161" s="277"/>
      <c r="E161" s="277"/>
      <c r="F161" s="277"/>
      <c r="G161" s="796"/>
    </row>
    <row r="162" spans="1:7" ht="11.25" customHeight="1" x14ac:dyDescent="0.2">
      <c r="A162" s="67"/>
      <c r="B162" s="277"/>
      <c r="C162" s="885"/>
      <c r="D162" s="277"/>
      <c r="E162" s="277"/>
      <c r="F162" s="277"/>
      <c r="G162" s="796"/>
    </row>
    <row r="163" spans="1:7" ht="11.25" customHeight="1" x14ac:dyDescent="0.2">
      <c r="A163" s="67" t="s">
        <v>826</v>
      </c>
      <c r="B163" s="277"/>
      <c r="C163" s="885"/>
      <c r="D163" s="277"/>
      <c r="E163" s="277"/>
      <c r="F163" s="277"/>
      <c r="G163" s="796"/>
    </row>
    <row r="164" spans="1:7" ht="11.25" customHeight="1" x14ac:dyDescent="0.2">
      <c r="A164" s="67" t="s">
        <v>1108</v>
      </c>
      <c r="B164" s="277"/>
      <c r="C164" s="885"/>
      <c r="D164" s="277"/>
      <c r="E164" s="277"/>
      <c r="F164" s="277"/>
      <c r="G164" s="796"/>
    </row>
    <row r="165" spans="1:7" ht="11.25" customHeight="1" x14ac:dyDescent="0.2">
      <c r="A165" s="67" t="s">
        <v>1250</v>
      </c>
      <c r="B165" s="277"/>
      <c r="C165" s="885"/>
      <c r="D165" s="277"/>
      <c r="E165" s="277"/>
      <c r="F165" s="277"/>
      <c r="G165" s="796"/>
    </row>
    <row r="166" spans="1:7" ht="11.25" customHeight="1" x14ac:dyDescent="0.2">
      <c r="A166" s="67" t="s">
        <v>804</v>
      </c>
      <c r="B166" s="277"/>
      <c r="C166" s="885"/>
      <c r="D166" s="277"/>
      <c r="E166" s="277"/>
      <c r="F166" s="277"/>
      <c r="G166" s="796"/>
    </row>
    <row r="167" spans="1:7" ht="11.25" customHeight="1" thickBot="1" x14ac:dyDescent="0.25">
      <c r="A167" s="69" t="s">
        <v>274</v>
      </c>
      <c r="B167" s="282"/>
      <c r="C167" s="854"/>
      <c r="D167" s="282"/>
      <c r="E167" s="282"/>
      <c r="F167" s="282"/>
      <c r="G167" s="1037"/>
    </row>
    <row r="168" spans="1:7" ht="10.8" thickTop="1" x14ac:dyDescent="0.2"/>
    <row r="174" spans="1:7" x14ac:dyDescent="0.2">
      <c r="A174" s="1019"/>
    </row>
  </sheetData>
  <sheetProtection algorithmName="SHA-512" hashValue="iZF6z0/UmQReBn/OpTg5GI3vHoEPN6ZX22sbOHEOvsz2mYIQ+BbdzWjtwqBjh0syGyDr1LT7pIcMewWcD24dqg==" saltValue="2cM+JKdHcCXQ5ODxP0Ui6Q==" spinCount="100000" sheet="1" objects="1" scenarios="1"/>
  <mergeCells count="2">
    <mergeCell ref="A1:G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9"/>
  <sheetViews>
    <sheetView zoomScaleNormal="100" workbookViewId="0">
      <pane ySplit="292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6640625" style="284" customWidth="1"/>
    <col min="3" max="3" width="27.6640625" style="1018" customWidth="1"/>
    <col min="4" max="5" width="12.6640625" style="284" customWidth="1"/>
    <col min="6" max="6" width="14.6640625" style="771" customWidth="1"/>
    <col min="7" max="16384" width="9.109375" style="280"/>
  </cols>
  <sheetData>
    <row r="1" spans="1:6" s="275" customFormat="1" ht="30" customHeight="1" x14ac:dyDescent="0.3">
      <c r="A1" s="1666" t="s">
        <v>166</v>
      </c>
      <c r="B1" s="1672"/>
      <c r="C1" s="1672"/>
      <c r="D1" s="1672"/>
      <c r="E1" s="1672"/>
      <c r="F1" s="1672"/>
    </row>
    <row r="2" spans="1:6" s="275" customFormat="1" ht="13.8" x14ac:dyDescent="0.25">
      <c r="A2" s="1002" t="s">
        <v>38</v>
      </c>
      <c r="B2" s="801"/>
      <c r="C2" s="801"/>
      <c r="D2" s="801"/>
      <c r="E2" s="801"/>
      <c r="F2" s="801"/>
    </row>
    <row r="3" spans="1:6" s="275" customFormat="1" ht="10.8" thickBot="1" x14ac:dyDescent="0.25">
      <c r="A3" s="1003"/>
      <c r="B3" s="801"/>
      <c r="C3" s="1004"/>
      <c r="D3" s="801"/>
      <c r="E3" s="801"/>
      <c r="F3" s="604"/>
    </row>
    <row r="4" spans="1:6" s="278" customFormat="1" ht="60" customHeight="1" thickTop="1" x14ac:dyDescent="0.2">
      <c r="A4" s="1022"/>
      <c r="B4" s="1664" t="s">
        <v>162</v>
      </c>
      <c r="C4" s="1023"/>
      <c r="D4" s="1024" t="s">
        <v>270</v>
      </c>
      <c r="E4" s="1025" t="s">
        <v>920</v>
      </c>
      <c r="F4" s="1026" t="s">
        <v>640</v>
      </c>
    </row>
    <row r="5" spans="1:6" s="278" customFormat="1" ht="16.5" customHeight="1" thickBot="1" x14ac:dyDescent="0.25">
      <c r="A5" s="1027" t="s">
        <v>242</v>
      </c>
      <c r="B5" s="1665"/>
      <c r="C5" s="1028" t="s">
        <v>526</v>
      </c>
      <c r="D5" s="1038" t="s">
        <v>629</v>
      </c>
      <c r="E5" s="1029" t="s">
        <v>423</v>
      </c>
      <c r="F5" s="1030" t="s">
        <v>630</v>
      </c>
    </row>
    <row r="6" spans="1:6" s="278" customFormat="1" ht="11.25" customHeight="1" x14ac:dyDescent="0.2">
      <c r="A6" s="309" t="s">
        <v>589</v>
      </c>
      <c r="B6" s="783">
        <v>20</v>
      </c>
      <c r="C6" s="1031" t="s">
        <v>817</v>
      </c>
      <c r="D6" s="830">
        <v>20</v>
      </c>
      <c r="E6" s="1032">
        <v>20</v>
      </c>
      <c r="F6" s="866">
        <v>990</v>
      </c>
    </row>
    <row r="7" spans="1:6" s="278" customFormat="1" ht="11.25" customHeight="1" x14ac:dyDescent="0.2">
      <c r="A7" s="279" t="s">
        <v>590</v>
      </c>
      <c r="B7" s="787">
        <v>307</v>
      </c>
      <c r="C7" s="1033" t="s">
        <v>1443</v>
      </c>
      <c r="D7" s="836">
        <v>1965</v>
      </c>
      <c r="E7" s="654">
        <v>307</v>
      </c>
      <c r="F7" s="868" t="s">
        <v>1014</v>
      </c>
    </row>
    <row r="8" spans="1:6" s="278" customFormat="1" ht="11.25" customHeight="1" x14ac:dyDescent="0.2">
      <c r="A8" s="279" t="s">
        <v>591</v>
      </c>
      <c r="B8" s="787">
        <v>1500</v>
      </c>
      <c r="C8" s="1033" t="s">
        <v>1443</v>
      </c>
      <c r="D8" s="836">
        <v>20000</v>
      </c>
      <c r="E8" s="654">
        <v>1500</v>
      </c>
      <c r="F8" s="868" t="s">
        <v>1014</v>
      </c>
    </row>
    <row r="9" spans="1:6" s="278" customFormat="1" ht="11.25" customHeight="1" x14ac:dyDescent="0.2">
      <c r="A9" s="279" t="s">
        <v>592</v>
      </c>
      <c r="B9" s="787">
        <v>2.5999999999999998E-5</v>
      </c>
      <c r="C9" s="1033" t="s">
        <v>1444</v>
      </c>
      <c r="D9" s="836">
        <v>8.5</v>
      </c>
      <c r="E9" s="654">
        <v>1.3999999999999999E-4</v>
      </c>
      <c r="F9" s="868">
        <v>2.5999999999999998E-5</v>
      </c>
    </row>
    <row r="10" spans="1:6" s="278" customFormat="1" ht="11.25" customHeight="1" x14ac:dyDescent="0.2">
      <c r="A10" s="279" t="s">
        <v>171</v>
      </c>
      <c r="B10" s="787">
        <v>700</v>
      </c>
      <c r="C10" s="1033" t="s">
        <v>1443</v>
      </c>
      <c r="D10" s="836">
        <v>50000</v>
      </c>
      <c r="E10" s="654">
        <v>700</v>
      </c>
      <c r="F10" s="868" t="s">
        <v>1014</v>
      </c>
    </row>
    <row r="11" spans="1:6" s="278" customFormat="1" ht="11.25" customHeight="1" x14ac:dyDescent="0.2">
      <c r="A11" s="305" t="s">
        <v>172</v>
      </c>
      <c r="B11" s="787">
        <v>20</v>
      </c>
      <c r="C11" s="1033" t="s">
        <v>1443</v>
      </c>
      <c r="D11" s="836">
        <v>50000</v>
      </c>
      <c r="E11" s="654">
        <v>20</v>
      </c>
      <c r="F11" s="868" t="s">
        <v>1014</v>
      </c>
    </row>
    <row r="12" spans="1:6" s="278" customFormat="1" ht="11.25" customHeight="1" x14ac:dyDescent="0.2">
      <c r="A12" s="305" t="s">
        <v>103</v>
      </c>
      <c r="B12" s="787">
        <v>11</v>
      </c>
      <c r="C12" s="1033" t="s">
        <v>1443</v>
      </c>
      <c r="D12" s="836">
        <v>50000</v>
      </c>
      <c r="E12" s="654">
        <v>11</v>
      </c>
      <c r="F12" s="868" t="s">
        <v>1014</v>
      </c>
    </row>
    <row r="13" spans="1:6" s="278" customFormat="1" ht="11.25" customHeight="1" x14ac:dyDescent="0.2">
      <c r="A13" s="279" t="s">
        <v>593</v>
      </c>
      <c r="B13" s="787">
        <v>0.73</v>
      </c>
      <c r="C13" s="1033" t="s">
        <v>1443</v>
      </c>
      <c r="D13" s="836">
        <v>21.5</v>
      </c>
      <c r="E13" s="654">
        <v>0.73</v>
      </c>
      <c r="F13" s="868">
        <v>40000</v>
      </c>
    </row>
    <row r="14" spans="1:6" s="278" customFormat="1" ht="11.25" customHeight="1" x14ac:dyDescent="0.2">
      <c r="A14" s="279" t="s">
        <v>594</v>
      </c>
      <c r="B14" s="787">
        <v>30</v>
      </c>
      <c r="C14" s="1033" t="s">
        <v>1443</v>
      </c>
      <c r="D14" s="836">
        <v>50000</v>
      </c>
      <c r="E14" s="654">
        <v>30</v>
      </c>
      <c r="F14" s="868">
        <v>15000</v>
      </c>
    </row>
    <row r="15" spans="1:6" s="278" customFormat="1" ht="11.25" customHeight="1" x14ac:dyDescent="0.2">
      <c r="A15" s="279" t="s">
        <v>731</v>
      </c>
      <c r="B15" s="787">
        <v>0.14000000000000001</v>
      </c>
      <c r="C15" s="1033" t="s">
        <v>1444</v>
      </c>
      <c r="D15" s="836">
        <v>50000</v>
      </c>
      <c r="E15" s="654">
        <v>36</v>
      </c>
      <c r="F15" s="868">
        <v>0.14000000000000001</v>
      </c>
    </row>
    <row r="16" spans="1:6" s="278" customFormat="1" ht="11.25" customHeight="1" x14ac:dyDescent="0.2">
      <c r="A16" s="279" t="s">
        <v>104</v>
      </c>
      <c r="B16" s="787">
        <v>12</v>
      </c>
      <c r="C16" s="1033" t="s">
        <v>1443</v>
      </c>
      <c r="D16" s="836">
        <v>17500</v>
      </c>
      <c r="E16" s="654">
        <v>12</v>
      </c>
      <c r="F16" s="868" t="s">
        <v>1014</v>
      </c>
    </row>
    <row r="17" spans="1:6" s="278" customFormat="1" ht="11.25" customHeight="1" x14ac:dyDescent="0.2">
      <c r="A17" s="279" t="s">
        <v>732</v>
      </c>
      <c r="B17" s="787">
        <v>220</v>
      </c>
      <c r="C17" s="1033" t="s">
        <v>1443</v>
      </c>
      <c r="D17" s="836">
        <v>50000</v>
      </c>
      <c r="E17" s="654">
        <v>220</v>
      </c>
      <c r="F17" s="868" t="s">
        <v>1014</v>
      </c>
    </row>
    <row r="18" spans="1:6" s="278" customFormat="1" ht="11.25" customHeight="1" x14ac:dyDescent="0.2">
      <c r="A18" s="279" t="s">
        <v>1245</v>
      </c>
      <c r="B18" s="787">
        <v>0.14000000000000001</v>
      </c>
      <c r="C18" s="1033" t="s">
        <v>1443</v>
      </c>
      <c r="D18" s="836">
        <v>1900</v>
      </c>
      <c r="E18" s="654">
        <v>0.14000000000000001</v>
      </c>
      <c r="F18" s="868" t="s">
        <v>1014</v>
      </c>
    </row>
    <row r="19" spans="1:6" s="278" customFormat="1" ht="11.25" customHeight="1" x14ac:dyDescent="0.2">
      <c r="A19" s="279" t="s">
        <v>733</v>
      </c>
      <c r="B19" s="787">
        <v>13</v>
      </c>
      <c r="C19" s="1033" t="s">
        <v>1444</v>
      </c>
      <c r="D19" s="836">
        <v>2000</v>
      </c>
      <c r="E19" s="654">
        <v>71.3</v>
      </c>
      <c r="F19" s="868">
        <v>13</v>
      </c>
    </row>
    <row r="20" spans="1:6" s="278" customFormat="1" ht="11.25" customHeight="1" x14ac:dyDescent="0.2">
      <c r="A20" s="279" t="s">
        <v>734</v>
      </c>
      <c r="B20" s="787">
        <v>1.7999999999999999E-2</v>
      </c>
      <c r="C20" s="1033" t="s">
        <v>1444</v>
      </c>
      <c r="D20" s="836">
        <v>4.7</v>
      </c>
      <c r="E20" s="654">
        <v>2.7E-2</v>
      </c>
      <c r="F20" s="868">
        <v>1.7999999999999999E-2</v>
      </c>
    </row>
    <row r="21" spans="1:6" s="278" customFormat="1" ht="11.25" customHeight="1" x14ac:dyDescent="0.2">
      <c r="A21" s="279" t="s">
        <v>735</v>
      </c>
      <c r="B21" s="787">
        <v>1.7999999999999999E-2</v>
      </c>
      <c r="C21" s="1033" t="s">
        <v>1444</v>
      </c>
      <c r="D21" s="836">
        <v>0.8</v>
      </c>
      <c r="E21" s="654">
        <v>0.3</v>
      </c>
      <c r="F21" s="868">
        <v>1.7999999999999999E-2</v>
      </c>
    </row>
    <row r="22" spans="1:6" s="278" customFormat="1" ht="11.25" customHeight="1" x14ac:dyDescent="0.2">
      <c r="A22" s="279" t="s">
        <v>736</v>
      </c>
      <c r="B22" s="787">
        <v>1.7999999999999999E-2</v>
      </c>
      <c r="C22" s="1033" t="s">
        <v>1444</v>
      </c>
      <c r="D22" s="836">
        <v>0.75</v>
      </c>
      <c r="E22" s="654">
        <v>0.68</v>
      </c>
      <c r="F22" s="868">
        <v>1.7999999999999999E-2</v>
      </c>
    </row>
    <row r="23" spans="1:6" s="278" customFormat="1" ht="11.25" customHeight="1" x14ac:dyDescent="0.2">
      <c r="A23" s="279" t="s">
        <v>737</v>
      </c>
      <c r="B23" s="787">
        <v>0.12999999999999998</v>
      </c>
      <c r="C23" s="1033" t="s">
        <v>817</v>
      </c>
      <c r="D23" s="836">
        <v>0.12999999999999998</v>
      </c>
      <c r="E23" s="654">
        <v>0.44</v>
      </c>
      <c r="F23" s="868" t="s">
        <v>1014</v>
      </c>
    </row>
    <row r="24" spans="1:6" s="278" customFormat="1" ht="11.25" customHeight="1" x14ac:dyDescent="0.2">
      <c r="A24" s="279" t="s">
        <v>738</v>
      </c>
      <c r="B24" s="787">
        <v>1.7999999999999999E-2</v>
      </c>
      <c r="C24" s="1033" t="s">
        <v>1444</v>
      </c>
      <c r="D24" s="836">
        <v>0.4</v>
      </c>
      <c r="E24" s="654">
        <v>0.64</v>
      </c>
      <c r="F24" s="868">
        <v>1.7999999999999999E-2</v>
      </c>
    </row>
    <row r="25" spans="1:6" s="278" customFormat="1" ht="11.25" customHeight="1" x14ac:dyDescent="0.2">
      <c r="A25" s="279" t="s">
        <v>136</v>
      </c>
      <c r="B25" s="787">
        <v>3.7999999999999999E-2</v>
      </c>
      <c r="C25" s="1033" t="s">
        <v>1444</v>
      </c>
      <c r="D25" s="836">
        <v>50000</v>
      </c>
      <c r="E25" s="654">
        <v>0.66</v>
      </c>
      <c r="F25" s="868">
        <v>3.7999999999999999E-2</v>
      </c>
    </row>
    <row r="26" spans="1:6" s="278" customFormat="1" ht="11.25" customHeight="1" x14ac:dyDescent="0.2">
      <c r="A26" s="279" t="s">
        <v>243</v>
      </c>
      <c r="B26" s="787">
        <v>0.5</v>
      </c>
      <c r="C26" s="1033" t="s">
        <v>817</v>
      </c>
      <c r="D26" s="836">
        <v>0.5</v>
      </c>
      <c r="E26" s="654">
        <v>14</v>
      </c>
      <c r="F26" s="868" t="s">
        <v>1014</v>
      </c>
    </row>
    <row r="27" spans="1:6" s="278" customFormat="1" ht="11.25" customHeight="1" x14ac:dyDescent="0.2">
      <c r="A27" s="279" t="s">
        <v>137</v>
      </c>
      <c r="B27" s="787">
        <v>0.44</v>
      </c>
      <c r="C27" s="1033" t="s">
        <v>1444</v>
      </c>
      <c r="D27" s="836">
        <v>360</v>
      </c>
      <c r="E27" s="654">
        <v>2380</v>
      </c>
      <c r="F27" s="868">
        <v>0.44</v>
      </c>
    </row>
    <row r="28" spans="1:6" s="278" customFormat="1" ht="11.25" customHeight="1" x14ac:dyDescent="0.2">
      <c r="A28" s="789" t="s">
        <v>1177</v>
      </c>
      <c r="B28" s="787">
        <v>0.37322971522061449</v>
      </c>
      <c r="C28" s="1033" t="s">
        <v>1443</v>
      </c>
      <c r="D28" s="836">
        <v>320</v>
      </c>
      <c r="E28" s="654">
        <v>0.37322971522061449</v>
      </c>
      <c r="F28" s="868">
        <v>1400</v>
      </c>
    </row>
    <row r="29" spans="1:6" s="278" customFormat="1" ht="11.25" customHeight="1" x14ac:dyDescent="0.2">
      <c r="A29" s="279" t="s">
        <v>138</v>
      </c>
      <c r="B29" s="787">
        <v>2.2000000000000002</v>
      </c>
      <c r="C29" s="1033" t="s">
        <v>1444</v>
      </c>
      <c r="D29" s="836">
        <v>135</v>
      </c>
      <c r="E29" s="654">
        <v>3</v>
      </c>
      <c r="F29" s="868">
        <v>2.2000000000000002</v>
      </c>
    </row>
    <row r="30" spans="1:6" s="278" customFormat="1" ht="11.25" customHeight="1" x14ac:dyDescent="0.2">
      <c r="A30" s="279" t="s">
        <v>139</v>
      </c>
      <c r="B30" s="787">
        <v>1000</v>
      </c>
      <c r="C30" s="1033" t="s">
        <v>1443</v>
      </c>
      <c r="D30" s="836">
        <v>50000</v>
      </c>
      <c r="E30" s="654">
        <v>1000</v>
      </c>
      <c r="F30" s="868" t="s">
        <v>1014</v>
      </c>
    </row>
    <row r="31" spans="1:6" s="278" customFormat="1" ht="11.25" customHeight="1" x14ac:dyDescent="0.2">
      <c r="A31" s="279" t="s">
        <v>140</v>
      </c>
      <c r="B31" s="787">
        <v>340</v>
      </c>
      <c r="C31" s="1033" t="s">
        <v>1443</v>
      </c>
      <c r="D31" s="836">
        <v>50000</v>
      </c>
      <c r="E31" s="654">
        <v>340</v>
      </c>
      <c r="F31" s="868" t="s">
        <v>1014</v>
      </c>
    </row>
    <row r="32" spans="1:6" s="278" customFormat="1" ht="11.25" customHeight="1" x14ac:dyDescent="0.2">
      <c r="A32" s="279" t="s">
        <v>141</v>
      </c>
      <c r="B32" s="787">
        <v>140</v>
      </c>
      <c r="C32" s="1033" t="s">
        <v>1444</v>
      </c>
      <c r="D32" s="836">
        <v>510</v>
      </c>
      <c r="E32" s="654">
        <v>320</v>
      </c>
      <c r="F32" s="868">
        <v>140</v>
      </c>
    </row>
    <row r="33" spans="1:6" s="278" customFormat="1" ht="11.25" customHeight="1" x14ac:dyDescent="0.2">
      <c r="A33" s="279" t="s">
        <v>142</v>
      </c>
      <c r="B33" s="787">
        <v>16</v>
      </c>
      <c r="C33" s="1033" t="s">
        <v>1443</v>
      </c>
      <c r="D33" s="836">
        <v>50000</v>
      </c>
      <c r="E33" s="654">
        <v>16</v>
      </c>
      <c r="F33" s="868">
        <v>1500</v>
      </c>
    </row>
    <row r="34" spans="1:6" s="278" customFormat="1" ht="11.25" customHeight="1" x14ac:dyDescent="0.2">
      <c r="A34" s="279" t="s">
        <v>143</v>
      </c>
      <c r="B34" s="787">
        <v>9.3000000000000007</v>
      </c>
      <c r="C34" s="1033" t="s">
        <v>1443</v>
      </c>
      <c r="D34" s="836">
        <v>50000</v>
      </c>
      <c r="E34" s="654">
        <v>9.3000000000000007</v>
      </c>
      <c r="F34" s="868" t="s">
        <v>1014</v>
      </c>
    </row>
    <row r="35" spans="1:6" s="278" customFormat="1" ht="11.25" customHeight="1" x14ac:dyDescent="0.2">
      <c r="A35" s="279" t="s">
        <v>144</v>
      </c>
      <c r="B35" s="787">
        <v>2.2999999999999998</v>
      </c>
      <c r="C35" s="1033" t="s">
        <v>1444</v>
      </c>
      <c r="D35" s="836">
        <v>520</v>
      </c>
      <c r="E35" s="654">
        <v>9.8000000000000007</v>
      </c>
      <c r="F35" s="868">
        <v>2.2999999999999998</v>
      </c>
    </row>
    <row r="36" spans="1:6" s="278" customFormat="1" ht="11.25" customHeight="1" x14ac:dyDescent="0.2">
      <c r="A36" s="279" t="s">
        <v>655</v>
      </c>
      <c r="B36" s="787">
        <v>1.5999999999999999E-5</v>
      </c>
      <c r="C36" s="1033" t="s">
        <v>1444</v>
      </c>
      <c r="D36" s="836">
        <v>2.5</v>
      </c>
      <c r="E36" s="654">
        <v>4.0000000000000001E-3</v>
      </c>
      <c r="F36" s="868">
        <v>1.5999999999999999E-5</v>
      </c>
    </row>
    <row r="37" spans="1:6" s="278" customFormat="1" ht="11.25" customHeight="1" x14ac:dyDescent="0.2">
      <c r="A37" s="279" t="s">
        <v>145</v>
      </c>
      <c r="B37" s="787">
        <v>19</v>
      </c>
      <c r="C37" s="1033" t="s">
        <v>1443</v>
      </c>
      <c r="D37" s="836">
        <v>50000</v>
      </c>
      <c r="E37" s="654">
        <v>19</v>
      </c>
      <c r="F37" s="868" t="s">
        <v>1014</v>
      </c>
    </row>
    <row r="38" spans="1:6" s="278" customFormat="1" ht="11.25" customHeight="1" x14ac:dyDescent="0.2">
      <c r="A38" s="279" t="s">
        <v>146</v>
      </c>
      <c r="B38" s="787">
        <v>50</v>
      </c>
      <c r="C38" s="1033" t="s">
        <v>817</v>
      </c>
      <c r="D38" s="836">
        <v>50</v>
      </c>
      <c r="E38" s="654">
        <v>64</v>
      </c>
      <c r="F38" s="868">
        <v>21000</v>
      </c>
    </row>
    <row r="39" spans="1:6" s="278" customFormat="1" ht="11.25" customHeight="1" x14ac:dyDescent="0.2">
      <c r="A39" s="279" t="s">
        <v>829</v>
      </c>
      <c r="B39" s="787">
        <v>16</v>
      </c>
      <c r="C39" s="1033" t="s">
        <v>817</v>
      </c>
      <c r="D39" s="836">
        <v>16</v>
      </c>
      <c r="E39" s="654">
        <v>20857.142857142859</v>
      </c>
      <c r="F39" s="868" t="s">
        <v>1014</v>
      </c>
    </row>
    <row r="40" spans="1:6" ht="11.25" customHeight="1" x14ac:dyDescent="0.2">
      <c r="A40" s="307" t="s">
        <v>147</v>
      </c>
      <c r="B40" s="787">
        <v>5.0999999999999996</v>
      </c>
      <c r="C40" s="1033" t="s">
        <v>1444</v>
      </c>
      <c r="D40" s="836">
        <v>2400</v>
      </c>
      <c r="E40" s="654">
        <v>28</v>
      </c>
      <c r="F40" s="868">
        <v>5.0999999999999996</v>
      </c>
    </row>
    <row r="41" spans="1:6" ht="11.25" customHeight="1" x14ac:dyDescent="0.2">
      <c r="A41" s="279" t="s">
        <v>830</v>
      </c>
      <c r="B41" s="787">
        <v>187.71428571428572</v>
      </c>
      <c r="C41" s="1033" t="s">
        <v>1443</v>
      </c>
      <c r="D41" s="836">
        <v>50000</v>
      </c>
      <c r="E41" s="654">
        <v>187.71428571428572</v>
      </c>
      <c r="F41" s="868" t="s">
        <v>1014</v>
      </c>
    </row>
    <row r="42" spans="1:6" ht="11.25" customHeight="1" x14ac:dyDescent="0.2">
      <c r="A42" s="279" t="s">
        <v>148</v>
      </c>
      <c r="B42" s="787">
        <v>0.18</v>
      </c>
      <c r="C42" s="1033" t="s">
        <v>817</v>
      </c>
      <c r="D42" s="836">
        <v>0.18</v>
      </c>
      <c r="E42" s="654">
        <v>400</v>
      </c>
      <c r="F42" s="868">
        <v>150</v>
      </c>
    </row>
    <row r="43" spans="1:6" ht="11.25" customHeight="1" x14ac:dyDescent="0.2">
      <c r="A43" s="279" t="s">
        <v>653</v>
      </c>
      <c r="B43" s="787">
        <v>50</v>
      </c>
      <c r="C43" s="1033" t="s">
        <v>1443</v>
      </c>
      <c r="D43" s="836">
        <v>50000</v>
      </c>
      <c r="E43" s="654">
        <v>50</v>
      </c>
      <c r="F43" s="868" t="s">
        <v>1014</v>
      </c>
    </row>
    <row r="44" spans="1:6" ht="11.25" customHeight="1" x14ac:dyDescent="0.2">
      <c r="A44" s="279" t="s">
        <v>827</v>
      </c>
      <c r="B44" s="787">
        <v>20</v>
      </c>
      <c r="C44" s="1033" t="s">
        <v>1443</v>
      </c>
      <c r="D44" s="836">
        <v>50000</v>
      </c>
      <c r="E44" s="654">
        <v>20</v>
      </c>
      <c r="F44" s="868" t="s">
        <v>1014</v>
      </c>
    </row>
    <row r="45" spans="1:6" ht="11.25" customHeight="1" x14ac:dyDescent="0.2">
      <c r="A45" s="279" t="s">
        <v>828</v>
      </c>
      <c r="B45" s="787">
        <v>50</v>
      </c>
      <c r="C45" s="1033" t="s">
        <v>1443</v>
      </c>
      <c r="D45" s="836">
        <v>50000</v>
      </c>
      <c r="E45" s="654">
        <v>50</v>
      </c>
      <c r="F45" s="868" t="s">
        <v>1014</v>
      </c>
    </row>
    <row r="46" spans="1:6" ht="11.25" customHeight="1" x14ac:dyDescent="0.2">
      <c r="A46" s="279" t="s">
        <v>149</v>
      </c>
      <c r="B46" s="787">
        <v>1.7999999999999999E-2</v>
      </c>
      <c r="C46" s="1033" t="s">
        <v>1444</v>
      </c>
      <c r="D46" s="836">
        <v>1</v>
      </c>
      <c r="E46" s="654">
        <v>2</v>
      </c>
      <c r="F46" s="868">
        <v>1.7999999999999999E-2</v>
      </c>
    </row>
    <row r="47" spans="1:6" ht="11.25" customHeight="1" x14ac:dyDescent="0.2">
      <c r="A47" s="279" t="s">
        <v>150</v>
      </c>
      <c r="B47" s="787">
        <v>23</v>
      </c>
      <c r="C47" s="1033" t="s">
        <v>1443</v>
      </c>
      <c r="D47" s="836">
        <v>50000</v>
      </c>
      <c r="E47" s="654">
        <v>23</v>
      </c>
      <c r="F47" s="868" t="s">
        <v>1014</v>
      </c>
    </row>
    <row r="48" spans="1:6" ht="11.25" customHeight="1" x14ac:dyDescent="0.2">
      <c r="A48" s="279" t="s">
        <v>151</v>
      </c>
      <c r="B48" s="787">
        <v>2.9</v>
      </c>
      <c r="C48" s="1033" t="s">
        <v>1443</v>
      </c>
      <c r="D48" s="836">
        <v>50000</v>
      </c>
      <c r="E48" s="654">
        <v>2.9</v>
      </c>
      <c r="F48" s="868" t="s">
        <v>1014</v>
      </c>
    </row>
    <row r="49" spans="1:6" ht="11.25" customHeight="1" x14ac:dyDescent="0.2">
      <c r="A49" s="279" t="s">
        <v>152</v>
      </c>
      <c r="B49" s="787">
        <v>1</v>
      </c>
      <c r="C49" s="1033" t="s">
        <v>1443</v>
      </c>
      <c r="D49" s="836">
        <v>170</v>
      </c>
      <c r="E49" s="654">
        <v>1</v>
      </c>
      <c r="F49" s="868">
        <v>220000</v>
      </c>
    </row>
    <row r="50" spans="1:6" ht="11.25" customHeight="1" x14ac:dyDescent="0.2">
      <c r="A50" s="305" t="s">
        <v>105</v>
      </c>
      <c r="B50" s="787">
        <v>190</v>
      </c>
      <c r="C50" s="1033" t="s">
        <v>1443</v>
      </c>
      <c r="D50" s="836">
        <v>29850</v>
      </c>
      <c r="E50" s="654">
        <v>190</v>
      </c>
      <c r="F50" s="868" t="s">
        <v>1014</v>
      </c>
    </row>
    <row r="51" spans="1:6" ht="11.25" customHeight="1" x14ac:dyDescent="0.2">
      <c r="A51" s="279" t="s">
        <v>106</v>
      </c>
      <c r="B51" s="787">
        <v>300</v>
      </c>
      <c r="C51" s="1033" t="s">
        <v>1443</v>
      </c>
      <c r="D51" s="836">
        <v>50000</v>
      </c>
      <c r="E51" s="654">
        <v>300</v>
      </c>
      <c r="F51" s="868" t="s">
        <v>1014</v>
      </c>
    </row>
    <row r="52" spans="1:6" ht="11.25" customHeight="1" x14ac:dyDescent="0.2">
      <c r="A52" s="279" t="s">
        <v>153</v>
      </c>
      <c r="B52" s="787">
        <v>1.7999999999999999E-2</v>
      </c>
      <c r="C52" s="1033" t="s">
        <v>1444</v>
      </c>
      <c r="D52" s="836">
        <v>1.25</v>
      </c>
      <c r="E52" s="654">
        <v>7.1</v>
      </c>
      <c r="F52" s="868">
        <v>1.7999999999999999E-2</v>
      </c>
    </row>
    <row r="53" spans="1:6" ht="11.25" customHeight="1" x14ac:dyDescent="0.2">
      <c r="A53" s="279" t="s">
        <v>401</v>
      </c>
      <c r="B53" s="787">
        <v>0.04</v>
      </c>
      <c r="C53" s="1033" t="s">
        <v>1443</v>
      </c>
      <c r="D53" s="836">
        <v>10</v>
      </c>
      <c r="E53" s="654">
        <v>0.04</v>
      </c>
      <c r="F53" s="868" t="s">
        <v>1014</v>
      </c>
    </row>
    <row r="54" spans="1:6" ht="11.25" customHeight="1" x14ac:dyDescent="0.2">
      <c r="A54" s="279" t="s">
        <v>154</v>
      </c>
      <c r="B54" s="787">
        <v>13</v>
      </c>
      <c r="C54" s="1033" t="s">
        <v>1444</v>
      </c>
      <c r="D54" s="836">
        <v>50000</v>
      </c>
      <c r="E54" s="654">
        <v>34</v>
      </c>
      <c r="F54" s="868">
        <v>13</v>
      </c>
    </row>
    <row r="55" spans="1:6" ht="11.25" customHeight="1" x14ac:dyDescent="0.2">
      <c r="A55" s="279" t="s">
        <v>528</v>
      </c>
      <c r="B55" s="787">
        <v>1400</v>
      </c>
      <c r="C55" s="1033" t="s">
        <v>1443</v>
      </c>
      <c r="D55" s="836">
        <v>50000</v>
      </c>
      <c r="E55" s="654">
        <v>1400</v>
      </c>
      <c r="F55" s="868" t="s">
        <v>1014</v>
      </c>
    </row>
    <row r="56" spans="1:6" ht="11.25" customHeight="1" x14ac:dyDescent="0.2">
      <c r="A56" s="279" t="s">
        <v>155</v>
      </c>
      <c r="B56" s="787">
        <v>10</v>
      </c>
      <c r="C56" s="1033" t="s">
        <v>817</v>
      </c>
      <c r="D56" s="836">
        <v>10</v>
      </c>
      <c r="E56" s="654">
        <v>14</v>
      </c>
      <c r="F56" s="868">
        <v>850</v>
      </c>
    </row>
    <row r="57" spans="1:6" ht="11.25" customHeight="1" x14ac:dyDescent="0.2">
      <c r="A57" s="279" t="s">
        <v>235</v>
      </c>
      <c r="B57" s="787">
        <v>71</v>
      </c>
      <c r="C57" s="1033" t="s">
        <v>1443</v>
      </c>
      <c r="D57" s="836">
        <v>50000</v>
      </c>
      <c r="E57" s="654">
        <v>71</v>
      </c>
      <c r="F57" s="868">
        <v>850</v>
      </c>
    </row>
    <row r="58" spans="1:6" ht="11.25" customHeight="1" x14ac:dyDescent="0.2">
      <c r="A58" s="279" t="s">
        <v>236</v>
      </c>
      <c r="B58" s="787">
        <v>11</v>
      </c>
      <c r="C58" s="1033" t="s">
        <v>817</v>
      </c>
      <c r="D58" s="836">
        <v>11</v>
      </c>
      <c r="E58" s="654">
        <v>15</v>
      </c>
      <c r="F58" s="868">
        <v>850</v>
      </c>
    </row>
    <row r="59" spans="1:6" ht="11.25" customHeight="1" x14ac:dyDescent="0.2">
      <c r="A59" s="279" t="s">
        <v>237</v>
      </c>
      <c r="B59" s="787">
        <v>7.0000000000000001E-3</v>
      </c>
      <c r="C59" s="1033" t="s">
        <v>1444</v>
      </c>
      <c r="D59" s="836">
        <v>1550</v>
      </c>
      <c r="E59" s="654">
        <v>4.5</v>
      </c>
      <c r="F59" s="868">
        <v>7.0000000000000001E-3</v>
      </c>
    </row>
    <row r="60" spans="1:6" ht="11.25" customHeight="1" x14ac:dyDescent="0.2">
      <c r="A60" s="279" t="s">
        <v>375</v>
      </c>
      <c r="B60" s="787">
        <v>3.1E-4</v>
      </c>
      <c r="C60" s="1033" t="s">
        <v>1444</v>
      </c>
      <c r="D60" s="836">
        <v>45</v>
      </c>
      <c r="E60" s="654">
        <v>1.0999999999999999E-2</v>
      </c>
      <c r="F60" s="868">
        <v>3.1E-4</v>
      </c>
    </row>
    <row r="61" spans="1:6" ht="11.25" customHeight="1" x14ac:dyDescent="0.2">
      <c r="A61" s="279" t="s">
        <v>376</v>
      </c>
      <c r="B61" s="787">
        <v>2.2000000000000001E-4</v>
      </c>
      <c r="C61" s="1033" t="s">
        <v>1444</v>
      </c>
      <c r="D61" s="836">
        <v>20</v>
      </c>
      <c r="E61" s="654">
        <v>0.41</v>
      </c>
      <c r="F61" s="868">
        <v>2.2000000000000001E-4</v>
      </c>
    </row>
    <row r="62" spans="1:6" ht="11.25" customHeight="1" x14ac:dyDescent="0.2">
      <c r="A62" s="279" t="s">
        <v>377</v>
      </c>
      <c r="B62" s="787">
        <v>7.9999999999999996E-6</v>
      </c>
      <c r="C62" s="1033" t="s">
        <v>1444</v>
      </c>
      <c r="D62" s="836">
        <v>2.75</v>
      </c>
      <c r="E62" s="654">
        <v>1E-3</v>
      </c>
      <c r="F62" s="868">
        <v>7.9999999999999996E-6</v>
      </c>
    </row>
    <row r="63" spans="1:6" ht="11.25" customHeight="1" x14ac:dyDescent="0.2">
      <c r="A63" s="279" t="s">
        <v>244</v>
      </c>
      <c r="B63" s="787">
        <v>47</v>
      </c>
      <c r="C63" s="1033" t="s">
        <v>1443</v>
      </c>
      <c r="D63" s="836">
        <v>50000</v>
      </c>
      <c r="E63" s="654">
        <v>47</v>
      </c>
      <c r="F63" s="868" t="s">
        <v>1014</v>
      </c>
    </row>
    <row r="64" spans="1:6" ht="11.25" customHeight="1" x14ac:dyDescent="0.2">
      <c r="A64" s="279" t="s">
        <v>245</v>
      </c>
      <c r="B64" s="787">
        <v>79</v>
      </c>
      <c r="C64" s="1033" t="s">
        <v>1444</v>
      </c>
      <c r="D64" s="836">
        <v>20000</v>
      </c>
      <c r="E64" s="654">
        <v>910</v>
      </c>
      <c r="F64" s="868">
        <v>79</v>
      </c>
    </row>
    <row r="65" spans="1:6" ht="11.25" customHeight="1" x14ac:dyDescent="0.2">
      <c r="A65" s="279" t="s">
        <v>307</v>
      </c>
      <c r="B65" s="787">
        <v>0.6</v>
      </c>
      <c r="C65" s="1033" t="s">
        <v>1444</v>
      </c>
      <c r="D65" s="836">
        <v>1500</v>
      </c>
      <c r="E65" s="654">
        <v>25</v>
      </c>
      <c r="F65" s="868">
        <v>0.6</v>
      </c>
    </row>
    <row r="66" spans="1:6" ht="11.25" customHeight="1" x14ac:dyDescent="0.2">
      <c r="A66" s="279" t="s">
        <v>308</v>
      </c>
      <c r="B66" s="787">
        <v>620</v>
      </c>
      <c r="C66" s="1033" t="s">
        <v>1443</v>
      </c>
      <c r="D66" s="836">
        <v>50000</v>
      </c>
      <c r="E66" s="654">
        <v>620</v>
      </c>
      <c r="F66" s="868" t="s">
        <v>1014</v>
      </c>
    </row>
    <row r="67" spans="1:6" ht="11.25" customHeight="1" x14ac:dyDescent="0.2">
      <c r="A67" s="279" t="s">
        <v>238</v>
      </c>
      <c r="B67" s="787">
        <v>260</v>
      </c>
      <c r="C67" s="1033" t="s">
        <v>817</v>
      </c>
      <c r="D67" s="836">
        <v>260</v>
      </c>
      <c r="E67" s="654">
        <v>558</v>
      </c>
      <c r="F67" s="868" t="s">
        <v>67</v>
      </c>
    </row>
    <row r="68" spans="1:6" ht="11.25" customHeight="1" x14ac:dyDescent="0.2">
      <c r="A68" s="279" t="s">
        <v>1002</v>
      </c>
      <c r="B68" s="787">
        <v>0.3</v>
      </c>
      <c r="C68" s="1033" t="s">
        <v>817</v>
      </c>
      <c r="D68" s="836">
        <v>0.3</v>
      </c>
      <c r="E68" s="654">
        <v>790</v>
      </c>
      <c r="F68" s="868">
        <v>290</v>
      </c>
    </row>
    <row r="69" spans="1:6" ht="11.25" customHeight="1" x14ac:dyDescent="0.2">
      <c r="A69" s="279" t="s">
        <v>107</v>
      </c>
      <c r="B69" s="787">
        <v>70</v>
      </c>
      <c r="C69" s="1033" t="s">
        <v>1443</v>
      </c>
      <c r="D69" s="836">
        <v>50000</v>
      </c>
      <c r="E69" s="654">
        <v>70</v>
      </c>
      <c r="F69" s="868" t="s">
        <v>1014</v>
      </c>
    </row>
    <row r="70" spans="1:6" ht="11.25" customHeight="1" x14ac:dyDescent="0.2">
      <c r="A70" s="279" t="s">
        <v>1003</v>
      </c>
      <c r="B70" s="787">
        <v>10</v>
      </c>
      <c r="C70" s="1033" t="s">
        <v>817</v>
      </c>
      <c r="D70" s="836">
        <v>10</v>
      </c>
      <c r="E70" s="654">
        <v>520</v>
      </c>
      <c r="F70" s="868">
        <v>15</v>
      </c>
    </row>
    <row r="71" spans="1:6" ht="11.25" customHeight="1" x14ac:dyDescent="0.2">
      <c r="A71" s="279" t="s">
        <v>309</v>
      </c>
      <c r="B71" s="787">
        <v>0.06</v>
      </c>
      <c r="C71" s="1033" t="s">
        <v>1443</v>
      </c>
      <c r="D71" s="836">
        <v>50000</v>
      </c>
      <c r="E71" s="654">
        <v>0.06</v>
      </c>
      <c r="F71" s="868">
        <v>4.5999999999999996</v>
      </c>
    </row>
    <row r="72" spans="1:6" ht="11.25" customHeight="1" x14ac:dyDescent="0.2">
      <c r="A72" s="279" t="s">
        <v>1004</v>
      </c>
      <c r="B72" s="787">
        <v>2.5000000000000001E-5</v>
      </c>
      <c r="C72" s="1033" t="s">
        <v>1444</v>
      </c>
      <c r="D72" s="836">
        <v>41</v>
      </c>
      <c r="E72" s="654">
        <v>1.9E-3</v>
      </c>
      <c r="F72" s="868">
        <v>2.5000000000000001E-5</v>
      </c>
    </row>
    <row r="73" spans="1:6" ht="11.25" customHeight="1" x14ac:dyDescent="0.2">
      <c r="A73" s="279" t="s">
        <v>1005</v>
      </c>
      <c r="B73" s="787">
        <v>210</v>
      </c>
      <c r="C73" s="1033" t="s">
        <v>1443</v>
      </c>
      <c r="D73" s="836">
        <v>50000</v>
      </c>
      <c r="E73" s="654">
        <v>210</v>
      </c>
      <c r="F73" s="868">
        <v>44000</v>
      </c>
    </row>
    <row r="74" spans="1:6" ht="11.25" customHeight="1" x14ac:dyDescent="0.2">
      <c r="A74" s="279" t="s">
        <v>1007</v>
      </c>
      <c r="B74" s="787">
        <v>120</v>
      </c>
      <c r="C74" s="1033" t="s">
        <v>1443</v>
      </c>
      <c r="D74" s="836">
        <v>400</v>
      </c>
      <c r="E74" s="654">
        <v>120</v>
      </c>
      <c r="F74" s="868">
        <v>850</v>
      </c>
    </row>
    <row r="75" spans="1:6" ht="11.25" customHeight="1" x14ac:dyDescent="0.2">
      <c r="A75" s="279" t="s">
        <v>1006</v>
      </c>
      <c r="B75" s="787">
        <v>2900</v>
      </c>
      <c r="C75" s="1033" t="s">
        <v>1443</v>
      </c>
      <c r="D75" s="836">
        <v>50000</v>
      </c>
      <c r="E75" s="654">
        <v>2900</v>
      </c>
      <c r="F75" s="868">
        <v>1100000</v>
      </c>
    </row>
    <row r="76" spans="1:6" ht="11.25" customHeight="1" x14ac:dyDescent="0.2">
      <c r="A76" s="305" t="s">
        <v>108</v>
      </c>
      <c r="B76" s="787">
        <v>10</v>
      </c>
      <c r="C76" s="1033" t="s">
        <v>1443</v>
      </c>
      <c r="D76" s="836">
        <v>50000</v>
      </c>
      <c r="E76" s="654">
        <v>10</v>
      </c>
      <c r="F76" s="868" t="s">
        <v>1014</v>
      </c>
    </row>
    <row r="77" spans="1:6" ht="11.25" customHeight="1" x14ac:dyDescent="0.2">
      <c r="A77" s="279" t="s">
        <v>310</v>
      </c>
      <c r="B77" s="787">
        <v>14.3</v>
      </c>
      <c r="C77" s="1033" t="s">
        <v>1443</v>
      </c>
      <c r="D77" s="836">
        <v>50000</v>
      </c>
      <c r="E77" s="654">
        <v>14.3</v>
      </c>
      <c r="F77" s="868">
        <v>5300</v>
      </c>
    </row>
    <row r="78" spans="1:6" ht="11.25" customHeight="1" x14ac:dyDescent="0.2">
      <c r="A78" s="305" t="s">
        <v>109</v>
      </c>
      <c r="B78" s="787">
        <v>3</v>
      </c>
      <c r="C78" s="1033" t="s">
        <v>1444</v>
      </c>
      <c r="D78" s="836">
        <v>50000</v>
      </c>
      <c r="E78" s="654">
        <v>9.1</v>
      </c>
      <c r="F78" s="868">
        <v>3</v>
      </c>
    </row>
    <row r="79" spans="1:6" ht="11.25" customHeight="1" x14ac:dyDescent="0.2">
      <c r="A79" s="305" t="s">
        <v>110</v>
      </c>
      <c r="B79" s="787">
        <v>81</v>
      </c>
      <c r="C79" s="1033" t="s">
        <v>1443</v>
      </c>
      <c r="D79" s="836">
        <v>50000</v>
      </c>
      <c r="E79" s="654">
        <v>81</v>
      </c>
      <c r="F79" s="868" t="s">
        <v>1014</v>
      </c>
    </row>
    <row r="80" spans="1:6" ht="11.25" customHeight="1" x14ac:dyDescent="0.2">
      <c r="A80" s="279" t="s">
        <v>402</v>
      </c>
      <c r="B80" s="787">
        <v>50000</v>
      </c>
      <c r="C80" s="1033" t="s">
        <v>817</v>
      </c>
      <c r="D80" s="836">
        <v>50000</v>
      </c>
      <c r="E80" s="654">
        <v>500000</v>
      </c>
      <c r="F80" s="868" t="s">
        <v>1014</v>
      </c>
    </row>
    <row r="81" spans="1:6" ht="11.25" customHeight="1" x14ac:dyDescent="0.2">
      <c r="A81" s="279" t="s">
        <v>635</v>
      </c>
      <c r="B81" s="787">
        <v>3.1E-9</v>
      </c>
      <c r="C81" s="1033" t="s">
        <v>1443</v>
      </c>
      <c r="D81" s="836">
        <v>0.1</v>
      </c>
      <c r="E81" s="654">
        <v>3.1E-9</v>
      </c>
      <c r="F81" s="868">
        <v>5.0000000000000001E-9</v>
      </c>
    </row>
    <row r="82" spans="1:6" ht="11.25" customHeight="1" x14ac:dyDescent="0.2">
      <c r="A82" s="279" t="s">
        <v>111</v>
      </c>
      <c r="B82" s="787">
        <v>60</v>
      </c>
      <c r="C82" s="1033" t="s">
        <v>1443</v>
      </c>
      <c r="D82" s="836">
        <v>21000</v>
      </c>
      <c r="E82" s="654">
        <v>60</v>
      </c>
      <c r="F82" s="868" t="s">
        <v>1014</v>
      </c>
    </row>
    <row r="83" spans="1:6" ht="11.25" customHeight="1" x14ac:dyDescent="0.2">
      <c r="A83" s="279" t="s">
        <v>384</v>
      </c>
      <c r="B83" s="787">
        <v>8.6999999999999994E-3</v>
      </c>
      <c r="C83" s="1033" t="s">
        <v>1443</v>
      </c>
      <c r="D83" s="836">
        <v>162.5</v>
      </c>
      <c r="E83" s="654">
        <v>8.6999999999999994E-3</v>
      </c>
      <c r="F83" s="868">
        <v>52</v>
      </c>
    </row>
    <row r="84" spans="1:6" ht="11.25" customHeight="1" x14ac:dyDescent="0.2">
      <c r="A84" s="279" t="s">
        <v>350</v>
      </c>
      <c r="B84" s="787">
        <v>2.3E-3</v>
      </c>
      <c r="C84" s="1033" t="s">
        <v>1443</v>
      </c>
      <c r="D84" s="836">
        <v>41</v>
      </c>
      <c r="E84" s="654">
        <v>2.3E-3</v>
      </c>
      <c r="F84" s="868">
        <v>0.81</v>
      </c>
    </row>
    <row r="85" spans="1:6" ht="11.25" customHeight="1" x14ac:dyDescent="0.2">
      <c r="A85" s="279" t="s">
        <v>36</v>
      </c>
      <c r="B85" s="787">
        <v>50000</v>
      </c>
      <c r="C85" s="1033" t="s">
        <v>817</v>
      </c>
      <c r="D85" s="836">
        <v>50000</v>
      </c>
      <c r="E85" s="654" t="s">
        <v>1014</v>
      </c>
      <c r="F85" s="868" t="s">
        <v>1014</v>
      </c>
    </row>
    <row r="86" spans="1:6" ht="11.25" customHeight="1" x14ac:dyDescent="0.2">
      <c r="A86" s="279" t="s">
        <v>351</v>
      </c>
      <c r="B86" s="787">
        <v>7.3</v>
      </c>
      <c r="C86" s="1033" t="s">
        <v>1443</v>
      </c>
      <c r="D86" s="836">
        <v>30</v>
      </c>
      <c r="E86" s="654">
        <v>7.3</v>
      </c>
      <c r="F86" s="868">
        <v>1070</v>
      </c>
    </row>
    <row r="87" spans="1:6" ht="11.25" customHeight="1" x14ac:dyDescent="0.2">
      <c r="A87" s="279" t="s">
        <v>352</v>
      </c>
      <c r="B87" s="787">
        <v>7.1</v>
      </c>
      <c r="C87" s="1033" t="s">
        <v>1443</v>
      </c>
      <c r="D87" s="836">
        <v>130</v>
      </c>
      <c r="E87" s="654">
        <v>7.1</v>
      </c>
      <c r="F87" s="868">
        <v>18</v>
      </c>
    </row>
    <row r="88" spans="1:6" ht="11.25" customHeight="1" x14ac:dyDescent="0.2">
      <c r="A88" s="279" t="s">
        <v>353</v>
      </c>
      <c r="B88" s="787">
        <v>3.9</v>
      </c>
      <c r="C88" s="1033" t="s">
        <v>1443</v>
      </c>
      <c r="D88" s="836">
        <v>845</v>
      </c>
      <c r="E88" s="654">
        <v>3.9</v>
      </c>
      <c r="F88" s="868">
        <v>5300</v>
      </c>
    </row>
    <row r="89" spans="1:6" ht="11.25" customHeight="1" x14ac:dyDescent="0.2">
      <c r="A89" s="279" t="s">
        <v>112</v>
      </c>
      <c r="B89" s="787">
        <v>1800</v>
      </c>
      <c r="C89" s="1033" t="s">
        <v>1443</v>
      </c>
      <c r="D89" s="836">
        <v>50000</v>
      </c>
      <c r="E89" s="654">
        <v>1800</v>
      </c>
      <c r="F89" s="868" t="s">
        <v>1014</v>
      </c>
    </row>
    <row r="90" spans="1:6" ht="11.25" customHeight="1" x14ac:dyDescent="0.2">
      <c r="A90" s="279" t="s">
        <v>354</v>
      </c>
      <c r="B90" s="787">
        <v>9.0000000000000006E-5</v>
      </c>
      <c r="C90" s="1033" t="s">
        <v>1444</v>
      </c>
      <c r="D90" s="836">
        <v>20</v>
      </c>
      <c r="E90" s="654">
        <v>3.5999999999999999E-3</v>
      </c>
      <c r="F90" s="868">
        <v>9.0000000000000006E-5</v>
      </c>
    </row>
    <row r="91" spans="1:6" ht="11.25" customHeight="1" x14ac:dyDescent="0.2">
      <c r="A91" s="279" t="s">
        <v>355</v>
      </c>
      <c r="B91" s="787">
        <v>3.8999999999999999E-5</v>
      </c>
      <c r="C91" s="1033" t="s">
        <v>1444</v>
      </c>
      <c r="D91" s="836">
        <v>100</v>
      </c>
      <c r="E91" s="654">
        <v>3.5999999999999999E-3</v>
      </c>
      <c r="F91" s="868">
        <v>3.8999999999999999E-5</v>
      </c>
    </row>
    <row r="92" spans="1:6" ht="11.25" customHeight="1" x14ac:dyDescent="0.2">
      <c r="A92" s="279" t="s">
        <v>385</v>
      </c>
      <c r="B92" s="787">
        <v>2.4000000000000001E-4</v>
      </c>
      <c r="C92" s="1033" t="s">
        <v>1444</v>
      </c>
      <c r="D92" s="836">
        <v>3.1</v>
      </c>
      <c r="E92" s="654">
        <v>2.9999999999999997E-4</v>
      </c>
      <c r="F92" s="868">
        <v>2.4000000000000001E-4</v>
      </c>
    </row>
    <row r="93" spans="1:6" ht="11.25" customHeight="1" x14ac:dyDescent="0.2">
      <c r="A93" s="279" t="s">
        <v>356</v>
      </c>
      <c r="B93" s="787">
        <v>0.3</v>
      </c>
      <c r="C93" s="1033" t="s">
        <v>1443</v>
      </c>
      <c r="D93" s="836">
        <v>6</v>
      </c>
      <c r="E93" s="654">
        <v>0.3</v>
      </c>
      <c r="F93" s="868">
        <v>16</v>
      </c>
    </row>
    <row r="94" spans="1:6" ht="11.25" customHeight="1" x14ac:dyDescent="0.2">
      <c r="A94" s="279" t="s">
        <v>378</v>
      </c>
      <c r="B94" s="787">
        <v>0.02</v>
      </c>
      <c r="C94" s="1033" t="s">
        <v>1444</v>
      </c>
      <c r="D94" s="836">
        <v>3650</v>
      </c>
      <c r="E94" s="654">
        <v>6.3E-2</v>
      </c>
      <c r="F94" s="868">
        <v>0.02</v>
      </c>
    </row>
    <row r="95" spans="1:6" ht="11.25" customHeight="1" x14ac:dyDescent="0.2">
      <c r="A95" s="279" t="s">
        <v>357</v>
      </c>
      <c r="B95" s="787">
        <v>2.9</v>
      </c>
      <c r="C95" s="1033" t="s">
        <v>1444</v>
      </c>
      <c r="D95" s="836">
        <v>10</v>
      </c>
      <c r="E95" s="654">
        <v>12</v>
      </c>
      <c r="F95" s="868">
        <v>2.9</v>
      </c>
    </row>
    <row r="96" spans="1:6" ht="11.25" customHeight="1" x14ac:dyDescent="0.2">
      <c r="A96" s="279" t="s">
        <v>113</v>
      </c>
      <c r="B96" s="787">
        <v>17000</v>
      </c>
      <c r="C96" s="1033" t="s">
        <v>1443</v>
      </c>
      <c r="D96" s="836">
        <v>50000</v>
      </c>
      <c r="E96" s="654">
        <v>17000</v>
      </c>
      <c r="F96" s="868" t="s">
        <v>1014</v>
      </c>
    </row>
    <row r="97" spans="1:6" ht="11.25" customHeight="1" x14ac:dyDescent="0.2">
      <c r="A97" s="279" t="s">
        <v>358</v>
      </c>
      <c r="B97" s="787">
        <v>1.7999999999999999E-2</v>
      </c>
      <c r="C97" s="1033" t="s">
        <v>1444</v>
      </c>
      <c r="D97" s="836">
        <v>9.5000000000000001E-2</v>
      </c>
      <c r="E97" s="654">
        <v>0.28000000000000003</v>
      </c>
      <c r="F97" s="868">
        <v>1.7999999999999999E-2</v>
      </c>
    </row>
    <row r="98" spans="1:6" ht="11.25" customHeight="1" x14ac:dyDescent="0.2">
      <c r="A98" s="279" t="s">
        <v>114</v>
      </c>
      <c r="B98" s="787">
        <v>920</v>
      </c>
      <c r="C98" s="1033" t="s">
        <v>1443</v>
      </c>
      <c r="D98" s="836">
        <v>50000</v>
      </c>
      <c r="E98" s="654">
        <v>920</v>
      </c>
      <c r="F98" s="868">
        <v>170000</v>
      </c>
    </row>
    <row r="99" spans="1:6" ht="11.25" customHeight="1" x14ac:dyDescent="0.2">
      <c r="A99" s="279" t="s">
        <v>359</v>
      </c>
      <c r="B99" s="787">
        <v>5.6</v>
      </c>
      <c r="C99" s="1033" t="s">
        <v>1443</v>
      </c>
      <c r="D99" s="836">
        <v>50000</v>
      </c>
      <c r="E99" s="654">
        <v>5.6</v>
      </c>
      <c r="F99" s="868" t="s">
        <v>1014</v>
      </c>
    </row>
    <row r="100" spans="1:6" ht="11.25" customHeight="1" x14ac:dyDescent="0.2">
      <c r="A100" s="279" t="s">
        <v>360</v>
      </c>
      <c r="B100" s="787">
        <v>2.5000000000000001E-2</v>
      </c>
      <c r="C100" s="1033" t="s">
        <v>1443</v>
      </c>
      <c r="D100" s="836">
        <v>50000</v>
      </c>
      <c r="E100" s="654">
        <v>2.5000000000000001E-2</v>
      </c>
      <c r="F100" s="868">
        <v>4.7E-2</v>
      </c>
    </row>
    <row r="101" spans="1:6" ht="11.25" customHeight="1" x14ac:dyDescent="0.2">
      <c r="A101" s="279" t="s">
        <v>361</v>
      </c>
      <c r="B101" s="787">
        <v>0.03</v>
      </c>
      <c r="C101" s="1033" t="s">
        <v>1443</v>
      </c>
      <c r="D101" s="836">
        <v>50</v>
      </c>
      <c r="E101" s="654">
        <v>0.03</v>
      </c>
      <c r="F101" s="868" t="s">
        <v>1014</v>
      </c>
    </row>
    <row r="102" spans="1:6" ht="11.25" customHeight="1" x14ac:dyDescent="0.2">
      <c r="A102" s="279" t="s">
        <v>363</v>
      </c>
      <c r="B102" s="787">
        <v>8400</v>
      </c>
      <c r="C102" s="1033" t="s">
        <v>817</v>
      </c>
      <c r="D102" s="836">
        <v>8400</v>
      </c>
      <c r="E102" s="654">
        <v>14000</v>
      </c>
      <c r="F102" s="868" t="s">
        <v>1014</v>
      </c>
    </row>
    <row r="103" spans="1:6" ht="11.25" customHeight="1" x14ac:dyDescent="0.2">
      <c r="A103" s="279" t="s">
        <v>364</v>
      </c>
      <c r="B103" s="787">
        <v>170</v>
      </c>
      <c r="C103" s="1033" t="s">
        <v>1443</v>
      </c>
      <c r="D103" s="836">
        <v>1300</v>
      </c>
      <c r="E103" s="654">
        <v>170</v>
      </c>
      <c r="F103" s="868" t="s">
        <v>1014</v>
      </c>
    </row>
    <row r="104" spans="1:6" ht="11.25" customHeight="1" x14ac:dyDescent="0.2">
      <c r="A104" s="279" t="s">
        <v>365</v>
      </c>
      <c r="B104" s="787">
        <v>2.8E-3</v>
      </c>
      <c r="C104" s="1033" t="s">
        <v>1443</v>
      </c>
      <c r="D104" s="836">
        <v>50000</v>
      </c>
      <c r="E104" s="654">
        <v>2.8E-3</v>
      </c>
      <c r="F104" s="868" t="s">
        <v>1014</v>
      </c>
    </row>
    <row r="105" spans="1:6" ht="11.25" customHeight="1" x14ac:dyDescent="0.2">
      <c r="A105" s="279" t="s">
        <v>366</v>
      </c>
      <c r="B105" s="787">
        <v>180</v>
      </c>
      <c r="C105" s="1033" t="s">
        <v>817</v>
      </c>
      <c r="D105" s="836">
        <v>180</v>
      </c>
      <c r="E105" s="654">
        <v>18000</v>
      </c>
      <c r="F105" s="868" t="s">
        <v>1014</v>
      </c>
    </row>
    <row r="106" spans="1:6" ht="11.25" customHeight="1" x14ac:dyDescent="0.2">
      <c r="A106" s="279" t="s">
        <v>362</v>
      </c>
      <c r="B106" s="787">
        <v>590</v>
      </c>
      <c r="C106" s="1033" t="s">
        <v>1444</v>
      </c>
      <c r="D106" s="836">
        <v>9100</v>
      </c>
      <c r="E106" s="654">
        <v>2200</v>
      </c>
      <c r="F106" s="868">
        <v>590</v>
      </c>
    </row>
    <row r="107" spans="1:6" ht="11.25" customHeight="1" x14ac:dyDescent="0.2">
      <c r="A107" s="279" t="s">
        <v>631</v>
      </c>
      <c r="B107" s="787">
        <v>2.1</v>
      </c>
      <c r="C107" s="1033" t="s">
        <v>1443</v>
      </c>
      <c r="D107" s="836">
        <v>10</v>
      </c>
      <c r="E107" s="654">
        <v>2.1</v>
      </c>
      <c r="F107" s="868" t="s">
        <v>1014</v>
      </c>
    </row>
    <row r="108" spans="1:6" ht="11.25" customHeight="1" x14ac:dyDescent="0.2">
      <c r="A108" s="279" t="s">
        <v>632</v>
      </c>
      <c r="B108" s="787">
        <v>10</v>
      </c>
      <c r="C108" s="1033" t="s">
        <v>817</v>
      </c>
      <c r="D108" s="836">
        <v>10</v>
      </c>
      <c r="E108" s="654">
        <v>72</v>
      </c>
      <c r="F108" s="868" t="s">
        <v>1014</v>
      </c>
    </row>
    <row r="109" spans="1:6" ht="11.25" customHeight="1" x14ac:dyDescent="0.2">
      <c r="A109" s="279" t="s">
        <v>506</v>
      </c>
      <c r="B109" s="787">
        <v>370</v>
      </c>
      <c r="C109" s="1033" t="s">
        <v>1443</v>
      </c>
      <c r="D109" s="836">
        <v>50000</v>
      </c>
      <c r="E109" s="654">
        <v>370</v>
      </c>
      <c r="F109" s="868" t="s">
        <v>1014</v>
      </c>
    </row>
    <row r="110" spans="1:6" ht="11.25" customHeight="1" x14ac:dyDescent="0.2">
      <c r="A110" s="279" t="s">
        <v>507</v>
      </c>
      <c r="B110" s="787">
        <v>12</v>
      </c>
      <c r="C110" s="1033" t="s">
        <v>1443</v>
      </c>
      <c r="D110" s="836">
        <v>21</v>
      </c>
      <c r="E110" s="654">
        <v>12</v>
      </c>
      <c r="F110" s="868" t="s">
        <v>1014</v>
      </c>
    </row>
    <row r="111" spans="1:6" ht="11.25" customHeight="1" x14ac:dyDescent="0.2">
      <c r="A111" s="279" t="s">
        <v>866</v>
      </c>
      <c r="B111" s="787">
        <v>8.3000000000000007</v>
      </c>
      <c r="C111" s="1033" t="s">
        <v>1443</v>
      </c>
      <c r="D111" s="836">
        <v>50000</v>
      </c>
      <c r="E111" s="654">
        <v>8.3000000000000007</v>
      </c>
      <c r="F111" s="868">
        <v>33</v>
      </c>
    </row>
    <row r="112" spans="1:6" ht="11.25" customHeight="1" x14ac:dyDescent="0.2">
      <c r="A112" s="305" t="s">
        <v>115</v>
      </c>
      <c r="B112" s="787">
        <v>380</v>
      </c>
      <c r="C112" s="1033" t="s">
        <v>1443</v>
      </c>
      <c r="D112" s="836">
        <v>50000</v>
      </c>
      <c r="E112" s="654">
        <v>380</v>
      </c>
      <c r="F112" s="868" t="s">
        <v>1014</v>
      </c>
    </row>
    <row r="113" spans="1:6" ht="11.25" customHeight="1" x14ac:dyDescent="0.2">
      <c r="A113" s="305" t="s">
        <v>116</v>
      </c>
      <c r="B113" s="787">
        <v>18</v>
      </c>
      <c r="C113" s="1033" t="s">
        <v>1443</v>
      </c>
      <c r="D113" s="836">
        <v>50000</v>
      </c>
      <c r="E113" s="654">
        <v>18</v>
      </c>
      <c r="F113" s="868" t="s">
        <v>1014</v>
      </c>
    </row>
    <row r="114" spans="1:6" ht="11.25" customHeight="1" x14ac:dyDescent="0.2">
      <c r="A114" s="305" t="s">
        <v>117</v>
      </c>
      <c r="B114" s="787">
        <v>71</v>
      </c>
      <c r="C114" s="1033" t="s">
        <v>1443</v>
      </c>
      <c r="D114" s="836">
        <v>50000</v>
      </c>
      <c r="E114" s="654">
        <v>71</v>
      </c>
      <c r="F114" s="868" t="s">
        <v>1014</v>
      </c>
    </row>
    <row r="115" spans="1:6" ht="11.25" customHeight="1" x14ac:dyDescent="0.2">
      <c r="A115" s="305" t="s">
        <v>118</v>
      </c>
      <c r="B115" s="787">
        <v>42</v>
      </c>
      <c r="C115" s="1033" t="s">
        <v>1443</v>
      </c>
      <c r="D115" s="836">
        <v>50000</v>
      </c>
      <c r="E115" s="654">
        <v>42</v>
      </c>
      <c r="F115" s="868" t="s">
        <v>1014</v>
      </c>
    </row>
    <row r="116" spans="1:6" ht="11.25" customHeight="1" x14ac:dyDescent="0.2">
      <c r="A116" s="305" t="s">
        <v>119</v>
      </c>
      <c r="B116" s="787">
        <v>46</v>
      </c>
      <c r="C116" s="1033" t="s">
        <v>1443</v>
      </c>
      <c r="D116" s="836">
        <v>50000</v>
      </c>
      <c r="E116" s="654">
        <v>46</v>
      </c>
      <c r="F116" s="868" t="s">
        <v>1014</v>
      </c>
    </row>
    <row r="117" spans="1:6" ht="11.25" customHeight="1" x14ac:dyDescent="0.2">
      <c r="A117" s="279" t="s">
        <v>508</v>
      </c>
      <c r="B117" s="787">
        <v>3</v>
      </c>
      <c r="C117" s="1033" t="s">
        <v>1444</v>
      </c>
      <c r="D117" s="836">
        <v>590</v>
      </c>
      <c r="E117" s="654">
        <v>7.9</v>
      </c>
      <c r="F117" s="868">
        <v>3</v>
      </c>
    </row>
    <row r="118" spans="1:6" ht="11.25" customHeight="1" x14ac:dyDescent="0.2">
      <c r="A118" s="305" t="s">
        <v>120</v>
      </c>
      <c r="B118" s="787">
        <v>21500</v>
      </c>
      <c r="C118" s="1033" t="s">
        <v>817</v>
      </c>
      <c r="D118" s="836">
        <v>21500</v>
      </c>
      <c r="E118" s="654">
        <v>850000</v>
      </c>
      <c r="F118" s="868" t="s">
        <v>1014</v>
      </c>
    </row>
    <row r="119" spans="1:6" ht="11.25" customHeight="1" x14ac:dyDescent="0.2">
      <c r="A119" s="279" t="s">
        <v>241</v>
      </c>
      <c r="B119" s="787">
        <v>600</v>
      </c>
      <c r="C119" s="1033" t="s">
        <v>1443</v>
      </c>
      <c r="D119" s="836">
        <v>50000</v>
      </c>
      <c r="E119" s="654">
        <v>600</v>
      </c>
      <c r="F119" s="868" t="s">
        <v>1014</v>
      </c>
    </row>
    <row r="120" spans="1:6" ht="11.25" customHeight="1" x14ac:dyDescent="0.2">
      <c r="A120" s="279" t="s">
        <v>509</v>
      </c>
      <c r="B120" s="787">
        <v>4.5999999999999996</v>
      </c>
      <c r="C120" s="1033" t="s">
        <v>1443</v>
      </c>
      <c r="D120" s="836">
        <v>408</v>
      </c>
      <c r="E120" s="654">
        <v>4.5999999999999996</v>
      </c>
      <c r="F120" s="868" t="s">
        <v>1014</v>
      </c>
    </row>
    <row r="121" spans="1:6" ht="11.25" customHeight="1" x14ac:dyDescent="0.2">
      <c r="A121" s="279" t="s">
        <v>510</v>
      </c>
      <c r="B121" s="787">
        <v>58</v>
      </c>
      <c r="C121" s="1033" t="s">
        <v>1443</v>
      </c>
      <c r="D121" s="836">
        <v>7900</v>
      </c>
      <c r="E121" s="654">
        <v>58</v>
      </c>
      <c r="F121" s="868">
        <v>1700000</v>
      </c>
    </row>
    <row r="122" spans="1:6" ht="11.25" customHeight="1" x14ac:dyDescent="0.2">
      <c r="A122" s="279" t="s">
        <v>379</v>
      </c>
      <c r="B122" s="787">
        <v>7.8999999999999996E-5</v>
      </c>
      <c r="C122" s="1033" t="s">
        <v>1444</v>
      </c>
      <c r="D122" s="836">
        <v>21.5</v>
      </c>
      <c r="E122" s="654">
        <v>0.03</v>
      </c>
      <c r="F122" s="868">
        <v>7.8999999999999996E-5</v>
      </c>
    </row>
    <row r="123" spans="1:6" ht="11.25" customHeight="1" x14ac:dyDescent="0.2">
      <c r="A123" s="279" t="s">
        <v>121</v>
      </c>
      <c r="B123" s="787">
        <v>95</v>
      </c>
      <c r="C123" s="1033" t="s">
        <v>1443</v>
      </c>
      <c r="D123" s="836">
        <v>50000</v>
      </c>
      <c r="E123" s="654">
        <v>95</v>
      </c>
      <c r="F123" s="868" t="s">
        <v>1014</v>
      </c>
    </row>
    <row r="124" spans="1:6" ht="11.25" customHeight="1" x14ac:dyDescent="0.2">
      <c r="A124" s="279" t="s">
        <v>511</v>
      </c>
      <c r="B124" s="787">
        <v>10</v>
      </c>
      <c r="C124" s="1033" t="s">
        <v>1443</v>
      </c>
      <c r="D124" s="836">
        <v>67.5</v>
      </c>
      <c r="E124" s="654">
        <v>10</v>
      </c>
      <c r="F124" s="868">
        <v>4000</v>
      </c>
    </row>
    <row r="125" spans="1:6" ht="11.25" customHeight="1" x14ac:dyDescent="0.2">
      <c r="A125" s="279" t="s">
        <v>512</v>
      </c>
      <c r="B125" s="787">
        <v>71</v>
      </c>
      <c r="C125" s="1033" t="s">
        <v>1443</v>
      </c>
      <c r="D125" s="836">
        <v>50000</v>
      </c>
      <c r="E125" s="654">
        <v>71</v>
      </c>
      <c r="F125" s="868" t="s">
        <v>1014</v>
      </c>
    </row>
    <row r="126" spans="1:6" ht="11.25" customHeight="1" x14ac:dyDescent="0.2">
      <c r="A126" s="279" t="s">
        <v>867</v>
      </c>
      <c r="B126" s="787">
        <v>0.1</v>
      </c>
      <c r="C126" s="1033" t="s">
        <v>1443</v>
      </c>
      <c r="D126" s="836">
        <v>50000</v>
      </c>
      <c r="E126" s="654">
        <v>0.1</v>
      </c>
      <c r="F126" s="868" t="s">
        <v>1014</v>
      </c>
    </row>
    <row r="127" spans="1:6" ht="11.25" customHeight="1" x14ac:dyDescent="0.2">
      <c r="A127" s="279" t="s">
        <v>122</v>
      </c>
      <c r="B127" s="787">
        <v>9</v>
      </c>
      <c r="C127" s="1033" t="s">
        <v>1443</v>
      </c>
      <c r="D127" s="836">
        <v>3100</v>
      </c>
      <c r="E127" s="654">
        <v>9</v>
      </c>
      <c r="F127" s="868" t="s">
        <v>1014</v>
      </c>
    </row>
    <row r="128" spans="1:6" ht="11.25" customHeight="1" x14ac:dyDescent="0.2">
      <c r="A128" s="279" t="s">
        <v>513</v>
      </c>
      <c r="B128" s="787">
        <v>11</v>
      </c>
      <c r="C128" s="1033" t="s">
        <v>817</v>
      </c>
      <c r="D128" s="836">
        <v>11</v>
      </c>
      <c r="E128" s="654">
        <v>32</v>
      </c>
      <c r="F128" s="868" t="s">
        <v>1014</v>
      </c>
    </row>
    <row r="129" spans="1:6" ht="11.25" customHeight="1" x14ac:dyDescent="0.2">
      <c r="A129" s="279" t="s">
        <v>123</v>
      </c>
      <c r="B129" s="787">
        <v>260.71428571428572</v>
      </c>
      <c r="C129" s="1033" t="s">
        <v>1443</v>
      </c>
      <c r="D129" s="836">
        <v>50000</v>
      </c>
      <c r="E129" s="654">
        <v>260.71428571428572</v>
      </c>
      <c r="F129" s="868" t="s">
        <v>1014</v>
      </c>
    </row>
    <row r="130" spans="1:6" ht="11.25" customHeight="1" x14ac:dyDescent="0.2">
      <c r="A130" s="279" t="s">
        <v>27</v>
      </c>
      <c r="B130" s="787">
        <v>18000</v>
      </c>
      <c r="C130" s="1033" t="s">
        <v>1443</v>
      </c>
      <c r="D130" s="836">
        <v>50000</v>
      </c>
      <c r="E130" s="654">
        <v>18000</v>
      </c>
      <c r="F130" s="868" t="s">
        <v>1014</v>
      </c>
    </row>
    <row r="131" spans="1:6" ht="11.25" customHeight="1" x14ac:dyDescent="0.2">
      <c r="A131" s="279" t="s">
        <v>514</v>
      </c>
      <c r="B131" s="787">
        <v>10.8</v>
      </c>
      <c r="C131" s="1033" t="s">
        <v>1443</v>
      </c>
      <c r="D131" s="836">
        <v>50000</v>
      </c>
      <c r="E131" s="654">
        <v>10.8</v>
      </c>
      <c r="F131" s="868" t="s">
        <v>1014</v>
      </c>
    </row>
    <row r="132" spans="1:6" ht="11.25" customHeight="1" x14ac:dyDescent="0.2">
      <c r="A132" s="279" t="s">
        <v>515</v>
      </c>
      <c r="B132" s="787">
        <v>3.5</v>
      </c>
      <c r="C132" s="1033" t="s">
        <v>1444</v>
      </c>
      <c r="D132" s="836">
        <v>500</v>
      </c>
      <c r="E132" s="654">
        <v>610</v>
      </c>
      <c r="F132" s="868">
        <v>3.5</v>
      </c>
    </row>
    <row r="133" spans="1:6" ht="11.25" customHeight="1" x14ac:dyDescent="0.2">
      <c r="A133" s="279" t="s">
        <v>516</v>
      </c>
      <c r="B133" s="787">
        <v>2.9</v>
      </c>
      <c r="C133" s="1033" t="s">
        <v>1444</v>
      </c>
      <c r="D133" s="836">
        <v>300</v>
      </c>
      <c r="E133" s="654">
        <v>145</v>
      </c>
      <c r="F133" s="868">
        <v>2.9</v>
      </c>
    </row>
    <row r="134" spans="1:6" ht="11.25" customHeight="1" x14ac:dyDescent="0.2">
      <c r="A134" s="279" t="s">
        <v>124</v>
      </c>
      <c r="B134" s="787">
        <v>1.2</v>
      </c>
      <c r="C134" s="1033" t="s">
        <v>1443</v>
      </c>
      <c r="D134" s="836">
        <v>11500</v>
      </c>
      <c r="E134" s="654">
        <v>1.2</v>
      </c>
      <c r="F134" s="868" t="s">
        <v>1014</v>
      </c>
    </row>
    <row r="135" spans="1:6" ht="11.25" customHeight="1" x14ac:dyDescent="0.2">
      <c r="A135" s="305" t="s">
        <v>125</v>
      </c>
      <c r="B135" s="787">
        <v>330</v>
      </c>
      <c r="C135" s="1033" t="s">
        <v>1443</v>
      </c>
      <c r="D135" s="836">
        <v>2500</v>
      </c>
      <c r="E135" s="654">
        <v>330</v>
      </c>
      <c r="F135" s="868" t="s">
        <v>1014</v>
      </c>
    </row>
    <row r="136" spans="1:6" ht="11.25" customHeight="1" x14ac:dyDescent="0.2">
      <c r="A136" s="279" t="s">
        <v>517</v>
      </c>
      <c r="B136" s="787">
        <v>12</v>
      </c>
      <c r="C136" s="1033" t="s">
        <v>1443</v>
      </c>
      <c r="D136" s="836">
        <v>50000</v>
      </c>
      <c r="E136" s="654">
        <v>12</v>
      </c>
      <c r="F136" s="868">
        <v>16</v>
      </c>
    </row>
    <row r="137" spans="1:6" ht="11.25" customHeight="1" x14ac:dyDescent="0.2">
      <c r="A137" s="279" t="s">
        <v>380</v>
      </c>
      <c r="B137" s="787">
        <v>9.8000000000000007</v>
      </c>
      <c r="C137" s="1033" t="s">
        <v>1443</v>
      </c>
      <c r="D137" s="836">
        <v>40</v>
      </c>
      <c r="E137" s="654">
        <v>9.8000000000000007</v>
      </c>
      <c r="F137" s="868">
        <v>140000</v>
      </c>
    </row>
    <row r="138" spans="1:6" ht="11.25" customHeight="1" x14ac:dyDescent="0.2">
      <c r="A138" s="279" t="s">
        <v>28</v>
      </c>
      <c r="B138" s="787">
        <v>2.0000000000000001E-4</v>
      </c>
      <c r="C138" s="1033" t="s">
        <v>1443</v>
      </c>
      <c r="D138" s="836">
        <v>140</v>
      </c>
      <c r="E138" s="654">
        <v>2.0000000000000001E-4</v>
      </c>
      <c r="F138" s="868">
        <v>2.4000000000000001E-4</v>
      </c>
    </row>
    <row r="139" spans="1:6" ht="11.25" customHeight="1" x14ac:dyDescent="0.2">
      <c r="A139" s="279" t="s">
        <v>66</v>
      </c>
      <c r="B139" s="787">
        <v>3700</v>
      </c>
      <c r="C139" s="1033" t="s">
        <v>1443</v>
      </c>
      <c r="D139" s="836">
        <v>5000</v>
      </c>
      <c r="E139" s="654">
        <v>3700</v>
      </c>
      <c r="F139" s="868" t="s">
        <v>1014</v>
      </c>
    </row>
    <row r="140" spans="1:6" ht="11.25" customHeight="1" x14ac:dyDescent="0.2">
      <c r="A140" s="279" t="s">
        <v>65</v>
      </c>
      <c r="B140" s="787">
        <v>640</v>
      </c>
      <c r="C140" s="1033" t="s">
        <v>1443</v>
      </c>
      <c r="D140" s="836">
        <v>2500</v>
      </c>
      <c r="E140" s="654">
        <v>640</v>
      </c>
      <c r="F140" s="868" t="s">
        <v>1014</v>
      </c>
    </row>
    <row r="141" spans="1:6" ht="11.25" customHeight="1" x14ac:dyDescent="0.2">
      <c r="A141" s="279" t="s">
        <v>825</v>
      </c>
      <c r="B141" s="787">
        <v>640</v>
      </c>
      <c r="C141" s="1033" t="s">
        <v>1443</v>
      </c>
      <c r="D141" s="836">
        <v>2500</v>
      </c>
      <c r="E141" s="654">
        <v>640</v>
      </c>
      <c r="F141" s="868" t="s">
        <v>1014</v>
      </c>
    </row>
    <row r="142" spans="1:6" ht="11.25" customHeight="1" x14ac:dyDescent="0.2">
      <c r="A142" s="279" t="s">
        <v>868</v>
      </c>
      <c r="B142" s="787">
        <v>110</v>
      </c>
      <c r="C142" s="1033" t="s">
        <v>1443</v>
      </c>
      <c r="D142" s="836">
        <v>3000</v>
      </c>
      <c r="E142" s="654">
        <v>110</v>
      </c>
      <c r="F142" s="868" t="s">
        <v>1014</v>
      </c>
    </row>
    <row r="143" spans="1:6" ht="11.25" customHeight="1" x14ac:dyDescent="0.2">
      <c r="A143" s="279" t="s">
        <v>869</v>
      </c>
      <c r="B143" s="787">
        <v>11</v>
      </c>
      <c r="C143" s="1033" t="s">
        <v>1443</v>
      </c>
      <c r="D143" s="836">
        <v>50000</v>
      </c>
      <c r="E143" s="654">
        <v>11</v>
      </c>
      <c r="F143" s="868">
        <v>340000</v>
      </c>
    </row>
    <row r="144" spans="1:6" ht="11.25" customHeight="1" x14ac:dyDescent="0.2">
      <c r="A144" s="279" t="s">
        <v>518</v>
      </c>
      <c r="B144" s="787">
        <v>14</v>
      </c>
      <c r="C144" s="1033" t="s">
        <v>1444</v>
      </c>
      <c r="D144" s="836">
        <v>50000</v>
      </c>
      <c r="E144" s="654">
        <v>1200</v>
      </c>
      <c r="F144" s="868">
        <v>14</v>
      </c>
    </row>
    <row r="145" spans="1:6" ht="11.25" customHeight="1" x14ac:dyDescent="0.2">
      <c r="A145" s="279" t="s">
        <v>519</v>
      </c>
      <c r="B145" s="787">
        <v>26</v>
      </c>
      <c r="C145" s="1033" t="s">
        <v>1444</v>
      </c>
      <c r="D145" s="836">
        <v>10000</v>
      </c>
      <c r="E145" s="654">
        <v>47</v>
      </c>
      <c r="F145" s="868">
        <v>26</v>
      </c>
    </row>
    <row r="146" spans="1:6" ht="11.25" customHeight="1" x14ac:dyDescent="0.2">
      <c r="A146" s="279" t="s">
        <v>520</v>
      </c>
      <c r="B146" s="787">
        <v>12</v>
      </c>
      <c r="C146" s="1033" t="s">
        <v>1443</v>
      </c>
      <c r="D146" s="836">
        <v>200</v>
      </c>
      <c r="E146" s="654">
        <v>12</v>
      </c>
      <c r="F146" s="868">
        <v>3600</v>
      </c>
    </row>
    <row r="147" spans="1:6" ht="11.25" customHeight="1" x14ac:dyDescent="0.2">
      <c r="A147" s="279" t="s">
        <v>521</v>
      </c>
      <c r="B147" s="787">
        <v>1.2</v>
      </c>
      <c r="C147" s="1033" t="s">
        <v>1444</v>
      </c>
      <c r="D147" s="836">
        <v>100</v>
      </c>
      <c r="E147" s="654">
        <v>6.5</v>
      </c>
      <c r="F147" s="868">
        <v>1.2</v>
      </c>
    </row>
    <row r="148" spans="1:6" ht="11.25" customHeight="1" x14ac:dyDescent="0.2">
      <c r="A148" s="305" t="s">
        <v>126</v>
      </c>
      <c r="B148" s="787">
        <v>686</v>
      </c>
      <c r="C148" s="1033" t="s">
        <v>1443</v>
      </c>
      <c r="D148" s="836">
        <v>50000</v>
      </c>
      <c r="E148" s="654">
        <v>686</v>
      </c>
      <c r="F148" s="868" t="s">
        <v>1014</v>
      </c>
    </row>
    <row r="149" spans="1:6" ht="11.25" customHeight="1" x14ac:dyDescent="0.2">
      <c r="A149" s="279" t="s">
        <v>127</v>
      </c>
      <c r="B149" s="787">
        <v>50</v>
      </c>
      <c r="C149" s="1033" t="s">
        <v>1443</v>
      </c>
      <c r="D149" s="836">
        <v>35500</v>
      </c>
      <c r="E149" s="654">
        <v>50</v>
      </c>
      <c r="F149" s="868" t="s">
        <v>1014</v>
      </c>
    </row>
    <row r="150" spans="1:6" ht="11.25" customHeight="1" x14ac:dyDescent="0.2">
      <c r="A150" s="279" t="s">
        <v>128</v>
      </c>
      <c r="B150" s="787">
        <v>14</v>
      </c>
      <c r="C150" s="1033" t="s">
        <v>1443</v>
      </c>
      <c r="D150" s="836">
        <v>50000</v>
      </c>
      <c r="E150" s="654">
        <v>14</v>
      </c>
      <c r="F150" s="868" t="s">
        <v>1014</v>
      </c>
    </row>
    <row r="151" spans="1:6" ht="11.25" customHeight="1" x14ac:dyDescent="0.2">
      <c r="A151" s="279" t="s">
        <v>129</v>
      </c>
      <c r="B151" s="787">
        <v>0.61927383780115375</v>
      </c>
      <c r="C151" s="1033" t="s">
        <v>1443</v>
      </c>
      <c r="D151" s="836">
        <v>50000</v>
      </c>
      <c r="E151" s="654">
        <v>0.61927383780115375</v>
      </c>
      <c r="F151" s="868" t="s">
        <v>1014</v>
      </c>
    </row>
    <row r="152" spans="1:6" ht="11.25" customHeight="1" x14ac:dyDescent="0.2">
      <c r="A152" s="279" t="s">
        <v>643</v>
      </c>
      <c r="B152" s="787">
        <v>1.1399999999999999</v>
      </c>
      <c r="C152" s="1033" t="s">
        <v>1443</v>
      </c>
      <c r="D152" s="836">
        <v>90</v>
      </c>
      <c r="E152" s="654">
        <v>1.1399999999999999</v>
      </c>
      <c r="F152" s="868" t="s">
        <v>1014</v>
      </c>
    </row>
    <row r="153" spans="1:6" ht="11.25" customHeight="1" x14ac:dyDescent="0.2">
      <c r="A153" s="305" t="s">
        <v>999</v>
      </c>
      <c r="B153" s="787">
        <v>10</v>
      </c>
      <c r="C153" s="1033" t="s">
        <v>1443</v>
      </c>
      <c r="D153" s="836">
        <v>50000</v>
      </c>
      <c r="E153" s="654">
        <v>10</v>
      </c>
      <c r="F153" s="868" t="s">
        <v>1014</v>
      </c>
    </row>
    <row r="154" spans="1:6" ht="11.25" customHeight="1" x14ac:dyDescent="0.2">
      <c r="A154" s="305" t="s">
        <v>644</v>
      </c>
      <c r="B154" s="787">
        <v>40.109890109890109</v>
      </c>
      <c r="C154" s="1033" t="s">
        <v>1443</v>
      </c>
      <c r="D154" s="836">
        <v>37000</v>
      </c>
      <c r="E154" s="654">
        <v>40.109890109890109</v>
      </c>
      <c r="F154" s="868" t="s">
        <v>1014</v>
      </c>
    </row>
    <row r="155" spans="1:6" ht="11.25" customHeight="1" x14ac:dyDescent="0.2">
      <c r="A155" s="305" t="s">
        <v>646</v>
      </c>
      <c r="B155" s="787">
        <v>20</v>
      </c>
      <c r="C155" s="1033" t="s">
        <v>817</v>
      </c>
      <c r="D155" s="836">
        <v>20</v>
      </c>
      <c r="E155" s="654">
        <v>90</v>
      </c>
      <c r="F155" s="868" t="s">
        <v>1014</v>
      </c>
    </row>
    <row r="156" spans="1:6" ht="11.25" customHeight="1" x14ac:dyDescent="0.2">
      <c r="A156" s="279" t="s">
        <v>522</v>
      </c>
      <c r="B156" s="787">
        <v>81</v>
      </c>
      <c r="C156" s="1033" t="s">
        <v>1443</v>
      </c>
      <c r="D156" s="836">
        <v>50000</v>
      </c>
      <c r="E156" s="654">
        <v>81</v>
      </c>
      <c r="F156" s="868" t="s">
        <v>1014</v>
      </c>
    </row>
    <row r="157" spans="1:6" ht="11.25" customHeight="1" x14ac:dyDescent="0.2">
      <c r="A157" s="279" t="s">
        <v>523</v>
      </c>
      <c r="B157" s="787">
        <v>170</v>
      </c>
      <c r="C157" s="1033" t="s">
        <v>1444</v>
      </c>
      <c r="D157" s="836">
        <v>3400</v>
      </c>
      <c r="E157" s="654">
        <v>930</v>
      </c>
      <c r="F157" s="868">
        <v>170</v>
      </c>
    </row>
    <row r="158" spans="1:6" ht="11.25" customHeight="1" x14ac:dyDescent="0.2">
      <c r="A158" s="279" t="s">
        <v>524</v>
      </c>
      <c r="B158" s="787">
        <v>13</v>
      </c>
      <c r="C158" s="1033" t="s">
        <v>1443</v>
      </c>
      <c r="D158" s="836">
        <v>530</v>
      </c>
      <c r="E158" s="654">
        <v>13</v>
      </c>
      <c r="F158" s="868" t="s">
        <v>1014</v>
      </c>
    </row>
    <row r="159" spans="1:6" ht="11.25" customHeight="1" thickBot="1" x14ac:dyDescent="0.25">
      <c r="A159" s="281" t="s">
        <v>525</v>
      </c>
      <c r="B159" s="961">
        <v>86</v>
      </c>
      <c r="C159" s="1034" t="s">
        <v>1443</v>
      </c>
      <c r="D159" s="846">
        <v>50000</v>
      </c>
      <c r="E159" s="1035">
        <v>86</v>
      </c>
      <c r="F159" s="1036" t="s">
        <v>1014</v>
      </c>
    </row>
    <row r="160" spans="1:6" ht="11.25" customHeight="1" thickTop="1" x14ac:dyDescent="0.2">
      <c r="A160" s="66" t="s">
        <v>529</v>
      </c>
      <c r="B160" s="277"/>
      <c r="C160" s="885"/>
      <c r="D160" s="277"/>
      <c r="E160" s="277"/>
      <c r="F160" s="796"/>
    </row>
    <row r="161" spans="1:6" ht="11.25" customHeight="1" x14ac:dyDescent="0.2">
      <c r="A161" s="67" t="s">
        <v>416</v>
      </c>
      <c r="B161" s="277"/>
      <c r="C161" s="885"/>
      <c r="D161" s="277"/>
      <c r="E161" s="277"/>
      <c r="F161" s="796"/>
    </row>
    <row r="162" spans="1:6" ht="11.25" customHeight="1" x14ac:dyDescent="0.2">
      <c r="A162" s="67"/>
      <c r="B162" s="277"/>
      <c r="C162" s="885"/>
      <c r="D162" s="277"/>
      <c r="E162" s="277"/>
      <c r="F162" s="796"/>
    </row>
    <row r="163" spans="1:6" ht="11.25" customHeight="1" x14ac:dyDescent="0.2">
      <c r="A163" s="67" t="s">
        <v>826</v>
      </c>
      <c r="B163" s="277"/>
      <c r="C163" s="885"/>
      <c r="D163" s="277"/>
      <c r="E163" s="277"/>
      <c r="F163" s="796"/>
    </row>
    <row r="164" spans="1:6" ht="11.25" customHeight="1" x14ac:dyDescent="0.2">
      <c r="A164" s="67" t="s">
        <v>368</v>
      </c>
      <c r="B164" s="277"/>
      <c r="C164" s="885"/>
      <c r="D164" s="277"/>
      <c r="E164" s="277"/>
      <c r="F164" s="796"/>
    </row>
    <row r="165" spans="1:6" ht="11.25" customHeight="1" x14ac:dyDescent="0.2">
      <c r="A165" s="67" t="s">
        <v>641</v>
      </c>
      <c r="B165" s="277"/>
      <c r="C165" s="885"/>
      <c r="D165" s="277"/>
      <c r="E165" s="277"/>
      <c r="F165" s="796"/>
    </row>
    <row r="166" spans="1:6" ht="11.25" customHeight="1" x14ac:dyDescent="0.2">
      <c r="A166" s="67" t="s">
        <v>1250</v>
      </c>
      <c r="B166" s="277"/>
      <c r="C166" s="885"/>
      <c r="D166" s="277"/>
      <c r="E166" s="277"/>
      <c r="F166" s="796"/>
    </row>
    <row r="167" spans="1:6" ht="11.25" customHeight="1" x14ac:dyDescent="0.2">
      <c r="A167" s="67" t="s">
        <v>804</v>
      </c>
      <c r="B167" s="277"/>
      <c r="C167" s="885"/>
      <c r="D167" s="277"/>
      <c r="E167" s="277"/>
      <c r="F167" s="796"/>
    </row>
    <row r="168" spans="1:6" ht="11.25" customHeight="1" thickBot="1" x14ac:dyDescent="0.25">
      <c r="A168" s="69" t="s">
        <v>274</v>
      </c>
      <c r="B168" s="282"/>
      <c r="C168" s="854"/>
      <c r="D168" s="282"/>
      <c r="E168" s="282"/>
      <c r="F168" s="1037"/>
    </row>
    <row r="169" spans="1:6" ht="10.8" thickTop="1" x14ac:dyDescent="0.2"/>
  </sheetData>
  <sheetProtection algorithmName="SHA-512" hashValue="HdwklQax5/h91HxsZBG8J6vB8t8kt4JvJ2Vb+Knz6Z0AjWaYvSWb6fwFslKv3knyxrZWxqWwgb9S6d2nfUcagw==" saltValue="jU8hsXT0W+IO2vnMciM2cA==" spinCount="100000" sheet="1" objects="1" scenarios="1"/>
  <mergeCells count="2">
    <mergeCell ref="A1:F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70"/>
  <sheetViews>
    <sheetView zoomScaleNormal="100" workbookViewId="0">
      <pane ySplit="292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6640625" style="284" customWidth="1"/>
    <col min="3" max="3" width="27.6640625" style="1018" customWidth="1"/>
    <col min="4" max="5" width="12.6640625" style="284" customWidth="1"/>
    <col min="6" max="6" width="14.6640625" style="771" customWidth="1"/>
    <col min="7" max="16384" width="9.109375" style="280"/>
  </cols>
  <sheetData>
    <row r="1" spans="1:6" s="275" customFormat="1" ht="30" customHeight="1" x14ac:dyDescent="0.3">
      <c r="A1" s="1666" t="s">
        <v>167</v>
      </c>
      <c r="B1" s="1672"/>
      <c r="C1" s="1672"/>
      <c r="D1" s="1672"/>
      <c r="E1" s="1672"/>
      <c r="F1" s="1672"/>
    </row>
    <row r="2" spans="1:6" s="275" customFormat="1" ht="13.8" x14ac:dyDescent="0.25">
      <c r="A2" s="1002" t="s">
        <v>38</v>
      </c>
      <c r="B2" s="801"/>
      <c r="C2" s="801"/>
      <c r="D2" s="801"/>
      <c r="E2" s="801"/>
      <c r="F2" s="801"/>
    </row>
    <row r="3" spans="1:6" s="275" customFormat="1" ht="10.8" thickBot="1" x14ac:dyDescent="0.25">
      <c r="A3" s="1003"/>
      <c r="B3" s="801"/>
      <c r="C3" s="1004"/>
      <c r="D3" s="801"/>
      <c r="E3" s="801"/>
      <c r="F3" s="604"/>
    </row>
    <row r="4" spans="1:6" s="278" customFormat="1" ht="60" customHeight="1" thickTop="1" thickBot="1" x14ac:dyDescent="0.25">
      <c r="A4" s="1022"/>
      <c r="B4" s="1675" t="s">
        <v>162</v>
      </c>
      <c r="C4" s="1023"/>
      <c r="D4" s="1024" t="s">
        <v>270</v>
      </c>
      <c r="E4" s="1025" t="s">
        <v>919</v>
      </c>
      <c r="F4" s="1026" t="s">
        <v>640</v>
      </c>
    </row>
    <row r="5" spans="1:6" s="278" customFormat="1" ht="16.5" customHeight="1" thickBot="1" x14ac:dyDescent="0.25">
      <c r="A5" s="1027" t="s">
        <v>242</v>
      </c>
      <c r="B5" s="1676"/>
      <c r="C5" s="1028" t="s">
        <v>526</v>
      </c>
      <c r="D5" s="1038" t="s">
        <v>629</v>
      </c>
      <c r="E5" s="1029" t="s">
        <v>423</v>
      </c>
      <c r="F5" s="1030" t="s">
        <v>52</v>
      </c>
    </row>
    <row r="6" spans="1:6" s="278" customFormat="1" ht="11.25" customHeight="1" x14ac:dyDescent="0.2">
      <c r="A6" s="309" t="s">
        <v>589</v>
      </c>
      <c r="B6" s="783">
        <v>15</v>
      </c>
      <c r="C6" s="1031" t="s">
        <v>1443</v>
      </c>
      <c r="D6" s="830">
        <v>20</v>
      </c>
      <c r="E6" s="1032">
        <v>15</v>
      </c>
      <c r="F6" s="866">
        <v>990</v>
      </c>
    </row>
    <row r="7" spans="1:6" s="278" customFormat="1" ht="11.25" customHeight="1" x14ac:dyDescent="0.2">
      <c r="A7" s="279" t="s">
        <v>590</v>
      </c>
      <c r="B7" s="787">
        <v>13</v>
      </c>
      <c r="C7" s="1033" t="s">
        <v>1443</v>
      </c>
      <c r="D7" s="836">
        <v>1965</v>
      </c>
      <c r="E7" s="654">
        <v>13</v>
      </c>
      <c r="F7" s="868" t="s">
        <v>1014</v>
      </c>
    </row>
    <row r="8" spans="1:6" s="278" customFormat="1" ht="11.25" customHeight="1" x14ac:dyDescent="0.2">
      <c r="A8" s="279" t="s">
        <v>591</v>
      </c>
      <c r="B8" s="787">
        <v>1500</v>
      </c>
      <c r="C8" s="1033" t="s">
        <v>1443</v>
      </c>
      <c r="D8" s="836">
        <v>20000</v>
      </c>
      <c r="E8" s="654">
        <v>1500</v>
      </c>
      <c r="F8" s="868" t="s">
        <v>1014</v>
      </c>
    </row>
    <row r="9" spans="1:6" s="278" customFormat="1" ht="11.25" customHeight="1" x14ac:dyDescent="0.2">
      <c r="A9" s="279" t="s">
        <v>592</v>
      </c>
      <c r="B9" s="787">
        <v>2.5999999999999998E-5</v>
      </c>
      <c r="C9" s="1033" t="s">
        <v>1444</v>
      </c>
      <c r="D9" s="836">
        <v>8.5</v>
      </c>
      <c r="E9" s="654">
        <v>1.3999999999999999E-4</v>
      </c>
      <c r="F9" s="868">
        <v>2.5999999999999998E-5</v>
      </c>
    </row>
    <row r="10" spans="1:6" s="278" customFormat="1" ht="11.25" customHeight="1" x14ac:dyDescent="0.2">
      <c r="A10" s="279" t="s">
        <v>171</v>
      </c>
      <c r="B10" s="787">
        <v>700</v>
      </c>
      <c r="C10" s="1033" t="s">
        <v>1443</v>
      </c>
      <c r="D10" s="836">
        <v>50000</v>
      </c>
      <c r="E10" s="654">
        <v>700</v>
      </c>
      <c r="F10" s="868" t="s">
        <v>1014</v>
      </c>
    </row>
    <row r="11" spans="1:6" s="278" customFormat="1" ht="11.25" customHeight="1" x14ac:dyDescent="0.2">
      <c r="A11" s="305" t="s">
        <v>172</v>
      </c>
      <c r="B11" s="787">
        <v>18</v>
      </c>
      <c r="C11" s="1033" t="s">
        <v>1443</v>
      </c>
      <c r="D11" s="836">
        <v>50000</v>
      </c>
      <c r="E11" s="654">
        <v>18</v>
      </c>
      <c r="F11" s="868" t="s">
        <v>1014</v>
      </c>
    </row>
    <row r="12" spans="1:6" s="278" customFormat="1" ht="11.25" customHeight="1" x14ac:dyDescent="0.2">
      <c r="A12" s="305" t="s">
        <v>103</v>
      </c>
      <c r="B12" s="787">
        <v>11</v>
      </c>
      <c r="C12" s="1033" t="s">
        <v>1443</v>
      </c>
      <c r="D12" s="836">
        <v>50000</v>
      </c>
      <c r="E12" s="654">
        <v>11</v>
      </c>
      <c r="F12" s="868" t="s">
        <v>1014</v>
      </c>
    </row>
    <row r="13" spans="1:6" s="278" customFormat="1" ht="11.25" customHeight="1" x14ac:dyDescent="0.2">
      <c r="A13" s="279" t="s">
        <v>593</v>
      </c>
      <c r="B13" s="787">
        <v>0.02</v>
      </c>
      <c r="C13" s="1033" t="s">
        <v>1443</v>
      </c>
      <c r="D13" s="836">
        <v>21.5</v>
      </c>
      <c r="E13" s="654">
        <v>0.02</v>
      </c>
      <c r="F13" s="868">
        <v>40000</v>
      </c>
    </row>
    <row r="14" spans="1:6" s="278" customFormat="1" ht="11.25" customHeight="1" x14ac:dyDescent="0.2">
      <c r="A14" s="279" t="s">
        <v>594</v>
      </c>
      <c r="B14" s="787">
        <v>30</v>
      </c>
      <c r="C14" s="1033" t="s">
        <v>1443</v>
      </c>
      <c r="D14" s="836">
        <v>50000</v>
      </c>
      <c r="E14" s="654">
        <v>30</v>
      </c>
      <c r="F14" s="868">
        <v>15000</v>
      </c>
    </row>
    <row r="15" spans="1:6" s="278" customFormat="1" ht="11.25" customHeight="1" x14ac:dyDescent="0.2">
      <c r="A15" s="279" t="s">
        <v>731</v>
      </c>
      <c r="B15" s="787">
        <v>0.14000000000000001</v>
      </c>
      <c r="C15" s="1033" t="s">
        <v>1444</v>
      </c>
      <c r="D15" s="836">
        <v>50000</v>
      </c>
      <c r="E15" s="654">
        <v>36</v>
      </c>
      <c r="F15" s="868">
        <v>0.14000000000000001</v>
      </c>
    </row>
    <row r="16" spans="1:6" s="278" customFormat="1" ht="11.25" customHeight="1" x14ac:dyDescent="0.2">
      <c r="A16" s="279" t="s">
        <v>104</v>
      </c>
      <c r="B16" s="787">
        <v>12</v>
      </c>
      <c r="C16" s="1033" t="s">
        <v>1443</v>
      </c>
      <c r="D16" s="836">
        <v>17500</v>
      </c>
      <c r="E16" s="654">
        <v>12</v>
      </c>
      <c r="F16" s="868" t="s">
        <v>1014</v>
      </c>
    </row>
    <row r="17" spans="1:6" s="278" customFormat="1" ht="11.25" customHeight="1" x14ac:dyDescent="0.2">
      <c r="A17" s="279" t="s">
        <v>732</v>
      </c>
      <c r="B17" s="787">
        <v>220</v>
      </c>
      <c r="C17" s="1033" t="s">
        <v>1443</v>
      </c>
      <c r="D17" s="836">
        <v>50000</v>
      </c>
      <c r="E17" s="654">
        <v>220</v>
      </c>
      <c r="F17" s="868" t="s">
        <v>1014</v>
      </c>
    </row>
    <row r="18" spans="1:6" s="278" customFormat="1" ht="11.25" customHeight="1" x14ac:dyDescent="0.2">
      <c r="A18" s="279" t="s">
        <v>1245</v>
      </c>
      <c r="B18" s="787">
        <v>0.14000000000000001</v>
      </c>
      <c r="C18" s="1033" t="s">
        <v>1443</v>
      </c>
      <c r="D18" s="836">
        <v>1900</v>
      </c>
      <c r="E18" s="654">
        <v>0.14000000000000001</v>
      </c>
      <c r="F18" s="868" t="s">
        <v>1014</v>
      </c>
    </row>
    <row r="19" spans="1:6" s="278" customFormat="1" ht="11.25" customHeight="1" x14ac:dyDescent="0.2">
      <c r="A19" s="279" t="s">
        <v>733</v>
      </c>
      <c r="B19" s="787">
        <v>13</v>
      </c>
      <c r="C19" s="1033" t="s">
        <v>1444</v>
      </c>
      <c r="D19" s="836">
        <v>2000</v>
      </c>
      <c r="E19" s="654">
        <v>71.3</v>
      </c>
      <c r="F19" s="868">
        <v>13</v>
      </c>
    </row>
    <row r="20" spans="1:6" s="278" customFormat="1" ht="11.25" customHeight="1" x14ac:dyDescent="0.2">
      <c r="A20" s="279" t="s">
        <v>734</v>
      </c>
      <c r="B20" s="787">
        <v>1.7999999999999999E-2</v>
      </c>
      <c r="C20" s="1033" t="s">
        <v>1444</v>
      </c>
      <c r="D20" s="836">
        <v>4.7</v>
      </c>
      <c r="E20" s="654">
        <v>2.7E-2</v>
      </c>
      <c r="F20" s="868">
        <v>1.7999999999999999E-2</v>
      </c>
    </row>
    <row r="21" spans="1:6" s="278" customFormat="1" ht="11.25" customHeight="1" x14ac:dyDescent="0.2">
      <c r="A21" s="279" t="s">
        <v>735</v>
      </c>
      <c r="B21" s="787">
        <v>1.7999999999999999E-2</v>
      </c>
      <c r="C21" s="1033" t="s">
        <v>1444</v>
      </c>
      <c r="D21" s="836">
        <v>0.8</v>
      </c>
      <c r="E21" s="654">
        <v>0.06</v>
      </c>
      <c r="F21" s="868">
        <v>1.7999999999999999E-2</v>
      </c>
    </row>
    <row r="22" spans="1:6" s="278" customFormat="1" ht="11.25" customHeight="1" x14ac:dyDescent="0.2">
      <c r="A22" s="279" t="s">
        <v>736</v>
      </c>
      <c r="B22" s="787">
        <v>1.7999999999999999E-2</v>
      </c>
      <c r="C22" s="1033" t="s">
        <v>1444</v>
      </c>
      <c r="D22" s="836">
        <v>0.75</v>
      </c>
      <c r="E22" s="654">
        <v>0.68</v>
      </c>
      <c r="F22" s="868">
        <v>1.7999999999999999E-2</v>
      </c>
    </row>
    <row r="23" spans="1:6" s="278" customFormat="1" ht="11.25" customHeight="1" x14ac:dyDescent="0.2">
      <c r="A23" s="279" t="s">
        <v>737</v>
      </c>
      <c r="B23" s="787">
        <v>0.12999999999999998</v>
      </c>
      <c r="C23" s="1033" t="s">
        <v>817</v>
      </c>
      <c r="D23" s="836">
        <v>0.12999999999999998</v>
      </c>
      <c r="E23" s="654">
        <v>0.44</v>
      </c>
      <c r="F23" s="868" t="s">
        <v>1014</v>
      </c>
    </row>
    <row r="24" spans="1:6" s="278" customFormat="1" ht="11.25" customHeight="1" x14ac:dyDescent="0.2">
      <c r="A24" s="279" t="s">
        <v>738</v>
      </c>
      <c r="B24" s="787">
        <v>1.7999999999999999E-2</v>
      </c>
      <c r="C24" s="1033" t="s">
        <v>1444</v>
      </c>
      <c r="D24" s="836">
        <v>0.4</v>
      </c>
      <c r="E24" s="654">
        <v>0.64</v>
      </c>
      <c r="F24" s="868">
        <v>1.7999999999999999E-2</v>
      </c>
    </row>
    <row r="25" spans="1:6" s="278" customFormat="1" ht="11.25" customHeight="1" x14ac:dyDescent="0.2">
      <c r="A25" s="279" t="s">
        <v>136</v>
      </c>
      <c r="B25" s="787">
        <v>3.7999999999999999E-2</v>
      </c>
      <c r="C25" s="1033" t="s">
        <v>1444</v>
      </c>
      <c r="D25" s="836">
        <v>50000</v>
      </c>
      <c r="E25" s="654">
        <v>0.66</v>
      </c>
      <c r="F25" s="868">
        <v>3.7999999999999999E-2</v>
      </c>
    </row>
    <row r="26" spans="1:6" s="278" customFormat="1" ht="11.25" customHeight="1" x14ac:dyDescent="0.2">
      <c r="A26" s="279" t="s">
        <v>243</v>
      </c>
      <c r="B26" s="787">
        <v>0.5</v>
      </c>
      <c r="C26" s="1033" t="s">
        <v>817</v>
      </c>
      <c r="D26" s="836">
        <v>0.5</v>
      </c>
      <c r="E26" s="654">
        <v>6.5</v>
      </c>
      <c r="F26" s="868" t="s">
        <v>1014</v>
      </c>
    </row>
    <row r="27" spans="1:6" s="278" customFormat="1" ht="11.25" customHeight="1" x14ac:dyDescent="0.2">
      <c r="A27" s="279" t="s">
        <v>137</v>
      </c>
      <c r="B27" s="787">
        <v>0.44</v>
      </c>
      <c r="C27" s="1033" t="s">
        <v>1444</v>
      </c>
      <c r="D27" s="836">
        <v>360</v>
      </c>
      <c r="E27" s="654">
        <v>2380</v>
      </c>
      <c r="F27" s="868">
        <v>0.44</v>
      </c>
    </row>
    <row r="28" spans="1:6" s="278" customFormat="1" ht="11.25" customHeight="1" x14ac:dyDescent="0.2">
      <c r="A28" s="789" t="s">
        <v>1177</v>
      </c>
      <c r="B28" s="787">
        <v>0.37322971522061449</v>
      </c>
      <c r="C28" s="1033" t="s">
        <v>1443</v>
      </c>
      <c r="D28" s="836">
        <v>320</v>
      </c>
      <c r="E28" s="654">
        <v>0.37322971522061449</v>
      </c>
      <c r="F28" s="868">
        <v>1400</v>
      </c>
    </row>
    <row r="29" spans="1:6" s="278" customFormat="1" ht="11.25" customHeight="1" x14ac:dyDescent="0.2">
      <c r="A29" s="279" t="s">
        <v>138</v>
      </c>
      <c r="B29" s="787">
        <v>2.2000000000000002</v>
      </c>
      <c r="C29" s="1033" t="s">
        <v>1444</v>
      </c>
      <c r="D29" s="836">
        <v>135</v>
      </c>
      <c r="E29" s="654">
        <v>3</v>
      </c>
      <c r="F29" s="868">
        <v>2.2000000000000002</v>
      </c>
    </row>
    <row r="30" spans="1:6" s="278" customFormat="1" ht="11.25" customHeight="1" x14ac:dyDescent="0.2">
      <c r="A30" s="279" t="s">
        <v>139</v>
      </c>
      <c r="B30" s="787">
        <v>1000</v>
      </c>
      <c r="C30" s="1033" t="s">
        <v>1443</v>
      </c>
      <c r="D30" s="836">
        <v>50000</v>
      </c>
      <c r="E30" s="654">
        <v>1000</v>
      </c>
      <c r="F30" s="868" t="s">
        <v>1014</v>
      </c>
    </row>
    <row r="31" spans="1:6" s="278" customFormat="1" ht="11.25" customHeight="1" x14ac:dyDescent="0.2">
      <c r="A31" s="279" t="s">
        <v>140</v>
      </c>
      <c r="B31" s="787">
        <v>340</v>
      </c>
      <c r="C31" s="1033" t="s">
        <v>1443</v>
      </c>
      <c r="D31" s="836">
        <v>50000</v>
      </c>
      <c r="E31" s="654">
        <v>340</v>
      </c>
      <c r="F31" s="868" t="s">
        <v>1014</v>
      </c>
    </row>
    <row r="32" spans="1:6" s="278" customFormat="1" ht="11.25" customHeight="1" x14ac:dyDescent="0.2">
      <c r="A32" s="279" t="s">
        <v>141</v>
      </c>
      <c r="B32" s="787">
        <v>140</v>
      </c>
      <c r="C32" s="1033" t="s">
        <v>1444</v>
      </c>
      <c r="D32" s="836">
        <v>510</v>
      </c>
      <c r="E32" s="654">
        <v>230</v>
      </c>
      <c r="F32" s="868">
        <v>140</v>
      </c>
    </row>
    <row r="33" spans="1:6" s="278" customFormat="1" ht="11.25" customHeight="1" x14ac:dyDescent="0.2">
      <c r="A33" s="279" t="s">
        <v>142</v>
      </c>
      <c r="B33" s="787">
        <v>16</v>
      </c>
      <c r="C33" s="1033" t="s">
        <v>1443</v>
      </c>
      <c r="D33" s="836">
        <v>50000</v>
      </c>
      <c r="E33" s="654">
        <v>16</v>
      </c>
      <c r="F33" s="868">
        <v>1500</v>
      </c>
    </row>
    <row r="34" spans="1:6" s="278" customFormat="1" ht="11.25" customHeight="1" x14ac:dyDescent="0.2">
      <c r="A34" s="279" t="s">
        <v>143</v>
      </c>
      <c r="B34" s="787">
        <v>3</v>
      </c>
      <c r="C34" s="1033" t="s">
        <v>1443</v>
      </c>
      <c r="D34" s="836">
        <v>50000</v>
      </c>
      <c r="E34" s="654">
        <v>3</v>
      </c>
      <c r="F34" s="868" t="s">
        <v>1014</v>
      </c>
    </row>
    <row r="35" spans="1:6" s="278" customFormat="1" ht="11.25" customHeight="1" x14ac:dyDescent="0.2">
      <c r="A35" s="279" t="s">
        <v>144</v>
      </c>
      <c r="B35" s="787">
        <v>2.2999999999999998</v>
      </c>
      <c r="C35" s="1033" t="s">
        <v>1444</v>
      </c>
      <c r="D35" s="836">
        <v>520</v>
      </c>
      <c r="E35" s="654">
        <v>9.8000000000000007</v>
      </c>
      <c r="F35" s="868">
        <v>2.2999999999999998</v>
      </c>
    </row>
    <row r="36" spans="1:6" s="278" customFormat="1" ht="11.25" customHeight="1" x14ac:dyDescent="0.2">
      <c r="A36" s="279" t="s">
        <v>655</v>
      </c>
      <c r="B36" s="787">
        <v>1.5999999999999999E-5</v>
      </c>
      <c r="C36" s="1033" t="s">
        <v>1444</v>
      </c>
      <c r="D36" s="836">
        <v>2.5</v>
      </c>
      <c r="E36" s="654">
        <v>4.0000000000000001E-3</v>
      </c>
      <c r="F36" s="868">
        <v>1.5999999999999999E-5</v>
      </c>
    </row>
    <row r="37" spans="1:6" s="278" customFormat="1" ht="11.25" customHeight="1" x14ac:dyDescent="0.2">
      <c r="A37" s="279" t="s">
        <v>145</v>
      </c>
      <c r="B37" s="787">
        <v>19</v>
      </c>
      <c r="C37" s="1033" t="s">
        <v>1443</v>
      </c>
      <c r="D37" s="836">
        <v>50000</v>
      </c>
      <c r="E37" s="654">
        <v>19</v>
      </c>
      <c r="F37" s="868" t="s">
        <v>1014</v>
      </c>
    </row>
    <row r="38" spans="1:6" s="278" customFormat="1" ht="11.25" customHeight="1" x14ac:dyDescent="0.2">
      <c r="A38" s="279" t="s">
        <v>146</v>
      </c>
      <c r="B38" s="787">
        <v>25</v>
      </c>
      <c r="C38" s="1033" t="s">
        <v>1443</v>
      </c>
      <c r="D38" s="836">
        <v>50</v>
      </c>
      <c r="E38" s="654">
        <v>25</v>
      </c>
      <c r="F38" s="868">
        <v>21000</v>
      </c>
    </row>
    <row r="39" spans="1:6" s="278" customFormat="1" ht="11.25" customHeight="1" x14ac:dyDescent="0.2">
      <c r="A39" s="279" t="s">
        <v>829</v>
      </c>
      <c r="B39" s="787">
        <v>16</v>
      </c>
      <c r="C39" s="1033" t="s">
        <v>817</v>
      </c>
      <c r="D39" s="836">
        <v>16</v>
      </c>
      <c r="E39" s="654">
        <v>20857.142857142859</v>
      </c>
      <c r="F39" s="868" t="s">
        <v>1014</v>
      </c>
    </row>
    <row r="40" spans="1:6" ht="11.25" customHeight="1" x14ac:dyDescent="0.2">
      <c r="A40" s="307" t="s">
        <v>147</v>
      </c>
      <c r="B40" s="787">
        <v>5.0999999999999996</v>
      </c>
      <c r="C40" s="1033" t="s">
        <v>1444</v>
      </c>
      <c r="D40" s="836">
        <v>2400</v>
      </c>
      <c r="E40" s="654">
        <v>28</v>
      </c>
      <c r="F40" s="868">
        <v>5.0999999999999996</v>
      </c>
    </row>
    <row r="41" spans="1:6" ht="11.25" customHeight="1" x14ac:dyDescent="0.2">
      <c r="A41" s="279" t="s">
        <v>830</v>
      </c>
      <c r="B41" s="787">
        <v>187.71428571428572</v>
      </c>
      <c r="C41" s="1033" t="s">
        <v>1443</v>
      </c>
      <c r="D41" s="836">
        <v>50000</v>
      </c>
      <c r="E41" s="654">
        <v>187.71428571428572</v>
      </c>
      <c r="F41" s="868" t="s">
        <v>1014</v>
      </c>
    </row>
    <row r="42" spans="1:6" ht="11.25" customHeight="1" x14ac:dyDescent="0.2">
      <c r="A42" s="279" t="s">
        <v>148</v>
      </c>
      <c r="B42" s="787">
        <v>0.18</v>
      </c>
      <c r="C42" s="1033" t="s">
        <v>817</v>
      </c>
      <c r="D42" s="836">
        <v>0.18</v>
      </c>
      <c r="E42" s="654">
        <v>32</v>
      </c>
      <c r="F42" s="868">
        <v>150</v>
      </c>
    </row>
    <row r="43" spans="1:6" ht="11.25" customHeight="1" x14ac:dyDescent="0.2">
      <c r="A43" s="279" t="s">
        <v>653</v>
      </c>
      <c r="B43" s="787">
        <v>11</v>
      </c>
      <c r="C43" s="1033" t="s">
        <v>1443</v>
      </c>
      <c r="D43" s="836">
        <v>50000</v>
      </c>
      <c r="E43" s="654">
        <v>11</v>
      </c>
      <c r="F43" s="868" t="s">
        <v>1014</v>
      </c>
    </row>
    <row r="44" spans="1:6" ht="11.25" customHeight="1" x14ac:dyDescent="0.2">
      <c r="A44" s="279" t="s">
        <v>827</v>
      </c>
      <c r="B44" s="787">
        <v>20</v>
      </c>
      <c r="C44" s="1033" t="s">
        <v>1443</v>
      </c>
      <c r="D44" s="836">
        <v>50000</v>
      </c>
      <c r="E44" s="654">
        <v>20</v>
      </c>
      <c r="F44" s="868" t="s">
        <v>1014</v>
      </c>
    </row>
    <row r="45" spans="1:6" ht="11.25" customHeight="1" x14ac:dyDescent="0.2">
      <c r="A45" s="279" t="s">
        <v>828</v>
      </c>
      <c r="B45" s="787">
        <v>11</v>
      </c>
      <c r="C45" s="1033" t="s">
        <v>1443</v>
      </c>
      <c r="D45" s="836">
        <v>50000</v>
      </c>
      <c r="E45" s="654">
        <v>11</v>
      </c>
      <c r="F45" s="868" t="s">
        <v>1014</v>
      </c>
    </row>
    <row r="46" spans="1:6" ht="11.25" customHeight="1" x14ac:dyDescent="0.2">
      <c r="A46" s="279" t="s">
        <v>149</v>
      </c>
      <c r="B46" s="787">
        <v>1.7999999999999999E-2</v>
      </c>
      <c r="C46" s="1033" t="s">
        <v>1444</v>
      </c>
      <c r="D46" s="836">
        <v>1</v>
      </c>
      <c r="E46" s="654">
        <v>2</v>
      </c>
      <c r="F46" s="868">
        <v>1.7999999999999999E-2</v>
      </c>
    </row>
    <row r="47" spans="1:6" ht="11.25" customHeight="1" x14ac:dyDescent="0.2">
      <c r="A47" s="279" t="s">
        <v>150</v>
      </c>
      <c r="B47" s="787">
        <v>19</v>
      </c>
      <c r="C47" s="1033" t="s">
        <v>1443</v>
      </c>
      <c r="D47" s="836">
        <v>50000</v>
      </c>
      <c r="E47" s="654">
        <v>19</v>
      </c>
      <c r="F47" s="868" t="s">
        <v>1014</v>
      </c>
    </row>
    <row r="48" spans="1:6" ht="11.25" customHeight="1" x14ac:dyDescent="0.2">
      <c r="A48" s="279" t="s">
        <v>151</v>
      </c>
      <c r="B48" s="787">
        <v>2.9</v>
      </c>
      <c r="C48" s="1033" t="s">
        <v>1443</v>
      </c>
      <c r="D48" s="836">
        <v>50000</v>
      </c>
      <c r="E48" s="654">
        <v>2.9</v>
      </c>
      <c r="F48" s="868" t="s">
        <v>1014</v>
      </c>
    </row>
    <row r="49" spans="1:6" ht="11.25" customHeight="1" x14ac:dyDescent="0.2">
      <c r="A49" s="279" t="s">
        <v>152</v>
      </c>
      <c r="B49" s="787">
        <v>1</v>
      </c>
      <c r="C49" s="1033" t="s">
        <v>1443</v>
      </c>
      <c r="D49" s="836">
        <v>170</v>
      </c>
      <c r="E49" s="654">
        <v>1</v>
      </c>
      <c r="F49" s="868">
        <v>220000</v>
      </c>
    </row>
    <row r="50" spans="1:6" ht="11.25" customHeight="1" x14ac:dyDescent="0.2">
      <c r="A50" s="305" t="s">
        <v>105</v>
      </c>
      <c r="B50" s="787">
        <v>79</v>
      </c>
      <c r="C50" s="1033" t="s">
        <v>1443</v>
      </c>
      <c r="D50" s="836">
        <v>29850</v>
      </c>
      <c r="E50" s="654">
        <v>79</v>
      </c>
      <c r="F50" s="868" t="s">
        <v>1014</v>
      </c>
    </row>
    <row r="51" spans="1:6" ht="11.25" customHeight="1" x14ac:dyDescent="0.2">
      <c r="A51" s="279" t="s">
        <v>106</v>
      </c>
      <c r="B51" s="787">
        <v>300</v>
      </c>
      <c r="C51" s="1033" t="s">
        <v>1443</v>
      </c>
      <c r="D51" s="836">
        <v>50000</v>
      </c>
      <c r="E51" s="654">
        <v>300</v>
      </c>
      <c r="F51" s="868" t="s">
        <v>1014</v>
      </c>
    </row>
    <row r="52" spans="1:6" ht="11.25" customHeight="1" x14ac:dyDescent="0.2">
      <c r="A52" s="279" t="s">
        <v>153</v>
      </c>
      <c r="B52" s="787">
        <v>1.7999999999999999E-2</v>
      </c>
      <c r="C52" s="1033" t="s">
        <v>1444</v>
      </c>
      <c r="D52" s="836">
        <v>1.25</v>
      </c>
      <c r="E52" s="654">
        <v>0.8</v>
      </c>
      <c r="F52" s="868">
        <v>1.7999999999999999E-2</v>
      </c>
    </row>
    <row r="53" spans="1:6" ht="11.25" customHeight="1" x14ac:dyDescent="0.2">
      <c r="A53" s="279" t="s">
        <v>401</v>
      </c>
      <c r="B53" s="787">
        <v>0.04</v>
      </c>
      <c r="C53" s="1033" t="s">
        <v>1443</v>
      </c>
      <c r="D53" s="836">
        <v>10</v>
      </c>
      <c r="E53" s="654">
        <v>0.04</v>
      </c>
      <c r="F53" s="868" t="s">
        <v>1014</v>
      </c>
    </row>
    <row r="54" spans="1:6" ht="11.25" customHeight="1" x14ac:dyDescent="0.2">
      <c r="A54" s="279" t="s">
        <v>154</v>
      </c>
      <c r="B54" s="787">
        <v>13</v>
      </c>
      <c r="C54" s="1033" t="s">
        <v>1444</v>
      </c>
      <c r="D54" s="836">
        <v>50000</v>
      </c>
      <c r="E54" s="654">
        <v>34</v>
      </c>
      <c r="F54" s="868">
        <v>13</v>
      </c>
    </row>
    <row r="55" spans="1:6" ht="11.25" customHeight="1" x14ac:dyDescent="0.2">
      <c r="A55" s="279" t="s">
        <v>528</v>
      </c>
      <c r="B55" s="787">
        <v>1400</v>
      </c>
      <c r="C55" s="1033" t="s">
        <v>1443</v>
      </c>
      <c r="D55" s="836">
        <v>50000</v>
      </c>
      <c r="E55" s="654">
        <v>1400</v>
      </c>
      <c r="F55" s="868" t="s">
        <v>1014</v>
      </c>
    </row>
    <row r="56" spans="1:6" ht="11.25" customHeight="1" x14ac:dyDescent="0.2">
      <c r="A56" s="279" t="s">
        <v>155</v>
      </c>
      <c r="B56" s="787">
        <v>10</v>
      </c>
      <c r="C56" s="1033" t="s">
        <v>817</v>
      </c>
      <c r="D56" s="836">
        <v>10</v>
      </c>
      <c r="E56" s="654">
        <v>14</v>
      </c>
      <c r="F56" s="868">
        <v>850</v>
      </c>
    </row>
    <row r="57" spans="1:6" ht="11.25" customHeight="1" x14ac:dyDescent="0.2">
      <c r="A57" s="279" t="s">
        <v>235</v>
      </c>
      <c r="B57" s="787">
        <v>22</v>
      </c>
      <c r="C57" s="1033" t="s">
        <v>1443</v>
      </c>
      <c r="D57" s="836">
        <v>50000</v>
      </c>
      <c r="E57" s="654">
        <v>22</v>
      </c>
      <c r="F57" s="868">
        <v>850</v>
      </c>
    </row>
    <row r="58" spans="1:6" ht="11.25" customHeight="1" x14ac:dyDescent="0.2">
      <c r="A58" s="279" t="s">
        <v>236</v>
      </c>
      <c r="B58" s="787">
        <v>9.4</v>
      </c>
      <c r="C58" s="1033" t="s">
        <v>1443</v>
      </c>
      <c r="D58" s="836">
        <v>11</v>
      </c>
      <c r="E58" s="654">
        <v>9.4</v>
      </c>
      <c r="F58" s="868">
        <v>850</v>
      </c>
    </row>
    <row r="59" spans="1:6" ht="11.25" customHeight="1" x14ac:dyDescent="0.2">
      <c r="A59" s="279" t="s">
        <v>237</v>
      </c>
      <c r="B59" s="787">
        <v>7.0000000000000001E-3</v>
      </c>
      <c r="C59" s="1033" t="s">
        <v>1444</v>
      </c>
      <c r="D59" s="836">
        <v>1550</v>
      </c>
      <c r="E59" s="654">
        <v>4.5</v>
      </c>
      <c r="F59" s="868">
        <v>7.0000000000000001E-3</v>
      </c>
    </row>
    <row r="60" spans="1:6" ht="11.25" customHeight="1" x14ac:dyDescent="0.2">
      <c r="A60" s="279" t="s">
        <v>375</v>
      </c>
      <c r="B60" s="787">
        <v>3.1E-4</v>
      </c>
      <c r="C60" s="1033" t="s">
        <v>1444</v>
      </c>
      <c r="D60" s="836">
        <v>45</v>
      </c>
      <c r="E60" s="654">
        <v>1.0999999999999999E-2</v>
      </c>
      <c r="F60" s="868">
        <v>3.1E-4</v>
      </c>
    </row>
    <row r="61" spans="1:6" ht="11.25" customHeight="1" x14ac:dyDescent="0.2">
      <c r="A61" s="279" t="s">
        <v>376</v>
      </c>
      <c r="B61" s="787">
        <v>2.2000000000000001E-4</v>
      </c>
      <c r="C61" s="1033" t="s">
        <v>1444</v>
      </c>
      <c r="D61" s="836">
        <v>20</v>
      </c>
      <c r="E61" s="654">
        <v>0.41</v>
      </c>
      <c r="F61" s="868">
        <v>2.2000000000000001E-4</v>
      </c>
    </row>
    <row r="62" spans="1:6" ht="11.25" customHeight="1" x14ac:dyDescent="0.2">
      <c r="A62" s="279" t="s">
        <v>377</v>
      </c>
      <c r="B62" s="787">
        <v>7.9999999999999996E-6</v>
      </c>
      <c r="C62" s="1033" t="s">
        <v>1444</v>
      </c>
      <c r="D62" s="836">
        <v>2.75</v>
      </c>
      <c r="E62" s="654">
        <v>1E-3</v>
      </c>
      <c r="F62" s="868">
        <v>7.9999999999999996E-6</v>
      </c>
    </row>
    <row r="63" spans="1:6" ht="11.25" customHeight="1" x14ac:dyDescent="0.2">
      <c r="A63" s="279" t="s">
        <v>244</v>
      </c>
      <c r="B63" s="787">
        <v>47</v>
      </c>
      <c r="C63" s="1033" t="s">
        <v>1443</v>
      </c>
      <c r="D63" s="836">
        <v>50000</v>
      </c>
      <c r="E63" s="654">
        <v>47</v>
      </c>
      <c r="F63" s="868" t="s">
        <v>1014</v>
      </c>
    </row>
    <row r="64" spans="1:6" ht="11.25" customHeight="1" x14ac:dyDescent="0.2">
      <c r="A64" s="279" t="s">
        <v>245</v>
      </c>
      <c r="B64" s="787">
        <v>79</v>
      </c>
      <c r="C64" s="1033" t="s">
        <v>1444</v>
      </c>
      <c r="D64" s="836">
        <v>20000</v>
      </c>
      <c r="E64" s="654">
        <v>910</v>
      </c>
      <c r="F64" s="868">
        <v>79</v>
      </c>
    </row>
    <row r="65" spans="1:6" ht="11.25" customHeight="1" x14ac:dyDescent="0.2">
      <c r="A65" s="279" t="s">
        <v>307</v>
      </c>
      <c r="B65" s="787">
        <v>0.6</v>
      </c>
      <c r="C65" s="1033" t="s">
        <v>1444</v>
      </c>
      <c r="D65" s="836">
        <v>1500</v>
      </c>
      <c r="E65" s="654">
        <v>25</v>
      </c>
      <c r="F65" s="868">
        <v>0.6</v>
      </c>
    </row>
    <row r="66" spans="1:6" ht="11.25" customHeight="1" x14ac:dyDescent="0.2">
      <c r="A66" s="279" t="s">
        <v>308</v>
      </c>
      <c r="B66" s="787">
        <v>620</v>
      </c>
      <c r="C66" s="1033" t="s">
        <v>1443</v>
      </c>
      <c r="D66" s="836">
        <v>50000</v>
      </c>
      <c r="E66" s="654">
        <v>620</v>
      </c>
      <c r="F66" s="868" t="s">
        <v>1014</v>
      </c>
    </row>
    <row r="67" spans="1:6" ht="11.25" customHeight="1" x14ac:dyDescent="0.2">
      <c r="A67" s="279" t="s">
        <v>238</v>
      </c>
      <c r="B67" s="787">
        <v>260</v>
      </c>
      <c r="C67" s="1033" t="s">
        <v>817</v>
      </c>
      <c r="D67" s="836">
        <v>260</v>
      </c>
      <c r="E67" s="654">
        <v>558</v>
      </c>
      <c r="F67" s="868" t="s">
        <v>67</v>
      </c>
    </row>
    <row r="68" spans="1:6" ht="11.25" customHeight="1" x14ac:dyDescent="0.2">
      <c r="A68" s="279" t="s">
        <v>1002</v>
      </c>
      <c r="B68" s="787">
        <v>0.3</v>
      </c>
      <c r="C68" s="1033" t="s">
        <v>817</v>
      </c>
      <c r="D68" s="836">
        <v>0.3</v>
      </c>
      <c r="E68" s="654">
        <v>11</v>
      </c>
      <c r="F68" s="868">
        <v>290</v>
      </c>
    </row>
    <row r="69" spans="1:6" ht="11.25" customHeight="1" x14ac:dyDescent="0.2">
      <c r="A69" s="279" t="s">
        <v>107</v>
      </c>
      <c r="B69" s="787">
        <v>70</v>
      </c>
      <c r="C69" s="1033" t="s">
        <v>1443</v>
      </c>
      <c r="D69" s="836">
        <v>50000</v>
      </c>
      <c r="E69" s="654">
        <v>70</v>
      </c>
      <c r="F69" s="868" t="s">
        <v>1014</v>
      </c>
    </row>
    <row r="70" spans="1:6" ht="11.25" customHeight="1" x14ac:dyDescent="0.2">
      <c r="A70" s="279" t="s">
        <v>1003</v>
      </c>
      <c r="B70" s="787">
        <v>10</v>
      </c>
      <c r="C70" s="1033" t="s">
        <v>817</v>
      </c>
      <c r="D70" s="836">
        <v>10</v>
      </c>
      <c r="E70" s="654">
        <v>520</v>
      </c>
      <c r="F70" s="868">
        <v>15</v>
      </c>
    </row>
    <row r="71" spans="1:6" ht="11.25" customHeight="1" x14ac:dyDescent="0.2">
      <c r="A71" s="279" t="s">
        <v>309</v>
      </c>
      <c r="B71" s="787">
        <v>0.06</v>
      </c>
      <c r="C71" s="1033" t="s">
        <v>1443</v>
      </c>
      <c r="D71" s="836">
        <v>50000</v>
      </c>
      <c r="E71" s="654">
        <v>0.06</v>
      </c>
      <c r="F71" s="868">
        <v>4.5999999999999996</v>
      </c>
    </row>
    <row r="72" spans="1:6" ht="11.25" customHeight="1" x14ac:dyDescent="0.2">
      <c r="A72" s="279" t="s">
        <v>1004</v>
      </c>
      <c r="B72" s="787">
        <v>2.5000000000000001E-5</v>
      </c>
      <c r="C72" s="1033" t="s">
        <v>1444</v>
      </c>
      <c r="D72" s="836">
        <v>41</v>
      </c>
      <c r="E72" s="654">
        <v>1.9E-3</v>
      </c>
      <c r="F72" s="868">
        <v>2.5000000000000001E-5</v>
      </c>
    </row>
    <row r="73" spans="1:6" ht="11.25" customHeight="1" x14ac:dyDescent="0.2">
      <c r="A73" s="279" t="s">
        <v>1005</v>
      </c>
      <c r="B73" s="787">
        <v>210</v>
      </c>
      <c r="C73" s="1033" t="s">
        <v>1443</v>
      </c>
      <c r="D73" s="836">
        <v>50000</v>
      </c>
      <c r="E73" s="654">
        <v>210</v>
      </c>
      <c r="F73" s="868">
        <v>44000</v>
      </c>
    </row>
    <row r="74" spans="1:6" ht="11.25" customHeight="1" x14ac:dyDescent="0.2">
      <c r="A74" s="279" t="s">
        <v>1007</v>
      </c>
      <c r="B74" s="787">
        <v>120</v>
      </c>
      <c r="C74" s="1033" t="s">
        <v>1443</v>
      </c>
      <c r="D74" s="836">
        <v>400</v>
      </c>
      <c r="E74" s="654">
        <v>120</v>
      </c>
      <c r="F74" s="868">
        <v>850</v>
      </c>
    </row>
    <row r="75" spans="1:6" ht="11.25" customHeight="1" x14ac:dyDescent="0.2">
      <c r="A75" s="279" t="s">
        <v>1006</v>
      </c>
      <c r="B75" s="787">
        <v>1100</v>
      </c>
      <c r="C75" s="1033" t="s">
        <v>1443</v>
      </c>
      <c r="D75" s="836">
        <v>50000</v>
      </c>
      <c r="E75" s="654">
        <v>1100</v>
      </c>
      <c r="F75" s="868">
        <v>1100000</v>
      </c>
    </row>
    <row r="76" spans="1:6" ht="11.25" customHeight="1" x14ac:dyDescent="0.2">
      <c r="A76" s="305" t="s">
        <v>108</v>
      </c>
      <c r="B76" s="787">
        <v>10</v>
      </c>
      <c r="C76" s="1033" t="s">
        <v>1443</v>
      </c>
      <c r="D76" s="836">
        <v>50000</v>
      </c>
      <c r="E76" s="654">
        <v>10</v>
      </c>
      <c r="F76" s="868" t="s">
        <v>1014</v>
      </c>
    </row>
    <row r="77" spans="1:6" ht="11.25" customHeight="1" x14ac:dyDescent="0.2">
      <c r="A77" s="279" t="s">
        <v>310</v>
      </c>
      <c r="B77" s="787">
        <v>14.3</v>
      </c>
      <c r="C77" s="1033" t="s">
        <v>1443</v>
      </c>
      <c r="D77" s="836">
        <v>50000</v>
      </c>
      <c r="E77" s="654">
        <v>14.3</v>
      </c>
      <c r="F77" s="868">
        <v>5300</v>
      </c>
    </row>
    <row r="78" spans="1:6" ht="11.25" customHeight="1" x14ac:dyDescent="0.2">
      <c r="A78" s="305" t="s">
        <v>109</v>
      </c>
      <c r="B78" s="787">
        <v>3</v>
      </c>
      <c r="C78" s="1033" t="s">
        <v>1444</v>
      </c>
      <c r="D78" s="836">
        <v>50000</v>
      </c>
      <c r="E78" s="654">
        <v>9.1</v>
      </c>
      <c r="F78" s="868">
        <v>3</v>
      </c>
    </row>
    <row r="79" spans="1:6" ht="11.25" customHeight="1" x14ac:dyDescent="0.2">
      <c r="A79" s="305" t="s">
        <v>110</v>
      </c>
      <c r="B79" s="787">
        <v>81</v>
      </c>
      <c r="C79" s="1033" t="s">
        <v>1443</v>
      </c>
      <c r="D79" s="836">
        <v>50000</v>
      </c>
      <c r="E79" s="654">
        <v>81</v>
      </c>
      <c r="F79" s="868" t="s">
        <v>1014</v>
      </c>
    </row>
    <row r="80" spans="1:6" ht="11.25" customHeight="1" x14ac:dyDescent="0.2">
      <c r="A80" s="279" t="s">
        <v>402</v>
      </c>
      <c r="B80" s="787">
        <v>50000</v>
      </c>
      <c r="C80" s="1033" t="s">
        <v>817</v>
      </c>
      <c r="D80" s="836">
        <v>50000</v>
      </c>
      <c r="E80" s="654">
        <v>335000</v>
      </c>
      <c r="F80" s="868" t="s">
        <v>1014</v>
      </c>
    </row>
    <row r="81" spans="1:6" ht="11.25" customHeight="1" x14ac:dyDescent="0.2">
      <c r="A81" s="279" t="s">
        <v>635</v>
      </c>
      <c r="B81" s="787">
        <v>3.1E-9</v>
      </c>
      <c r="C81" s="1033" t="s">
        <v>1443</v>
      </c>
      <c r="D81" s="836">
        <v>0.1</v>
      </c>
      <c r="E81" s="654">
        <v>3.1E-9</v>
      </c>
      <c r="F81" s="868">
        <v>5.0000000000000001E-9</v>
      </c>
    </row>
    <row r="82" spans="1:6" ht="11.25" customHeight="1" x14ac:dyDescent="0.2">
      <c r="A82" s="279" t="s">
        <v>111</v>
      </c>
      <c r="B82" s="787">
        <v>60</v>
      </c>
      <c r="C82" s="1033" t="s">
        <v>1443</v>
      </c>
      <c r="D82" s="836">
        <v>21000</v>
      </c>
      <c r="E82" s="654">
        <v>60</v>
      </c>
      <c r="F82" s="868" t="s">
        <v>1014</v>
      </c>
    </row>
    <row r="83" spans="1:6" ht="11.25" customHeight="1" x14ac:dyDescent="0.2">
      <c r="A83" s="279" t="s">
        <v>384</v>
      </c>
      <c r="B83" s="787">
        <v>8.6999999999999994E-3</v>
      </c>
      <c r="C83" s="1033" t="s">
        <v>1443</v>
      </c>
      <c r="D83" s="836">
        <v>162.5</v>
      </c>
      <c r="E83" s="654">
        <v>8.6999999999999994E-3</v>
      </c>
      <c r="F83" s="868">
        <v>52</v>
      </c>
    </row>
    <row r="84" spans="1:6" ht="11.25" customHeight="1" x14ac:dyDescent="0.2">
      <c r="A84" s="279" t="s">
        <v>350</v>
      </c>
      <c r="B84" s="787">
        <v>2.3E-3</v>
      </c>
      <c r="C84" s="1033" t="s">
        <v>1443</v>
      </c>
      <c r="D84" s="836">
        <v>41</v>
      </c>
      <c r="E84" s="654">
        <v>2.3E-3</v>
      </c>
      <c r="F84" s="868">
        <v>0.81</v>
      </c>
    </row>
    <row r="85" spans="1:6" ht="11.25" customHeight="1" x14ac:dyDescent="0.2">
      <c r="A85" s="279" t="s">
        <v>36</v>
      </c>
      <c r="B85" s="787">
        <v>50000</v>
      </c>
      <c r="C85" s="1033" t="s">
        <v>817</v>
      </c>
      <c r="D85" s="836">
        <v>50000</v>
      </c>
      <c r="E85" s="654" t="s">
        <v>1014</v>
      </c>
      <c r="F85" s="868" t="s">
        <v>1014</v>
      </c>
    </row>
    <row r="86" spans="1:6" ht="11.25" customHeight="1" x14ac:dyDescent="0.2">
      <c r="A86" s="279" t="s">
        <v>351</v>
      </c>
      <c r="B86" s="787">
        <v>7.3</v>
      </c>
      <c r="C86" s="1033" t="s">
        <v>1443</v>
      </c>
      <c r="D86" s="836">
        <v>30</v>
      </c>
      <c r="E86" s="654">
        <v>7.3</v>
      </c>
      <c r="F86" s="868">
        <v>1070</v>
      </c>
    </row>
    <row r="87" spans="1:6" ht="11.25" customHeight="1" x14ac:dyDescent="0.2">
      <c r="A87" s="279" t="s">
        <v>352</v>
      </c>
      <c r="B87" s="787">
        <v>0.8</v>
      </c>
      <c r="C87" s="1033" t="s">
        <v>1443</v>
      </c>
      <c r="D87" s="836">
        <v>130</v>
      </c>
      <c r="E87" s="654">
        <v>0.8</v>
      </c>
      <c r="F87" s="868">
        <v>18</v>
      </c>
    </row>
    <row r="88" spans="1:6" ht="11.25" customHeight="1" x14ac:dyDescent="0.2">
      <c r="A88" s="279" t="s">
        <v>353</v>
      </c>
      <c r="B88" s="787">
        <v>3.9</v>
      </c>
      <c r="C88" s="1033" t="s">
        <v>1443</v>
      </c>
      <c r="D88" s="836">
        <v>845</v>
      </c>
      <c r="E88" s="654">
        <v>3.9</v>
      </c>
      <c r="F88" s="868">
        <v>5300</v>
      </c>
    </row>
    <row r="89" spans="1:6" ht="11.25" customHeight="1" x14ac:dyDescent="0.2">
      <c r="A89" s="279" t="s">
        <v>112</v>
      </c>
      <c r="B89" s="787">
        <v>1800</v>
      </c>
      <c r="C89" s="1033" t="s">
        <v>1443</v>
      </c>
      <c r="D89" s="836">
        <v>50000</v>
      </c>
      <c r="E89" s="654">
        <v>1800</v>
      </c>
      <c r="F89" s="868" t="s">
        <v>1014</v>
      </c>
    </row>
    <row r="90" spans="1:6" ht="11.25" customHeight="1" x14ac:dyDescent="0.2">
      <c r="A90" s="279" t="s">
        <v>354</v>
      </c>
      <c r="B90" s="787">
        <v>9.0000000000000006E-5</v>
      </c>
      <c r="C90" s="1033" t="s">
        <v>1444</v>
      </c>
      <c r="D90" s="836">
        <v>20</v>
      </c>
      <c r="E90" s="654">
        <v>3.5999999999999999E-3</v>
      </c>
      <c r="F90" s="868">
        <v>9.0000000000000006E-5</v>
      </c>
    </row>
    <row r="91" spans="1:6" ht="11.25" customHeight="1" x14ac:dyDescent="0.2">
      <c r="A91" s="279" t="s">
        <v>355</v>
      </c>
      <c r="B91" s="787">
        <v>3.8999999999999999E-5</v>
      </c>
      <c r="C91" s="1033" t="s">
        <v>1444</v>
      </c>
      <c r="D91" s="836">
        <v>100</v>
      </c>
      <c r="E91" s="654">
        <v>3.5999999999999999E-3</v>
      </c>
      <c r="F91" s="868">
        <v>3.8999999999999999E-5</v>
      </c>
    </row>
    <row r="92" spans="1:6" ht="11.25" customHeight="1" x14ac:dyDescent="0.2">
      <c r="A92" s="279" t="s">
        <v>385</v>
      </c>
      <c r="B92" s="787">
        <v>2.4000000000000001E-4</v>
      </c>
      <c r="C92" s="1033" t="s">
        <v>1444</v>
      </c>
      <c r="D92" s="836">
        <v>3.1</v>
      </c>
      <c r="E92" s="654">
        <v>2.9999999999999997E-4</v>
      </c>
      <c r="F92" s="868">
        <v>2.4000000000000001E-4</v>
      </c>
    </row>
    <row r="93" spans="1:6" ht="11.25" customHeight="1" x14ac:dyDescent="0.2">
      <c r="A93" s="279" t="s">
        <v>356</v>
      </c>
      <c r="B93" s="787">
        <v>0.3</v>
      </c>
      <c r="C93" s="1033" t="s">
        <v>1443</v>
      </c>
      <c r="D93" s="836">
        <v>6</v>
      </c>
      <c r="E93" s="654">
        <v>0.3</v>
      </c>
      <c r="F93" s="868">
        <v>16</v>
      </c>
    </row>
    <row r="94" spans="1:6" ht="11.25" customHeight="1" x14ac:dyDescent="0.2">
      <c r="A94" s="279" t="s">
        <v>378</v>
      </c>
      <c r="B94" s="787">
        <v>0.02</v>
      </c>
      <c r="C94" s="1033" t="s">
        <v>1444</v>
      </c>
      <c r="D94" s="836">
        <v>3650</v>
      </c>
      <c r="E94" s="654">
        <v>6.3E-2</v>
      </c>
      <c r="F94" s="868">
        <v>0.02</v>
      </c>
    </row>
    <row r="95" spans="1:6" ht="11.25" customHeight="1" x14ac:dyDescent="0.2">
      <c r="A95" s="279" t="s">
        <v>357</v>
      </c>
      <c r="B95" s="787">
        <v>2.9</v>
      </c>
      <c r="C95" s="1033" t="s">
        <v>1444</v>
      </c>
      <c r="D95" s="836">
        <v>10</v>
      </c>
      <c r="E95" s="654">
        <v>12</v>
      </c>
      <c r="F95" s="868">
        <v>2.9</v>
      </c>
    </row>
    <row r="96" spans="1:6" ht="11.25" customHeight="1" x14ac:dyDescent="0.2">
      <c r="A96" s="279" t="s">
        <v>113</v>
      </c>
      <c r="B96" s="787">
        <v>17000</v>
      </c>
      <c r="C96" s="1033" t="s">
        <v>1443</v>
      </c>
      <c r="D96" s="836">
        <v>50000</v>
      </c>
      <c r="E96" s="654">
        <v>17000</v>
      </c>
      <c r="F96" s="868" t="s">
        <v>1014</v>
      </c>
    </row>
    <row r="97" spans="1:6" ht="11.25" customHeight="1" x14ac:dyDescent="0.2">
      <c r="A97" s="279" t="s">
        <v>358</v>
      </c>
      <c r="B97" s="787">
        <v>1.7999999999999999E-2</v>
      </c>
      <c r="C97" s="1033" t="s">
        <v>1444</v>
      </c>
      <c r="D97" s="836">
        <v>9.5000000000000001E-2</v>
      </c>
      <c r="E97" s="654">
        <v>0.28000000000000003</v>
      </c>
      <c r="F97" s="868">
        <v>1.7999999999999999E-2</v>
      </c>
    </row>
    <row r="98" spans="1:6" ht="11.25" customHeight="1" x14ac:dyDescent="0.2">
      <c r="A98" s="279" t="s">
        <v>114</v>
      </c>
      <c r="B98" s="787">
        <v>920</v>
      </c>
      <c r="C98" s="1033" t="s">
        <v>1443</v>
      </c>
      <c r="D98" s="836">
        <v>50000</v>
      </c>
      <c r="E98" s="654">
        <v>920</v>
      </c>
      <c r="F98" s="868">
        <v>170000</v>
      </c>
    </row>
    <row r="99" spans="1:6" ht="11.25" customHeight="1" x14ac:dyDescent="0.2">
      <c r="A99" s="279" t="s">
        <v>359</v>
      </c>
      <c r="B99" s="787">
        <v>5.6</v>
      </c>
      <c r="C99" s="1033" t="s">
        <v>1443</v>
      </c>
      <c r="D99" s="836">
        <v>50000</v>
      </c>
      <c r="E99" s="654">
        <v>5.6</v>
      </c>
      <c r="F99" s="868" t="s">
        <v>1014</v>
      </c>
    </row>
    <row r="100" spans="1:6" ht="11.25" customHeight="1" x14ac:dyDescent="0.2">
      <c r="A100" s="279" t="s">
        <v>360</v>
      </c>
      <c r="B100" s="787">
        <v>2.5000000000000001E-2</v>
      </c>
      <c r="C100" s="1033" t="s">
        <v>1443</v>
      </c>
      <c r="D100" s="836">
        <v>50000</v>
      </c>
      <c r="E100" s="654">
        <v>2.5000000000000001E-2</v>
      </c>
      <c r="F100" s="868">
        <v>4.7E-2</v>
      </c>
    </row>
    <row r="101" spans="1:6" ht="11.25" customHeight="1" x14ac:dyDescent="0.2">
      <c r="A101" s="279" t="s">
        <v>361</v>
      </c>
      <c r="B101" s="787">
        <v>0.03</v>
      </c>
      <c r="C101" s="1033" t="s">
        <v>1443</v>
      </c>
      <c r="D101" s="836">
        <v>50</v>
      </c>
      <c r="E101" s="654">
        <v>0.03</v>
      </c>
      <c r="F101" s="868" t="s">
        <v>1014</v>
      </c>
    </row>
    <row r="102" spans="1:6" ht="11.25" customHeight="1" x14ac:dyDescent="0.2">
      <c r="A102" s="279" t="s">
        <v>363</v>
      </c>
      <c r="B102" s="787">
        <v>8400</v>
      </c>
      <c r="C102" s="1033" t="s">
        <v>817</v>
      </c>
      <c r="D102" s="836">
        <v>8400</v>
      </c>
      <c r="E102" s="654">
        <v>14000</v>
      </c>
      <c r="F102" s="868" t="s">
        <v>1014</v>
      </c>
    </row>
    <row r="103" spans="1:6" ht="11.25" customHeight="1" x14ac:dyDescent="0.2">
      <c r="A103" s="279" t="s">
        <v>364</v>
      </c>
      <c r="B103" s="787">
        <v>170</v>
      </c>
      <c r="C103" s="1033" t="s">
        <v>1443</v>
      </c>
      <c r="D103" s="836">
        <v>1300</v>
      </c>
      <c r="E103" s="654">
        <v>170</v>
      </c>
      <c r="F103" s="868" t="s">
        <v>1014</v>
      </c>
    </row>
    <row r="104" spans="1:6" ht="11.25" customHeight="1" x14ac:dyDescent="0.2">
      <c r="A104" s="279" t="s">
        <v>365</v>
      </c>
      <c r="B104" s="787">
        <v>2.8E-3</v>
      </c>
      <c r="C104" s="1033" t="s">
        <v>1443</v>
      </c>
      <c r="D104" s="836">
        <v>50000</v>
      </c>
      <c r="E104" s="654">
        <v>2.8E-3</v>
      </c>
      <c r="F104" s="868" t="s">
        <v>1014</v>
      </c>
    </row>
    <row r="105" spans="1:6" ht="11.25" customHeight="1" x14ac:dyDescent="0.2">
      <c r="A105" s="279" t="s">
        <v>366</v>
      </c>
      <c r="B105" s="787">
        <v>180</v>
      </c>
      <c r="C105" s="1033" t="s">
        <v>817</v>
      </c>
      <c r="D105" s="836">
        <v>180</v>
      </c>
      <c r="E105" s="654">
        <v>730</v>
      </c>
      <c r="F105" s="868" t="s">
        <v>1014</v>
      </c>
    </row>
    <row r="106" spans="1:6" ht="11.25" customHeight="1" x14ac:dyDescent="0.2">
      <c r="A106" s="279" t="s">
        <v>362</v>
      </c>
      <c r="B106" s="787">
        <v>590</v>
      </c>
      <c r="C106" s="1033" t="s">
        <v>1444</v>
      </c>
      <c r="D106" s="836">
        <v>9100</v>
      </c>
      <c r="E106" s="654">
        <v>1500</v>
      </c>
      <c r="F106" s="868">
        <v>590</v>
      </c>
    </row>
    <row r="107" spans="1:6" ht="11.25" customHeight="1" x14ac:dyDescent="0.2">
      <c r="A107" s="279" t="s">
        <v>631</v>
      </c>
      <c r="B107" s="787">
        <v>2.1</v>
      </c>
      <c r="C107" s="1033" t="s">
        <v>1443</v>
      </c>
      <c r="D107" s="836">
        <v>10</v>
      </c>
      <c r="E107" s="654">
        <v>2.1</v>
      </c>
      <c r="F107" s="868" t="s">
        <v>1014</v>
      </c>
    </row>
    <row r="108" spans="1:6" ht="11.25" customHeight="1" x14ac:dyDescent="0.2">
      <c r="A108" s="279" t="s">
        <v>632</v>
      </c>
      <c r="B108" s="787">
        <v>4.7</v>
      </c>
      <c r="C108" s="1033" t="s">
        <v>1443</v>
      </c>
      <c r="D108" s="836">
        <v>10</v>
      </c>
      <c r="E108" s="654">
        <v>4.7</v>
      </c>
      <c r="F108" s="868" t="s">
        <v>1014</v>
      </c>
    </row>
    <row r="109" spans="1:6" ht="11.25" customHeight="1" x14ac:dyDescent="0.2">
      <c r="A109" s="279" t="s">
        <v>506</v>
      </c>
      <c r="B109" s="787">
        <v>370</v>
      </c>
      <c r="C109" s="1033" t="s">
        <v>1443</v>
      </c>
      <c r="D109" s="836">
        <v>50000</v>
      </c>
      <c r="E109" s="654">
        <v>370</v>
      </c>
      <c r="F109" s="868" t="s">
        <v>1014</v>
      </c>
    </row>
    <row r="110" spans="1:6" ht="11.25" customHeight="1" x14ac:dyDescent="0.2">
      <c r="A110" s="279" t="s">
        <v>507</v>
      </c>
      <c r="B110" s="787">
        <v>12</v>
      </c>
      <c r="C110" s="1033" t="s">
        <v>1443</v>
      </c>
      <c r="D110" s="836">
        <v>21</v>
      </c>
      <c r="E110" s="654">
        <v>12</v>
      </c>
      <c r="F110" s="868" t="s">
        <v>1014</v>
      </c>
    </row>
    <row r="111" spans="1:6" ht="11.25" customHeight="1" x14ac:dyDescent="0.2">
      <c r="A111" s="279" t="s">
        <v>866</v>
      </c>
      <c r="B111" s="787">
        <v>5</v>
      </c>
      <c r="C111" s="1033" t="s">
        <v>1443</v>
      </c>
      <c r="D111" s="836">
        <v>50000</v>
      </c>
      <c r="E111" s="654">
        <v>5</v>
      </c>
      <c r="F111" s="868">
        <v>33</v>
      </c>
    </row>
    <row r="112" spans="1:6" ht="11.25" customHeight="1" x14ac:dyDescent="0.2">
      <c r="A112" s="305" t="s">
        <v>115</v>
      </c>
      <c r="B112" s="787">
        <v>380</v>
      </c>
      <c r="C112" s="1033" t="s">
        <v>1443</v>
      </c>
      <c r="D112" s="836">
        <v>50000</v>
      </c>
      <c r="E112" s="654">
        <v>380</v>
      </c>
      <c r="F112" s="868" t="s">
        <v>1014</v>
      </c>
    </row>
    <row r="113" spans="1:6" ht="11.25" customHeight="1" x14ac:dyDescent="0.2">
      <c r="A113" s="305" t="s">
        <v>116</v>
      </c>
      <c r="B113" s="787">
        <v>18</v>
      </c>
      <c r="C113" s="1033" t="s">
        <v>1443</v>
      </c>
      <c r="D113" s="836">
        <v>50000</v>
      </c>
      <c r="E113" s="654">
        <v>18</v>
      </c>
      <c r="F113" s="868" t="s">
        <v>1014</v>
      </c>
    </row>
    <row r="114" spans="1:6" ht="11.25" customHeight="1" x14ac:dyDescent="0.2">
      <c r="A114" s="305" t="s">
        <v>117</v>
      </c>
      <c r="B114" s="787">
        <v>71</v>
      </c>
      <c r="C114" s="1033" t="s">
        <v>1443</v>
      </c>
      <c r="D114" s="836">
        <v>50000</v>
      </c>
      <c r="E114" s="654">
        <v>71</v>
      </c>
      <c r="F114" s="868" t="s">
        <v>1014</v>
      </c>
    </row>
    <row r="115" spans="1:6" ht="11.25" customHeight="1" x14ac:dyDescent="0.2">
      <c r="A115" s="305" t="s">
        <v>118</v>
      </c>
      <c r="B115" s="787">
        <v>42</v>
      </c>
      <c r="C115" s="1033" t="s">
        <v>1443</v>
      </c>
      <c r="D115" s="836">
        <v>50000</v>
      </c>
      <c r="E115" s="654">
        <v>42</v>
      </c>
      <c r="F115" s="868" t="s">
        <v>1014</v>
      </c>
    </row>
    <row r="116" spans="1:6" ht="11.25" customHeight="1" x14ac:dyDescent="0.2">
      <c r="A116" s="305" t="s">
        <v>119</v>
      </c>
      <c r="B116" s="787">
        <v>46</v>
      </c>
      <c r="C116" s="1033" t="s">
        <v>1443</v>
      </c>
      <c r="D116" s="836">
        <v>50000</v>
      </c>
      <c r="E116" s="654">
        <v>46</v>
      </c>
      <c r="F116" s="868" t="s">
        <v>1014</v>
      </c>
    </row>
    <row r="117" spans="1:6" ht="11.25" customHeight="1" x14ac:dyDescent="0.2">
      <c r="A117" s="279" t="s">
        <v>508</v>
      </c>
      <c r="B117" s="787">
        <v>3</v>
      </c>
      <c r="C117" s="1033" t="s">
        <v>1444</v>
      </c>
      <c r="D117" s="836">
        <v>590</v>
      </c>
      <c r="E117" s="654">
        <v>7.9</v>
      </c>
      <c r="F117" s="868">
        <v>3</v>
      </c>
    </row>
    <row r="118" spans="1:6" ht="11.25" customHeight="1" x14ac:dyDescent="0.2">
      <c r="A118" s="305" t="s">
        <v>120</v>
      </c>
      <c r="B118" s="787">
        <v>21500</v>
      </c>
      <c r="C118" s="1033" t="s">
        <v>817</v>
      </c>
      <c r="D118" s="836">
        <v>21500</v>
      </c>
      <c r="E118" s="654">
        <v>850000</v>
      </c>
      <c r="F118" s="868" t="s">
        <v>1014</v>
      </c>
    </row>
    <row r="119" spans="1:6" ht="11.25" customHeight="1" x14ac:dyDescent="0.2">
      <c r="A119" s="279" t="s">
        <v>241</v>
      </c>
      <c r="B119" s="787">
        <v>600</v>
      </c>
      <c r="C119" s="1033" t="s">
        <v>1443</v>
      </c>
      <c r="D119" s="836">
        <v>50000</v>
      </c>
      <c r="E119" s="654">
        <v>600</v>
      </c>
      <c r="F119" s="868" t="s">
        <v>1014</v>
      </c>
    </row>
    <row r="120" spans="1:6" ht="11.25" customHeight="1" x14ac:dyDescent="0.2">
      <c r="A120" s="279" t="s">
        <v>509</v>
      </c>
      <c r="B120" s="787">
        <v>2.2999999999999998</v>
      </c>
      <c r="C120" s="1033" t="s">
        <v>1443</v>
      </c>
      <c r="D120" s="836">
        <v>408</v>
      </c>
      <c r="E120" s="654">
        <v>2.2999999999999998</v>
      </c>
      <c r="F120" s="868" t="s">
        <v>1014</v>
      </c>
    </row>
    <row r="121" spans="1:6" ht="11.25" customHeight="1" x14ac:dyDescent="0.2">
      <c r="A121" s="279" t="s">
        <v>510</v>
      </c>
      <c r="B121" s="787">
        <v>58</v>
      </c>
      <c r="C121" s="1033" t="s">
        <v>1443</v>
      </c>
      <c r="D121" s="836">
        <v>7900</v>
      </c>
      <c r="E121" s="654">
        <v>58</v>
      </c>
      <c r="F121" s="868">
        <v>1700000</v>
      </c>
    </row>
    <row r="122" spans="1:6" ht="11.25" customHeight="1" x14ac:dyDescent="0.2">
      <c r="A122" s="279" t="s">
        <v>379</v>
      </c>
      <c r="B122" s="787">
        <v>7.8999999999999996E-5</v>
      </c>
      <c r="C122" s="1033" t="s">
        <v>1444</v>
      </c>
      <c r="D122" s="836">
        <v>21.5</v>
      </c>
      <c r="E122" s="654">
        <v>1.4E-2</v>
      </c>
      <c r="F122" s="868">
        <v>7.8999999999999996E-5</v>
      </c>
    </row>
    <row r="123" spans="1:6" ht="11.25" customHeight="1" x14ac:dyDescent="0.2">
      <c r="A123" s="279" t="s">
        <v>121</v>
      </c>
      <c r="B123" s="787">
        <v>95</v>
      </c>
      <c r="C123" s="1033" t="s">
        <v>1443</v>
      </c>
      <c r="D123" s="836">
        <v>50000</v>
      </c>
      <c r="E123" s="654">
        <v>95</v>
      </c>
      <c r="F123" s="868" t="s">
        <v>1014</v>
      </c>
    </row>
    <row r="124" spans="1:6" ht="11.25" customHeight="1" x14ac:dyDescent="0.2">
      <c r="A124" s="279" t="s">
        <v>511</v>
      </c>
      <c r="B124" s="787">
        <v>4.5999999999999996</v>
      </c>
      <c r="C124" s="1033" t="s">
        <v>1443</v>
      </c>
      <c r="D124" s="836">
        <v>67.5</v>
      </c>
      <c r="E124" s="654">
        <v>4.5999999999999996</v>
      </c>
      <c r="F124" s="868">
        <v>4000</v>
      </c>
    </row>
    <row r="125" spans="1:6" ht="11.25" customHeight="1" x14ac:dyDescent="0.2">
      <c r="A125" s="279" t="s">
        <v>512</v>
      </c>
      <c r="B125" s="787">
        <v>5</v>
      </c>
      <c r="C125" s="1033" t="s">
        <v>1443</v>
      </c>
      <c r="D125" s="836">
        <v>50000</v>
      </c>
      <c r="E125" s="654">
        <v>5</v>
      </c>
      <c r="F125" s="868" t="s">
        <v>1014</v>
      </c>
    </row>
    <row r="126" spans="1:6" ht="11.25" customHeight="1" x14ac:dyDescent="0.2">
      <c r="A126" s="279" t="s">
        <v>867</v>
      </c>
      <c r="B126" s="787">
        <v>0.1</v>
      </c>
      <c r="C126" s="1033" t="s">
        <v>1443</v>
      </c>
      <c r="D126" s="836">
        <v>50000</v>
      </c>
      <c r="E126" s="654">
        <v>0.1</v>
      </c>
      <c r="F126" s="868" t="s">
        <v>1014</v>
      </c>
    </row>
    <row r="127" spans="1:6" ht="11.25" customHeight="1" x14ac:dyDescent="0.2">
      <c r="A127" s="279" t="s">
        <v>122</v>
      </c>
      <c r="B127" s="787">
        <v>9</v>
      </c>
      <c r="C127" s="1033" t="s">
        <v>1443</v>
      </c>
      <c r="D127" s="836">
        <v>3100</v>
      </c>
      <c r="E127" s="654">
        <v>9</v>
      </c>
      <c r="F127" s="868" t="s">
        <v>1014</v>
      </c>
    </row>
    <row r="128" spans="1:6" ht="11.25" customHeight="1" x14ac:dyDescent="0.2">
      <c r="A128" s="279" t="s">
        <v>513</v>
      </c>
      <c r="B128" s="787">
        <v>11</v>
      </c>
      <c r="C128" s="1033" t="s">
        <v>817</v>
      </c>
      <c r="D128" s="836">
        <v>11</v>
      </c>
      <c r="E128" s="654">
        <v>32</v>
      </c>
      <c r="F128" s="868" t="s">
        <v>1014</v>
      </c>
    </row>
    <row r="129" spans="1:6" ht="11.25" customHeight="1" x14ac:dyDescent="0.2">
      <c r="A129" s="279" t="s">
        <v>123</v>
      </c>
      <c r="B129" s="787">
        <v>260.71428571428572</v>
      </c>
      <c r="C129" s="1033" t="s">
        <v>1443</v>
      </c>
      <c r="D129" s="836">
        <v>50000</v>
      </c>
      <c r="E129" s="654">
        <v>260.71428571428572</v>
      </c>
      <c r="F129" s="868" t="s">
        <v>1014</v>
      </c>
    </row>
    <row r="130" spans="1:6" ht="11.25" customHeight="1" x14ac:dyDescent="0.2">
      <c r="A130" s="279" t="s">
        <v>27</v>
      </c>
      <c r="B130" s="787">
        <v>18000</v>
      </c>
      <c r="C130" s="1033" t="s">
        <v>1443</v>
      </c>
      <c r="D130" s="836">
        <v>50000</v>
      </c>
      <c r="E130" s="654">
        <v>18000</v>
      </c>
      <c r="F130" s="868" t="s">
        <v>1014</v>
      </c>
    </row>
    <row r="131" spans="1:6" ht="11.25" customHeight="1" x14ac:dyDescent="0.2">
      <c r="A131" s="279" t="s">
        <v>514</v>
      </c>
      <c r="B131" s="787">
        <v>10.8</v>
      </c>
      <c r="C131" s="1033" t="s">
        <v>1443</v>
      </c>
      <c r="D131" s="836">
        <v>50000</v>
      </c>
      <c r="E131" s="654">
        <v>10.8</v>
      </c>
      <c r="F131" s="868" t="s">
        <v>1014</v>
      </c>
    </row>
    <row r="132" spans="1:6" ht="11.25" customHeight="1" x14ac:dyDescent="0.2">
      <c r="A132" s="279" t="s">
        <v>515</v>
      </c>
      <c r="B132" s="787">
        <v>3.5</v>
      </c>
      <c r="C132" s="1033" t="s">
        <v>1444</v>
      </c>
      <c r="D132" s="836">
        <v>500</v>
      </c>
      <c r="E132" s="654">
        <v>200</v>
      </c>
      <c r="F132" s="868">
        <v>3.5</v>
      </c>
    </row>
    <row r="133" spans="1:6" ht="11.25" customHeight="1" x14ac:dyDescent="0.2">
      <c r="A133" s="279" t="s">
        <v>516</v>
      </c>
      <c r="B133" s="787">
        <v>2.9</v>
      </c>
      <c r="C133" s="1033" t="s">
        <v>1444</v>
      </c>
      <c r="D133" s="836">
        <v>300</v>
      </c>
      <c r="E133" s="654">
        <v>53</v>
      </c>
      <c r="F133" s="868">
        <v>2.9</v>
      </c>
    </row>
    <row r="134" spans="1:6" ht="11.25" customHeight="1" x14ac:dyDescent="0.2">
      <c r="A134" s="279" t="s">
        <v>124</v>
      </c>
      <c r="B134" s="787">
        <v>1.2</v>
      </c>
      <c r="C134" s="1033" t="s">
        <v>1443</v>
      </c>
      <c r="D134" s="836">
        <v>11500</v>
      </c>
      <c r="E134" s="654">
        <v>1.2</v>
      </c>
      <c r="F134" s="868" t="s">
        <v>1014</v>
      </c>
    </row>
    <row r="135" spans="1:6" ht="11.25" customHeight="1" x14ac:dyDescent="0.2">
      <c r="A135" s="305" t="s">
        <v>125</v>
      </c>
      <c r="B135" s="787">
        <v>220</v>
      </c>
      <c r="C135" s="1033" t="s">
        <v>1443</v>
      </c>
      <c r="D135" s="836">
        <v>2500</v>
      </c>
      <c r="E135" s="654">
        <v>220</v>
      </c>
      <c r="F135" s="868" t="s">
        <v>1014</v>
      </c>
    </row>
    <row r="136" spans="1:6" ht="11.25" customHeight="1" x14ac:dyDescent="0.2">
      <c r="A136" s="279" t="s">
        <v>517</v>
      </c>
      <c r="B136" s="787">
        <v>6</v>
      </c>
      <c r="C136" s="1033" t="s">
        <v>1443</v>
      </c>
      <c r="D136" s="836">
        <v>50000</v>
      </c>
      <c r="E136" s="654">
        <v>6</v>
      </c>
      <c r="F136" s="868">
        <v>16</v>
      </c>
    </row>
    <row r="137" spans="1:6" ht="11.25" customHeight="1" x14ac:dyDescent="0.2">
      <c r="A137" s="279" t="s">
        <v>380</v>
      </c>
      <c r="B137" s="787">
        <v>9.8000000000000007</v>
      </c>
      <c r="C137" s="1033" t="s">
        <v>1443</v>
      </c>
      <c r="D137" s="836">
        <v>40</v>
      </c>
      <c r="E137" s="654">
        <v>9.8000000000000007</v>
      </c>
      <c r="F137" s="868">
        <v>140000</v>
      </c>
    </row>
    <row r="138" spans="1:6" ht="11.25" customHeight="1" x14ac:dyDescent="0.2">
      <c r="A138" s="279" t="s">
        <v>28</v>
      </c>
      <c r="B138" s="787">
        <v>2.0000000000000001E-4</v>
      </c>
      <c r="C138" s="1033" t="s">
        <v>1443</v>
      </c>
      <c r="D138" s="836">
        <v>140</v>
      </c>
      <c r="E138" s="654">
        <v>2.0000000000000001E-4</v>
      </c>
      <c r="F138" s="868">
        <v>2.4000000000000001E-4</v>
      </c>
    </row>
    <row r="139" spans="1:6" ht="11.25" customHeight="1" x14ac:dyDescent="0.2">
      <c r="A139" s="279" t="s">
        <v>66</v>
      </c>
      <c r="B139" s="787">
        <v>500</v>
      </c>
      <c r="C139" s="1033" t="s">
        <v>1443</v>
      </c>
      <c r="D139" s="836">
        <v>5000</v>
      </c>
      <c r="E139" s="654">
        <v>500</v>
      </c>
      <c r="F139" s="868" t="s">
        <v>1014</v>
      </c>
    </row>
    <row r="140" spans="1:6" ht="11.25" customHeight="1" x14ac:dyDescent="0.2">
      <c r="A140" s="279" t="s">
        <v>65</v>
      </c>
      <c r="B140" s="787">
        <v>640</v>
      </c>
      <c r="C140" s="1033" t="s">
        <v>1443</v>
      </c>
      <c r="D140" s="836">
        <v>2500</v>
      </c>
      <c r="E140" s="654">
        <v>640</v>
      </c>
      <c r="F140" s="868" t="s">
        <v>1014</v>
      </c>
    </row>
    <row r="141" spans="1:6" ht="11.25" customHeight="1" x14ac:dyDescent="0.2">
      <c r="A141" s="279" t="s">
        <v>825</v>
      </c>
      <c r="B141" s="787">
        <v>640</v>
      </c>
      <c r="C141" s="1033" t="s">
        <v>1443</v>
      </c>
      <c r="D141" s="836">
        <v>2500</v>
      </c>
      <c r="E141" s="654">
        <v>640</v>
      </c>
      <c r="F141" s="868" t="s">
        <v>1014</v>
      </c>
    </row>
    <row r="142" spans="1:6" ht="11.25" customHeight="1" x14ac:dyDescent="0.2">
      <c r="A142" s="279" t="s">
        <v>868</v>
      </c>
      <c r="B142" s="787">
        <v>110</v>
      </c>
      <c r="C142" s="1033" t="s">
        <v>1443</v>
      </c>
      <c r="D142" s="836">
        <v>3000</v>
      </c>
      <c r="E142" s="654">
        <v>110</v>
      </c>
      <c r="F142" s="868" t="s">
        <v>1014</v>
      </c>
    </row>
    <row r="143" spans="1:6" ht="11.25" customHeight="1" x14ac:dyDescent="0.2">
      <c r="A143" s="279" t="s">
        <v>869</v>
      </c>
      <c r="B143" s="787">
        <v>11</v>
      </c>
      <c r="C143" s="1033" t="s">
        <v>1443</v>
      </c>
      <c r="D143" s="836">
        <v>50000</v>
      </c>
      <c r="E143" s="654">
        <v>11</v>
      </c>
      <c r="F143" s="868">
        <v>340000</v>
      </c>
    </row>
    <row r="144" spans="1:6" ht="11.25" customHeight="1" x14ac:dyDescent="0.2">
      <c r="A144" s="279" t="s">
        <v>518</v>
      </c>
      <c r="B144" s="787">
        <v>14</v>
      </c>
      <c r="C144" s="1033" t="s">
        <v>1444</v>
      </c>
      <c r="D144" s="836">
        <v>50000</v>
      </c>
      <c r="E144" s="654">
        <v>730</v>
      </c>
      <c r="F144" s="868">
        <v>14</v>
      </c>
    </row>
    <row r="145" spans="1:6" ht="11.25" customHeight="1" x14ac:dyDescent="0.2">
      <c r="A145" s="279" t="s">
        <v>519</v>
      </c>
      <c r="B145" s="787">
        <v>26</v>
      </c>
      <c r="C145" s="1033" t="s">
        <v>1444</v>
      </c>
      <c r="D145" s="836">
        <v>10000</v>
      </c>
      <c r="E145" s="654">
        <v>47</v>
      </c>
      <c r="F145" s="868">
        <v>26</v>
      </c>
    </row>
    <row r="146" spans="1:6" ht="11.25" customHeight="1" x14ac:dyDescent="0.2">
      <c r="A146" s="279" t="s">
        <v>520</v>
      </c>
      <c r="B146" s="787">
        <v>1.9</v>
      </c>
      <c r="C146" s="1033" t="s">
        <v>1443</v>
      </c>
      <c r="D146" s="836">
        <v>200</v>
      </c>
      <c r="E146" s="654">
        <v>1.9</v>
      </c>
      <c r="F146" s="868">
        <v>3600</v>
      </c>
    </row>
    <row r="147" spans="1:6" ht="11.25" customHeight="1" x14ac:dyDescent="0.2">
      <c r="A147" s="279" t="s">
        <v>521</v>
      </c>
      <c r="B147" s="787">
        <v>1.2</v>
      </c>
      <c r="C147" s="1033" t="s">
        <v>1444</v>
      </c>
      <c r="D147" s="836">
        <v>100</v>
      </c>
      <c r="E147" s="654">
        <v>4.9000000000000004</v>
      </c>
      <c r="F147" s="868">
        <v>1.2</v>
      </c>
    </row>
    <row r="148" spans="1:6" ht="11.25" customHeight="1" x14ac:dyDescent="0.2">
      <c r="A148" s="305" t="s">
        <v>126</v>
      </c>
      <c r="B148" s="787">
        <v>686</v>
      </c>
      <c r="C148" s="1033" t="s">
        <v>1443</v>
      </c>
      <c r="D148" s="836">
        <v>50000</v>
      </c>
      <c r="E148" s="654">
        <v>686</v>
      </c>
      <c r="F148" s="868" t="s">
        <v>1014</v>
      </c>
    </row>
    <row r="149" spans="1:6" ht="11.25" customHeight="1" x14ac:dyDescent="0.2">
      <c r="A149" s="279" t="s">
        <v>127</v>
      </c>
      <c r="B149" s="787">
        <v>30</v>
      </c>
      <c r="C149" s="1033" t="s">
        <v>1443</v>
      </c>
      <c r="D149" s="836">
        <v>35500</v>
      </c>
      <c r="E149" s="654">
        <v>30</v>
      </c>
      <c r="F149" s="868" t="s">
        <v>1014</v>
      </c>
    </row>
    <row r="150" spans="1:6" ht="11.25" customHeight="1" x14ac:dyDescent="0.2">
      <c r="A150" s="279" t="s">
        <v>128</v>
      </c>
      <c r="B150" s="787">
        <v>14</v>
      </c>
      <c r="C150" s="1033" t="s">
        <v>1443</v>
      </c>
      <c r="D150" s="836">
        <v>50000</v>
      </c>
      <c r="E150" s="654">
        <v>14</v>
      </c>
      <c r="F150" s="868" t="s">
        <v>1014</v>
      </c>
    </row>
    <row r="151" spans="1:6" ht="11.25" customHeight="1" x14ac:dyDescent="0.2">
      <c r="A151" s="279" t="s">
        <v>129</v>
      </c>
      <c r="B151" s="787">
        <v>0.61927383780115375</v>
      </c>
      <c r="C151" s="1033" t="s">
        <v>1443</v>
      </c>
      <c r="D151" s="836">
        <v>50000</v>
      </c>
      <c r="E151" s="654">
        <v>0.61927383780115375</v>
      </c>
      <c r="F151" s="868" t="s">
        <v>1014</v>
      </c>
    </row>
    <row r="152" spans="1:6" ht="11.25" customHeight="1" x14ac:dyDescent="0.2">
      <c r="A152" s="279" t="s">
        <v>643</v>
      </c>
      <c r="B152" s="787">
        <v>1.1399999999999999</v>
      </c>
      <c r="C152" s="1033" t="s">
        <v>1443</v>
      </c>
      <c r="D152" s="836">
        <v>90</v>
      </c>
      <c r="E152" s="654">
        <v>1.1399999999999999</v>
      </c>
      <c r="F152" s="868" t="s">
        <v>1014</v>
      </c>
    </row>
    <row r="153" spans="1:6" ht="11.25" customHeight="1" x14ac:dyDescent="0.2">
      <c r="A153" s="305" t="s">
        <v>999</v>
      </c>
      <c r="B153" s="787">
        <v>10</v>
      </c>
      <c r="C153" s="1033" t="s">
        <v>1443</v>
      </c>
      <c r="D153" s="836">
        <v>50000</v>
      </c>
      <c r="E153" s="654">
        <v>10</v>
      </c>
      <c r="F153" s="868" t="s">
        <v>1014</v>
      </c>
    </row>
    <row r="154" spans="1:6" ht="11.25" customHeight="1" x14ac:dyDescent="0.2">
      <c r="A154" s="305" t="s">
        <v>644</v>
      </c>
      <c r="B154" s="787">
        <v>40.109890109890109</v>
      </c>
      <c r="C154" s="1033" t="s">
        <v>1443</v>
      </c>
      <c r="D154" s="836">
        <v>37000</v>
      </c>
      <c r="E154" s="654">
        <v>40.109890109890109</v>
      </c>
      <c r="F154" s="868" t="s">
        <v>1014</v>
      </c>
    </row>
    <row r="155" spans="1:6" ht="11.25" customHeight="1" x14ac:dyDescent="0.2">
      <c r="A155" s="305" t="s">
        <v>646</v>
      </c>
      <c r="B155" s="787">
        <v>13</v>
      </c>
      <c r="C155" s="1033" t="s">
        <v>1443</v>
      </c>
      <c r="D155" s="836">
        <v>20</v>
      </c>
      <c r="E155" s="654">
        <v>13</v>
      </c>
      <c r="F155" s="868" t="s">
        <v>1014</v>
      </c>
    </row>
    <row r="156" spans="1:6" ht="11.25" customHeight="1" x14ac:dyDescent="0.2">
      <c r="A156" s="279" t="s">
        <v>522</v>
      </c>
      <c r="B156" s="787">
        <v>27</v>
      </c>
      <c r="C156" s="1033" t="s">
        <v>1443</v>
      </c>
      <c r="D156" s="836">
        <v>50000</v>
      </c>
      <c r="E156" s="654">
        <v>27</v>
      </c>
      <c r="F156" s="868" t="s">
        <v>1014</v>
      </c>
    </row>
    <row r="157" spans="1:6" ht="11.25" customHeight="1" x14ac:dyDescent="0.2">
      <c r="A157" s="279" t="s">
        <v>523</v>
      </c>
      <c r="B157" s="787">
        <v>170</v>
      </c>
      <c r="C157" s="1033" t="s">
        <v>1444</v>
      </c>
      <c r="D157" s="836">
        <v>3400</v>
      </c>
      <c r="E157" s="654">
        <v>930</v>
      </c>
      <c r="F157" s="868">
        <v>170</v>
      </c>
    </row>
    <row r="158" spans="1:6" ht="11.25" customHeight="1" x14ac:dyDescent="0.2">
      <c r="A158" s="279" t="s">
        <v>524</v>
      </c>
      <c r="B158" s="787">
        <v>13</v>
      </c>
      <c r="C158" s="1033" t="s">
        <v>1443</v>
      </c>
      <c r="D158" s="836">
        <v>530</v>
      </c>
      <c r="E158" s="654">
        <v>13</v>
      </c>
      <c r="F158" s="868" t="s">
        <v>1014</v>
      </c>
    </row>
    <row r="159" spans="1:6" ht="11.25" customHeight="1" thickBot="1" x14ac:dyDescent="0.25">
      <c r="A159" s="281" t="s">
        <v>525</v>
      </c>
      <c r="B159" s="961">
        <v>22</v>
      </c>
      <c r="C159" s="1034" t="s">
        <v>1443</v>
      </c>
      <c r="D159" s="846">
        <v>50000</v>
      </c>
      <c r="E159" s="1035">
        <v>22</v>
      </c>
      <c r="F159" s="1036" t="s">
        <v>1014</v>
      </c>
    </row>
    <row r="160" spans="1:6" ht="11.25" customHeight="1" thickTop="1" x14ac:dyDescent="0.2">
      <c r="A160" s="66" t="s">
        <v>529</v>
      </c>
      <c r="B160" s="277"/>
      <c r="C160" s="885"/>
      <c r="D160" s="277"/>
      <c r="E160" s="277"/>
      <c r="F160" s="796"/>
    </row>
    <row r="161" spans="1:6" ht="11.25" customHeight="1" x14ac:dyDescent="0.2">
      <c r="A161" s="66" t="s">
        <v>948</v>
      </c>
      <c r="B161" s="277"/>
      <c r="C161" s="885"/>
      <c r="D161" s="277"/>
      <c r="E161" s="277"/>
      <c r="F161" s="796"/>
    </row>
    <row r="162" spans="1:6" ht="11.25" customHeight="1" x14ac:dyDescent="0.2">
      <c r="A162" s="67" t="s">
        <v>416</v>
      </c>
      <c r="B162" s="277"/>
      <c r="C162" s="885"/>
      <c r="D162" s="277"/>
      <c r="E162" s="277"/>
      <c r="F162" s="796"/>
    </row>
    <row r="163" spans="1:6" ht="11.25" customHeight="1" x14ac:dyDescent="0.2">
      <c r="A163" s="67"/>
      <c r="B163" s="277"/>
      <c r="C163" s="885"/>
      <c r="D163" s="277"/>
      <c r="E163" s="277"/>
      <c r="F163" s="796"/>
    </row>
    <row r="164" spans="1:6" ht="11.25" customHeight="1" x14ac:dyDescent="0.2">
      <c r="A164" s="67" t="s">
        <v>826</v>
      </c>
      <c r="B164" s="277"/>
      <c r="C164" s="885"/>
      <c r="D164" s="277"/>
      <c r="E164" s="277"/>
      <c r="F164" s="796"/>
    </row>
    <row r="165" spans="1:6" ht="11.25" customHeight="1" x14ac:dyDescent="0.2">
      <c r="A165" s="67" t="s">
        <v>368</v>
      </c>
      <c r="B165" s="277"/>
      <c r="C165" s="885"/>
      <c r="D165" s="277"/>
      <c r="E165" s="277"/>
      <c r="F165" s="796"/>
    </row>
    <row r="166" spans="1:6" ht="11.25" customHeight="1" x14ac:dyDescent="0.2">
      <c r="A166" s="67" t="s">
        <v>641</v>
      </c>
      <c r="B166" s="277"/>
      <c r="C166" s="885"/>
      <c r="D166" s="277"/>
      <c r="E166" s="277"/>
      <c r="F166" s="796"/>
    </row>
    <row r="167" spans="1:6" ht="11.25" customHeight="1" x14ac:dyDescent="0.2">
      <c r="A167" s="67" t="s">
        <v>1250</v>
      </c>
      <c r="B167" s="277"/>
      <c r="C167" s="885"/>
      <c r="D167" s="277"/>
      <c r="E167" s="277"/>
      <c r="F167" s="796"/>
    </row>
    <row r="168" spans="1:6" ht="11.25" customHeight="1" x14ac:dyDescent="0.2">
      <c r="A168" s="67" t="s">
        <v>804</v>
      </c>
      <c r="B168" s="277"/>
      <c r="C168" s="885"/>
      <c r="D168" s="277"/>
      <c r="E168" s="277"/>
      <c r="F168" s="796"/>
    </row>
    <row r="169" spans="1:6" ht="11.25" customHeight="1" thickBot="1" x14ac:dyDescent="0.25">
      <c r="A169" s="69" t="s">
        <v>274</v>
      </c>
      <c r="B169" s="282"/>
      <c r="C169" s="854"/>
      <c r="D169" s="282"/>
      <c r="E169" s="282"/>
      <c r="F169" s="1037"/>
    </row>
    <row r="170" spans="1:6" ht="10.8" thickTop="1" x14ac:dyDescent="0.2"/>
  </sheetData>
  <sheetProtection algorithmName="SHA-512" hashValue="WgZslYSLObA6SA9bfI4kxCsvjuNmpMRdU3ovIo1uZoGq+Df9oskV5L3nEAogs/1JvkJ0HIcl/aZlCftpk9rR2Q==" saltValue="8HnLSyNsLRVJiVxuhh95mA==" spinCount="100000" sheet="1" objects="1" scenarios="1"/>
  <mergeCells count="2">
    <mergeCell ref="A1:F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N166"/>
  <sheetViews>
    <sheetView zoomScaleNormal="100" workbookViewId="0">
      <pane ySplit="2592" topLeftCell="A5" activePane="bottomLeft"/>
      <selection sqref="A1:XFD1048576"/>
      <selection pane="bottomLeft" activeCell="B6" sqref="B6"/>
    </sheetView>
  </sheetViews>
  <sheetFormatPr defaultColWidth="9.109375" defaultRowHeight="13.2" x14ac:dyDescent="0.25"/>
  <cols>
    <col min="1" max="1" width="40.6640625" style="280" customWidth="1"/>
    <col min="2" max="2" width="11.6640625" style="284" customWidth="1"/>
    <col min="3" max="3" width="17.6640625" style="1066" customWidth="1"/>
    <col min="4" max="4" width="11.6640625" style="284" customWidth="1"/>
    <col min="5" max="5" width="9.33203125" style="284" customWidth="1"/>
    <col min="6" max="6" width="17.6640625" style="547" customWidth="1"/>
    <col min="7" max="7" width="12.6640625" style="284" customWidth="1"/>
    <col min="8" max="8" width="19.6640625" style="1066" customWidth="1"/>
    <col min="9" max="9" width="19.6640625" style="289" customWidth="1"/>
    <col min="10" max="13" width="9" style="289"/>
    <col min="14" max="14" width="9.109375" style="1056"/>
    <col min="15" max="16384" width="9.109375" style="280"/>
  </cols>
  <sheetData>
    <row r="1" spans="1:14" s="275" customFormat="1" ht="30" customHeight="1" x14ac:dyDescent="0.3">
      <c r="A1" s="1666" t="s">
        <v>861</v>
      </c>
      <c r="B1" s="1667"/>
      <c r="C1" s="1667"/>
      <c r="D1" s="1667"/>
      <c r="E1" s="1667"/>
      <c r="F1" s="1667"/>
      <c r="G1" s="1667"/>
      <c r="H1" s="1667"/>
      <c r="I1" s="289"/>
      <c r="J1" s="289"/>
      <c r="K1" s="289"/>
      <c r="L1" s="289"/>
      <c r="M1" s="289"/>
      <c r="N1" s="1039"/>
    </row>
    <row r="2" spans="1:14" s="275" customFormat="1" ht="13.8" x14ac:dyDescent="0.25">
      <c r="A2" s="1002" t="s">
        <v>870</v>
      </c>
      <c r="B2" s="801"/>
      <c r="C2" s="803"/>
      <c r="D2" s="801"/>
      <c r="E2" s="801"/>
      <c r="F2" s="1003"/>
      <c r="G2" s="801"/>
      <c r="H2" s="803"/>
      <c r="I2" s="289"/>
      <c r="J2" s="289"/>
      <c r="K2" s="289"/>
      <c r="L2" s="289"/>
      <c r="M2" s="289"/>
      <c r="N2" s="1039"/>
    </row>
    <row r="3" spans="1:14" s="275" customFormat="1" ht="13.8" thickBot="1" x14ac:dyDescent="0.3">
      <c r="A3" s="1003"/>
      <c r="B3" s="801"/>
      <c r="C3" s="803"/>
      <c r="D3" s="276"/>
      <c r="E3" s="801"/>
      <c r="F3" s="1003"/>
      <c r="G3" s="276"/>
      <c r="H3" s="803"/>
      <c r="I3" s="289"/>
      <c r="J3" s="289"/>
      <c r="K3" s="289"/>
      <c r="L3" s="289"/>
      <c r="M3" s="289"/>
      <c r="N3" s="1039"/>
    </row>
    <row r="4" spans="1:14" s="278" customFormat="1" ht="60" customHeight="1" thickTop="1" thickBot="1" x14ac:dyDescent="0.3">
      <c r="A4" s="1040" t="s">
        <v>242</v>
      </c>
      <c r="B4" s="1041" t="s">
        <v>191</v>
      </c>
      <c r="C4" s="1042" t="s">
        <v>526</v>
      </c>
      <c r="D4" s="1043" t="s">
        <v>1001</v>
      </c>
      <c r="E4" s="1041" t="s">
        <v>90</v>
      </c>
      <c r="F4" s="1044" t="s">
        <v>260</v>
      </c>
      <c r="G4" s="1045" t="s">
        <v>163</v>
      </c>
      <c r="H4" s="1046" t="s">
        <v>526</v>
      </c>
      <c r="I4" s="289"/>
      <c r="J4" s="289"/>
      <c r="K4" s="289"/>
      <c r="L4" s="289"/>
      <c r="M4" s="289"/>
      <c r="N4" s="1047"/>
    </row>
    <row r="5" spans="1:14" s="278" customFormat="1" ht="11.25" customHeight="1" x14ac:dyDescent="0.25">
      <c r="A5" s="309" t="s">
        <v>589</v>
      </c>
      <c r="B5" s="783">
        <v>353.51089588377721</v>
      </c>
      <c r="C5" s="1048" t="s">
        <v>1232</v>
      </c>
      <c r="D5" s="839"/>
      <c r="E5" s="783"/>
      <c r="F5" s="1049"/>
      <c r="G5" s="784">
        <v>353.51089588377721</v>
      </c>
      <c r="H5" s="1050" t="s">
        <v>1232</v>
      </c>
      <c r="I5" s="289"/>
      <c r="J5" s="289"/>
      <c r="K5" s="289"/>
      <c r="L5" s="289"/>
      <c r="M5" s="289"/>
      <c r="N5" s="1047"/>
    </row>
    <row r="6" spans="1:14" s="278" customFormat="1" ht="11.25" customHeight="1" x14ac:dyDescent="0.25">
      <c r="A6" s="279" t="s">
        <v>590</v>
      </c>
      <c r="B6" s="787">
        <v>235.67393058918483</v>
      </c>
      <c r="C6" s="1051" t="s">
        <v>1232</v>
      </c>
      <c r="D6" s="833"/>
      <c r="E6" s="787"/>
      <c r="F6" s="1052"/>
      <c r="G6" s="788">
        <v>235.67393058918483</v>
      </c>
      <c r="H6" s="1053" t="s">
        <v>1232</v>
      </c>
      <c r="I6" s="289"/>
      <c r="J6" s="289"/>
      <c r="K6" s="289"/>
      <c r="L6" s="289"/>
      <c r="M6" s="289"/>
      <c r="N6" s="1047"/>
    </row>
    <row r="7" spans="1:14" s="278" customFormat="1" ht="11.25" customHeight="1" x14ac:dyDescent="0.25">
      <c r="A7" s="279" t="s">
        <v>591</v>
      </c>
      <c r="B7" s="787">
        <v>14110.433698212553</v>
      </c>
      <c r="C7" s="1051" t="s">
        <v>1232</v>
      </c>
      <c r="D7" s="839"/>
      <c r="E7" s="787"/>
      <c r="F7" s="1052"/>
      <c r="G7" s="788">
        <v>14110.433698212553</v>
      </c>
      <c r="H7" s="1053" t="s">
        <v>1232</v>
      </c>
      <c r="I7" s="289"/>
      <c r="J7" s="289"/>
      <c r="K7" s="289"/>
      <c r="L7" s="289"/>
      <c r="M7" s="289"/>
      <c r="N7" s="1047"/>
    </row>
    <row r="8" spans="1:14" s="278" customFormat="1" ht="11.25" customHeight="1" x14ac:dyDescent="0.25">
      <c r="A8" s="279" t="s">
        <v>592</v>
      </c>
      <c r="B8" s="787">
        <v>5.1279169417946307E-3</v>
      </c>
      <c r="C8" s="1051" t="s">
        <v>1445</v>
      </c>
      <c r="D8" s="839"/>
      <c r="E8" s="787"/>
      <c r="F8" s="1052"/>
      <c r="G8" s="788">
        <v>5.1279169417946307E-3</v>
      </c>
      <c r="H8" s="1053" t="s">
        <v>1445</v>
      </c>
      <c r="I8" s="289"/>
      <c r="J8" s="289"/>
      <c r="K8" s="289"/>
      <c r="L8" s="289"/>
      <c r="M8" s="289"/>
      <c r="N8" s="1047"/>
    </row>
    <row r="9" spans="1:14" s="278" customFormat="1" ht="11.25" customHeight="1" x14ac:dyDescent="0.25">
      <c r="A9" s="279" t="s">
        <v>171</v>
      </c>
      <c r="B9" s="787">
        <v>180.49450549450549</v>
      </c>
      <c r="C9" s="1051" t="s">
        <v>1232</v>
      </c>
      <c r="D9" s="839"/>
      <c r="E9" s="1054"/>
      <c r="F9" s="1055"/>
      <c r="G9" s="788">
        <v>180.49450549450549</v>
      </c>
      <c r="H9" s="1053" t="s">
        <v>1232</v>
      </c>
      <c r="I9" s="289"/>
      <c r="J9" s="289"/>
      <c r="K9" s="289"/>
      <c r="L9" s="289"/>
      <c r="M9" s="289"/>
      <c r="N9" s="1047"/>
    </row>
    <row r="10" spans="1:14" s="278" customFormat="1" ht="11.25" customHeight="1" x14ac:dyDescent="0.25">
      <c r="A10" s="305" t="s">
        <v>172</v>
      </c>
      <c r="B10" s="787">
        <v>40.109890109890109</v>
      </c>
      <c r="C10" s="1051" t="s">
        <v>1232</v>
      </c>
      <c r="D10" s="833"/>
      <c r="E10" s="1054"/>
      <c r="F10" s="1055"/>
      <c r="G10" s="788">
        <v>40.109890109890109</v>
      </c>
      <c r="H10" s="1053" t="s">
        <v>1232</v>
      </c>
      <c r="I10" s="289"/>
      <c r="J10" s="289"/>
      <c r="K10" s="289"/>
      <c r="L10" s="289"/>
      <c r="M10" s="289"/>
      <c r="N10" s="1047"/>
    </row>
    <row r="11" spans="1:14" s="278" customFormat="1" ht="11.25" customHeight="1" x14ac:dyDescent="0.25">
      <c r="A11" s="305" t="s">
        <v>103</v>
      </c>
      <c r="B11" s="787">
        <v>40.109890109890109</v>
      </c>
      <c r="C11" s="1051" t="s">
        <v>1232</v>
      </c>
      <c r="D11" s="839"/>
      <c r="E11" s="1054"/>
      <c r="F11" s="1055"/>
      <c r="G11" s="788">
        <v>40.109890109890109</v>
      </c>
      <c r="H11" s="1053" t="s">
        <v>1232</v>
      </c>
      <c r="I11" s="289"/>
      <c r="J11" s="289"/>
      <c r="K11" s="289"/>
      <c r="L11" s="289"/>
      <c r="M11" s="289"/>
      <c r="N11" s="1047"/>
    </row>
    <row r="12" spans="1:14" s="278" customFormat="1" ht="11.25" customHeight="1" x14ac:dyDescent="0.25">
      <c r="A12" s="279" t="s">
        <v>593</v>
      </c>
      <c r="B12" s="787">
        <v>1767.5544794188861</v>
      </c>
      <c r="C12" s="1051" t="s">
        <v>1232</v>
      </c>
      <c r="D12" s="839"/>
      <c r="E12" s="787"/>
      <c r="F12" s="1052"/>
      <c r="G12" s="788">
        <v>1767.5544794188861</v>
      </c>
      <c r="H12" s="1053" t="s">
        <v>1232</v>
      </c>
      <c r="I12" s="289"/>
      <c r="J12" s="289"/>
      <c r="K12" s="289"/>
      <c r="L12" s="289"/>
      <c r="M12" s="289"/>
      <c r="N12" s="1047"/>
    </row>
    <row r="13" spans="1:14" s="278" customFormat="1" ht="11.25" customHeight="1" x14ac:dyDescent="0.25">
      <c r="A13" s="279" t="s">
        <v>594</v>
      </c>
      <c r="B13" s="787">
        <v>6</v>
      </c>
      <c r="C13" s="1051" t="s">
        <v>1446</v>
      </c>
      <c r="D13" s="839">
        <v>6</v>
      </c>
      <c r="E13" s="787"/>
      <c r="F13" s="1052"/>
      <c r="G13" s="788">
        <v>8.0219780219780219</v>
      </c>
      <c r="H13" s="1053" t="s">
        <v>1232</v>
      </c>
      <c r="I13" s="289"/>
      <c r="J13" s="289"/>
      <c r="K13" s="289"/>
      <c r="L13" s="289"/>
      <c r="M13" s="289"/>
      <c r="N13" s="1047"/>
    </row>
    <row r="14" spans="1:14" s="278" customFormat="1" ht="11.25" customHeight="1" x14ac:dyDescent="0.25">
      <c r="A14" s="279" t="s">
        <v>731</v>
      </c>
      <c r="B14" s="787">
        <v>10</v>
      </c>
      <c r="C14" s="1051" t="s">
        <v>1446</v>
      </c>
      <c r="D14" s="833">
        <v>10</v>
      </c>
      <c r="E14" s="787"/>
      <c r="F14" s="1052"/>
      <c r="G14" s="788">
        <v>5.1938811810743515E-2</v>
      </c>
      <c r="H14" s="1053" t="s">
        <v>1445</v>
      </c>
      <c r="I14" s="289"/>
      <c r="J14" s="289"/>
      <c r="K14" s="289"/>
      <c r="L14" s="289"/>
      <c r="M14" s="289"/>
      <c r="N14" s="1047"/>
    </row>
    <row r="15" spans="1:14" s="278" customFormat="1" ht="11.25" customHeight="1" x14ac:dyDescent="0.25">
      <c r="A15" s="279" t="s">
        <v>104</v>
      </c>
      <c r="B15" s="787">
        <v>3</v>
      </c>
      <c r="C15" s="1051" t="s">
        <v>1446</v>
      </c>
      <c r="D15" s="839">
        <v>3</v>
      </c>
      <c r="E15" s="1054"/>
      <c r="F15" s="1055"/>
      <c r="G15" s="788">
        <v>0.33873138137441416</v>
      </c>
      <c r="H15" s="1053" t="s">
        <v>1445</v>
      </c>
      <c r="I15" s="289"/>
      <c r="J15" s="289"/>
      <c r="K15" s="289"/>
      <c r="L15" s="289"/>
      <c r="M15" s="289"/>
      <c r="N15" s="1047"/>
    </row>
    <row r="16" spans="1:14" s="278" customFormat="1" ht="11.25" customHeight="1" x14ac:dyDescent="0.25">
      <c r="A16" s="279" t="s">
        <v>732</v>
      </c>
      <c r="B16" s="787">
        <v>2000</v>
      </c>
      <c r="C16" s="1051" t="s">
        <v>1446</v>
      </c>
      <c r="D16" s="839">
        <v>2000</v>
      </c>
      <c r="E16" s="787"/>
      <c r="F16" s="1052"/>
      <c r="G16" s="788">
        <v>4010.9890109890111</v>
      </c>
      <c r="H16" s="1053" t="s">
        <v>1232</v>
      </c>
      <c r="I16" s="289"/>
      <c r="J16" s="289"/>
      <c r="K16" s="289"/>
      <c r="L16" s="289"/>
      <c r="M16" s="289"/>
      <c r="N16" s="1047"/>
    </row>
    <row r="17" spans="1:14" s="278" customFormat="1" ht="11.25" customHeight="1" x14ac:dyDescent="0.25">
      <c r="A17" s="279" t="s">
        <v>1245</v>
      </c>
      <c r="B17" s="787">
        <v>1002.7472527472528</v>
      </c>
      <c r="C17" s="1051" t="s">
        <v>1232</v>
      </c>
      <c r="D17" s="839"/>
      <c r="E17" s="787"/>
      <c r="F17" s="1052"/>
      <c r="G17" s="788">
        <v>1002.7472527472528</v>
      </c>
      <c r="H17" s="1053" t="s">
        <v>1232</v>
      </c>
      <c r="I17" s="289"/>
      <c r="J17" s="289"/>
      <c r="K17" s="289"/>
      <c r="L17" s="289"/>
      <c r="M17" s="289"/>
      <c r="N17" s="1047"/>
    </row>
    <row r="18" spans="1:14" s="278" customFormat="1" ht="11.25" customHeight="1" x14ac:dyDescent="0.25">
      <c r="A18" s="279" t="s">
        <v>733</v>
      </c>
      <c r="B18" s="787">
        <v>5</v>
      </c>
      <c r="C18" s="1051" t="s">
        <v>1446</v>
      </c>
      <c r="D18" s="839">
        <v>5</v>
      </c>
      <c r="E18" s="787"/>
      <c r="F18" s="1052"/>
      <c r="G18" s="788">
        <v>0.4773269689737471</v>
      </c>
      <c r="H18" s="1053" t="s">
        <v>1445</v>
      </c>
      <c r="I18" s="289"/>
      <c r="J18" s="289"/>
      <c r="K18" s="289"/>
      <c r="L18" s="289"/>
      <c r="M18" s="289"/>
      <c r="N18" s="1047"/>
    </row>
    <row r="19" spans="1:14" s="278" customFormat="1" ht="11.25" customHeight="1" x14ac:dyDescent="0.25">
      <c r="A19" s="279" t="s">
        <v>734</v>
      </c>
      <c r="B19" s="787">
        <v>1.1344740236530064E-2</v>
      </c>
      <c r="C19" s="1051" t="s">
        <v>1447</v>
      </c>
      <c r="D19" s="839"/>
      <c r="E19" s="787"/>
      <c r="F19" s="1052"/>
      <c r="G19" s="788">
        <v>1.1344740236530064E-2</v>
      </c>
      <c r="H19" s="1053" t="s">
        <v>1447</v>
      </c>
      <c r="I19" s="289"/>
      <c r="J19" s="289"/>
      <c r="K19" s="289"/>
      <c r="L19" s="289"/>
      <c r="M19" s="289"/>
      <c r="N19" s="1047"/>
    </row>
    <row r="20" spans="1:14" s="278" customFormat="1" ht="11.25" customHeight="1" x14ac:dyDescent="0.25">
      <c r="A20" s="279" t="s">
        <v>735</v>
      </c>
      <c r="B20" s="787">
        <v>0.2</v>
      </c>
      <c r="C20" s="1051" t="s">
        <v>1446</v>
      </c>
      <c r="D20" s="839">
        <v>0.2</v>
      </c>
      <c r="E20" s="787"/>
      <c r="F20" s="1052"/>
      <c r="G20" s="788">
        <v>2.9498525073746312E-3</v>
      </c>
      <c r="H20" s="1053" t="s">
        <v>1447</v>
      </c>
      <c r="I20" s="289"/>
      <c r="J20" s="289"/>
      <c r="K20" s="289"/>
      <c r="L20" s="289"/>
      <c r="M20" s="289"/>
      <c r="N20" s="1047"/>
    </row>
    <row r="21" spans="1:14" s="278" customFormat="1" ht="11.25" customHeight="1" x14ac:dyDescent="0.25">
      <c r="A21" s="279" t="s">
        <v>736</v>
      </c>
      <c r="B21" s="787">
        <v>2.9498525073746312E-2</v>
      </c>
      <c r="C21" s="1051" t="s">
        <v>1447</v>
      </c>
      <c r="D21" s="839"/>
      <c r="E21" s="787"/>
      <c r="F21" s="1052"/>
      <c r="G21" s="788">
        <v>2.9498525073746312E-2</v>
      </c>
      <c r="H21" s="1053" t="s">
        <v>1447</v>
      </c>
      <c r="I21" s="289"/>
      <c r="J21" s="289"/>
      <c r="K21" s="289"/>
      <c r="L21" s="289"/>
      <c r="M21" s="289"/>
      <c r="N21" s="1047"/>
    </row>
    <row r="22" spans="1:14" s="278" customFormat="1" ht="11.25" customHeight="1" x14ac:dyDescent="0.25">
      <c r="A22" s="279" t="s">
        <v>737</v>
      </c>
      <c r="B22" s="787">
        <v>802.19780219780216</v>
      </c>
      <c r="C22" s="1051" t="s">
        <v>1232</v>
      </c>
      <c r="D22" s="839"/>
      <c r="E22" s="787"/>
      <c r="F22" s="1052"/>
      <c r="G22" s="788">
        <v>802.19780219780216</v>
      </c>
      <c r="H22" s="1053" t="s">
        <v>1232</v>
      </c>
      <c r="I22" s="289"/>
      <c r="J22" s="289"/>
      <c r="K22" s="289"/>
      <c r="L22" s="289"/>
      <c r="M22" s="289"/>
      <c r="N22" s="1047"/>
    </row>
    <row r="23" spans="1:14" s="278" customFormat="1" ht="11.25" customHeight="1" x14ac:dyDescent="0.25">
      <c r="A23" s="279" t="s">
        <v>738</v>
      </c>
      <c r="B23" s="787">
        <v>0.29498525073746318</v>
      </c>
      <c r="C23" s="1051" t="s">
        <v>1447</v>
      </c>
      <c r="D23" s="839"/>
      <c r="E23" s="787"/>
      <c r="F23" s="1052"/>
      <c r="G23" s="788">
        <v>0.29498525073746318</v>
      </c>
      <c r="H23" s="1053" t="s">
        <v>1447</v>
      </c>
      <c r="I23" s="289"/>
      <c r="J23" s="289"/>
      <c r="K23" s="289"/>
      <c r="L23" s="289"/>
      <c r="M23" s="289"/>
      <c r="N23" s="1047"/>
    </row>
    <row r="24" spans="1:14" s="278" customFormat="1" ht="11.25" customHeight="1" x14ac:dyDescent="0.25">
      <c r="A24" s="279" t="s">
        <v>136</v>
      </c>
      <c r="B24" s="787">
        <v>4</v>
      </c>
      <c r="C24" s="1051" t="s">
        <v>1446</v>
      </c>
      <c r="D24" s="839">
        <v>4</v>
      </c>
      <c r="E24" s="787"/>
      <c r="F24" s="1052"/>
      <c r="G24" s="788">
        <v>40.109890109890109</v>
      </c>
      <c r="H24" s="1053" t="s">
        <v>1232</v>
      </c>
      <c r="I24" s="289"/>
      <c r="J24" s="289"/>
      <c r="K24" s="289"/>
      <c r="L24" s="289"/>
      <c r="M24" s="289"/>
      <c r="N24" s="1047"/>
    </row>
    <row r="25" spans="1:14" s="278" customFormat="1" ht="11.25" customHeight="1" x14ac:dyDescent="0.25">
      <c r="A25" s="279" t="s">
        <v>243</v>
      </c>
      <c r="B25" s="787">
        <v>0.83421630748893139</v>
      </c>
      <c r="C25" s="1051" t="s">
        <v>1232</v>
      </c>
      <c r="D25" s="839"/>
      <c r="E25" s="787"/>
      <c r="F25" s="1052"/>
      <c r="G25" s="788">
        <v>0.83421630748893139</v>
      </c>
      <c r="H25" s="1053" t="s">
        <v>1232</v>
      </c>
      <c r="I25" s="289"/>
      <c r="J25" s="289"/>
      <c r="K25" s="289"/>
      <c r="L25" s="289"/>
      <c r="M25" s="289"/>
      <c r="N25" s="1047"/>
    </row>
    <row r="26" spans="1:14" s="278" customFormat="1" ht="11.25" customHeight="1" x14ac:dyDescent="0.25">
      <c r="A26" s="279" t="s">
        <v>137</v>
      </c>
      <c r="B26" s="787">
        <v>1.3719999248219218E-2</v>
      </c>
      <c r="C26" s="1051" t="s">
        <v>1445</v>
      </c>
      <c r="D26" s="839"/>
      <c r="E26" s="787"/>
      <c r="F26" s="1052"/>
      <c r="G26" s="788">
        <v>1.3719999248219218E-2</v>
      </c>
      <c r="H26" s="1053" t="s">
        <v>1445</v>
      </c>
      <c r="I26" s="289"/>
      <c r="J26" s="289"/>
      <c r="K26" s="289"/>
      <c r="L26" s="289"/>
      <c r="M26" s="289"/>
      <c r="N26" s="1047"/>
    </row>
    <row r="27" spans="1:14" s="278" customFormat="1" ht="11.25" customHeight="1" x14ac:dyDescent="0.25">
      <c r="A27" s="789" t="s">
        <v>1177</v>
      </c>
      <c r="B27" s="787">
        <v>0.37322971522061449</v>
      </c>
      <c r="C27" s="1051" t="s">
        <v>1445</v>
      </c>
      <c r="D27" s="839"/>
      <c r="E27" s="787"/>
      <c r="F27" s="1052"/>
      <c r="G27" s="788">
        <v>0.37322971522061449</v>
      </c>
      <c r="H27" s="1053" t="s">
        <v>1445</v>
      </c>
      <c r="I27" s="289"/>
      <c r="J27" s="289"/>
      <c r="K27" s="289"/>
      <c r="L27" s="289"/>
      <c r="M27" s="289"/>
      <c r="N27" s="1047"/>
    </row>
    <row r="28" spans="1:14" s="278" customFormat="1" ht="11.25" customHeight="1" x14ac:dyDescent="0.25">
      <c r="A28" s="279" t="s">
        <v>138</v>
      </c>
      <c r="B28" s="787">
        <v>6</v>
      </c>
      <c r="C28" s="1051" t="s">
        <v>1446</v>
      </c>
      <c r="D28" s="839">
        <v>6</v>
      </c>
      <c r="E28" s="787"/>
      <c r="F28" s="1052"/>
      <c r="G28" s="788">
        <v>5.5648726940082334</v>
      </c>
      <c r="H28" s="1053" t="s">
        <v>1445</v>
      </c>
      <c r="I28" s="289"/>
      <c r="J28" s="289"/>
      <c r="K28" s="289"/>
      <c r="L28" s="289"/>
      <c r="M28" s="289"/>
      <c r="N28" s="1047"/>
    </row>
    <row r="29" spans="1:14" s="278" customFormat="1" ht="11.25" customHeight="1" x14ac:dyDescent="0.25">
      <c r="A29" s="279" t="s">
        <v>139</v>
      </c>
      <c r="B29" s="787">
        <v>4010.9890109890111</v>
      </c>
      <c r="C29" s="1051" t="s">
        <v>1232</v>
      </c>
      <c r="D29" s="839"/>
      <c r="E29" s="787"/>
      <c r="F29" s="1052"/>
      <c r="G29" s="788">
        <v>4010.9890109890111</v>
      </c>
      <c r="H29" s="1053" t="s">
        <v>1232</v>
      </c>
      <c r="I29" s="289"/>
      <c r="J29" s="289"/>
      <c r="K29" s="289"/>
      <c r="L29" s="289"/>
      <c r="M29" s="289"/>
      <c r="N29" s="1047"/>
    </row>
    <row r="30" spans="1:14" s="278" customFormat="1" ht="11.25" customHeight="1" x14ac:dyDescent="0.25">
      <c r="A30" s="279" t="s">
        <v>140</v>
      </c>
      <c r="B30" s="787">
        <v>0.13541237706225631</v>
      </c>
      <c r="C30" s="1051" t="s">
        <v>1445</v>
      </c>
      <c r="D30" s="839"/>
      <c r="E30" s="787"/>
      <c r="F30" s="1052"/>
      <c r="G30" s="788">
        <v>0.13541237706225631</v>
      </c>
      <c r="H30" s="1053" t="s">
        <v>1445</v>
      </c>
      <c r="I30" s="289"/>
      <c r="J30" s="289"/>
      <c r="K30" s="289"/>
      <c r="L30" s="289"/>
      <c r="M30" s="289"/>
      <c r="N30" s="1047"/>
    </row>
    <row r="31" spans="1:14" s="278" customFormat="1" ht="11.25" customHeight="1" x14ac:dyDescent="0.25">
      <c r="A31" s="279" t="s">
        <v>141</v>
      </c>
      <c r="B31" s="787">
        <v>80</v>
      </c>
      <c r="C31" s="1051" t="s">
        <v>1446</v>
      </c>
      <c r="D31" s="839">
        <v>80</v>
      </c>
      <c r="E31" s="787"/>
      <c r="F31" s="1052" t="s">
        <v>1089</v>
      </c>
      <c r="G31" s="788">
        <v>3.3636987784704844</v>
      </c>
      <c r="H31" s="1053" t="s">
        <v>1445</v>
      </c>
      <c r="I31" s="289"/>
      <c r="J31" s="289"/>
      <c r="K31" s="289"/>
      <c r="L31" s="289"/>
      <c r="M31" s="289"/>
      <c r="N31" s="1047"/>
    </row>
    <row r="32" spans="1:14" s="278" customFormat="1" ht="11.25" customHeight="1" x14ac:dyDescent="0.25">
      <c r="A32" s="279" t="s">
        <v>142</v>
      </c>
      <c r="B32" s="787">
        <v>7.6041666666666679</v>
      </c>
      <c r="C32" s="1051" t="s">
        <v>1232</v>
      </c>
      <c r="D32" s="839"/>
      <c r="E32" s="787"/>
      <c r="F32" s="1052"/>
      <c r="G32" s="788">
        <v>7.6041666666666679</v>
      </c>
      <c r="H32" s="1053" t="s">
        <v>1232</v>
      </c>
      <c r="I32" s="289"/>
      <c r="J32" s="289"/>
      <c r="K32" s="289"/>
      <c r="L32" s="289"/>
      <c r="M32" s="289"/>
      <c r="N32" s="1047"/>
    </row>
    <row r="33" spans="1:14" s="278" customFormat="1" ht="11.25" customHeight="1" x14ac:dyDescent="0.25">
      <c r="A33" s="279" t="s">
        <v>143</v>
      </c>
      <c r="B33" s="787">
        <v>5</v>
      </c>
      <c r="C33" s="1051" t="s">
        <v>1446</v>
      </c>
      <c r="D33" s="839">
        <v>5</v>
      </c>
      <c r="E33" s="787"/>
      <c r="F33" s="1052"/>
      <c r="G33" s="788">
        <v>20.054945054945055</v>
      </c>
      <c r="H33" s="1053" t="s">
        <v>1232</v>
      </c>
      <c r="I33" s="289"/>
      <c r="J33" s="289"/>
      <c r="K33" s="289"/>
      <c r="L33" s="289"/>
      <c r="M33" s="289"/>
      <c r="N33" s="1047"/>
    </row>
    <row r="34" spans="1:14" s="278" customFormat="1" ht="11.25" customHeight="1" x14ac:dyDescent="0.25">
      <c r="A34" s="279" t="s">
        <v>144</v>
      </c>
      <c r="B34" s="787">
        <v>5</v>
      </c>
      <c r="C34" s="1051" t="s">
        <v>1446</v>
      </c>
      <c r="D34" s="839">
        <v>5</v>
      </c>
      <c r="E34" s="787"/>
      <c r="F34" s="1052"/>
      <c r="G34" s="788">
        <v>0.50839194930009046</v>
      </c>
      <c r="H34" s="1053" t="s">
        <v>1445</v>
      </c>
      <c r="I34" s="289"/>
      <c r="J34" s="289"/>
      <c r="K34" s="289"/>
      <c r="L34" s="289"/>
      <c r="M34" s="289"/>
      <c r="N34" s="1047"/>
    </row>
    <row r="35" spans="1:14" s="278" customFormat="1" ht="11.25" customHeight="1" x14ac:dyDescent="0.25">
      <c r="A35" s="279" t="s">
        <v>655</v>
      </c>
      <c r="B35" s="787">
        <v>2</v>
      </c>
      <c r="C35" s="1051" t="s">
        <v>1446</v>
      </c>
      <c r="D35" s="839">
        <v>2</v>
      </c>
      <c r="E35" s="787"/>
      <c r="F35" s="1052"/>
      <c r="G35" s="788">
        <v>4.4841672041524616E-2</v>
      </c>
      <c r="H35" s="1053" t="s">
        <v>1445</v>
      </c>
      <c r="I35" s="289"/>
      <c r="J35" s="289"/>
      <c r="K35" s="289"/>
      <c r="L35" s="289"/>
      <c r="M35" s="289"/>
      <c r="N35" s="1047"/>
    </row>
    <row r="36" spans="1:14" s="278" customFormat="1" ht="11.25" customHeight="1" x14ac:dyDescent="0.25">
      <c r="A36" s="279" t="s">
        <v>145</v>
      </c>
      <c r="B36" s="787">
        <v>0.38954108858057629</v>
      </c>
      <c r="C36" s="1051" t="s">
        <v>1445</v>
      </c>
      <c r="D36" s="839"/>
      <c r="E36" s="787"/>
      <c r="F36" s="1052"/>
      <c r="G36" s="788">
        <v>0.38954108858057629</v>
      </c>
      <c r="H36" s="1053" t="s">
        <v>1445</v>
      </c>
      <c r="I36" s="289"/>
      <c r="J36" s="289"/>
      <c r="K36" s="289"/>
      <c r="L36" s="289"/>
      <c r="M36" s="289"/>
      <c r="N36" s="1047"/>
    </row>
    <row r="37" spans="1:14" s="278" customFormat="1" ht="11.25" customHeight="1" x14ac:dyDescent="0.25">
      <c r="A37" s="279" t="s">
        <v>146</v>
      </c>
      <c r="B37" s="787">
        <v>100</v>
      </c>
      <c r="C37" s="1051" t="s">
        <v>1446</v>
      </c>
      <c r="D37" s="839">
        <v>100</v>
      </c>
      <c r="E37" s="787"/>
      <c r="F37" s="1052"/>
      <c r="G37" s="788">
        <v>82.766439909297063</v>
      </c>
      <c r="H37" s="1053" t="s">
        <v>1232</v>
      </c>
      <c r="I37" s="289"/>
      <c r="J37" s="289"/>
      <c r="K37" s="289"/>
      <c r="L37" s="289"/>
      <c r="M37" s="289"/>
      <c r="N37" s="1047"/>
    </row>
    <row r="38" spans="1:14" s="278" customFormat="1" ht="11.25" customHeight="1" x14ac:dyDescent="0.25">
      <c r="A38" s="279" t="s">
        <v>829</v>
      </c>
      <c r="B38" s="787">
        <v>20857.142857142859</v>
      </c>
      <c r="C38" s="1051" t="s">
        <v>1232</v>
      </c>
      <c r="D38" s="839"/>
      <c r="E38" s="787"/>
      <c r="F38" s="1052"/>
      <c r="G38" s="788">
        <v>20857.142857142859</v>
      </c>
      <c r="H38" s="1053" t="s">
        <v>1232</v>
      </c>
      <c r="I38" s="289"/>
      <c r="J38" s="289"/>
      <c r="K38" s="289"/>
      <c r="L38" s="289"/>
      <c r="M38" s="289"/>
      <c r="N38" s="1047"/>
    </row>
    <row r="39" spans="1:14" ht="11.25" customHeight="1" x14ac:dyDescent="0.25">
      <c r="A39" s="279" t="s">
        <v>147</v>
      </c>
      <c r="B39" s="787">
        <v>70</v>
      </c>
      <c r="C39" s="1051" t="s">
        <v>1090</v>
      </c>
      <c r="D39" s="839"/>
      <c r="E39" s="787">
        <v>70</v>
      </c>
      <c r="F39" s="1052" t="s">
        <v>1090</v>
      </c>
      <c r="G39" s="788">
        <v>0.22252908881958983</v>
      </c>
      <c r="H39" s="1053" t="s">
        <v>1445</v>
      </c>
    </row>
    <row r="40" spans="1:14" ht="11.25" customHeight="1" x14ac:dyDescent="0.25">
      <c r="A40" s="279" t="s">
        <v>830</v>
      </c>
      <c r="B40" s="787">
        <v>187.71428571428572</v>
      </c>
      <c r="C40" s="1051" t="s">
        <v>1232</v>
      </c>
      <c r="D40" s="839"/>
      <c r="E40" s="787"/>
      <c r="F40" s="1052"/>
      <c r="G40" s="788">
        <v>187.71428571428572</v>
      </c>
      <c r="H40" s="1053" t="s">
        <v>1232</v>
      </c>
    </row>
    <row r="41" spans="1:14" ht="11.25" customHeight="1" x14ac:dyDescent="0.25">
      <c r="A41" s="279" t="s">
        <v>148</v>
      </c>
      <c r="B41" s="787">
        <v>29.459241323648104</v>
      </c>
      <c r="C41" s="1051" t="s">
        <v>1232</v>
      </c>
      <c r="D41" s="833"/>
      <c r="E41" s="787"/>
      <c r="F41" s="1052"/>
      <c r="G41" s="788">
        <v>29.459241323648104</v>
      </c>
      <c r="H41" s="1053" t="s">
        <v>1232</v>
      </c>
    </row>
    <row r="42" spans="1:14" ht="11.25" customHeight="1" x14ac:dyDescent="0.25">
      <c r="A42" s="279" t="s">
        <v>653</v>
      </c>
      <c r="B42" s="787">
        <v>100</v>
      </c>
      <c r="C42" s="1051" t="s">
        <v>1446</v>
      </c>
      <c r="D42" s="839">
        <v>100</v>
      </c>
      <c r="E42" s="787"/>
      <c r="F42" s="1057"/>
      <c r="G42" s="788" t="s">
        <v>1014</v>
      </c>
      <c r="H42" s="1053" t="s">
        <v>850</v>
      </c>
    </row>
    <row r="43" spans="1:14" ht="11.25" customHeight="1" x14ac:dyDescent="0.25">
      <c r="A43" s="279" t="s">
        <v>827</v>
      </c>
      <c r="B43" s="787">
        <v>30082.417582417584</v>
      </c>
      <c r="C43" s="1051" t="s">
        <v>1232</v>
      </c>
      <c r="D43" s="833"/>
      <c r="E43" s="787"/>
      <c r="F43" s="1052"/>
      <c r="G43" s="788">
        <v>30082.417582417584</v>
      </c>
      <c r="H43" s="1053" t="s">
        <v>1232</v>
      </c>
    </row>
    <row r="44" spans="1:14" ht="11.25" customHeight="1" x14ac:dyDescent="0.25">
      <c r="A44" s="279" t="s">
        <v>828</v>
      </c>
      <c r="B44" s="787">
        <v>4.3067846607669615</v>
      </c>
      <c r="C44" s="1051" t="s">
        <v>1447</v>
      </c>
      <c r="D44" s="833"/>
      <c r="E44" s="787"/>
      <c r="F44" s="1052"/>
      <c r="G44" s="788">
        <v>4.3067846607669615</v>
      </c>
      <c r="H44" s="1053" t="s">
        <v>1447</v>
      </c>
    </row>
    <row r="45" spans="1:14" ht="11.25" customHeight="1" x14ac:dyDescent="0.25">
      <c r="A45" s="279" t="s">
        <v>149</v>
      </c>
      <c r="B45" s="787">
        <v>2.9498525073746311</v>
      </c>
      <c r="C45" s="1051" t="s">
        <v>1447</v>
      </c>
      <c r="D45" s="833"/>
      <c r="E45" s="787"/>
      <c r="F45" s="1052"/>
      <c r="G45" s="788">
        <v>2.9498525073746311</v>
      </c>
      <c r="H45" s="1053" t="s">
        <v>1447</v>
      </c>
    </row>
    <row r="46" spans="1:14" ht="11.25" customHeight="1" x14ac:dyDescent="0.25">
      <c r="A46" s="279" t="s">
        <v>150</v>
      </c>
      <c r="B46" s="787">
        <v>6.0164835164835164</v>
      </c>
      <c r="C46" s="1051" t="s">
        <v>1232</v>
      </c>
      <c r="D46" s="833"/>
      <c r="E46" s="787"/>
      <c r="F46" s="1052"/>
      <c r="G46" s="788">
        <v>6.0164835164835164</v>
      </c>
      <c r="H46" s="1053" t="s">
        <v>1232</v>
      </c>
    </row>
    <row r="47" spans="1:14" ht="11.25" customHeight="1" x14ac:dyDescent="0.25">
      <c r="A47" s="279" t="s">
        <v>151</v>
      </c>
      <c r="B47" s="787">
        <v>1300</v>
      </c>
      <c r="C47" s="1051" t="s">
        <v>1446</v>
      </c>
      <c r="D47" s="833">
        <v>1300</v>
      </c>
      <c r="E47" s="787"/>
      <c r="F47" s="1052"/>
      <c r="G47" s="788">
        <v>802.19780219780216</v>
      </c>
      <c r="H47" s="1053" t="s">
        <v>1232</v>
      </c>
    </row>
    <row r="48" spans="1:14" ht="11.25" customHeight="1" x14ac:dyDescent="0.25">
      <c r="A48" s="279" t="s">
        <v>152</v>
      </c>
      <c r="B48" s="787">
        <v>200</v>
      </c>
      <c r="C48" s="1051" t="s">
        <v>1446</v>
      </c>
      <c r="D48" s="833">
        <v>200</v>
      </c>
      <c r="E48" s="787"/>
      <c r="F48" s="1052"/>
      <c r="G48" s="788">
        <v>1.4653730344596856</v>
      </c>
      <c r="H48" s="1053" t="s">
        <v>1232</v>
      </c>
    </row>
    <row r="49" spans="1:8" ht="11.25" customHeight="1" x14ac:dyDescent="0.25">
      <c r="A49" s="305" t="s">
        <v>105</v>
      </c>
      <c r="B49" s="787">
        <v>0.70825652469195688</v>
      </c>
      <c r="C49" s="1051" t="s">
        <v>1445</v>
      </c>
      <c r="D49" s="839"/>
      <c r="E49" s="1054"/>
      <c r="F49" s="1055"/>
      <c r="G49" s="788">
        <v>0.70825652469195688</v>
      </c>
      <c r="H49" s="1053" t="s">
        <v>1445</v>
      </c>
    </row>
    <row r="50" spans="1:8" ht="11.25" customHeight="1" x14ac:dyDescent="0.25">
      <c r="A50" s="279" t="s">
        <v>106</v>
      </c>
      <c r="B50" s="787">
        <v>200</v>
      </c>
      <c r="C50" s="1051" t="s">
        <v>1446</v>
      </c>
      <c r="D50" s="833">
        <v>200</v>
      </c>
      <c r="E50" s="1054"/>
      <c r="F50" s="1055"/>
      <c r="G50" s="788">
        <v>601.64835164835165</v>
      </c>
      <c r="H50" s="1053" t="s">
        <v>1232</v>
      </c>
    </row>
    <row r="51" spans="1:8" ht="11.25" customHeight="1" x14ac:dyDescent="0.25">
      <c r="A51" s="279" t="s">
        <v>153</v>
      </c>
      <c r="B51" s="787">
        <v>2.9498525073746312E-3</v>
      </c>
      <c r="C51" s="1051" t="s">
        <v>1447</v>
      </c>
      <c r="D51" s="833"/>
      <c r="E51" s="787"/>
      <c r="F51" s="1052"/>
      <c r="G51" s="788">
        <v>2.9498525073746312E-3</v>
      </c>
      <c r="H51" s="1053" t="s">
        <v>1447</v>
      </c>
    </row>
    <row r="52" spans="1:8" ht="11.25" customHeight="1" x14ac:dyDescent="0.25">
      <c r="A52" s="279" t="s">
        <v>401</v>
      </c>
      <c r="B52" s="787">
        <v>0.04</v>
      </c>
      <c r="C52" s="1051" t="s">
        <v>1446</v>
      </c>
      <c r="D52" s="833">
        <v>0.04</v>
      </c>
      <c r="E52" s="787"/>
      <c r="F52" s="1052"/>
      <c r="G52" s="788">
        <v>3.3377226672519112E-4</v>
      </c>
      <c r="H52" s="1053" t="s">
        <v>1447</v>
      </c>
    </row>
    <row r="53" spans="1:8" ht="11.25" customHeight="1" x14ac:dyDescent="0.25">
      <c r="A53" s="279" t="s">
        <v>154</v>
      </c>
      <c r="B53" s="787">
        <v>0.2075585428821636</v>
      </c>
      <c r="C53" s="1051" t="s">
        <v>1445</v>
      </c>
      <c r="D53" s="839"/>
      <c r="E53" s="787"/>
      <c r="F53" s="1052"/>
      <c r="G53" s="788">
        <v>0.2075585428821636</v>
      </c>
      <c r="H53" s="1053" t="s">
        <v>1445</v>
      </c>
    </row>
    <row r="54" spans="1:8" ht="11.25" customHeight="1" x14ac:dyDescent="0.25">
      <c r="A54" s="279" t="s">
        <v>528</v>
      </c>
      <c r="B54" s="787">
        <v>0.04</v>
      </c>
      <c r="C54" s="1051" t="s">
        <v>1446</v>
      </c>
      <c r="D54" s="833">
        <v>0.04</v>
      </c>
      <c r="E54" s="787"/>
      <c r="F54" s="1052"/>
      <c r="G54" s="788">
        <v>7.5459995865205711E-3</v>
      </c>
      <c r="H54" s="1053" t="s">
        <v>1445</v>
      </c>
    </row>
    <row r="55" spans="1:8" ht="11.25" customHeight="1" x14ac:dyDescent="0.25">
      <c r="A55" s="279" t="s">
        <v>155</v>
      </c>
      <c r="B55" s="787">
        <v>600</v>
      </c>
      <c r="C55" s="1051" t="s">
        <v>1446</v>
      </c>
      <c r="D55" s="839">
        <v>600</v>
      </c>
      <c r="E55" s="787"/>
      <c r="F55" s="1052"/>
      <c r="G55" s="788">
        <v>338.83445074780815</v>
      </c>
      <c r="H55" s="1053" t="s">
        <v>1232</v>
      </c>
    </row>
    <row r="56" spans="1:8" ht="11.25" customHeight="1" x14ac:dyDescent="0.25">
      <c r="A56" s="279" t="s">
        <v>235</v>
      </c>
      <c r="B56" s="787">
        <v>176.7554479418886</v>
      </c>
      <c r="C56" s="1051" t="s">
        <v>1232</v>
      </c>
      <c r="D56" s="839"/>
      <c r="E56" s="787"/>
      <c r="F56" s="1052"/>
      <c r="G56" s="788">
        <v>176.7554479418886</v>
      </c>
      <c r="H56" s="1053" t="s">
        <v>1232</v>
      </c>
    </row>
    <row r="57" spans="1:8" ht="11.25" customHeight="1" x14ac:dyDescent="0.25">
      <c r="A57" s="279" t="s">
        <v>236</v>
      </c>
      <c r="B57" s="787">
        <v>75</v>
      </c>
      <c r="C57" s="1051" t="s">
        <v>1446</v>
      </c>
      <c r="D57" s="833">
        <v>75</v>
      </c>
      <c r="E57" s="787"/>
      <c r="F57" s="1052"/>
      <c r="G57" s="788">
        <v>0.49304402680538539</v>
      </c>
      <c r="H57" s="1053" t="s">
        <v>1445</v>
      </c>
    </row>
    <row r="58" spans="1:8" ht="11.25" customHeight="1" x14ac:dyDescent="0.25">
      <c r="A58" s="279" t="s">
        <v>237</v>
      </c>
      <c r="B58" s="787">
        <v>0.17312937270247838</v>
      </c>
      <c r="C58" s="1051" t="s">
        <v>1445</v>
      </c>
      <c r="D58" s="833"/>
      <c r="E58" s="787"/>
      <c r="F58" s="1052"/>
      <c r="G58" s="788">
        <v>0.17312937270247838</v>
      </c>
      <c r="H58" s="1053" t="s">
        <v>1445</v>
      </c>
    </row>
    <row r="59" spans="1:8" ht="11.25" customHeight="1" x14ac:dyDescent="0.25">
      <c r="A59" s="279" t="s">
        <v>375</v>
      </c>
      <c r="B59" s="787">
        <v>0.32461757381714695</v>
      </c>
      <c r="C59" s="1051" t="s">
        <v>1445</v>
      </c>
      <c r="D59" s="833"/>
      <c r="E59" s="787"/>
      <c r="F59" s="1052"/>
      <c r="G59" s="788">
        <v>0.32461757381714695</v>
      </c>
      <c r="H59" s="1053" t="s">
        <v>1445</v>
      </c>
    </row>
    <row r="60" spans="1:8" ht="11.25" customHeight="1" x14ac:dyDescent="0.25">
      <c r="A60" s="279" t="s">
        <v>376</v>
      </c>
      <c r="B60" s="787">
        <v>4.6214816596816873E-2</v>
      </c>
      <c r="C60" s="1051" t="s">
        <v>1445</v>
      </c>
      <c r="D60" s="833"/>
      <c r="E60" s="787"/>
      <c r="F60" s="1052"/>
      <c r="G60" s="788">
        <v>4.6214816596816873E-2</v>
      </c>
      <c r="H60" s="1053" t="s">
        <v>1445</v>
      </c>
    </row>
    <row r="61" spans="1:8" ht="11.25" customHeight="1" x14ac:dyDescent="0.25">
      <c r="A61" s="279" t="s">
        <v>377</v>
      </c>
      <c r="B61" s="787">
        <v>0.22914181681210372</v>
      </c>
      <c r="C61" s="1051" t="s">
        <v>1445</v>
      </c>
      <c r="D61" s="833"/>
      <c r="E61" s="787"/>
      <c r="F61" s="1052"/>
      <c r="G61" s="788">
        <v>0.22914181681210372</v>
      </c>
      <c r="H61" s="1053" t="s">
        <v>1445</v>
      </c>
    </row>
    <row r="62" spans="1:8" ht="11.25" customHeight="1" x14ac:dyDescent="0.25">
      <c r="A62" s="279" t="s">
        <v>244</v>
      </c>
      <c r="B62" s="787">
        <v>2.7925587871878932</v>
      </c>
      <c r="C62" s="1051" t="s">
        <v>1445</v>
      </c>
      <c r="D62" s="833"/>
      <c r="E62" s="787"/>
      <c r="F62" s="1052"/>
      <c r="G62" s="788">
        <v>2.7925587871878932</v>
      </c>
      <c r="H62" s="1053" t="s">
        <v>1445</v>
      </c>
    </row>
    <row r="63" spans="1:8" ht="11.25" customHeight="1" x14ac:dyDescent="0.25">
      <c r="A63" s="279" t="s">
        <v>245</v>
      </c>
      <c r="B63" s="787">
        <v>5</v>
      </c>
      <c r="C63" s="1051" t="s">
        <v>1237</v>
      </c>
      <c r="D63" s="833"/>
      <c r="E63" s="787">
        <v>5</v>
      </c>
      <c r="F63" s="1052" t="s">
        <v>1237</v>
      </c>
      <c r="G63" s="788">
        <v>0.17246796939047931</v>
      </c>
      <c r="H63" s="1053" t="s">
        <v>1445</v>
      </c>
    </row>
    <row r="64" spans="1:8" ht="11.25" customHeight="1" x14ac:dyDescent="0.25">
      <c r="A64" s="279" t="s">
        <v>307</v>
      </c>
      <c r="B64" s="787">
        <v>7</v>
      </c>
      <c r="C64" s="1051" t="s">
        <v>1446</v>
      </c>
      <c r="D64" s="839">
        <v>7</v>
      </c>
      <c r="E64" s="787"/>
      <c r="F64" s="1052"/>
      <c r="G64" s="788">
        <v>294.59241323648109</v>
      </c>
      <c r="H64" s="1053" t="s">
        <v>1232</v>
      </c>
    </row>
    <row r="65" spans="1:8" ht="11.25" customHeight="1" x14ac:dyDescent="0.25">
      <c r="A65" s="279" t="s">
        <v>308</v>
      </c>
      <c r="B65" s="787">
        <v>70</v>
      </c>
      <c r="C65" s="1051" t="s">
        <v>1446</v>
      </c>
      <c r="D65" s="833">
        <v>70</v>
      </c>
      <c r="E65" s="787"/>
      <c r="F65" s="1052"/>
      <c r="G65" s="788">
        <v>11.78369652945924</v>
      </c>
      <c r="H65" s="1053" t="s">
        <v>1232</v>
      </c>
    </row>
    <row r="66" spans="1:8" ht="11.25" customHeight="1" x14ac:dyDescent="0.25">
      <c r="A66" s="279" t="s">
        <v>238</v>
      </c>
      <c r="B66" s="787">
        <v>100</v>
      </c>
      <c r="C66" s="1051" t="s">
        <v>1446</v>
      </c>
      <c r="D66" s="833">
        <v>100</v>
      </c>
      <c r="E66" s="787"/>
      <c r="F66" s="1052"/>
      <c r="G66" s="788">
        <v>117.83696529459242</v>
      </c>
      <c r="H66" s="1053" t="s">
        <v>1232</v>
      </c>
    </row>
    <row r="67" spans="1:8" ht="11.25" customHeight="1" x14ac:dyDescent="0.25">
      <c r="A67" s="279" t="s">
        <v>1002</v>
      </c>
      <c r="B67" s="787">
        <v>60.164835164835161</v>
      </c>
      <c r="C67" s="1051" t="s">
        <v>1232</v>
      </c>
      <c r="D67" s="833"/>
      <c r="E67" s="787"/>
      <c r="F67" s="1052"/>
      <c r="G67" s="788">
        <v>60.164835164835161</v>
      </c>
      <c r="H67" s="1053" t="s">
        <v>1232</v>
      </c>
    </row>
    <row r="68" spans="1:8" ht="11.25" customHeight="1" x14ac:dyDescent="0.25">
      <c r="A68" s="279" t="s">
        <v>107</v>
      </c>
      <c r="B68" s="787">
        <v>70</v>
      </c>
      <c r="C68" s="1051" t="s">
        <v>1446</v>
      </c>
      <c r="D68" s="833">
        <v>70</v>
      </c>
      <c r="E68" s="1054"/>
      <c r="F68" s="1055"/>
      <c r="G68" s="788">
        <v>200.54945054945054</v>
      </c>
      <c r="H68" s="1053" t="s">
        <v>1232</v>
      </c>
    </row>
    <row r="69" spans="1:8" ht="11.25" customHeight="1" x14ac:dyDescent="0.25">
      <c r="A69" s="279" t="s">
        <v>1003</v>
      </c>
      <c r="B69" s="787">
        <v>5</v>
      </c>
      <c r="C69" s="1051" t="s">
        <v>1446</v>
      </c>
      <c r="D69" s="833">
        <v>5</v>
      </c>
      <c r="E69" s="787"/>
      <c r="F69" s="1052"/>
      <c r="G69" s="788">
        <v>0.44585053624215182</v>
      </c>
      <c r="H69" s="1053" t="s">
        <v>1445</v>
      </c>
    </row>
    <row r="70" spans="1:8" ht="11.25" customHeight="1" x14ac:dyDescent="0.25">
      <c r="A70" s="279" t="s">
        <v>309</v>
      </c>
      <c r="B70" s="787">
        <v>0.50102951269732321</v>
      </c>
      <c r="C70" s="1051" t="s">
        <v>1445</v>
      </c>
      <c r="D70" s="833"/>
      <c r="E70" s="787"/>
      <c r="F70" s="1052"/>
      <c r="G70" s="788">
        <v>0.50102951269732321</v>
      </c>
      <c r="H70" s="1053" t="s">
        <v>1445</v>
      </c>
    </row>
    <row r="71" spans="1:8" ht="11.25" customHeight="1" x14ac:dyDescent="0.25">
      <c r="A71" s="279" t="s">
        <v>1004</v>
      </c>
      <c r="B71" s="787">
        <v>1.1129745388016466E-2</v>
      </c>
      <c r="C71" s="1051" t="s">
        <v>1445</v>
      </c>
      <c r="D71" s="833"/>
      <c r="E71" s="787"/>
      <c r="F71" s="1052"/>
      <c r="G71" s="788">
        <v>1.1129745388016466E-2</v>
      </c>
      <c r="H71" s="1053" t="s">
        <v>1445</v>
      </c>
    </row>
    <row r="72" spans="1:8" ht="11.25" customHeight="1" x14ac:dyDescent="0.25">
      <c r="A72" s="279" t="s">
        <v>1005</v>
      </c>
      <c r="B72" s="787">
        <v>16043.956043956045</v>
      </c>
      <c r="C72" s="1051" t="s">
        <v>1232</v>
      </c>
      <c r="D72" s="833"/>
      <c r="E72" s="787"/>
      <c r="F72" s="1052"/>
      <c r="G72" s="788">
        <v>16043.956043956045</v>
      </c>
      <c r="H72" s="1053" t="s">
        <v>1232</v>
      </c>
    </row>
    <row r="73" spans="1:8" ht="11.25" customHeight="1" x14ac:dyDescent="0.25">
      <c r="A73" s="279" t="s">
        <v>1007</v>
      </c>
      <c r="B73" s="787">
        <v>401.09890109890108</v>
      </c>
      <c r="C73" s="1051" t="s">
        <v>1232</v>
      </c>
      <c r="D73" s="833"/>
      <c r="E73" s="787"/>
      <c r="F73" s="1052"/>
      <c r="G73" s="788">
        <v>401.09890109890108</v>
      </c>
      <c r="H73" s="1053" t="s">
        <v>1232</v>
      </c>
    </row>
    <row r="74" spans="1:8" ht="11.25" customHeight="1" x14ac:dyDescent="0.25">
      <c r="A74" s="279" t="s">
        <v>1006</v>
      </c>
      <c r="B74" s="787">
        <v>200549.45054945053</v>
      </c>
      <c r="C74" s="1051" t="s">
        <v>1232</v>
      </c>
      <c r="D74" s="833"/>
      <c r="E74" s="787"/>
      <c r="F74" s="1052"/>
      <c r="G74" s="788">
        <v>200549.45054945053</v>
      </c>
      <c r="H74" s="1053" t="s">
        <v>1232</v>
      </c>
    </row>
    <row r="75" spans="1:8" ht="11.25" customHeight="1" x14ac:dyDescent="0.25">
      <c r="A75" s="305" t="s">
        <v>108</v>
      </c>
      <c r="B75" s="787">
        <v>2.0054945054945055</v>
      </c>
      <c r="C75" s="1051" t="s">
        <v>1232</v>
      </c>
      <c r="D75" s="833"/>
      <c r="E75" s="1054"/>
      <c r="F75" s="1055"/>
      <c r="G75" s="788">
        <v>2.0054945054945055</v>
      </c>
      <c r="H75" s="1053" t="s">
        <v>1232</v>
      </c>
    </row>
    <row r="76" spans="1:8" ht="11.25" customHeight="1" x14ac:dyDescent="0.25">
      <c r="A76" s="279" t="s">
        <v>310</v>
      </c>
      <c r="B76" s="787">
        <v>40.109890109890109</v>
      </c>
      <c r="C76" s="1051" t="s">
        <v>1232</v>
      </c>
      <c r="D76" s="833"/>
      <c r="E76" s="787"/>
      <c r="F76" s="1052"/>
      <c r="G76" s="788">
        <v>40.109890109890109</v>
      </c>
      <c r="H76" s="1053" t="s">
        <v>1232</v>
      </c>
    </row>
    <row r="77" spans="1:8" ht="11.25" customHeight="1" x14ac:dyDescent="0.25">
      <c r="A77" s="305" t="s">
        <v>109</v>
      </c>
      <c r="B77" s="787">
        <v>0.25131683134230731</v>
      </c>
      <c r="C77" s="1051" t="s">
        <v>1445</v>
      </c>
      <c r="D77" s="833"/>
      <c r="E77" s="1054"/>
      <c r="F77" s="1055"/>
      <c r="G77" s="788">
        <v>0.25131683134230731</v>
      </c>
      <c r="H77" s="1053" t="s">
        <v>1445</v>
      </c>
    </row>
    <row r="78" spans="1:8" ht="11.25" customHeight="1" x14ac:dyDescent="0.25">
      <c r="A78" s="305" t="s">
        <v>110</v>
      </c>
      <c r="B78" s="787">
        <v>5.1938811810743515E-2</v>
      </c>
      <c r="C78" s="1051" t="s">
        <v>1445</v>
      </c>
      <c r="D78" s="833"/>
      <c r="E78" s="1054"/>
      <c r="F78" s="1055"/>
      <c r="G78" s="788">
        <v>5.1938811810743515E-2</v>
      </c>
      <c r="H78" s="1053" t="s">
        <v>1445</v>
      </c>
    </row>
    <row r="79" spans="1:8" ht="11.25" customHeight="1" x14ac:dyDescent="0.25">
      <c r="A79" s="279" t="s">
        <v>402</v>
      </c>
      <c r="B79" s="787">
        <v>0.45998739760554502</v>
      </c>
      <c r="C79" s="1051" t="s">
        <v>1445</v>
      </c>
      <c r="D79" s="833"/>
      <c r="E79" s="787"/>
      <c r="F79" s="1052"/>
      <c r="G79" s="788">
        <v>0.45998739760554502</v>
      </c>
      <c r="H79" s="1053" t="s">
        <v>1445</v>
      </c>
    </row>
    <row r="80" spans="1:8" ht="11.25" customHeight="1" x14ac:dyDescent="0.25">
      <c r="A80" s="279" t="s">
        <v>635</v>
      </c>
      <c r="B80" s="787">
        <v>3.0000000000000001E-5</v>
      </c>
      <c r="C80" s="1051" t="s">
        <v>1446</v>
      </c>
      <c r="D80" s="833">
        <v>3.0000000000000001E-5</v>
      </c>
      <c r="E80" s="787"/>
      <c r="F80" s="1052"/>
      <c r="G80" s="788">
        <v>1.1854305711177148E-7</v>
      </c>
      <c r="H80" s="1053" t="s">
        <v>1445</v>
      </c>
    </row>
    <row r="81" spans="1:8" ht="11.25" customHeight="1" x14ac:dyDescent="0.25">
      <c r="A81" s="279" t="s">
        <v>111</v>
      </c>
      <c r="B81" s="787">
        <v>40.109890109890109</v>
      </c>
      <c r="C81" s="1051" t="s">
        <v>1232</v>
      </c>
      <c r="D81" s="833"/>
      <c r="E81" s="1054"/>
      <c r="F81" s="1055"/>
      <c r="G81" s="788">
        <v>40.109890109890109</v>
      </c>
      <c r="H81" s="1053" t="s">
        <v>1232</v>
      </c>
    </row>
    <row r="82" spans="1:8" ht="11.25" customHeight="1" x14ac:dyDescent="0.25">
      <c r="A82" s="279" t="s">
        <v>384</v>
      </c>
      <c r="B82" s="787">
        <v>120.32967032967032</v>
      </c>
      <c r="C82" s="1051" t="s">
        <v>1232</v>
      </c>
      <c r="D82" s="833"/>
      <c r="E82" s="787"/>
      <c r="F82" s="1052"/>
      <c r="G82" s="788">
        <v>120.32967032967032</v>
      </c>
      <c r="H82" s="1053" t="s">
        <v>1232</v>
      </c>
    </row>
    <row r="83" spans="1:8" ht="11.25" customHeight="1" x14ac:dyDescent="0.25">
      <c r="A83" s="279" t="s">
        <v>350</v>
      </c>
      <c r="B83" s="787">
        <v>2</v>
      </c>
      <c r="C83" s="1051" t="s">
        <v>1446</v>
      </c>
      <c r="D83" s="833">
        <v>2</v>
      </c>
      <c r="E83" s="787"/>
      <c r="F83" s="1052"/>
      <c r="G83" s="788">
        <v>6.0164835164835164</v>
      </c>
      <c r="H83" s="1053" t="s">
        <v>1232</v>
      </c>
    </row>
    <row r="84" spans="1:8" ht="11.25" customHeight="1" x14ac:dyDescent="0.25">
      <c r="A84" s="279" t="s">
        <v>36</v>
      </c>
      <c r="B84" s="787" t="s">
        <v>1014</v>
      </c>
      <c r="C84" s="1051" t="s">
        <v>58</v>
      </c>
      <c r="D84" s="833"/>
      <c r="E84" s="787"/>
      <c r="F84" s="1052"/>
      <c r="G84" s="788" t="s">
        <v>1014</v>
      </c>
      <c r="H84" s="1053" t="s">
        <v>1014</v>
      </c>
    </row>
    <row r="85" spans="1:8" ht="11.25" customHeight="1" x14ac:dyDescent="0.25">
      <c r="A85" s="279" t="s">
        <v>351</v>
      </c>
      <c r="B85" s="787">
        <v>700</v>
      </c>
      <c r="C85" s="1051" t="s">
        <v>1446</v>
      </c>
      <c r="D85" s="833">
        <v>700</v>
      </c>
      <c r="E85" s="787"/>
      <c r="F85" s="1052"/>
      <c r="G85" s="788">
        <v>1.7053285677576095</v>
      </c>
      <c r="H85" s="1053" t="s">
        <v>1445</v>
      </c>
    </row>
    <row r="86" spans="1:8" ht="11.25" customHeight="1" x14ac:dyDescent="0.25">
      <c r="A86" s="279" t="s">
        <v>352</v>
      </c>
      <c r="B86" s="787">
        <v>802.19780219780216</v>
      </c>
      <c r="C86" s="1051" t="s">
        <v>1232</v>
      </c>
      <c r="D86" s="833"/>
      <c r="E86" s="787"/>
      <c r="F86" s="1052"/>
      <c r="G86" s="788">
        <v>802.19780219780216</v>
      </c>
      <c r="H86" s="1053" t="s">
        <v>1232</v>
      </c>
    </row>
    <row r="87" spans="1:8" ht="11.25" customHeight="1" x14ac:dyDescent="0.25">
      <c r="A87" s="279" t="s">
        <v>353</v>
      </c>
      <c r="B87" s="787">
        <v>235.67393058918483</v>
      </c>
      <c r="C87" s="1051" t="s">
        <v>1232</v>
      </c>
      <c r="D87" s="833"/>
      <c r="E87" s="787"/>
      <c r="F87" s="1052"/>
      <c r="G87" s="788">
        <v>235.67393058918483</v>
      </c>
      <c r="H87" s="1053" t="s">
        <v>1232</v>
      </c>
    </row>
    <row r="88" spans="1:8" ht="11.25" customHeight="1" x14ac:dyDescent="0.25">
      <c r="A88" s="279" t="s">
        <v>112</v>
      </c>
      <c r="B88" s="787">
        <v>700</v>
      </c>
      <c r="C88" s="1051" t="s">
        <v>1446</v>
      </c>
      <c r="D88" s="833">
        <v>700</v>
      </c>
      <c r="E88" s="1054"/>
      <c r="F88" s="1055"/>
      <c r="G88" s="788">
        <v>2005.4945054945056</v>
      </c>
      <c r="H88" s="1053" t="s">
        <v>1232</v>
      </c>
    </row>
    <row r="89" spans="1:8" ht="11.25" customHeight="1" x14ac:dyDescent="0.25">
      <c r="A89" s="279" t="s">
        <v>354</v>
      </c>
      <c r="B89" s="787">
        <v>0.4</v>
      </c>
      <c r="C89" s="1051" t="s">
        <v>1446</v>
      </c>
      <c r="D89" s="833">
        <v>0.4</v>
      </c>
      <c r="E89" s="787"/>
      <c r="F89" s="1052"/>
      <c r="G89" s="788">
        <v>3.4570122889683425E-3</v>
      </c>
      <c r="H89" s="1053" t="s">
        <v>1445</v>
      </c>
    </row>
    <row r="90" spans="1:8" ht="11.25" customHeight="1" x14ac:dyDescent="0.25">
      <c r="A90" s="279" t="s">
        <v>355</v>
      </c>
      <c r="B90" s="787">
        <v>0.2</v>
      </c>
      <c r="C90" s="1051" t="s">
        <v>1446</v>
      </c>
      <c r="D90" s="833">
        <v>0.2</v>
      </c>
      <c r="E90" s="787"/>
      <c r="F90" s="1052"/>
      <c r="G90" s="788">
        <v>1.7246796939047928E-3</v>
      </c>
      <c r="H90" s="1053" t="s">
        <v>1445</v>
      </c>
    </row>
    <row r="91" spans="1:8" ht="11.25" customHeight="1" x14ac:dyDescent="0.25">
      <c r="A91" s="279" t="s">
        <v>385</v>
      </c>
      <c r="B91" s="787">
        <v>1</v>
      </c>
      <c r="C91" s="1051" t="s">
        <v>1446</v>
      </c>
      <c r="D91" s="833">
        <v>1</v>
      </c>
      <c r="E91" s="787"/>
      <c r="F91" s="1052"/>
      <c r="G91" s="788">
        <v>9.7604021820515557E-3</v>
      </c>
      <c r="H91" s="1053" t="s">
        <v>1445</v>
      </c>
    </row>
    <row r="92" spans="1:8" ht="11.25" customHeight="1" x14ac:dyDescent="0.25">
      <c r="A92" s="279" t="s">
        <v>356</v>
      </c>
      <c r="B92" s="787">
        <v>0.20329391844850539</v>
      </c>
      <c r="C92" s="1051" t="s">
        <v>1445</v>
      </c>
      <c r="D92" s="833"/>
      <c r="E92" s="787"/>
      <c r="F92" s="1052"/>
      <c r="G92" s="788">
        <v>0.20329391844850539</v>
      </c>
      <c r="H92" s="1053" t="s">
        <v>1445</v>
      </c>
    </row>
    <row r="93" spans="1:8" ht="11.25" customHeight="1" x14ac:dyDescent="0.25">
      <c r="A93" s="279" t="s">
        <v>378</v>
      </c>
      <c r="B93" s="787">
        <v>0.2</v>
      </c>
      <c r="C93" s="1051" t="s">
        <v>1446</v>
      </c>
      <c r="D93" s="833">
        <v>0.2</v>
      </c>
      <c r="E93" s="787"/>
      <c r="F93" s="1052"/>
      <c r="G93" s="788">
        <v>7.0825652469195699E-2</v>
      </c>
      <c r="H93" s="1053" t="s">
        <v>1445</v>
      </c>
    </row>
    <row r="94" spans="1:8" ht="11.25" customHeight="1" x14ac:dyDescent="0.25">
      <c r="A94" s="279" t="s">
        <v>357</v>
      </c>
      <c r="B94" s="787">
        <v>0.40447695035460995</v>
      </c>
      <c r="C94" s="1051" t="s">
        <v>1445</v>
      </c>
      <c r="D94" s="833"/>
      <c r="E94" s="787"/>
      <c r="F94" s="1052"/>
      <c r="G94" s="788">
        <v>0.40447695035460995</v>
      </c>
      <c r="H94" s="1053" t="s">
        <v>1445</v>
      </c>
    </row>
    <row r="95" spans="1:8" ht="11.25" customHeight="1" x14ac:dyDescent="0.25">
      <c r="A95" s="279" t="s">
        <v>113</v>
      </c>
      <c r="B95" s="787">
        <v>661.81318681318692</v>
      </c>
      <c r="C95" s="1051" t="s">
        <v>1232</v>
      </c>
      <c r="D95" s="833"/>
      <c r="E95" s="1054"/>
      <c r="F95" s="1055"/>
      <c r="G95" s="788">
        <v>661.81318681318692</v>
      </c>
      <c r="H95" s="1053" t="s">
        <v>1232</v>
      </c>
    </row>
    <row r="96" spans="1:8" ht="11.25" customHeight="1" x14ac:dyDescent="0.25">
      <c r="A96" s="279" t="s">
        <v>358</v>
      </c>
      <c r="B96" s="787">
        <v>2.9498525073746312E-2</v>
      </c>
      <c r="C96" s="1051" t="s">
        <v>1447</v>
      </c>
      <c r="D96" s="833"/>
      <c r="E96" s="787"/>
      <c r="F96" s="1052"/>
      <c r="G96" s="788">
        <v>2.9498525073746312E-2</v>
      </c>
      <c r="H96" s="1053" t="s">
        <v>1447</v>
      </c>
    </row>
    <row r="97" spans="1:8" ht="11.25" customHeight="1" x14ac:dyDescent="0.25">
      <c r="A97" s="279" t="s">
        <v>114</v>
      </c>
      <c r="B97" s="787">
        <v>82.008650227489753</v>
      </c>
      <c r="C97" s="1051" t="s">
        <v>1445</v>
      </c>
      <c r="D97" s="833"/>
      <c r="E97" s="1054"/>
      <c r="F97" s="1055"/>
      <c r="G97" s="788">
        <v>82.008650227489753</v>
      </c>
      <c r="H97" s="1053" t="s">
        <v>1445</v>
      </c>
    </row>
    <row r="98" spans="1:8" ht="11.25" customHeight="1" x14ac:dyDescent="0.25">
      <c r="A98" s="279" t="s">
        <v>359</v>
      </c>
      <c r="B98" s="787">
        <v>15</v>
      </c>
      <c r="C98" s="1051" t="s">
        <v>1446</v>
      </c>
      <c r="D98" s="839">
        <v>15</v>
      </c>
      <c r="E98" s="787"/>
      <c r="F98" s="1052"/>
      <c r="G98" s="788" t="s">
        <v>1014</v>
      </c>
      <c r="H98" s="1053" t="s">
        <v>1014</v>
      </c>
    </row>
    <row r="99" spans="1:8" ht="11.25" customHeight="1" x14ac:dyDescent="0.25">
      <c r="A99" s="279" t="s">
        <v>360</v>
      </c>
      <c r="B99" s="787">
        <v>2</v>
      </c>
      <c r="C99" s="1051" t="s">
        <v>1446</v>
      </c>
      <c r="D99" s="833">
        <v>2</v>
      </c>
      <c r="E99" s="787"/>
      <c r="F99" s="1052"/>
      <c r="G99" s="788">
        <v>6.0164835164835164</v>
      </c>
      <c r="H99" s="1053" t="s">
        <v>1232</v>
      </c>
    </row>
    <row r="100" spans="1:8" ht="11.25" customHeight="1" x14ac:dyDescent="0.25">
      <c r="A100" s="279" t="s">
        <v>361</v>
      </c>
      <c r="B100" s="787">
        <v>40</v>
      </c>
      <c r="C100" s="1051" t="s">
        <v>1446</v>
      </c>
      <c r="D100" s="839">
        <v>40</v>
      </c>
      <c r="E100" s="787"/>
      <c r="F100" s="1052"/>
      <c r="G100" s="788">
        <v>100.27472527472527</v>
      </c>
      <c r="H100" s="1053" t="s">
        <v>1232</v>
      </c>
    </row>
    <row r="101" spans="1:8" ht="11.25" customHeight="1" x14ac:dyDescent="0.25">
      <c r="A101" s="279" t="s">
        <v>363</v>
      </c>
      <c r="B101" s="787">
        <v>5586.7346938775509</v>
      </c>
      <c r="C101" s="1051" t="s">
        <v>1232</v>
      </c>
      <c r="D101" s="833"/>
      <c r="E101" s="787"/>
      <c r="F101" s="1052"/>
      <c r="G101" s="788">
        <v>5586.7346938775509</v>
      </c>
      <c r="H101" s="1053" t="s">
        <v>1232</v>
      </c>
    </row>
    <row r="102" spans="1:8" ht="11.25" customHeight="1" x14ac:dyDescent="0.25">
      <c r="A102" s="279" t="s">
        <v>364</v>
      </c>
      <c r="B102" s="787">
        <v>6257.1428571428587</v>
      </c>
      <c r="C102" s="1051" t="s">
        <v>1232</v>
      </c>
      <c r="D102" s="833"/>
      <c r="E102" s="787"/>
      <c r="F102" s="1052"/>
      <c r="G102" s="788">
        <v>6257.1428571428587</v>
      </c>
      <c r="H102" s="1053" t="s">
        <v>1232</v>
      </c>
    </row>
    <row r="103" spans="1:8" ht="11.25" customHeight="1" x14ac:dyDescent="0.25">
      <c r="A103" s="279" t="s">
        <v>365</v>
      </c>
      <c r="B103" s="787">
        <v>2.0054945054945055</v>
      </c>
      <c r="C103" s="1051" t="s">
        <v>1232</v>
      </c>
      <c r="D103" s="833"/>
      <c r="E103" s="787"/>
      <c r="F103" s="1052"/>
      <c r="G103" s="788">
        <v>2.0054945054945055</v>
      </c>
      <c r="H103" s="1053" t="s">
        <v>1232</v>
      </c>
    </row>
    <row r="104" spans="1:8" ht="11.25" customHeight="1" x14ac:dyDescent="0.25">
      <c r="A104" s="279" t="s">
        <v>366</v>
      </c>
      <c r="B104" s="787">
        <v>14.408084316898904</v>
      </c>
      <c r="C104" s="1051" t="s">
        <v>1445</v>
      </c>
      <c r="D104" s="839"/>
      <c r="E104" s="787"/>
      <c r="F104" s="1052"/>
      <c r="G104" s="788">
        <v>14.408084316898904</v>
      </c>
      <c r="H104" s="1053" t="s">
        <v>1445</v>
      </c>
    </row>
    <row r="105" spans="1:8" ht="11.25" customHeight="1" x14ac:dyDescent="0.25">
      <c r="A105" s="279" t="s">
        <v>362</v>
      </c>
      <c r="B105" s="787">
        <v>5</v>
      </c>
      <c r="C105" s="1051" t="s">
        <v>1237</v>
      </c>
      <c r="D105" s="833"/>
      <c r="E105" s="787">
        <v>5</v>
      </c>
      <c r="F105" s="1052" t="s">
        <v>1237</v>
      </c>
      <c r="G105" s="788">
        <v>10.224089635854343</v>
      </c>
      <c r="H105" s="1053" t="s">
        <v>1447</v>
      </c>
    </row>
    <row r="106" spans="1:8" ht="11.25" customHeight="1" x14ac:dyDescent="0.25">
      <c r="A106" s="279" t="s">
        <v>631</v>
      </c>
      <c r="B106" s="787">
        <v>6.0120405524488776</v>
      </c>
      <c r="C106" s="1051" t="s">
        <v>1445</v>
      </c>
      <c r="D106" s="833"/>
      <c r="E106" s="787"/>
      <c r="F106" s="1052"/>
      <c r="G106" s="788">
        <v>6.0120405524488776</v>
      </c>
      <c r="H106" s="1053" t="s">
        <v>1445</v>
      </c>
    </row>
    <row r="107" spans="1:8" ht="11.25" customHeight="1" x14ac:dyDescent="0.25">
      <c r="A107" s="279" t="s">
        <v>632</v>
      </c>
      <c r="B107" s="787">
        <v>23.56739305891848</v>
      </c>
      <c r="C107" s="1051" t="s">
        <v>1232</v>
      </c>
      <c r="D107" s="833"/>
      <c r="E107" s="787"/>
      <c r="F107" s="1052"/>
      <c r="G107" s="788">
        <v>23.56739305891848</v>
      </c>
      <c r="H107" s="1053" t="s">
        <v>1232</v>
      </c>
    </row>
    <row r="108" spans="1:8" ht="11.25" customHeight="1" x14ac:dyDescent="0.25">
      <c r="A108" s="279" t="s">
        <v>506</v>
      </c>
      <c r="B108" s="787">
        <v>100.27472527472527</v>
      </c>
      <c r="C108" s="1051" t="s">
        <v>1232</v>
      </c>
      <c r="D108" s="833"/>
      <c r="E108" s="787"/>
      <c r="F108" s="1052"/>
      <c r="G108" s="788">
        <v>100.27472527472527</v>
      </c>
      <c r="H108" s="1053" t="s">
        <v>1232</v>
      </c>
    </row>
    <row r="109" spans="1:8" ht="11.25" customHeight="1" x14ac:dyDescent="0.25">
      <c r="A109" s="279" t="s">
        <v>507</v>
      </c>
      <c r="B109" s="787">
        <v>17</v>
      </c>
      <c r="C109" s="1051" t="s">
        <v>715</v>
      </c>
      <c r="D109" s="833"/>
      <c r="E109" s="787">
        <v>17</v>
      </c>
      <c r="F109" s="1052" t="s">
        <v>715</v>
      </c>
      <c r="G109" s="788">
        <v>0.16515837104072398</v>
      </c>
      <c r="H109" s="1053" t="s">
        <v>1445</v>
      </c>
    </row>
    <row r="110" spans="1:8" ht="11.25" customHeight="1" x14ac:dyDescent="0.25">
      <c r="A110" s="279" t="s">
        <v>866</v>
      </c>
      <c r="B110" s="787">
        <v>401.09890109890108</v>
      </c>
      <c r="C110" s="1051" t="s">
        <v>1232</v>
      </c>
      <c r="D110" s="833"/>
      <c r="E110" s="787"/>
      <c r="F110" s="1052"/>
      <c r="G110" s="788">
        <v>401.09890109890108</v>
      </c>
      <c r="H110" s="1053" t="s">
        <v>1232</v>
      </c>
    </row>
    <row r="111" spans="1:8" ht="11.25" customHeight="1" x14ac:dyDescent="0.25">
      <c r="A111" s="305" t="s">
        <v>115</v>
      </c>
      <c r="B111" s="787">
        <v>0.14038461538461536</v>
      </c>
      <c r="C111" s="1051" t="s">
        <v>1445</v>
      </c>
      <c r="D111" s="833"/>
      <c r="E111" s="1054"/>
      <c r="F111" s="1055"/>
      <c r="G111" s="788">
        <v>0.14038461538461536</v>
      </c>
      <c r="H111" s="1053" t="s">
        <v>1445</v>
      </c>
    </row>
    <row r="112" spans="1:8" ht="11.25" customHeight="1" x14ac:dyDescent="0.25">
      <c r="A112" s="305" t="s">
        <v>116</v>
      </c>
      <c r="B112" s="787">
        <v>2.0054945054945055</v>
      </c>
      <c r="C112" s="1051" t="s">
        <v>1232</v>
      </c>
      <c r="D112" s="833"/>
      <c r="E112" s="1054"/>
      <c r="F112" s="1055"/>
      <c r="G112" s="788">
        <v>2.0054945054945055</v>
      </c>
      <c r="H112" s="1053" t="s">
        <v>1232</v>
      </c>
    </row>
    <row r="113" spans="1:8" ht="11.25" customHeight="1" x14ac:dyDescent="0.25">
      <c r="A113" s="305" t="s">
        <v>117</v>
      </c>
      <c r="B113" s="787">
        <v>7.9249625464098819E-2</v>
      </c>
      <c r="C113" s="1051" t="s">
        <v>1445</v>
      </c>
      <c r="D113" s="833"/>
      <c r="E113" s="1054"/>
      <c r="F113" s="1055"/>
      <c r="G113" s="788">
        <v>7.9249625464098819E-2</v>
      </c>
      <c r="H113" s="1053" t="s">
        <v>1445</v>
      </c>
    </row>
    <row r="114" spans="1:8" ht="11.25" customHeight="1" x14ac:dyDescent="0.25">
      <c r="A114" s="305" t="s">
        <v>118</v>
      </c>
      <c r="B114" s="787">
        <v>2.0054945054945055</v>
      </c>
      <c r="C114" s="1051" t="s">
        <v>1232</v>
      </c>
      <c r="D114" s="833"/>
      <c r="E114" s="1054"/>
      <c r="F114" s="1055"/>
      <c r="G114" s="788">
        <v>2.0054945054945055</v>
      </c>
      <c r="H114" s="1053" t="s">
        <v>1232</v>
      </c>
    </row>
    <row r="115" spans="1:8" ht="11.25" customHeight="1" x14ac:dyDescent="0.25">
      <c r="A115" s="305" t="s">
        <v>119</v>
      </c>
      <c r="B115" s="787">
        <v>4.8692636072572038</v>
      </c>
      <c r="C115" s="1051" t="s">
        <v>1445</v>
      </c>
      <c r="D115" s="833"/>
      <c r="E115" s="1054"/>
      <c r="F115" s="1055"/>
      <c r="G115" s="788">
        <v>4.8692636072572038</v>
      </c>
      <c r="H115" s="1053" t="s">
        <v>1445</v>
      </c>
    </row>
    <row r="116" spans="1:8" ht="11.25" customHeight="1" x14ac:dyDescent="0.25">
      <c r="A116" s="279" t="s">
        <v>508</v>
      </c>
      <c r="B116" s="787">
        <v>1</v>
      </c>
      <c r="C116" s="1051" t="s">
        <v>1446</v>
      </c>
      <c r="D116" s="839">
        <v>1</v>
      </c>
      <c r="E116" s="787"/>
      <c r="F116" s="1052"/>
      <c r="G116" s="788">
        <v>0.19477054429028814</v>
      </c>
      <c r="H116" s="1053" t="s">
        <v>1445</v>
      </c>
    </row>
    <row r="117" spans="1:8" ht="11.25" customHeight="1" x14ac:dyDescent="0.25">
      <c r="A117" s="305" t="s">
        <v>120</v>
      </c>
      <c r="B117" s="787">
        <v>19.477054429028815</v>
      </c>
      <c r="C117" s="1051" t="s">
        <v>1445</v>
      </c>
      <c r="D117" s="833"/>
      <c r="E117" s="1054"/>
      <c r="F117" s="1055"/>
      <c r="G117" s="788">
        <v>19.477054429028815</v>
      </c>
      <c r="H117" s="1053" t="s">
        <v>1445</v>
      </c>
    </row>
    <row r="118" spans="1:8" ht="11.25" customHeight="1" x14ac:dyDescent="0.25">
      <c r="A118" s="279" t="s">
        <v>241</v>
      </c>
      <c r="B118" s="787">
        <v>15</v>
      </c>
      <c r="C118" s="1051" t="s">
        <v>1237</v>
      </c>
      <c r="D118" s="833"/>
      <c r="E118" s="787">
        <v>15</v>
      </c>
      <c r="F118" s="1052" t="s">
        <v>1237</v>
      </c>
      <c r="G118" s="788">
        <v>14.038461538461538</v>
      </c>
      <c r="H118" s="1053" t="s">
        <v>1232</v>
      </c>
    </row>
    <row r="119" spans="1:8" ht="11.25" customHeight="1" x14ac:dyDescent="0.25">
      <c r="A119" s="279" t="s">
        <v>509</v>
      </c>
      <c r="B119" s="787">
        <v>235.67393058918483</v>
      </c>
      <c r="C119" s="1051" t="s">
        <v>1232</v>
      </c>
      <c r="D119" s="833"/>
      <c r="E119" s="787"/>
      <c r="F119" s="1052"/>
      <c r="G119" s="788">
        <v>235.67393058918483</v>
      </c>
      <c r="H119" s="1053" t="s">
        <v>1232</v>
      </c>
    </row>
    <row r="120" spans="1:8" ht="11.25" customHeight="1" x14ac:dyDescent="0.25">
      <c r="A120" s="279" t="s">
        <v>510</v>
      </c>
      <c r="B120" s="787">
        <v>6016.4835164835167</v>
      </c>
      <c r="C120" s="1051" t="s">
        <v>1232</v>
      </c>
      <c r="D120" s="833"/>
      <c r="E120" s="787"/>
      <c r="F120" s="1052"/>
      <c r="G120" s="788">
        <v>6016.4835164835167</v>
      </c>
      <c r="H120" s="1053" t="s">
        <v>1232</v>
      </c>
    </row>
    <row r="121" spans="1:8" ht="11.25" customHeight="1" x14ac:dyDescent="0.25">
      <c r="A121" s="279" t="s">
        <v>379</v>
      </c>
      <c r="B121" s="787">
        <v>0.5</v>
      </c>
      <c r="C121" s="1051" t="s">
        <v>1446</v>
      </c>
      <c r="D121" s="839">
        <v>0.5</v>
      </c>
      <c r="E121" s="787"/>
      <c r="F121" s="1052"/>
      <c r="G121" s="788">
        <v>7.8629900904782432E-3</v>
      </c>
      <c r="H121" s="1053" t="s">
        <v>1445</v>
      </c>
    </row>
    <row r="122" spans="1:8" ht="11.25" customHeight="1" x14ac:dyDescent="0.25">
      <c r="A122" s="279" t="s">
        <v>121</v>
      </c>
      <c r="B122" s="787">
        <v>260.71428571428572</v>
      </c>
      <c r="C122" s="1051" t="s">
        <v>1232</v>
      </c>
      <c r="D122" s="833"/>
      <c r="E122" s="1054"/>
      <c r="F122" s="1058"/>
      <c r="G122" s="788">
        <v>260.71428571428572</v>
      </c>
      <c r="H122" s="1053" t="s">
        <v>1232</v>
      </c>
    </row>
    <row r="123" spans="1:8" ht="11.25" customHeight="1" x14ac:dyDescent="0.25">
      <c r="A123" s="279" t="s">
        <v>511</v>
      </c>
      <c r="B123" s="787">
        <v>176.7554479418886</v>
      </c>
      <c r="C123" s="1051" t="s">
        <v>1232</v>
      </c>
      <c r="D123" s="833"/>
      <c r="E123" s="787"/>
      <c r="F123" s="1052"/>
      <c r="G123" s="788">
        <v>176.7554479418886</v>
      </c>
      <c r="H123" s="1053" t="s">
        <v>1232</v>
      </c>
    </row>
    <row r="124" spans="1:8" ht="11.25" customHeight="1" x14ac:dyDescent="0.25">
      <c r="A124" s="279" t="s">
        <v>512</v>
      </c>
      <c r="B124" s="787">
        <v>50</v>
      </c>
      <c r="C124" s="1051" t="s">
        <v>1446</v>
      </c>
      <c r="D124" s="833">
        <v>50</v>
      </c>
      <c r="E124" s="787"/>
      <c r="F124" s="1059"/>
      <c r="G124" s="788">
        <v>100.27472527472527</v>
      </c>
      <c r="H124" s="1053" t="s">
        <v>1232</v>
      </c>
    </row>
    <row r="125" spans="1:8" ht="11.25" customHeight="1" x14ac:dyDescent="0.25">
      <c r="A125" s="279" t="s">
        <v>867</v>
      </c>
      <c r="B125" s="787">
        <v>100.27472527472527</v>
      </c>
      <c r="C125" s="1051" t="s">
        <v>1232</v>
      </c>
      <c r="D125" s="833"/>
      <c r="E125" s="787"/>
      <c r="F125" s="1052"/>
      <c r="G125" s="788">
        <v>100.27472527472527</v>
      </c>
      <c r="H125" s="1053" t="s">
        <v>1232</v>
      </c>
    </row>
    <row r="126" spans="1:8" ht="11.25" customHeight="1" x14ac:dyDescent="0.25">
      <c r="A126" s="279" t="s">
        <v>122</v>
      </c>
      <c r="B126" s="787">
        <v>4</v>
      </c>
      <c r="C126" s="1051" t="s">
        <v>1446</v>
      </c>
      <c r="D126" s="833">
        <v>4</v>
      </c>
      <c r="E126" s="1054"/>
      <c r="F126" s="1055"/>
      <c r="G126" s="788">
        <v>0.64923514763429391</v>
      </c>
      <c r="H126" s="1053" t="s">
        <v>1445</v>
      </c>
    </row>
    <row r="127" spans="1:8" ht="11.25" customHeight="1" x14ac:dyDescent="0.25">
      <c r="A127" s="279" t="s">
        <v>513</v>
      </c>
      <c r="B127" s="787">
        <v>100</v>
      </c>
      <c r="C127" s="1051" t="s">
        <v>1446</v>
      </c>
      <c r="D127" s="833">
        <v>100</v>
      </c>
      <c r="E127" s="787"/>
      <c r="F127" s="1052"/>
      <c r="G127" s="788">
        <v>1372.1804511278194</v>
      </c>
      <c r="H127" s="1053" t="s">
        <v>1232</v>
      </c>
    </row>
    <row r="128" spans="1:8" ht="11.25" customHeight="1" x14ac:dyDescent="0.25">
      <c r="A128" s="279" t="s">
        <v>123</v>
      </c>
      <c r="B128" s="787">
        <v>260.71428571428572</v>
      </c>
      <c r="C128" s="1051" t="s">
        <v>1232</v>
      </c>
      <c r="D128" s="833"/>
      <c r="E128" s="1054"/>
      <c r="F128" s="1055"/>
      <c r="G128" s="788">
        <v>260.71428571428572</v>
      </c>
      <c r="H128" s="1053" t="s">
        <v>1232</v>
      </c>
    </row>
    <row r="129" spans="1:8" ht="11.25" customHeight="1" x14ac:dyDescent="0.25">
      <c r="A129" s="279" t="s">
        <v>27</v>
      </c>
      <c r="B129" s="787">
        <v>5.8116392007005802</v>
      </c>
      <c r="C129" s="1051" t="s">
        <v>1445</v>
      </c>
      <c r="D129" s="833"/>
      <c r="E129" s="787"/>
      <c r="F129" s="1052"/>
      <c r="G129" s="788">
        <v>5.8116392007005802</v>
      </c>
      <c r="H129" s="1053" t="s">
        <v>1445</v>
      </c>
    </row>
    <row r="130" spans="1:8" ht="11.25" customHeight="1" x14ac:dyDescent="0.25">
      <c r="A130" s="279" t="s">
        <v>514</v>
      </c>
      <c r="B130" s="787">
        <v>0.6054975863041423</v>
      </c>
      <c r="C130" s="1051" t="s">
        <v>1445</v>
      </c>
      <c r="D130" s="833"/>
      <c r="E130" s="787"/>
      <c r="F130" s="1052"/>
      <c r="G130" s="788">
        <v>0.6054975863041423</v>
      </c>
      <c r="H130" s="1053" t="s">
        <v>1445</v>
      </c>
    </row>
    <row r="131" spans="1:8" ht="11.25" customHeight="1" x14ac:dyDescent="0.25">
      <c r="A131" s="279" t="s">
        <v>515</v>
      </c>
      <c r="B131" s="787">
        <v>7.7544083280220943E-2</v>
      </c>
      <c r="C131" s="1051" t="s">
        <v>1445</v>
      </c>
      <c r="D131" s="833"/>
      <c r="E131" s="787"/>
      <c r="F131" s="1052"/>
      <c r="G131" s="788">
        <v>7.7544083280220943E-2</v>
      </c>
      <c r="H131" s="1053" t="s">
        <v>1445</v>
      </c>
    </row>
    <row r="132" spans="1:8" ht="11.25" customHeight="1" x14ac:dyDescent="0.25">
      <c r="A132" s="279" t="s">
        <v>516</v>
      </c>
      <c r="B132" s="787">
        <v>5</v>
      </c>
      <c r="C132" s="1051" t="s">
        <v>1446</v>
      </c>
      <c r="D132" s="833">
        <v>5</v>
      </c>
      <c r="E132" s="787"/>
      <c r="F132" s="1052"/>
      <c r="G132" s="788">
        <v>0.73754508623215498</v>
      </c>
      <c r="H132" s="1053" t="s">
        <v>1445</v>
      </c>
    </row>
    <row r="133" spans="1:8" ht="11.25" customHeight="1" x14ac:dyDescent="0.25">
      <c r="A133" s="279" t="s">
        <v>124</v>
      </c>
      <c r="B133" s="787">
        <v>601.64835164835165</v>
      </c>
      <c r="C133" s="1051" t="s">
        <v>1232</v>
      </c>
      <c r="D133" s="833"/>
      <c r="E133" s="1054"/>
      <c r="F133" s="1055"/>
      <c r="G133" s="788">
        <v>601.64835164835165</v>
      </c>
      <c r="H133" s="1053" t="s">
        <v>1232</v>
      </c>
    </row>
    <row r="134" spans="1:8" ht="11.25" customHeight="1" x14ac:dyDescent="0.25">
      <c r="A134" s="305" t="s">
        <v>125</v>
      </c>
      <c r="B134" s="787">
        <v>1002.7472527472528</v>
      </c>
      <c r="C134" s="1051" t="s">
        <v>1232</v>
      </c>
      <c r="D134" s="839"/>
      <c r="E134" s="1054"/>
      <c r="F134" s="1055"/>
      <c r="G134" s="788">
        <v>1002.7472527472528</v>
      </c>
      <c r="H134" s="1053" t="s">
        <v>1232</v>
      </c>
    </row>
    <row r="135" spans="1:8" ht="11.25" customHeight="1" x14ac:dyDescent="0.25">
      <c r="A135" s="279" t="s">
        <v>517</v>
      </c>
      <c r="B135" s="787">
        <v>2</v>
      </c>
      <c r="C135" s="1051" t="s">
        <v>1446</v>
      </c>
      <c r="D135" s="833">
        <v>2</v>
      </c>
      <c r="E135" s="787"/>
      <c r="F135" s="1052"/>
      <c r="G135" s="788">
        <v>0.20054945054945056</v>
      </c>
      <c r="H135" s="1053" t="s">
        <v>1232</v>
      </c>
    </row>
    <row r="136" spans="1:8" ht="11.25" customHeight="1" x14ac:dyDescent="0.25">
      <c r="A136" s="279" t="s">
        <v>380</v>
      </c>
      <c r="B136" s="787">
        <v>1000</v>
      </c>
      <c r="C136" s="1051" t="s">
        <v>1446</v>
      </c>
      <c r="D136" s="833">
        <v>1000</v>
      </c>
      <c r="E136" s="787"/>
      <c r="F136" s="1052"/>
      <c r="G136" s="788">
        <v>1390.4761904761904</v>
      </c>
      <c r="H136" s="1053" t="s">
        <v>1232</v>
      </c>
    </row>
    <row r="137" spans="1:8" ht="11.25" customHeight="1" x14ac:dyDescent="0.25">
      <c r="A137" s="279" t="s">
        <v>28</v>
      </c>
      <c r="B137" s="787">
        <v>3</v>
      </c>
      <c r="C137" s="1051" t="s">
        <v>1446</v>
      </c>
      <c r="D137" s="833">
        <v>3</v>
      </c>
      <c r="E137" s="787"/>
      <c r="F137" s="1052"/>
      <c r="G137" s="788">
        <v>7.0825652469195699E-2</v>
      </c>
      <c r="H137" s="1053" t="s">
        <v>1445</v>
      </c>
    </row>
    <row r="138" spans="1:8" ht="11.25" customHeight="1" x14ac:dyDescent="0.25">
      <c r="A138" s="279" t="s">
        <v>66</v>
      </c>
      <c r="B138" s="787">
        <v>296.88253796723336</v>
      </c>
      <c r="C138" s="1051" t="s">
        <v>1232</v>
      </c>
      <c r="D138" s="833"/>
      <c r="E138" s="787"/>
      <c r="F138" s="1052"/>
      <c r="G138" s="788">
        <v>296.88253796723336</v>
      </c>
      <c r="H138" s="1053" t="s">
        <v>1232</v>
      </c>
    </row>
    <row r="139" spans="1:8" ht="11.25" customHeight="1" x14ac:dyDescent="0.25">
      <c r="A139" s="279" t="s">
        <v>65</v>
      </c>
      <c r="B139" s="787">
        <v>158.77235379410342</v>
      </c>
      <c r="C139" s="1051" t="s">
        <v>1232</v>
      </c>
      <c r="D139" s="833"/>
      <c r="E139" s="787"/>
      <c r="F139" s="1052"/>
      <c r="G139" s="788">
        <v>158.77235379410342</v>
      </c>
      <c r="H139" s="1053" t="s">
        <v>1232</v>
      </c>
    </row>
    <row r="140" spans="1:8" ht="11.25" customHeight="1" x14ac:dyDescent="0.25">
      <c r="A140" s="279" t="s">
        <v>825</v>
      </c>
      <c r="B140" s="787">
        <v>2406.5934065934066</v>
      </c>
      <c r="C140" s="1051" t="s">
        <v>1232</v>
      </c>
      <c r="D140" s="833"/>
      <c r="E140" s="787"/>
      <c r="F140" s="1052"/>
      <c r="G140" s="788">
        <v>2406.5934065934066</v>
      </c>
      <c r="H140" s="1053" t="s">
        <v>1232</v>
      </c>
    </row>
    <row r="141" spans="1:8" ht="11.25" customHeight="1" x14ac:dyDescent="0.25">
      <c r="A141" s="279" t="s">
        <v>868</v>
      </c>
      <c r="B141" s="787">
        <v>70</v>
      </c>
      <c r="C141" s="1051" t="s">
        <v>1446</v>
      </c>
      <c r="D141" s="833">
        <v>70</v>
      </c>
      <c r="E141" s="787"/>
      <c r="F141" s="1052"/>
      <c r="G141" s="788">
        <v>0.60120405524488763</v>
      </c>
      <c r="H141" s="1053" t="s">
        <v>1445</v>
      </c>
    </row>
    <row r="142" spans="1:8" ht="11.25" customHeight="1" x14ac:dyDescent="0.25">
      <c r="A142" s="279" t="s">
        <v>869</v>
      </c>
      <c r="B142" s="787">
        <v>200</v>
      </c>
      <c r="C142" s="1051" t="s">
        <v>1446</v>
      </c>
      <c r="D142" s="833">
        <v>200</v>
      </c>
      <c r="E142" s="787"/>
      <c r="F142" s="1052"/>
      <c r="G142" s="788">
        <v>8276.643990929706</v>
      </c>
      <c r="H142" s="1053" t="s">
        <v>1232</v>
      </c>
    </row>
    <row r="143" spans="1:8" ht="11.25" customHeight="1" x14ac:dyDescent="0.25">
      <c r="A143" s="279" t="s">
        <v>518</v>
      </c>
      <c r="B143" s="787">
        <v>5</v>
      </c>
      <c r="C143" s="1051" t="s">
        <v>1446</v>
      </c>
      <c r="D143" s="833">
        <v>5</v>
      </c>
      <c r="E143" s="787"/>
      <c r="F143" s="1052"/>
      <c r="G143" s="788">
        <v>0.27925587871878932</v>
      </c>
      <c r="H143" s="1053" t="s">
        <v>1445</v>
      </c>
    </row>
    <row r="144" spans="1:8" ht="11.25" customHeight="1" x14ac:dyDescent="0.25">
      <c r="A144" s="279" t="s">
        <v>519</v>
      </c>
      <c r="B144" s="787">
        <v>5</v>
      </c>
      <c r="C144" s="1051" t="s">
        <v>1446</v>
      </c>
      <c r="D144" s="833">
        <v>5</v>
      </c>
      <c r="E144" s="787"/>
      <c r="F144" s="1052"/>
      <c r="G144" s="788">
        <v>0.24049548659155295</v>
      </c>
      <c r="H144" s="1053" t="s">
        <v>1447</v>
      </c>
    </row>
    <row r="145" spans="1:8" ht="11.25" customHeight="1" x14ac:dyDescent="0.25">
      <c r="A145" s="279" t="s">
        <v>520</v>
      </c>
      <c r="B145" s="787">
        <v>2005.4945054945056</v>
      </c>
      <c r="C145" s="1051" t="s">
        <v>1232</v>
      </c>
      <c r="D145" s="833"/>
      <c r="E145" s="787"/>
      <c r="F145" s="1052"/>
      <c r="G145" s="788">
        <v>2005.4945054945056</v>
      </c>
      <c r="H145" s="1053" t="s">
        <v>1232</v>
      </c>
    </row>
    <row r="146" spans="1:8" ht="11.25" customHeight="1" x14ac:dyDescent="0.25">
      <c r="A146" s="279" t="s">
        <v>521</v>
      </c>
      <c r="B146" s="787">
        <v>7.0825652469195699</v>
      </c>
      <c r="C146" s="1051" t="s">
        <v>1445</v>
      </c>
      <c r="D146" s="833"/>
      <c r="E146" s="787"/>
      <c r="F146" s="1052"/>
      <c r="G146" s="788">
        <v>7.0825652469195699</v>
      </c>
      <c r="H146" s="1053" t="s">
        <v>1445</v>
      </c>
    </row>
    <row r="147" spans="1:8" ht="11.25" customHeight="1" x14ac:dyDescent="0.25">
      <c r="A147" s="305" t="s">
        <v>126</v>
      </c>
      <c r="B147" s="787">
        <v>200.54945054945054</v>
      </c>
      <c r="C147" s="1051" t="s">
        <v>1232</v>
      </c>
      <c r="D147" s="833"/>
      <c r="E147" s="1054"/>
      <c r="F147" s="1055"/>
      <c r="G147" s="788">
        <v>200.54945054945054</v>
      </c>
      <c r="H147" s="1053" t="s">
        <v>1232</v>
      </c>
    </row>
    <row r="148" spans="1:8" ht="11.25" customHeight="1" x14ac:dyDescent="0.25">
      <c r="A148" s="279" t="s">
        <v>127</v>
      </c>
      <c r="B148" s="787">
        <v>50</v>
      </c>
      <c r="C148" s="1051" t="s">
        <v>1446</v>
      </c>
      <c r="D148" s="833">
        <v>50</v>
      </c>
      <c r="E148" s="1054"/>
      <c r="F148" s="1055"/>
      <c r="G148" s="788">
        <v>160.43956043956044</v>
      </c>
      <c r="H148" s="1053" t="s">
        <v>1232</v>
      </c>
    </row>
    <row r="149" spans="1:8" ht="11.25" customHeight="1" x14ac:dyDescent="0.25">
      <c r="A149" s="279" t="s">
        <v>128</v>
      </c>
      <c r="B149" s="787">
        <v>0.6</v>
      </c>
      <c r="C149" s="1051" t="s">
        <v>1446</v>
      </c>
      <c r="D149" s="833">
        <v>0.6</v>
      </c>
      <c r="E149" s="1054"/>
      <c r="F149" s="1055"/>
      <c r="G149" s="788">
        <v>1.9639494215765405E-4</v>
      </c>
      <c r="H149" s="1053" t="s">
        <v>1447</v>
      </c>
    </row>
    <row r="150" spans="1:8" ht="11.25" customHeight="1" x14ac:dyDescent="0.25">
      <c r="A150" s="279" t="s">
        <v>129</v>
      </c>
      <c r="B150" s="787">
        <v>0.61927383780115375</v>
      </c>
      <c r="C150" s="1051" t="s">
        <v>1232</v>
      </c>
      <c r="D150" s="833"/>
      <c r="E150" s="1054"/>
      <c r="F150" s="1055"/>
      <c r="G150" s="788">
        <v>0.61927383780115375</v>
      </c>
      <c r="H150" s="1053" t="s">
        <v>1232</v>
      </c>
    </row>
    <row r="151" spans="1:8" ht="11.25" customHeight="1" x14ac:dyDescent="0.25">
      <c r="A151" s="279" t="s">
        <v>643</v>
      </c>
      <c r="B151" s="787">
        <v>10.117950352742241</v>
      </c>
      <c r="C151" s="1051" t="s">
        <v>1445</v>
      </c>
      <c r="D151" s="833"/>
      <c r="E151" s="1054"/>
      <c r="F151" s="1055"/>
      <c r="G151" s="788">
        <v>10.117950352742241</v>
      </c>
      <c r="H151" s="1053" t="s">
        <v>1445</v>
      </c>
    </row>
    <row r="152" spans="1:8" ht="11.25" customHeight="1" x14ac:dyDescent="0.25">
      <c r="A152" s="305" t="s">
        <v>999</v>
      </c>
      <c r="B152" s="787">
        <v>601.64835164835165</v>
      </c>
      <c r="C152" s="1051" t="s">
        <v>1232</v>
      </c>
      <c r="D152" s="833"/>
      <c r="E152" s="1054"/>
      <c r="F152" s="1055"/>
      <c r="G152" s="788">
        <v>601.64835164835165</v>
      </c>
      <c r="H152" s="1053" t="s">
        <v>1232</v>
      </c>
    </row>
    <row r="153" spans="1:8" ht="11.25" customHeight="1" x14ac:dyDescent="0.25">
      <c r="A153" s="305" t="s">
        <v>644</v>
      </c>
      <c r="B153" s="787">
        <v>40.109890109890109</v>
      </c>
      <c r="C153" s="1051" t="s">
        <v>1232</v>
      </c>
      <c r="D153" s="839"/>
      <c r="E153" s="1054"/>
      <c r="F153" s="1055"/>
      <c r="G153" s="788">
        <v>40.109890109890109</v>
      </c>
      <c r="H153" s="1053" t="s">
        <v>1232</v>
      </c>
    </row>
    <row r="154" spans="1:8" ht="11.25" customHeight="1" x14ac:dyDescent="0.25">
      <c r="A154" s="305" t="s">
        <v>646</v>
      </c>
      <c r="B154" s="787">
        <v>2.5969405905371756</v>
      </c>
      <c r="C154" s="1051" t="s">
        <v>1445</v>
      </c>
      <c r="D154" s="833"/>
      <c r="E154" s="1054"/>
      <c r="F154" s="1055"/>
      <c r="G154" s="788">
        <v>2.5969405905371756</v>
      </c>
      <c r="H154" s="1053" t="s">
        <v>1445</v>
      </c>
    </row>
    <row r="155" spans="1:8" ht="11.25" customHeight="1" x14ac:dyDescent="0.25">
      <c r="A155" s="279" t="s">
        <v>522</v>
      </c>
      <c r="B155" s="787">
        <v>100.27472527472527</v>
      </c>
      <c r="C155" s="1051" t="s">
        <v>1232</v>
      </c>
      <c r="D155" s="839"/>
      <c r="E155" s="787"/>
      <c r="F155" s="1052"/>
      <c r="G155" s="788">
        <v>100.27472527472527</v>
      </c>
      <c r="H155" s="1053" t="s">
        <v>1232</v>
      </c>
    </row>
    <row r="156" spans="1:8" ht="11.25" customHeight="1" x14ac:dyDescent="0.25">
      <c r="A156" s="279" t="s">
        <v>523</v>
      </c>
      <c r="B156" s="787">
        <v>2</v>
      </c>
      <c r="C156" s="1051" t="s">
        <v>1446</v>
      </c>
      <c r="D156" s="833">
        <v>2</v>
      </c>
      <c r="E156" s="787"/>
      <c r="F156" s="1052"/>
      <c r="G156" s="788">
        <v>2.0134820551859573E-2</v>
      </c>
      <c r="H156" s="1053" t="s">
        <v>1445</v>
      </c>
    </row>
    <row r="157" spans="1:8" ht="11.25" customHeight="1" x14ac:dyDescent="0.25">
      <c r="A157" s="279" t="s">
        <v>524</v>
      </c>
      <c r="B157" s="787">
        <v>10000</v>
      </c>
      <c r="C157" s="1051" t="s">
        <v>1446</v>
      </c>
      <c r="D157" s="833">
        <v>10000</v>
      </c>
      <c r="E157" s="787"/>
      <c r="F157" s="1052"/>
      <c r="G157" s="788">
        <v>198.26181423139602</v>
      </c>
      <c r="H157" s="1053" t="s">
        <v>1232</v>
      </c>
    </row>
    <row r="158" spans="1:8" ht="11.25" customHeight="1" thickBot="1" x14ac:dyDescent="0.3">
      <c r="A158" s="281" t="s">
        <v>525</v>
      </c>
      <c r="B158" s="961">
        <v>6016.4835164835167</v>
      </c>
      <c r="C158" s="1060" t="s">
        <v>1232</v>
      </c>
      <c r="D158" s="843"/>
      <c r="E158" s="961"/>
      <c r="F158" s="1061"/>
      <c r="G158" s="795">
        <v>6016.4835164835167</v>
      </c>
      <c r="H158" s="1062" t="s">
        <v>1232</v>
      </c>
    </row>
    <row r="159" spans="1:8" ht="11.25" customHeight="1" thickTop="1" x14ac:dyDescent="0.25">
      <c r="A159" s="66" t="s">
        <v>39</v>
      </c>
      <c r="B159" s="277"/>
      <c r="C159" s="886"/>
      <c r="D159" s="277"/>
      <c r="E159" s="277"/>
      <c r="F159" s="919"/>
      <c r="G159" s="277"/>
      <c r="H159" s="1063"/>
    </row>
    <row r="160" spans="1:8" ht="11.25" customHeight="1" x14ac:dyDescent="0.25">
      <c r="A160" s="67" t="s">
        <v>1110</v>
      </c>
      <c r="B160" s="277"/>
      <c r="C160" s="886"/>
      <c r="D160" s="277"/>
      <c r="E160" s="277"/>
      <c r="F160" s="919"/>
      <c r="G160" s="277"/>
      <c r="H160" s="1063"/>
    </row>
    <row r="161" spans="1:8" ht="11.25" customHeight="1" x14ac:dyDescent="0.25">
      <c r="A161" s="67" t="s">
        <v>716</v>
      </c>
      <c r="B161" s="277"/>
      <c r="C161" s="886"/>
      <c r="D161" s="277"/>
      <c r="E161" s="277"/>
      <c r="F161" s="919"/>
      <c r="G161" s="277"/>
      <c r="H161" s="1063"/>
    </row>
    <row r="162" spans="1:8" ht="11.25" customHeight="1" x14ac:dyDescent="0.25">
      <c r="A162" s="66" t="s">
        <v>529</v>
      </c>
      <c r="B162" s="277"/>
      <c r="C162" s="886"/>
      <c r="D162" s="277"/>
      <c r="E162" s="277"/>
      <c r="F162" s="919"/>
      <c r="G162" s="277"/>
      <c r="H162" s="1063"/>
    </row>
    <row r="163" spans="1:8" ht="11.25" customHeight="1" x14ac:dyDescent="0.25">
      <c r="A163" s="67" t="s">
        <v>64</v>
      </c>
      <c r="B163" s="277"/>
      <c r="C163" s="886"/>
      <c r="D163" s="277"/>
      <c r="E163" s="277"/>
      <c r="F163" s="919"/>
      <c r="G163" s="277"/>
      <c r="H163" s="1063"/>
    </row>
    <row r="164" spans="1:8" ht="11.25" customHeight="1" x14ac:dyDescent="0.25">
      <c r="A164" s="67" t="s">
        <v>417</v>
      </c>
      <c r="B164" s="277"/>
      <c r="C164" s="886"/>
      <c r="D164" s="277"/>
      <c r="E164" s="277"/>
      <c r="F164" s="919"/>
      <c r="G164" s="277"/>
      <c r="H164" s="1063"/>
    </row>
    <row r="165" spans="1:8" ht="11.25" customHeight="1" thickBot="1" x14ac:dyDescent="0.3">
      <c r="A165" s="67" t="s">
        <v>826</v>
      </c>
      <c r="B165" s="277"/>
      <c r="C165" s="886"/>
      <c r="D165" s="277"/>
      <c r="E165" s="277"/>
      <c r="F165" s="919"/>
      <c r="G165" s="277"/>
      <c r="H165" s="1063"/>
    </row>
    <row r="166" spans="1:8" ht="11.25" customHeight="1" thickTop="1" x14ac:dyDescent="0.25">
      <c r="A166" s="1020"/>
      <c r="B166" s="322"/>
      <c r="C166" s="1064"/>
      <c r="D166" s="322"/>
      <c r="E166" s="322"/>
      <c r="F166" s="1065"/>
      <c r="G166" s="322"/>
      <c r="H166" s="1064"/>
    </row>
  </sheetData>
  <sheetProtection algorithmName="SHA-512" hashValue="tbVxdPIiIyxXf7OrnRXFMIYP53Czj+6dqCdIj8uZgjczYpp5r7ulF1oZCLi1f0YNhjbgSBNFO/NRu26Dgrp4Pg==" saltValue="QOnSWXA8XUk0QiRNIUE3Eg==" spinCount="100000" sheet="1" objects="1" scenarios="1"/>
  <mergeCells count="1">
    <mergeCell ref="A1:H1"/>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AK280"/>
  <sheetViews>
    <sheetView showGridLines="0" showRowColHeaders="0" topLeftCell="A3" workbookViewId="0">
      <selection activeCell="D24" sqref="D24"/>
    </sheetView>
  </sheetViews>
  <sheetFormatPr defaultRowHeight="13.2" x14ac:dyDescent="0.25"/>
  <cols>
    <col min="1" max="2" width="1.6640625" customWidth="1"/>
    <col min="3" max="3" width="21.5546875" customWidth="1"/>
    <col min="4" max="4" width="15.88671875" customWidth="1"/>
    <col min="5" max="6" width="2.5546875" customWidth="1"/>
    <col min="7" max="7" width="2.33203125" customWidth="1"/>
    <col min="8" max="8" width="18.44140625" customWidth="1"/>
    <col min="10" max="10" width="12.6640625" customWidth="1"/>
    <col min="11" max="11" width="4.109375" customWidth="1"/>
    <col min="12" max="12" width="4.109375" style="697" customWidth="1"/>
    <col min="13" max="13" width="38.5546875" style="1406" hidden="1" customWidth="1"/>
    <col min="14" max="14" width="10.6640625" style="702" hidden="1" customWidth="1"/>
    <col min="15" max="15" width="38.33203125" style="93" hidden="1" customWidth="1"/>
    <col min="16" max="18" width="15.6640625" style="635" hidden="1" customWidth="1"/>
    <col min="19" max="19" width="15.6640625" style="93" hidden="1" customWidth="1"/>
    <col min="20" max="21" width="10.33203125" style="93" hidden="1" customWidth="1"/>
    <col min="22" max="22" width="11.6640625" style="93" hidden="1" customWidth="1"/>
    <col min="23" max="24" width="10.33203125" style="93" hidden="1" customWidth="1"/>
    <col min="25" max="25" width="15.6640625" style="93" hidden="1" customWidth="1"/>
    <col min="26" max="26" width="10.6640625" style="93" customWidth="1"/>
    <col min="27" max="28" width="12.6640625" style="93" customWidth="1"/>
    <col min="29" max="29" width="3.6640625" style="94" customWidth="1"/>
    <col min="30" max="30" width="25.109375" style="95" customWidth="1"/>
  </cols>
  <sheetData>
    <row r="1" spans="1:32" s="90" customFormat="1" ht="56.25" customHeight="1" x14ac:dyDescent="0.3">
      <c r="C1" s="91" t="s">
        <v>1476</v>
      </c>
      <c r="D1" s="431"/>
      <c r="E1" s="92"/>
      <c r="F1" s="92"/>
      <c r="G1" s="92"/>
      <c r="H1" s="92"/>
      <c r="I1" s="92"/>
      <c r="J1" s="250"/>
      <c r="K1" s="143"/>
      <c r="L1" s="143"/>
      <c r="N1" s="704"/>
      <c r="O1" s="93"/>
      <c r="P1" s="635"/>
      <c r="Q1" s="635"/>
      <c r="R1" s="635"/>
      <c r="S1" s="93"/>
      <c r="T1" s="93"/>
      <c r="U1" s="93"/>
      <c r="V1" s="93"/>
      <c r="W1" s="93"/>
      <c r="X1" s="93"/>
      <c r="Y1" s="93"/>
      <c r="Z1" s="93"/>
      <c r="AA1" s="93"/>
      <c r="AB1" s="93"/>
      <c r="AC1" s="94"/>
      <c r="AD1" s="95"/>
      <c r="AE1" s="95"/>
      <c r="AF1" s="95"/>
    </row>
    <row r="2" spans="1:32" s="90" customFormat="1" ht="37.5" customHeight="1" x14ac:dyDescent="0.3">
      <c r="C2" s="594" t="s">
        <v>16</v>
      </c>
      <c r="D2" s="92"/>
      <c r="E2" s="92"/>
      <c r="F2" s="92"/>
      <c r="G2" s="92"/>
      <c r="H2" s="1456" t="str">
        <f>IF(D5=O14,"EALs apply to Commercial/Industrial land use. Land use restrictions may apply.","")</f>
        <v/>
      </c>
      <c r="I2" s="1457"/>
      <c r="J2" s="1457"/>
      <c r="K2" s="49"/>
      <c r="L2" s="49"/>
      <c r="N2" s="704"/>
      <c r="O2" s="93"/>
      <c r="P2" s="635"/>
      <c r="Q2" s="635"/>
      <c r="R2" s="635"/>
      <c r="S2" s="93"/>
      <c r="T2" s="93"/>
      <c r="U2" s="93"/>
      <c r="V2" s="93"/>
      <c r="W2" s="93"/>
      <c r="X2" s="93"/>
      <c r="Y2" s="93"/>
      <c r="Z2" s="93"/>
      <c r="AA2" s="93"/>
      <c r="AB2" s="93"/>
      <c r="AC2" s="94"/>
      <c r="AD2" s="95"/>
      <c r="AE2" s="95"/>
      <c r="AF2" s="95"/>
    </row>
    <row r="3" spans="1:32" s="90" customFormat="1" ht="27.9" customHeight="1" thickBot="1" x14ac:dyDescent="0.35">
      <c r="A3" s="96"/>
      <c r="B3" s="1458" t="s">
        <v>349</v>
      </c>
      <c r="C3" s="1459"/>
      <c r="D3" s="1459"/>
      <c r="E3" s="1459"/>
      <c r="F3" s="1459"/>
      <c r="G3" s="96"/>
      <c r="H3" s="1451" t="str">
        <f>IF(D14=N27,C16,(VLOOKUP(C16,N33:O186,2,0)))</f>
        <v>METHYL ETHYL KETONE</v>
      </c>
      <c r="I3" s="1452"/>
      <c r="J3" s="1452"/>
      <c r="K3" s="186"/>
      <c r="L3" s="698"/>
      <c r="M3" s="96"/>
      <c r="N3" s="705"/>
      <c r="O3" s="93"/>
      <c r="P3" s="635"/>
      <c r="Q3" s="635"/>
      <c r="R3" s="635"/>
      <c r="S3" s="93"/>
      <c r="T3" s="93"/>
      <c r="U3" s="93"/>
      <c r="V3" s="93"/>
      <c r="W3" s="93"/>
      <c r="X3" s="93"/>
      <c r="Y3" s="93"/>
      <c r="Z3" s="93"/>
      <c r="AA3" s="93"/>
      <c r="AB3" s="93"/>
      <c r="AC3" s="94"/>
      <c r="AD3" s="95"/>
      <c r="AE3" s="95"/>
      <c r="AF3" s="95"/>
    </row>
    <row r="4" spans="1:32" s="90" customFormat="1" ht="18.75" customHeight="1" thickTop="1" thickBot="1" x14ac:dyDescent="0.4">
      <c r="A4" s="97"/>
      <c r="B4" s="1460" t="s">
        <v>239</v>
      </c>
      <c r="C4" s="1427"/>
      <c r="D4" s="1427"/>
      <c r="E4" s="1427"/>
      <c r="F4" s="1470"/>
      <c r="H4" s="1463" t="s">
        <v>1238</v>
      </c>
      <c r="I4" s="1464"/>
      <c r="J4" s="1464"/>
      <c r="K4" s="256"/>
      <c r="L4" s="714"/>
      <c r="M4" s="1403"/>
      <c r="N4" s="700"/>
      <c r="O4" s="93"/>
      <c r="P4" s="635"/>
      <c r="Q4" s="635"/>
      <c r="R4" s="635"/>
      <c r="S4" s="93"/>
      <c r="T4" s="93"/>
      <c r="U4" s="93"/>
      <c r="V4" s="93"/>
      <c r="W4" s="93"/>
      <c r="X4" s="93"/>
      <c r="Y4" s="93"/>
      <c r="Z4" s="93"/>
      <c r="AA4" s="93"/>
      <c r="AB4" s="93"/>
      <c r="AC4" s="94"/>
      <c r="AD4" s="95"/>
      <c r="AE4" s="95"/>
      <c r="AF4" s="95"/>
    </row>
    <row r="5" spans="1:32" s="90" customFormat="1" ht="36" customHeight="1" thickTop="1" thickBot="1" x14ac:dyDescent="0.35">
      <c r="A5" s="96"/>
      <c r="B5" s="100"/>
      <c r="C5" s="350" t="s">
        <v>642</v>
      </c>
      <c r="D5" s="184" t="s">
        <v>372</v>
      </c>
      <c r="E5" s="1471"/>
      <c r="F5" s="1472"/>
      <c r="H5" s="1473" t="s">
        <v>281</v>
      </c>
      <c r="I5" s="1474"/>
      <c r="J5" s="595">
        <f>'Surfer Compiler HDOH'!C71</f>
        <v>6.1591459438775509</v>
      </c>
      <c r="K5" s="270" t="str">
        <f>IF(D22&gt;J5,"X","")</f>
        <v>X</v>
      </c>
      <c r="L5" s="715"/>
      <c r="M5" s="1403"/>
      <c r="N5" s="700"/>
      <c r="O5" s="272" t="s">
        <v>1415</v>
      </c>
      <c r="P5" s="636"/>
      <c r="Q5" s="636"/>
      <c r="R5" s="636"/>
      <c r="S5" s="272"/>
      <c r="T5" s="272"/>
      <c r="U5" s="272"/>
      <c r="V5" s="272"/>
      <c r="W5" s="272"/>
      <c r="X5" s="272"/>
      <c r="Y5" s="272"/>
      <c r="Z5" s="272"/>
      <c r="AA5" s="272"/>
      <c r="AB5" s="272"/>
      <c r="AC5" s="103"/>
      <c r="AD5" s="95"/>
      <c r="AE5" s="95"/>
      <c r="AF5" s="95"/>
    </row>
    <row r="6" spans="1:32" s="90" customFormat="1" ht="6" customHeight="1" thickTop="1" thickBot="1" x14ac:dyDescent="0.35">
      <c r="A6" s="96"/>
      <c r="B6" s="104"/>
      <c r="C6" s="105"/>
      <c r="D6" s="106"/>
      <c r="E6" s="1475"/>
      <c r="F6" s="1472"/>
      <c r="H6" s="1481" t="s">
        <v>319</v>
      </c>
      <c r="I6" s="1482"/>
      <c r="J6" s="1479">
        <f>'Surfer Compiler HDOH'!C88</f>
        <v>5586.7346938775509</v>
      </c>
      <c r="K6" s="258"/>
      <c r="L6" s="716"/>
      <c r="M6" s="1403"/>
      <c r="N6" s="700"/>
      <c r="O6" s="93"/>
      <c r="P6" s="635"/>
      <c r="Q6" s="635"/>
      <c r="R6" s="635"/>
      <c r="S6" s="93"/>
      <c r="T6" s="93"/>
      <c r="U6" s="93"/>
      <c r="V6" s="93"/>
      <c r="W6" s="93"/>
      <c r="X6" s="93"/>
      <c r="Y6" s="93"/>
      <c r="Z6" s="93"/>
      <c r="AA6" s="93"/>
      <c r="AB6" s="93"/>
      <c r="AC6" s="103"/>
      <c r="AD6" s="95"/>
      <c r="AE6" s="95"/>
      <c r="AF6" s="95"/>
    </row>
    <row r="7" spans="1:32" s="90" customFormat="1" ht="17.25" customHeight="1" thickTop="1" x14ac:dyDescent="0.3">
      <c r="A7" s="96"/>
      <c r="B7" s="104"/>
      <c r="C7" s="351" t="s">
        <v>781</v>
      </c>
      <c r="D7" s="1466" t="s">
        <v>648</v>
      </c>
      <c r="E7" s="1476"/>
      <c r="F7" s="1472"/>
      <c r="G7" s="96"/>
      <c r="H7" s="1483"/>
      <c r="I7" s="1482"/>
      <c r="J7" s="1480"/>
      <c r="K7" s="257" t="str">
        <f>IF(D24&gt;J6,"X","")</f>
        <v/>
      </c>
      <c r="L7" s="717"/>
      <c r="M7" s="1403"/>
      <c r="N7" s="700"/>
      <c r="O7" s="93"/>
      <c r="P7" s="635"/>
      <c r="Q7" s="635"/>
      <c r="R7" s="635"/>
      <c r="S7" s="93"/>
      <c r="T7" s="93"/>
      <c r="U7" s="93"/>
      <c r="V7" s="93"/>
      <c r="W7" s="93"/>
      <c r="X7" s="93"/>
      <c r="Y7" s="93"/>
      <c r="Z7" s="93"/>
      <c r="AA7" s="93"/>
      <c r="AB7" s="93"/>
      <c r="AC7" s="103"/>
      <c r="AD7" s="95"/>
      <c r="AE7" s="95"/>
      <c r="AF7" s="95"/>
    </row>
    <row r="8" spans="1:32" s="90" customFormat="1" ht="12.75" customHeight="1" thickBot="1" x14ac:dyDescent="0.35">
      <c r="A8" s="96"/>
      <c r="B8" s="104"/>
      <c r="C8" s="105"/>
      <c r="D8" s="1467"/>
      <c r="E8" s="1476"/>
      <c r="F8" s="1472"/>
      <c r="H8" s="569"/>
      <c r="I8" s="570"/>
      <c r="J8" s="571"/>
      <c r="K8" s="111"/>
      <c r="L8" s="96"/>
      <c r="M8" s="1403"/>
      <c r="N8" s="700"/>
      <c r="O8" s="93"/>
      <c r="P8" s="635"/>
      <c r="Q8" s="635"/>
      <c r="R8" s="635"/>
      <c r="S8" s="93"/>
      <c r="T8" s="93"/>
      <c r="U8" s="93"/>
      <c r="V8" s="93"/>
      <c r="W8" s="93"/>
      <c r="X8" s="93"/>
      <c r="Y8" s="93"/>
      <c r="Z8" s="93"/>
      <c r="AA8" s="93"/>
      <c r="AB8" s="93"/>
      <c r="AC8" s="103"/>
      <c r="AD8" s="95"/>
      <c r="AE8" s="95"/>
      <c r="AF8" s="95"/>
    </row>
    <row r="9" spans="1:32" s="90" customFormat="1" ht="6.75" customHeight="1" thickTop="1" thickBot="1" x14ac:dyDescent="0.35">
      <c r="A9" s="96"/>
      <c r="B9" s="104"/>
      <c r="C9" s="105"/>
      <c r="D9" s="115"/>
      <c r="E9" s="1476"/>
      <c r="F9" s="1472"/>
      <c r="H9" s="1445" t="s">
        <v>1215</v>
      </c>
      <c r="I9" s="1446"/>
      <c r="J9" s="1468">
        <f>'Surfer Compiler HDOH'!C99</f>
        <v>2085714.2857142857</v>
      </c>
      <c r="K9" s="96"/>
      <c r="L9" s="96"/>
      <c r="M9" s="1403"/>
      <c r="N9" s="700"/>
      <c r="O9" s="93"/>
      <c r="P9" s="635"/>
      <c r="Q9" s="635"/>
      <c r="R9" s="635"/>
      <c r="S9" s="93"/>
      <c r="T9" s="93"/>
      <c r="U9" s="93"/>
      <c r="V9" s="93"/>
      <c r="W9" s="93"/>
      <c r="X9" s="93"/>
      <c r="Y9" s="93"/>
      <c r="Z9" s="93"/>
      <c r="AA9" s="93"/>
      <c r="AB9" s="93"/>
      <c r="AC9" s="103"/>
      <c r="AD9" s="95"/>
      <c r="AE9" s="95"/>
      <c r="AF9" s="95"/>
    </row>
    <row r="10" spans="1:32" s="90" customFormat="1" ht="35.25" customHeight="1" thickTop="1" thickBot="1" x14ac:dyDescent="0.35">
      <c r="A10" s="96"/>
      <c r="B10" s="185"/>
      <c r="C10" s="404" t="s">
        <v>784</v>
      </c>
      <c r="D10" s="230" t="s">
        <v>771</v>
      </c>
      <c r="E10" s="1476"/>
      <c r="F10" s="1472"/>
      <c r="H10" s="1447"/>
      <c r="I10" s="1448"/>
      <c r="J10" s="1469"/>
      <c r="K10" s="270" t="str">
        <f>IF(D26&gt;J9,"X","")</f>
        <v/>
      </c>
      <c r="L10" s="715"/>
      <c r="M10" s="1404"/>
      <c r="N10" s="701"/>
      <c r="O10" s="123" t="s">
        <v>286</v>
      </c>
      <c r="P10" s="637" t="s">
        <v>280</v>
      </c>
      <c r="Q10" s="637"/>
      <c r="R10" s="638"/>
      <c r="S10" s="403" t="s">
        <v>782</v>
      </c>
      <c r="T10" s="403"/>
      <c r="U10" s="403"/>
      <c r="V10" s="403"/>
      <c r="W10" s="403"/>
      <c r="X10" s="403"/>
      <c r="Y10" s="122"/>
      <c r="Z10" s="122"/>
      <c r="AA10" s="122"/>
      <c r="AB10" s="122"/>
      <c r="AD10" s="95"/>
      <c r="AE10" s="123"/>
      <c r="AF10" s="95"/>
    </row>
    <row r="11" spans="1:32" s="90" customFormat="1" ht="4.5" customHeight="1" thickTop="1" thickBot="1" x14ac:dyDescent="0.35">
      <c r="A11" s="96"/>
      <c r="B11" s="112"/>
      <c r="C11" s="113"/>
      <c r="D11" s="231"/>
      <c r="E11" s="1477"/>
      <c r="F11" s="1478"/>
      <c r="I11" s="271"/>
      <c r="J11" s="271"/>
      <c r="K11" s="271"/>
      <c r="L11" s="699"/>
      <c r="M11" s="1404"/>
      <c r="N11" s="701"/>
      <c r="O11" s="103"/>
      <c r="P11" s="635"/>
      <c r="Q11" s="635"/>
      <c r="R11" s="635"/>
      <c r="S11" s="93"/>
      <c r="T11" s="93"/>
      <c r="U11" s="93"/>
      <c r="V11" s="93"/>
      <c r="W11" s="93"/>
      <c r="X11" s="93"/>
      <c r="Y11" s="93"/>
      <c r="Z11" s="93"/>
      <c r="AA11" s="93"/>
      <c r="AB11" s="93"/>
      <c r="AD11" s="95"/>
      <c r="AE11" s="95"/>
      <c r="AF11" s="95"/>
    </row>
    <row r="12" spans="1:32" s="90" customFormat="1" ht="9" customHeight="1" thickTop="1" thickBot="1" x14ac:dyDescent="0.35">
      <c r="A12" s="96"/>
      <c r="B12" s="1465"/>
      <c r="C12" s="1465"/>
      <c r="D12" s="1465"/>
      <c r="E12" s="1465"/>
      <c r="F12" s="1465"/>
      <c r="G12" s="96"/>
      <c r="H12" s="572"/>
      <c r="I12" s="573"/>
      <c r="J12" s="573"/>
      <c r="K12" s="271"/>
      <c r="L12" s="699"/>
      <c r="M12" s="1404"/>
      <c r="N12" s="701"/>
      <c r="P12" s="639"/>
      <c r="Q12" s="639"/>
      <c r="R12" s="639"/>
      <c r="AF12" s="95"/>
    </row>
    <row r="13" spans="1:32" s="90" customFormat="1" ht="18" customHeight="1" thickTop="1" thickBot="1" x14ac:dyDescent="0.35">
      <c r="A13" s="96"/>
      <c r="B13" s="98"/>
      <c r="C13" s="1426" t="s">
        <v>730</v>
      </c>
      <c r="D13" s="1427"/>
      <c r="E13" s="1427"/>
      <c r="F13" s="1428"/>
      <c r="G13" s="96"/>
      <c r="H13" s="1429" t="str">
        <f>IF(OR(K5="X",K7="X"),"EALs exceeded.  Refer to Detailed EALs (next tab) to identify specific environmental hazards that may be posed by contamination.","")</f>
        <v>EALs exceeded.  Refer to Detailed EALs (next tab) to identify specific environmental hazards that may be posed by contamination.</v>
      </c>
      <c r="I13" s="1430"/>
      <c r="J13" s="1430"/>
      <c r="K13" s="1430"/>
      <c r="L13" s="693"/>
      <c r="M13" s="1404"/>
      <c r="N13" s="701"/>
      <c r="O13" s="125" t="s">
        <v>372</v>
      </c>
      <c r="P13" s="640" t="s">
        <v>648</v>
      </c>
      <c r="Q13" s="640"/>
      <c r="R13" s="639"/>
      <c r="S13" s="405" t="s">
        <v>783</v>
      </c>
      <c r="T13" s="405"/>
      <c r="U13" s="405"/>
      <c r="V13" s="405"/>
      <c r="W13" s="405"/>
      <c r="X13" s="405"/>
      <c r="Y13" s="127"/>
      <c r="Z13" s="127"/>
      <c r="AA13" s="127"/>
      <c r="AB13" s="127"/>
      <c r="AD13" s="95"/>
      <c r="AE13" s="125"/>
      <c r="AF13" s="95"/>
    </row>
    <row r="14" spans="1:32" s="90" customFormat="1" ht="33.75" customHeight="1" thickTop="1" thickBot="1" x14ac:dyDescent="0.35">
      <c r="A14" s="96"/>
      <c r="B14" s="104"/>
      <c r="C14" s="696" t="s">
        <v>1402</v>
      </c>
      <c r="D14" s="711" t="s">
        <v>1252</v>
      </c>
      <c r="E14" s="710"/>
      <c r="F14" s="708"/>
      <c r="G14" s="96"/>
      <c r="H14" s="1429"/>
      <c r="I14" s="1430"/>
      <c r="J14" s="1430"/>
      <c r="K14" s="1430"/>
      <c r="L14" s="693"/>
      <c r="M14" s="1404"/>
      <c r="N14" s="701"/>
      <c r="O14" s="581" t="s">
        <v>373</v>
      </c>
      <c r="P14" s="640" t="s">
        <v>287</v>
      </c>
      <c r="Q14" s="640"/>
      <c r="R14" s="639"/>
      <c r="S14" s="88" t="s">
        <v>770</v>
      </c>
      <c r="T14" s="405"/>
      <c r="U14" s="405"/>
      <c r="V14" s="405"/>
      <c r="W14" s="405"/>
      <c r="X14" s="405"/>
      <c r="Y14" s="127"/>
      <c r="Z14" s="127"/>
      <c r="AA14" s="127"/>
      <c r="AB14" s="127"/>
      <c r="AD14" s="95"/>
      <c r="AE14" s="125"/>
      <c r="AF14" s="95"/>
    </row>
    <row r="15" spans="1:32" s="90" customFormat="1" ht="5.7" customHeight="1" thickTop="1" thickBot="1" x14ac:dyDescent="0.35">
      <c r="A15" s="96"/>
      <c r="B15" s="104"/>
      <c r="C15" s="696"/>
      <c r="D15" s="707"/>
      <c r="E15" s="709"/>
      <c r="F15" s="708"/>
      <c r="G15" s="96"/>
      <c r="H15" s="1429"/>
      <c r="I15" s="1430"/>
      <c r="J15" s="1430"/>
      <c r="K15" s="1430"/>
      <c r="L15" s="693"/>
      <c r="M15" s="1404"/>
      <c r="N15" s="701"/>
      <c r="O15" s="125"/>
      <c r="P15" s="640"/>
      <c r="Q15" s="640"/>
      <c r="R15" s="639"/>
      <c r="S15" s="405"/>
      <c r="T15" s="405"/>
      <c r="U15" s="405"/>
      <c r="V15" s="405"/>
      <c r="W15" s="405"/>
      <c r="X15" s="405"/>
      <c r="Y15" s="127"/>
      <c r="Z15" s="127"/>
      <c r="AA15" s="127"/>
      <c r="AB15" s="127"/>
      <c r="AD15" s="95"/>
      <c r="AE15" s="125"/>
      <c r="AF15" s="95"/>
    </row>
    <row r="16" spans="1:32" s="90" customFormat="1" ht="27" customHeight="1" thickTop="1" thickBot="1" x14ac:dyDescent="0.35">
      <c r="A16" s="96"/>
      <c r="B16" s="101"/>
      <c r="C16" s="1453" t="s">
        <v>363</v>
      </c>
      <c r="D16" s="1454"/>
      <c r="E16" s="1455"/>
      <c r="F16" s="102"/>
      <c r="G16" s="96"/>
      <c r="H16" s="1430"/>
      <c r="I16" s="1430"/>
      <c r="J16" s="1430"/>
      <c r="K16" s="1430"/>
      <c r="L16" s="693"/>
      <c r="M16" s="1404"/>
      <c r="N16" s="701"/>
      <c r="Q16" s="640"/>
      <c r="R16" s="639"/>
      <c r="T16" s="88"/>
      <c r="U16" s="88"/>
      <c r="V16" s="88"/>
      <c r="W16" s="88"/>
      <c r="X16" s="587" t="s">
        <v>709</v>
      </c>
      <c r="Y16" s="127"/>
      <c r="Z16" s="127"/>
      <c r="AA16" s="127"/>
      <c r="AB16" s="127"/>
      <c r="AD16" s="95"/>
      <c r="AE16" s="125"/>
      <c r="AF16" s="95"/>
    </row>
    <row r="17" spans="1:32" s="90" customFormat="1" ht="6" customHeight="1" thickTop="1" thickBot="1" x14ac:dyDescent="0.35">
      <c r="A17" s="96"/>
      <c r="B17" s="107"/>
      <c r="C17" s="108"/>
      <c r="D17" s="109"/>
      <c r="E17" s="109"/>
      <c r="F17" s="110"/>
      <c r="G17" s="96"/>
      <c r="H17" s="1430"/>
      <c r="I17" s="1430"/>
      <c r="J17" s="1430"/>
      <c r="K17" s="1430"/>
      <c r="L17" s="693"/>
      <c r="M17" s="1404"/>
      <c r="N17" s="701"/>
      <c r="O17" s="93"/>
      <c r="P17" s="635"/>
      <c r="Q17" s="635"/>
      <c r="R17" s="635"/>
      <c r="S17" s="93"/>
      <c r="T17" s="93"/>
      <c r="U17" s="93"/>
      <c r="V17" s="93"/>
      <c r="W17" s="93"/>
      <c r="X17" s="93"/>
      <c r="Y17" s="93"/>
      <c r="Z17" s="93"/>
      <c r="AA17" s="93"/>
      <c r="AB17" s="93"/>
      <c r="AC17" s="103"/>
      <c r="AD17" s="95"/>
      <c r="AE17" s="95"/>
      <c r="AF17" s="95"/>
    </row>
    <row r="18" spans="1:32" s="90" customFormat="1" ht="9" customHeight="1" thickTop="1" thickBot="1" x14ac:dyDescent="0.35">
      <c r="A18" s="96"/>
      <c r="B18"/>
      <c r="C18" s="251"/>
      <c r="D18" s="251"/>
      <c r="E18" s="251"/>
      <c r="F18" s="96"/>
      <c r="G18" s="96"/>
      <c r="H18" s="1430"/>
      <c r="I18" s="1430"/>
      <c r="J18" s="1430"/>
      <c r="K18" s="1430"/>
      <c r="L18" s="693"/>
      <c r="M18" s="1405"/>
      <c r="N18" s="701"/>
      <c r="O18" s="93"/>
      <c r="P18" s="635"/>
      <c r="Q18" s="635"/>
      <c r="R18" s="635"/>
      <c r="S18" s="93"/>
      <c r="T18" s="93"/>
      <c r="U18" s="93"/>
      <c r="V18" s="93"/>
      <c r="W18" s="93"/>
      <c r="Y18" s="93"/>
      <c r="Z18" s="93"/>
      <c r="AA18" s="93"/>
      <c r="AB18" s="93"/>
      <c r="AC18" s="103"/>
      <c r="AD18" s="95"/>
      <c r="AE18" s="95"/>
      <c r="AF18" s="95"/>
    </row>
    <row r="19" spans="1:32" ht="24" customHeight="1" thickTop="1" thickBot="1" x14ac:dyDescent="0.35">
      <c r="B19" s="1460" t="s">
        <v>601</v>
      </c>
      <c r="C19" s="1426"/>
      <c r="D19" s="1426"/>
      <c r="E19" s="1426"/>
      <c r="F19" s="1434"/>
      <c r="G19" s="96"/>
      <c r="H19" s="225" t="s">
        <v>279</v>
      </c>
      <c r="I19" s="259"/>
      <c r="J19" s="259"/>
      <c r="K19" s="159"/>
      <c r="L19" s="159"/>
      <c r="W19" s="426" t="s">
        <v>338</v>
      </c>
      <c r="X19" s="93">
        <v>1</v>
      </c>
      <c r="Y19" s="649" t="s">
        <v>1020</v>
      </c>
    </row>
    <row r="20" spans="1:32" ht="30.75" customHeight="1" thickTop="1" x14ac:dyDescent="0.3">
      <c r="B20" s="1461"/>
      <c r="C20" s="1462"/>
      <c r="D20" s="1462"/>
      <c r="E20" s="1462"/>
      <c r="F20" s="1435"/>
      <c r="G20" s="96"/>
      <c r="H20" s="1436" t="str">
        <f>VLOOKUP(H3,O33:Y186,11)</f>
        <v>Volatile chemical. Collect soil gas data for site-specific evaluation of vapor intrusion hazards if Tier 1 action levels for this hazard exceeded (see Advanced EHE Options tab of Surfer).</v>
      </c>
      <c r="I20" s="1437"/>
      <c r="J20" s="1437"/>
      <c r="K20" s="1438"/>
      <c r="L20" s="695"/>
      <c r="W20" s="426" t="s">
        <v>331</v>
      </c>
      <c r="X20" s="93">
        <v>2</v>
      </c>
      <c r="Y20" s="330" t="s">
        <v>1021</v>
      </c>
    </row>
    <row r="21" spans="1:32" ht="5.25" customHeight="1" thickBot="1" x14ac:dyDescent="0.35">
      <c r="B21" s="104"/>
      <c r="C21" s="114"/>
      <c r="D21" s="115"/>
      <c r="E21" s="116"/>
      <c r="F21" s="253"/>
      <c r="G21" s="96"/>
      <c r="H21" s="1439"/>
      <c r="I21" s="1440"/>
      <c r="J21" s="1440"/>
      <c r="K21" s="1441"/>
      <c r="L21" s="695"/>
      <c r="Y21" s="94"/>
    </row>
    <row r="22" spans="1:32" ht="16.8" thickTop="1" thickBot="1" x14ac:dyDescent="0.35">
      <c r="B22" s="104"/>
      <c r="C22" s="252" t="s">
        <v>281</v>
      </c>
      <c r="D22" s="268">
        <v>10</v>
      </c>
      <c r="E22" s="590"/>
      <c r="F22" s="254"/>
      <c r="G22" s="96"/>
      <c r="H22" s="1439"/>
      <c r="I22" s="1440"/>
      <c r="J22" s="1440"/>
      <c r="K22" s="1441"/>
      <c r="L22" s="695"/>
      <c r="W22" s="426" t="s">
        <v>339</v>
      </c>
      <c r="X22" s="93">
        <v>3</v>
      </c>
      <c r="Y22" s="649" t="s">
        <v>1048</v>
      </c>
    </row>
    <row r="23" spans="1:32" ht="6.75" customHeight="1" thickTop="1" thickBot="1" x14ac:dyDescent="0.35">
      <c r="B23" s="104"/>
      <c r="C23" s="117"/>
      <c r="D23" s="269"/>
      <c r="E23" s="116"/>
      <c r="F23" s="254"/>
      <c r="G23" s="96"/>
      <c r="H23" s="1439"/>
      <c r="I23" s="1440"/>
      <c r="J23" s="1440"/>
      <c r="K23" s="1441"/>
      <c r="L23" s="695"/>
      <c r="W23" s="426"/>
      <c r="Y23" s="103"/>
    </row>
    <row r="24" spans="1:32" ht="17.25" customHeight="1" thickTop="1" thickBot="1" x14ac:dyDescent="0.35">
      <c r="B24" s="104"/>
      <c r="C24" s="252" t="s">
        <v>319</v>
      </c>
      <c r="D24" s="1411">
        <v>5300</v>
      </c>
      <c r="E24" s="591"/>
      <c r="F24" s="254"/>
      <c r="G24" s="96"/>
      <c r="H24" s="1439"/>
      <c r="I24" s="1440"/>
      <c r="J24" s="1440"/>
      <c r="K24" s="1441"/>
      <c r="L24" s="695"/>
      <c r="W24" s="426" t="s">
        <v>712</v>
      </c>
      <c r="X24" s="93">
        <v>4</v>
      </c>
      <c r="Y24" s="330" t="s">
        <v>714</v>
      </c>
    </row>
    <row r="25" spans="1:32" ht="6.75" customHeight="1" thickTop="1" thickBot="1" x14ac:dyDescent="0.35">
      <c r="B25" s="104"/>
      <c r="C25" s="252"/>
      <c r="D25" s="592"/>
      <c r="E25" s="593"/>
      <c r="F25" s="254"/>
      <c r="G25" s="96"/>
      <c r="H25" s="1439"/>
      <c r="I25" s="1440"/>
      <c r="J25" s="1440"/>
      <c r="K25" s="1441"/>
      <c r="L25" s="695"/>
      <c r="W25" s="426"/>
      <c r="Y25" s="330"/>
    </row>
    <row r="26" spans="1:32" ht="17.25" customHeight="1" thickTop="1" thickBot="1" x14ac:dyDescent="0.35">
      <c r="B26" s="104"/>
      <c r="C26" s="252" t="s">
        <v>1216</v>
      </c>
      <c r="D26" s="1411">
        <v>250000</v>
      </c>
      <c r="E26" s="537"/>
      <c r="F26" s="254"/>
      <c r="G26" s="96"/>
      <c r="H26" s="1439"/>
      <c r="I26" s="1440"/>
      <c r="J26" s="1440"/>
      <c r="K26" s="1441"/>
      <c r="L26" s="695"/>
      <c r="N26" s="712" t="s">
        <v>1401</v>
      </c>
      <c r="W26" s="426" t="s">
        <v>1050</v>
      </c>
      <c r="X26" s="93">
        <v>5</v>
      </c>
      <c r="Y26" s="651" t="s">
        <v>1049</v>
      </c>
    </row>
    <row r="27" spans="1:32" ht="14.25" customHeight="1" thickTop="1" thickBot="1" x14ac:dyDescent="0.35">
      <c r="B27" s="112"/>
      <c r="C27" s="118"/>
      <c r="D27" s="119"/>
      <c r="E27" s="120"/>
      <c r="F27" s="255"/>
      <c r="G27" s="96"/>
      <c r="H27" s="1442"/>
      <c r="I27" s="1443"/>
      <c r="J27" s="1443"/>
      <c r="K27" s="1444"/>
      <c r="L27" s="695"/>
      <c r="N27" s="713" t="s">
        <v>1252</v>
      </c>
      <c r="Y27" s="94"/>
    </row>
    <row r="28" spans="1:32" ht="16.2" thickTop="1" x14ac:dyDescent="0.3">
      <c r="C28" s="251"/>
      <c r="D28" s="251"/>
      <c r="E28" s="251"/>
      <c r="F28" s="96"/>
      <c r="G28" s="96"/>
      <c r="N28" s="713" t="s">
        <v>1253</v>
      </c>
      <c r="P28" s="641"/>
      <c r="Q28" s="641"/>
      <c r="R28" s="641"/>
      <c r="S28" s="260"/>
      <c r="T28" s="260"/>
      <c r="U28" s="260"/>
      <c r="V28" s="260"/>
      <c r="Z28" s="274"/>
    </row>
    <row r="29" spans="1:32" ht="15.6" x14ac:dyDescent="0.3">
      <c r="C29" s="144" t="s">
        <v>367</v>
      </c>
      <c r="D29" s="143"/>
      <c r="E29" s="143"/>
      <c r="F29" s="90"/>
      <c r="G29" s="90"/>
      <c r="H29" s="143"/>
      <c r="I29" s="90"/>
      <c r="J29" s="90"/>
      <c r="K29" s="90"/>
      <c r="L29" s="90"/>
      <c r="M29" s="90"/>
      <c r="N29" s="704"/>
      <c r="O29" s="99"/>
      <c r="P29" s="1431" t="s">
        <v>1042</v>
      </c>
      <c r="Q29" s="1431" t="s">
        <v>1043</v>
      </c>
      <c r="R29" s="1431" t="s">
        <v>558</v>
      </c>
      <c r="S29" s="99"/>
      <c r="T29" s="99"/>
      <c r="U29" s="99"/>
      <c r="V29" s="99"/>
      <c r="W29" s="99"/>
      <c r="X29" s="99"/>
      <c r="Y29" s="90"/>
      <c r="Z29" s="95"/>
      <c r="AA29"/>
      <c r="AB29"/>
      <c r="AC29"/>
      <c r="AD29"/>
    </row>
    <row r="30" spans="1:32" ht="46.5" customHeight="1" x14ac:dyDescent="0.3">
      <c r="C30" s="1418" t="s">
        <v>1219</v>
      </c>
      <c r="D30" s="1433"/>
      <c r="E30" s="1433"/>
      <c r="F30" s="1433"/>
      <c r="G30" s="1433"/>
      <c r="H30" s="1433"/>
      <c r="I30" s="1433"/>
      <c r="J30" s="1433"/>
      <c r="K30" s="1433"/>
      <c r="L30" s="694"/>
      <c r="M30" s="1407"/>
      <c r="N30" s="706"/>
      <c r="O30" s="723" t="s">
        <v>1408</v>
      </c>
      <c r="P30" s="1432"/>
      <c r="Q30" s="1432"/>
      <c r="R30" s="1432"/>
      <c r="S30" s="1424" t="s">
        <v>44</v>
      </c>
      <c r="T30" s="274"/>
      <c r="U30" s="274"/>
      <c r="V30" s="274"/>
      <c r="W30" s="274"/>
      <c r="X30" s="274"/>
      <c r="Y30" s="99"/>
      <c r="Z30" s="95"/>
      <c r="AA30"/>
      <c r="AB30"/>
      <c r="AC30"/>
      <c r="AD30"/>
    </row>
    <row r="31" spans="1:32" ht="8.25" customHeight="1" x14ac:dyDescent="0.3">
      <c r="C31" s="145"/>
      <c r="D31" s="99"/>
      <c r="E31" s="99"/>
      <c r="F31" s="99"/>
      <c r="G31" s="99"/>
      <c r="H31" s="99"/>
      <c r="I31" s="99"/>
      <c r="J31" s="99"/>
      <c r="K31" s="99"/>
      <c r="L31" s="99"/>
      <c r="M31" s="1408"/>
      <c r="N31" s="703"/>
      <c r="O31" s="99"/>
      <c r="P31" s="1432"/>
      <c r="Q31" s="1432"/>
      <c r="R31" s="1432"/>
      <c r="S31" s="1425"/>
      <c r="T31" s="408"/>
      <c r="U31" s="408"/>
      <c r="V31" s="1423" t="s">
        <v>707</v>
      </c>
      <c r="W31" s="408"/>
      <c r="X31" s="408"/>
      <c r="Y31" s="99"/>
      <c r="Z31" s="95"/>
      <c r="AA31"/>
      <c r="AB31"/>
      <c r="AC31"/>
      <c r="AD31"/>
    </row>
    <row r="32" spans="1:32" ht="18" customHeight="1" x14ac:dyDescent="0.3">
      <c r="C32" s="145" t="s">
        <v>529</v>
      </c>
      <c r="D32" s="99"/>
      <c r="E32" s="99"/>
      <c r="F32" s="99"/>
      <c r="G32" s="99"/>
      <c r="H32" s="99"/>
      <c r="I32" s="99"/>
      <c r="J32" s="99"/>
      <c r="K32" s="99"/>
      <c r="L32" s="99"/>
      <c r="M32" s="1409" t="s">
        <v>1409</v>
      </c>
      <c r="N32" s="724" t="s">
        <v>1253</v>
      </c>
      <c r="O32" s="725" t="s">
        <v>1252</v>
      </c>
      <c r="P32" s="1432"/>
      <c r="Q32" s="1432"/>
      <c r="R32" s="1432"/>
      <c r="S32" s="1425"/>
      <c r="T32" s="436" t="s">
        <v>708</v>
      </c>
      <c r="U32" s="436" t="s">
        <v>706</v>
      </c>
      <c r="V32" s="1419"/>
      <c r="W32" s="436" t="s">
        <v>713</v>
      </c>
      <c r="X32" s="436" t="s">
        <v>709</v>
      </c>
      <c r="Y32" s="261" t="s">
        <v>529</v>
      </c>
      <c r="Z32" s="95"/>
      <c r="AA32"/>
      <c r="AB32"/>
      <c r="AC32"/>
      <c r="AD32"/>
    </row>
    <row r="33" spans="3:37" ht="47.7" customHeight="1" x14ac:dyDescent="0.3">
      <c r="C33" s="1418" t="s">
        <v>1239</v>
      </c>
      <c r="D33" s="1450"/>
      <c r="E33" s="1450"/>
      <c r="F33" s="1450"/>
      <c r="G33" s="1450"/>
      <c r="H33" s="1450"/>
      <c r="I33" s="1450"/>
      <c r="J33" s="1450"/>
      <c r="K33" s="1450"/>
      <c r="L33" s="692"/>
      <c r="M33" s="1410" t="str">
        <f>IF($D$14=$N$27,O33,N33)</f>
        <v>ACENAPHTHENE</v>
      </c>
      <c r="N33" s="718" t="s">
        <v>1254</v>
      </c>
      <c r="O33" s="147" t="s">
        <v>589</v>
      </c>
      <c r="P33" s="642" t="s">
        <v>1014</v>
      </c>
      <c r="Q33" s="642" t="s">
        <v>1014</v>
      </c>
      <c r="R33" s="642" t="s">
        <v>1014</v>
      </c>
      <c r="S33" s="542">
        <v>0.2</v>
      </c>
      <c r="T33" s="541" t="s">
        <v>710</v>
      </c>
      <c r="U33" s="540" t="s">
        <v>693</v>
      </c>
      <c r="V33" s="540" t="s">
        <v>710</v>
      </c>
      <c r="W33" s="602">
        <v>5027</v>
      </c>
      <c r="X33" s="580">
        <v>5</v>
      </c>
      <c r="Y33" s="330" t="s">
        <v>1049</v>
      </c>
      <c r="Z33" s="95"/>
      <c r="AA33"/>
      <c r="AB33"/>
      <c r="AC33"/>
      <c r="AD33"/>
    </row>
    <row r="34" spans="3:37" ht="79.95" customHeight="1" x14ac:dyDescent="0.3">
      <c r="C34" s="1418" t="s">
        <v>962</v>
      </c>
      <c r="D34" s="1419"/>
      <c r="E34" s="1419"/>
      <c r="F34" s="1419"/>
      <c r="G34" s="1419"/>
      <c r="H34" s="1419"/>
      <c r="I34" s="1419"/>
      <c r="J34" s="1419"/>
      <c r="K34" s="1419"/>
      <c r="L34" s="691"/>
      <c r="M34" s="1410" t="str">
        <f t="shared" ref="M34:M97" si="0">IF($D$14=$N$27,O34,N34)</f>
        <v>ACENAPHTHYLENE</v>
      </c>
      <c r="N34" s="718" t="s">
        <v>1255</v>
      </c>
      <c r="O34" s="147" t="s">
        <v>590</v>
      </c>
      <c r="P34" s="642" t="s">
        <v>1014</v>
      </c>
      <c r="Q34" s="642" t="s">
        <v>1014</v>
      </c>
      <c r="R34" s="642" t="s">
        <v>1014</v>
      </c>
      <c r="S34" s="542">
        <v>0.2</v>
      </c>
      <c r="T34" s="541" t="s">
        <v>710</v>
      </c>
      <c r="U34" s="540" t="s">
        <v>693</v>
      </c>
      <c r="V34" s="540" t="s">
        <v>710</v>
      </c>
      <c r="W34" s="602">
        <v>2500</v>
      </c>
      <c r="X34" s="580">
        <v>5</v>
      </c>
      <c r="Y34" s="330" t="s">
        <v>1049</v>
      </c>
      <c r="Z34" s="95"/>
      <c r="AA34"/>
      <c r="AB34"/>
      <c r="AC34"/>
      <c r="AD34"/>
    </row>
    <row r="35" spans="3:37" ht="15.75" customHeight="1" x14ac:dyDescent="0.3">
      <c r="C35" s="1418" t="s">
        <v>20</v>
      </c>
      <c r="D35" s="1419"/>
      <c r="E35" s="1419"/>
      <c r="F35" s="1419"/>
      <c r="G35" s="1419"/>
      <c r="H35" s="1419"/>
      <c r="I35" s="1419"/>
      <c r="J35" s="1419"/>
      <c r="K35" s="1419"/>
      <c r="L35" s="691"/>
      <c r="M35" s="1410" t="str">
        <f t="shared" si="0"/>
        <v>ACETONE</v>
      </c>
      <c r="N35" s="718" t="s">
        <v>1256</v>
      </c>
      <c r="O35" s="147" t="s">
        <v>591</v>
      </c>
      <c r="P35" s="642" t="s">
        <v>1014</v>
      </c>
      <c r="Q35" s="642" t="s">
        <v>1014</v>
      </c>
      <c r="R35" s="642" t="s">
        <v>1014</v>
      </c>
      <c r="S35" s="542">
        <v>0.2</v>
      </c>
      <c r="T35" s="541" t="s">
        <v>710</v>
      </c>
      <c r="U35" s="540" t="s">
        <v>693</v>
      </c>
      <c r="V35" s="540" t="s">
        <v>710</v>
      </c>
      <c r="W35" s="602">
        <v>2.4</v>
      </c>
      <c r="X35" s="580">
        <v>1</v>
      </c>
      <c r="Y35" s="330" t="s">
        <v>1020</v>
      </c>
      <c r="Z35" s="95"/>
      <c r="AA35"/>
      <c r="AB35"/>
      <c r="AC35"/>
      <c r="AD35"/>
    </row>
    <row r="36" spans="3:37" ht="15" customHeight="1" x14ac:dyDescent="0.3">
      <c r="C36" s="1418" t="s">
        <v>897</v>
      </c>
      <c r="D36" s="1419"/>
      <c r="E36" s="1419"/>
      <c r="F36" s="1419"/>
      <c r="G36" s="1419"/>
      <c r="H36" s="1419"/>
      <c r="I36" s="1419"/>
      <c r="J36" s="1419"/>
      <c r="K36" s="1419"/>
      <c r="L36" s="691"/>
      <c r="M36" s="1410" t="str">
        <f t="shared" si="0"/>
        <v>ALDRIN</v>
      </c>
      <c r="N36" s="718" t="s">
        <v>1257</v>
      </c>
      <c r="O36" s="658" t="s">
        <v>592</v>
      </c>
      <c r="P36" s="642">
        <v>1E-4</v>
      </c>
      <c r="Q36" s="642">
        <v>1E-4</v>
      </c>
      <c r="R36" s="642">
        <v>1E-4</v>
      </c>
      <c r="S36" s="542">
        <v>0.5</v>
      </c>
      <c r="T36" s="541" t="s">
        <v>710</v>
      </c>
      <c r="U36" s="540" t="s">
        <v>695</v>
      </c>
      <c r="V36" s="540" t="s">
        <v>711</v>
      </c>
      <c r="W36" s="602">
        <v>82020</v>
      </c>
      <c r="X36" s="580">
        <v>5</v>
      </c>
      <c r="Y36" s="659" t="s">
        <v>1128</v>
      </c>
      <c r="Z36" s="95"/>
      <c r="AA36"/>
      <c r="AB36"/>
      <c r="AC36"/>
      <c r="AD36"/>
    </row>
    <row r="37" spans="3:37" ht="30" customHeight="1" x14ac:dyDescent="0.3">
      <c r="C37" s="1418" t="s">
        <v>1411</v>
      </c>
      <c r="D37" s="1419"/>
      <c r="E37" s="1419"/>
      <c r="F37" s="1419"/>
      <c r="G37" s="1419"/>
      <c r="H37" s="1419"/>
      <c r="I37" s="1419"/>
      <c r="J37" s="1419"/>
      <c r="K37" s="1419"/>
      <c r="L37" s="691"/>
      <c r="M37" s="1410" t="str">
        <f t="shared" si="0"/>
        <v>AMETRYN</v>
      </c>
      <c r="N37" s="718" t="s">
        <v>1258</v>
      </c>
      <c r="O37" s="6" t="s">
        <v>171</v>
      </c>
      <c r="P37" s="642" t="s">
        <v>1014</v>
      </c>
      <c r="Q37" s="642" t="s">
        <v>1014</v>
      </c>
      <c r="R37" s="642" t="s">
        <v>1014</v>
      </c>
      <c r="S37" s="542">
        <v>0.2</v>
      </c>
      <c r="T37" s="541" t="s">
        <v>710</v>
      </c>
      <c r="U37" s="540" t="s">
        <v>695</v>
      </c>
      <c r="V37" s="540" t="s">
        <v>711</v>
      </c>
      <c r="W37" s="602">
        <v>428.2</v>
      </c>
      <c r="X37" s="580">
        <v>3</v>
      </c>
      <c r="Y37" s="330" t="s">
        <v>1048</v>
      </c>
      <c r="Z37" s="95"/>
      <c r="AA37"/>
      <c r="AB37"/>
      <c r="AC37"/>
      <c r="AD37"/>
    </row>
    <row r="38" spans="3:37" ht="15" customHeight="1" x14ac:dyDescent="0.3">
      <c r="C38" s="1418" t="s">
        <v>1410</v>
      </c>
      <c r="D38" s="1419"/>
      <c r="E38" s="1419"/>
      <c r="F38" s="1419"/>
      <c r="G38" s="1419"/>
      <c r="H38" s="1419"/>
      <c r="I38" s="1419"/>
      <c r="J38" s="1419"/>
      <c r="K38" s="1419"/>
      <c r="L38" s="691"/>
      <c r="M38" s="1410" t="str">
        <f t="shared" si="0"/>
        <v>AMINO,2- DINITROTOLUENE,4,6-</v>
      </c>
      <c r="N38" s="718" t="s">
        <v>1259</v>
      </c>
      <c r="O38" s="719" t="s">
        <v>172</v>
      </c>
      <c r="P38" s="642" t="s">
        <v>1014</v>
      </c>
      <c r="Q38" s="642" t="s">
        <v>1014</v>
      </c>
      <c r="R38" s="642" t="s">
        <v>1014</v>
      </c>
      <c r="S38" s="542">
        <v>0.2</v>
      </c>
      <c r="T38" s="541" t="s">
        <v>710</v>
      </c>
      <c r="U38" s="540" t="s">
        <v>695</v>
      </c>
      <c r="V38" s="540" t="s">
        <v>711</v>
      </c>
      <c r="W38" s="602">
        <v>283</v>
      </c>
      <c r="X38" s="580">
        <v>3</v>
      </c>
      <c r="Y38" s="330" t="s">
        <v>1048</v>
      </c>
      <c r="Z38" s="95"/>
      <c r="AA38"/>
      <c r="AB38"/>
      <c r="AC38" s="271"/>
      <c r="AD38"/>
    </row>
    <row r="39" spans="3:37" ht="36" customHeight="1" x14ac:dyDescent="0.3">
      <c r="C39" s="1449" t="s">
        <v>15</v>
      </c>
      <c r="D39" s="1419"/>
      <c r="E39" s="1419"/>
      <c r="F39" s="1419"/>
      <c r="G39" s="1419"/>
      <c r="H39" s="1419"/>
      <c r="I39" s="1419"/>
      <c r="J39" s="1419"/>
      <c r="K39" s="1419"/>
      <c r="L39" s="691"/>
      <c r="M39" s="1410" t="str">
        <f t="shared" si="0"/>
        <v>AMINO,4- DINITROTOLUENE,2,6-</v>
      </c>
      <c r="N39" s="718" t="s">
        <v>1260</v>
      </c>
      <c r="O39" s="719" t="s">
        <v>103</v>
      </c>
      <c r="P39" s="642" t="s">
        <v>1014</v>
      </c>
      <c r="Q39" s="642" t="s">
        <v>1014</v>
      </c>
      <c r="R39" s="642" t="s">
        <v>1014</v>
      </c>
      <c r="S39" s="542">
        <v>0.2</v>
      </c>
      <c r="T39" s="541" t="s">
        <v>710</v>
      </c>
      <c r="U39" s="540" t="s">
        <v>695</v>
      </c>
      <c r="V39" s="540" t="s">
        <v>711</v>
      </c>
      <c r="W39" s="602">
        <v>283</v>
      </c>
      <c r="X39" s="580">
        <v>3</v>
      </c>
      <c r="Y39" s="330" t="s">
        <v>1048</v>
      </c>
      <c r="Z39" s="273"/>
      <c r="AA39" s="271"/>
      <c r="AB39" s="271"/>
      <c r="AC39"/>
      <c r="AD39"/>
    </row>
    <row r="40" spans="3:37" ht="32.25" customHeight="1" x14ac:dyDescent="0.25">
      <c r="C40" s="1419" t="s">
        <v>898</v>
      </c>
      <c r="D40" s="1419"/>
      <c r="E40" s="1419"/>
      <c r="F40" s="1419"/>
      <c r="G40" s="1419"/>
      <c r="H40" s="1419"/>
      <c r="I40" s="1419"/>
      <c r="J40" s="1419"/>
      <c r="K40" s="1419"/>
      <c r="L40" s="691"/>
      <c r="M40" s="1410" t="str">
        <f t="shared" si="0"/>
        <v>ANTHRACENE</v>
      </c>
      <c r="N40" s="718" t="s">
        <v>1261</v>
      </c>
      <c r="O40" s="147" t="s">
        <v>593</v>
      </c>
      <c r="P40" s="642" t="s">
        <v>1014</v>
      </c>
      <c r="Q40" s="642" t="s">
        <v>1014</v>
      </c>
      <c r="R40" s="642" t="s">
        <v>1014</v>
      </c>
      <c r="S40" s="542">
        <v>0.2</v>
      </c>
      <c r="T40" s="541" t="s">
        <v>710</v>
      </c>
      <c r="U40" s="540" t="s">
        <v>693</v>
      </c>
      <c r="V40" s="540" t="s">
        <v>710</v>
      </c>
      <c r="W40" s="602">
        <v>16360</v>
      </c>
      <c r="X40" s="580">
        <v>5</v>
      </c>
      <c r="Y40" s="330" t="s">
        <v>1049</v>
      </c>
      <c r="Z40" s="95"/>
      <c r="AA40"/>
      <c r="AB40"/>
      <c r="AC40"/>
      <c r="AD40" s="271"/>
      <c r="AE40" s="271"/>
      <c r="AF40" s="271"/>
      <c r="AG40" s="271"/>
      <c r="AH40" s="271"/>
      <c r="AI40" s="271"/>
      <c r="AJ40" s="271"/>
      <c r="AK40" s="271"/>
    </row>
    <row r="41" spans="3:37" ht="18" customHeight="1" x14ac:dyDescent="0.3">
      <c r="C41" s="1412"/>
      <c r="D41" s="1419"/>
      <c r="E41" s="1419"/>
      <c r="F41" s="1419"/>
      <c r="G41" s="1419"/>
      <c r="H41" s="1419"/>
      <c r="I41" s="1419"/>
      <c r="J41" s="1419"/>
      <c r="K41" s="1419"/>
      <c r="L41" s="691"/>
      <c r="M41" s="1410" t="str">
        <f t="shared" si="0"/>
        <v>ANTIMONY</v>
      </c>
      <c r="N41" s="718" t="s">
        <v>1262</v>
      </c>
      <c r="O41" s="147" t="s">
        <v>594</v>
      </c>
      <c r="P41" s="642" t="s">
        <v>1014</v>
      </c>
      <c r="Q41" s="642" t="s">
        <v>1014</v>
      </c>
      <c r="R41" s="642" t="s">
        <v>1014</v>
      </c>
      <c r="S41" s="542">
        <v>0.2</v>
      </c>
      <c r="T41" s="541" t="s">
        <v>711</v>
      </c>
      <c r="U41" s="540" t="s">
        <v>695</v>
      </c>
      <c r="V41" s="540" t="s">
        <v>711</v>
      </c>
      <c r="W41" s="602" t="s">
        <v>1233</v>
      </c>
      <c r="X41" s="580">
        <v>2</v>
      </c>
      <c r="Y41" s="330" t="s">
        <v>1021</v>
      </c>
      <c r="Z41" s="95"/>
      <c r="AA41"/>
      <c r="AB41"/>
      <c r="AC41"/>
      <c r="AD41"/>
    </row>
    <row r="42" spans="3:37" x14ac:dyDescent="0.25">
      <c r="M42" s="1410" t="str">
        <f t="shared" si="0"/>
        <v>ARSENIC</v>
      </c>
      <c r="N42" s="718" t="s">
        <v>1263</v>
      </c>
      <c r="O42" s="544" t="s">
        <v>731</v>
      </c>
      <c r="P42" s="642">
        <v>1E-4</v>
      </c>
      <c r="Q42" s="642">
        <v>1E-4</v>
      </c>
      <c r="R42" s="642">
        <v>1E-4</v>
      </c>
      <c r="S42" s="542">
        <v>1</v>
      </c>
      <c r="T42" s="541" t="s">
        <v>711</v>
      </c>
      <c r="U42" s="540" t="s">
        <v>695</v>
      </c>
      <c r="V42" s="540" t="s">
        <v>711</v>
      </c>
      <c r="W42" s="602" t="s">
        <v>1233</v>
      </c>
      <c r="X42" s="580">
        <v>2</v>
      </c>
      <c r="Y42" s="634" t="s">
        <v>1468</v>
      </c>
      <c r="Z42" s="95"/>
      <c r="AA42"/>
      <c r="AB42"/>
      <c r="AC42"/>
      <c r="AD42"/>
    </row>
    <row r="43" spans="3:37" x14ac:dyDescent="0.25">
      <c r="M43" s="1410" t="str">
        <f t="shared" si="0"/>
        <v>ATRAZINE</v>
      </c>
      <c r="N43" s="718" t="s">
        <v>1264</v>
      </c>
      <c r="O43" s="6" t="s">
        <v>104</v>
      </c>
      <c r="P43" s="642">
        <v>9.9999999999999995E-7</v>
      </c>
      <c r="Q43" s="642">
        <v>9.9999999999999995E-7</v>
      </c>
      <c r="R43" s="642">
        <v>1.0000000000000001E-5</v>
      </c>
      <c r="S43" s="542">
        <v>0.2</v>
      </c>
      <c r="T43" s="541" t="s">
        <v>710</v>
      </c>
      <c r="U43" s="540" t="s">
        <v>695</v>
      </c>
      <c r="V43" s="540" t="s">
        <v>711</v>
      </c>
      <c r="W43" s="602">
        <v>224.5</v>
      </c>
      <c r="X43" s="580">
        <v>3</v>
      </c>
      <c r="Y43" s="330" t="s">
        <v>1048</v>
      </c>
      <c r="Z43" s="95"/>
      <c r="AA43"/>
      <c r="AB43"/>
      <c r="AC43"/>
      <c r="AD43"/>
    </row>
    <row r="44" spans="3:37" x14ac:dyDescent="0.25">
      <c r="M44" s="1410" t="str">
        <f t="shared" si="0"/>
        <v>BARIUM</v>
      </c>
      <c r="N44" s="718" t="s">
        <v>1265</v>
      </c>
      <c r="O44" s="147" t="s">
        <v>732</v>
      </c>
      <c r="P44" s="642" t="s">
        <v>1014</v>
      </c>
      <c r="Q44" s="642" t="s">
        <v>1014</v>
      </c>
      <c r="R44" s="642" t="s">
        <v>1014</v>
      </c>
      <c r="S44" s="542">
        <v>0.2</v>
      </c>
      <c r="T44" s="541" t="s">
        <v>711</v>
      </c>
      <c r="U44" s="540" t="s">
        <v>695</v>
      </c>
      <c r="V44" s="540" t="s">
        <v>711</v>
      </c>
      <c r="W44" s="602" t="s">
        <v>1233</v>
      </c>
      <c r="X44" s="580">
        <v>2</v>
      </c>
      <c r="Y44" s="330" t="s">
        <v>1021</v>
      </c>
      <c r="Z44" s="95"/>
      <c r="AA44"/>
      <c r="AB44"/>
      <c r="AC44"/>
      <c r="AD44"/>
    </row>
    <row r="45" spans="3:37" s="689" customFormat="1" x14ac:dyDescent="0.25">
      <c r="L45" s="697"/>
      <c r="M45" s="1410" t="str">
        <f t="shared" si="0"/>
        <v>BENOMYL</v>
      </c>
      <c r="N45" s="718" t="s">
        <v>1403</v>
      </c>
      <c r="O45" s="147" t="s">
        <v>1245</v>
      </c>
      <c r="P45" s="642" t="s">
        <v>1014</v>
      </c>
      <c r="Q45" s="642" t="s">
        <v>1014</v>
      </c>
      <c r="R45" s="642" t="s">
        <v>1014</v>
      </c>
      <c r="S45" s="542">
        <v>0.2</v>
      </c>
      <c r="T45" s="541" t="s">
        <v>711</v>
      </c>
      <c r="U45" s="540" t="s">
        <v>695</v>
      </c>
      <c r="V45" s="540" t="s">
        <v>711</v>
      </c>
      <c r="W45" s="602">
        <v>336.2</v>
      </c>
      <c r="X45" s="580">
        <v>3</v>
      </c>
      <c r="Y45" s="330" t="s">
        <v>1048</v>
      </c>
      <c r="Z45" s="95"/>
    </row>
    <row r="46" spans="3:37" x14ac:dyDescent="0.25">
      <c r="M46" s="1410" t="str">
        <f t="shared" si="0"/>
        <v>BENZENE</v>
      </c>
      <c r="N46" s="718" t="s">
        <v>1266</v>
      </c>
      <c r="O46" s="147" t="s">
        <v>733</v>
      </c>
      <c r="P46" s="642">
        <v>9.9999999999999995E-7</v>
      </c>
      <c r="Q46" s="642">
        <v>9.9999999999999995E-7</v>
      </c>
      <c r="R46" s="642">
        <v>9.9999999999999995E-7</v>
      </c>
      <c r="S46" s="542">
        <v>0.2</v>
      </c>
      <c r="T46" s="541" t="s">
        <v>710</v>
      </c>
      <c r="U46" s="540" t="s">
        <v>693</v>
      </c>
      <c r="V46" s="540" t="s">
        <v>710</v>
      </c>
      <c r="W46" s="602">
        <v>150</v>
      </c>
      <c r="X46" s="580">
        <v>1</v>
      </c>
      <c r="Y46" s="330" t="s">
        <v>1020</v>
      </c>
      <c r="Z46" s="95"/>
      <c r="AA46"/>
      <c r="AB46"/>
      <c r="AC46"/>
      <c r="AD46"/>
    </row>
    <row r="47" spans="3:37" x14ac:dyDescent="0.25">
      <c r="M47" s="1410" t="str">
        <f t="shared" si="0"/>
        <v>BENZO(a)ANTHRACENE</v>
      </c>
      <c r="N47" s="718" t="s">
        <v>1267</v>
      </c>
      <c r="O47" s="147" t="s">
        <v>734</v>
      </c>
      <c r="P47" s="642">
        <v>1E-4</v>
      </c>
      <c r="Q47" s="642">
        <v>1.0000000000000001E-5</v>
      </c>
      <c r="R47" s="642">
        <v>1.0000000000000001E-5</v>
      </c>
      <c r="S47" s="542">
        <v>0.2</v>
      </c>
      <c r="T47" s="541" t="s">
        <v>710</v>
      </c>
      <c r="U47" s="540" t="s">
        <v>695</v>
      </c>
      <c r="V47" s="540" t="s">
        <v>711</v>
      </c>
      <c r="W47" s="602">
        <v>176900</v>
      </c>
      <c r="X47" s="580">
        <v>5</v>
      </c>
      <c r="Y47" s="330" t="s">
        <v>1049</v>
      </c>
      <c r="Z47" s="95"/>
      <c r="AA47"/>
      <c r="AB47"/>
      <c r="AC47"/>
      <c r="AD47"/>
    </row>
    <row r="48" spans="3:37" x14ac:dyDescent="0.25">
      <c r="M48" s="1410" t="str">
        <f t="shared" si="0"/>
        <v>BENZO(a)PYRENE</v>
      </c>
      <c r="N48" s="718" t="s">
        <v>1268</v>
      </c>
      <c r="O48" s="147" t="s">
        <v>735</v>
      </c>
      <c r="P48" s="642">
        <v>1E-4</v>
      </c>
      <c r="Q48" s="642">
        <v>1.0000000000000001E-5</v>
      </c>
      <c r="R48" s="642">
        <v>1.0000000000000001E-5</v>
      </c>
      <c r="S48" s="542">
        <v>0.2</v>
      </c>
      <c r="T48" s="541" t="s">
        <v>710</v>
      </c>
      <c r="U48" s="540" t="s">
        <v>695</v>
      </c>
      <c r="V48" s="540" t="s">
        <v>711</v>
      </c>
      <c r="W48" s="602">
        <v>587400</v>
      </c>
      <c r="X48" s="580">
        <v>5</v>
      </c>
      <c r="Y48" s="330" t="s">
        <v>1049</v>
      </c>
      <c r="Z48" s="95"/>
      <c r="AA48"/>
      <c r="AB48"/>
      <c r="AC48"/>
      <c r="AD48"/>
    </row>
    <row r="49" spans="13:30" x14ac:dyDescent="0.25">
      <c r="M49" s="1410" t="str">
        <f t="shared" si="0"/>
        <v>BENZO(b)FLUORANTHENE</v>
      </c>
      <c r="N49" s="718" t="s">
        <v>1269</v>
      </c>
      <c r="O49" s="147" t="s">
        <v>736</v>
      </c>
      <c r="P49" s="642">
        <v>1E-4</v>
      </c>
      <c r="Q49" s="642">
        <v>1.0000000000000001E-5</v>
      </c>
      <c r="R49" s="642">
        <v>1.0000000000000001E-5</v>
      </c>
      <c r="S49" s="542">
        <v>0.2</v>
      </c>
      <c r="T49" s="541" t="s">
        <v>710</v>
      </c>
      <c r="U49" s="540" t="s">
        <v>695</v>
      </c>
      <c r="V49" s="540" t="s">
        <v>711</v>
      </c>
      <c r="W49" s="602">
        <v>599400</v>
      </c>
      <c r="X49" s="580">
        <v>5</v>
      </c>
      <c r="Y49" s="330" t="s">
        <v>1049</v>
      </c>
      <c r="Z49" s="95"/>
      <c r="AA49"/>
      <c r="AB49"/>
      <c r="AC49"/>
      <c r="AD49"/>
    </row>
    <row r="50" spans="13:30" x14ac:dyDescent="0.25">
      <c r="M50" s="1410" t="str">
        <f t="shared" si="0"/>
        <v>BENZO(g,h,i)PERYLENE</v>
      </c>
      <c r="N50" s="718" t="s">
        <v>1270</v>
      </c>
      <c r="O50" s="147" t="s">
        <v>737</v>
      </c>
      <c r="P50" s="642" t="s">
        <v>1014</v>
      </c>
      <c r="Q50" s="642" t="s">
        <v>1014</v>
      </c>
      <c r="R50" s="642" t="s">
        <v>1014</v>
      </c>
      <c r="S50" s="542">
        <v>0.2</v>
      </c>
      <c r="T50" s="541" t="s">
        <v>710</v>
      </c>
      <c r="U50" s="540" t="s">
        <v>695</v>
      </c>
      <c r="V50" s="540" t="s">
        <v>711</v>
      </c>
      <c r="W50" s="602">
        <v>1600000</v>
      </c>
      <c r="X50" s="580">
        <v>5</v>
      </c>
      <c r="Y50" s="330" t="s">
        <v>1049</v>
      </c>
      <c r="Z50" s="95"/>
      <c r="AA50"/>
      <c r="AB50"/>
      <c r="AC50"/>
      <c r="AD50"/>
    </row>
    <row r="51" spans="13:30" x14ac:dyDescent="0.25">
      <c r="M51" s="1410" t="str">
        <f t="shared" si="0"/>
        <v>BENZO(k)FLUORANTHENE</v>
      </c>
      <c r="N51" s="718" t="s">
        <v>1271</v>
      </c>
      <c r="O51" s="147" t="s">
        <v>738</v>
      </c>
      <c r="P51" s="642">
        <v>1E-4</v>
      </c>
      <c r="Q51" s="642">
        <v>1.0000000000000001E-5</v>
      </c>
      <c r="R51" s="642">
        <v>1.0000000000000001E-5</v>
      </c>
      <c r="S51" s="542">
        <v>0.2</v>
      </c>
      <c r="T51" s="541" t="s">
        <v>710</v>
      </c>
      <c r="U51" s="540" t="s">
        <v>695</v>
      </c>
      <c r="V51" s="540" t="s">
        <v>711</v>
      </c>
      <c r="W51" s="602">
        <v>587400</v>
      </c>
      <c r="X51" s="580">
        <v>5</v>
      </c>
      <c r="Y51" s="330" t="s">
        <v>1049</v>
      </c>
      <c r="Z51" s="95"/>
      <c r="AA51"/>
      <c r="AB51"/>
      <c r="AC51"/>
      <c r="AD51"/>
    </row>
    <row r="52" spans="13:30" x14ac:dyDescent="0.25">
      <c r="M52" s="1410" t="str">
        <f t="shared" si="0"/>
        <v>BERYLLIUM</v>
      </c>
      <c r="N52" s="718" t="s">
        <v>1272</v>
      </c>
      <c r="O52" s="147" t="s">
        <v>136</v>
      </c>
      <c r="P52" s="642">
        <v>9.9999999999999995E-7</v>
      </c>
      <c r="Q52" s="642">
        <v>9.9999999999999995E-7</v>
      </c>
      <c r="R52" s="642">
        <v>1.0000000000000001E-5</v>
      </c>
      <c r="S52" s="542">
        <v>0.2</v>
      </c>
      <c r="T52" s="541" t="s">
        <v>711</v>
      </c>
      <c r="U52" s="540" t="s">
        <v>695</v>
      </c>
      <c r="V52" s="540" t="s">
        <v>711</v>
      </c>
      <c r="W52" s="602" t="s">
        <v>1233</v>
      </c>
      <c r="X52" s="580">
        <v>2</v>
      </c>
      <c r="Y52" s="330" t="s">
        <v>1021</v>
      </c>
      <c r="Z52" s="95"/>
      <c r="AA52"/>
      <c r="AB52"/>
      <c r="AC52"/>
      <c r="AD52"/>
    </row>
    <row r="53" spans="13:30" x14ac:dyDescent="0.25">
      <c r="M53" s="1410" t="str">
        <f t="shared" si="0"/>
        <v>BIPHENYL, 1,1-</v>
      </c>
      <c r="N53" s="718" t="s">
        <v>1273</v>
      </c>
      <c r="O53" s="147" t="s">
        <v>243</v>
      </c>
      <c r="P53" s="642">
        <v>9.9999999999999995E-7</v>
      </c>
      <c r="Q53" s="642">
        <v>9.9999999999999995E-7</v>
      </c>
      <c r="R53" s="642">
        <v>9.9999999999999995E-7</v>
      </c>
      <c r="S53" s="542">
        <v>0.2</v>
      </c>
      <c r="T53" s="541" t="s">
        <v>710</v>
      </c>
      <c r="U53" s="540" t="s">
        <v>693</v>
      </c>
      <c r="V53" s="540" t="s">
        <v>710</v>
      </c>
      <c r="W53" s="602">
        <v>5129</v>
      </c>
      <c r="X53" s="580">
        <v>5</v>
      </c>
      <c r="Y53" s="330" t="s">
        <v>1049</v>
      </c>
      <c r="Z53" s="95"/>
      <c r="AA53"/>
      <c r="AB53"/>
      <c r="AC53"/>
      <c r="AD53"/>
    </row>
    <row r="54" spans="13:30" x14ac:dyDescent="0.25">
      <c r="M54" s="1410" t="str">
        <f t="shared" si="0"/>
        <v>BIS(2-CHLOROETHYL)ETHER</v>
      </c>
      <c r="N54" s="718" t="s">
        <v>1274</v>
      </c>
      <c r="O54" s="147" t="s">
        <v>137</v>
      </c>
      <c r="P54" s="642">
        <v>9.9999999999999995E-7</v>
      </c>
      <c r="Q54" s="642">
        <v>9.9999999999999995E-7</v>
      </c>
      <c r="R54" s="642">
        <v>9.9999999999999995E-7</v>
      </c>
      <c r="S54" s="542">
        <v>0.2</v>
      </c>
      <c r="T54" s="541" t="s">
        <v>710</v>
      </c>
      <c r="U54" s="540" t="s">
        <v>693</v>
      </c>
      <c r="V54" s="540" t="s">
        <v>711</v>
      </c>
      <c r="W54" s="602">
        <v>32.21</v>
      </c>
      <c r="X54" s="580">
        <v>1</v>
      </c>
      <c r="Y54" s="330" t="s">
        <v>1020</v>
      </c>
      <c r="Z54" s="95"/>
      <c r="AA54"/>
      <c r="AB54"/>
      <c r="AC54"/>
      <c r="AD54"/>
    </row>
    <row r="55" spans="13:30" x14ac:dyDescent="0.25">
      <c r="M55" s="1410" t="str">
        <f t="shared" si="0"/>
        <v>BIS(2-CHLORO-1-METHYLETHYL)ETHER</v>
      </c>
      <c r="N55" s="718" t="s">
        <v>1275</v>
      </c>
      <c r="O55" s="6" t="s">
        <v>1177</v>
      </c>
      <c r="P55" s="642">
        <v>9.9999999999999995E-7</v>
      </c>
      <c r="Q55" s="642">
        <v>9.9999999999999995E-7</v>
      </c>
      <c r="R55" s="642">
        <v>9.9999999999999995E-7</v>
      </c>
      <c r="S55" s="542">
        <v>0.2</v>
      </c>
      <c r="T55" s="541" t="s">
        <v>710</v>
      </c>
      <c r="U55" s="540" t="s">
        <v>693</v>
      </c>
      <c r="V55" s="540" t="s">
        <v>711</v>
      </c>
      <c r="W55" s="602">
        <v>61</v>
      </c>
      <c r="X55" s="580">
        <v>1</v>
      </c>
      <c r="Y55" s="330" t="s">
        <v>1020</v>
      </c>
      <c r="Z55" s="95"/>
      <c r="AA55"/>
      <c r="AB55"/>
      <c r="AC55"/>
      <c r="AD55"/>
    </row>
    <row r="56" spans="13:30" x14ac:dyDescent="0.25">
      <c r="M56" s="1410" t="str">
        <f t="shared" si="0"/>
        <v>BIS(2-ETHYLHEXYL)PHTHALATE</v>
      </c>
      <c r="N56" s="718" t="s">
        <v>1276</v>
      </c>
      <c r="O56" s="147" t="s">
        <v>138</v>
      </c>
      <c r="P56" s="642">
        <v>9.9999999999999995E-7</v>
      </c>
      <c r="Q56" s="642">
        <v>9.9999999999999995E-7</v>
      </c>
      <c r="R56" s="642">
        <v>1.0000000000000001E-5</v>
      </c>
      <c r="S56" s="542">
        <v>0.2</v>
      </c>
      <c r="T56" s="541" t="s">
        <v>710</v>
      </c>
      <c r="U56" s="540" t="s">
        <v>695</v>
      </c>
      <c r="V56" s="540" t="s">
        <v>711</v>
      </c>
      <c r="W56" s="602">
        <v>119600</v>
      </c>
      <c r="X56" s="580">
        <v>5</v>
      </c>
      <c r="Y56" s="330" t="s">
        <v>1049</v>
      </c>
      <c r="Z56" s="95"/>
      <c r="AA56"/>
      <c r="AB56"/>
      <c r="AC56"/>
      <c r="AD56"/>
    </row>
    <row r="57" spans="13:30" x14ac:dyDescent="0.25">
      <c r="M57" s="1410" t="str">
        <f t="shared" si="0"/>
        <v>BORON</v>
      </c>
      <c r="N57" s="718" t="s">
        <v>1277</v>
      </c>
      <c r="O57" s="147" t="s">
        <v>139</v>
      </c>
      <c r="P57" s="642" t="s">
        <v>1014</v>
      </c>
      <c r="Q57" s="642" t="s">
        <v>1014</v>
      </c>
      <c r="R57" s="642" t="s">
        <v>1014</v>
      </c>
      <c r="S57" s="542">
        <v>0.2</v>
      </c>
      <c r="T57" s="541" t="s">
        <v>711</v>
      </c>
      <c r="U57" s="540" t="s">
        <v>695</v>
      </c>
      <c r="V57" s="540" t="s">
        <v>711</v>
      </c>
      <c r="W57" s="602" t="s">
        <v>1233</v>
      </c>
      <c r="X57" s="580">
        <v>2</v>
      </c>
      <c r="Y57" s="330" t="s">
        <v>1021</v>
      </c>
      <c r="Z57" s="95"/>
      <c r="AA57"/>
      <c r="AB57"/>
      <c r="AC57"/>
      <c r="AD57"/>
    </row>
    <row r="58" spans="13:30" x14ac:dyDescent="0.25">
      <c r="M58" s="1410" t="str">
        <f t="shared" si="0"/>
        <v>BROMODICHLOROMETHANE</v>
      </c>
      <c r="N58" s="718" t="s">
        <v>1278</v>
      </c>
      <c r="O58" s="147" t="s">
        <v>140</v>
      </c>
      <c r="P58" s="642">
        <v>9.9999999999999995E-7</v>
      </c>
      <c r="Q58" s="642">
        <v>9.9999999999999995E-7</v>
      </c>
      <c r="R58" s="642">
        <v>9.9999999999999995E-7</v>
      </c>
      <c r="S58" s="542">
        <v>0.2</v>
      </c>
      <c r="T58" s="541" t="s">
        <v>710</v>
      </c>
      <c r="U58" s="540" t="s">
        <v>693</v>
      </c>
      <c r="V58" s="540" t="s">
        <v>711</v>
      </c>
      <c r="W58" s="602">
        <v>31.82</v>
      </c>
      <c r="X58" s="580">
        <v>1</v>
      </c>
      <c r="Y58" s="330" t="s">
        <v>1020</v>
      </c>
      <c r="Z58" s="95"/>
      <c r="AA58"/>
      <c r="AB58"/>
      <c r="AC58"/>
      <c r="AD58"/>
    </row>
    <row r="59" spans="13:30" x14ac:dyDescent="0.25">
      <c r="M59" s="1410" t="str">
        <f t="shared" si="0"/>
        <v>BROMOFORM</v>
      </c>
      <c r="N59" s="718" t="s">
        <v>1279</v>
      </c>
      <c r="O59" s="147" t="s">
        <v>141</v>
      </c>
      <c r="P59" s="642">
        <v>9.9999999999999995E-7</v>
      </c>
      <c r="Q59" s="642">
        <v>9.9999999999999995E-7</v>
      </c>
      <c r="R59" s="642">
        <v>1.0000000000000001E-5</v>
      </c>
      <c r="S59" s="542">
        <v>0.2</v>
      </c>
      <c r="T59" s="541" t="s">
        <v>710</v>
      </c>
      <c r="U59" s="540" t="s">
        <v>695</v>
      </c>
      <c r="V59" s="540" t="s">
        <v>711</v>
      </c>
      <c r="W59" s="602">
        <v>31.82</v>
      </c>
      <c r="X59" s="580">
        <v>3</v>
      </c>
      <c r="Y59" s="330" t="s">
        <v>1048</v>
      </c>
      <c r="Z59" s="95"/>
      <c r="AA59"/>
      <c r="AB59"/>
      <c r="AC59"/>
      <c r="AD59"/>
    </row>
    <row r="60" spans="13:30" x14ac:dyDescent="0.25">
      <c r="M60" s="1410" t="str">
        <f t="shared" si="0"/>
        <v>BROMOMETHANE</v>
      </c>
      <c r="N60" s="718" t="s">
        <v>1280</v>
      </c>
      <c r="O60" s="147" t="s">
        <v>142</v>
      </c>
      <c r="P60" s="642" t="s">
        <v>1014</v>
      </c>
      <c r="Q60" s="642" t="s">
        <v>1014</v>
      </c>
      <c r="R60" s="642" t="s">
        <v>1014</v>
      </c>
      <c r="S60" s="542">
        <v>0.2</v>
      </c>
      <c r="T60" s="541" t="s">
        <v>710</v>
      </c>
      <c r="U60" s="540" t="s">
        <v>693</v>
      </c>
      <c r="V60" s="540" t="s">
        <v>711</v>
      </c>
      <c r="W60" s="602">
        <v>13.22</v>
      </c>
      <c r="X60" s="580">
        <v>1</v>
      </c>
      <c r="Y60" s="330" t="s">
        <v>1020</v>
      </c>
      <c r="Z60" s="95"/>
      <c r="AA60"/>
      <c r="AB60"/>
      <c r="AC60"/>
      <c r="AD60"/>
    </row>
    <row r="61" spans="13:30" x14ac:dyDescent="0.25">
      <c r="M61" s="1410" t="str">
        <f t="shared" si="0"/>
        <v>CADMIUM</v>
      </c>
      <c r="N61" s="718" t="s">
        <v>1281</v>
      </c>
      <c r="O61" s="147" t="s">
        <v>143</v>
      </c>
      <c r="P61" s="642">
        <v>9.9999999999999995E-7</v>
      </c>
      <c r="Q61" s="642">
        <v>9.9999999999999995E-7</v>
      </c>
      <c r="R61" s="642">
        <v>1.0000000000000001E-5</v>
      </c>
      <c r="S61" s="542">
        <v>0.2</v>
      </c>
      <c r="T61" s="541" t="s">
        <v>711</v>
      </c>
      <c r="U61" s="540" t="s">
        <v>695</v>
      </c>
      <c r="V61" s="540" t="s">
        <v>711</v>
      </c>
      <c r="W61" s="602" t="s">
        <v>1233</v>
      </c>
      <c r="X61" s="580">
        <v>2</v>
      </c>
      <c r="Y61" s="330" t="s">
        <v>1021</v>
      </c>
      <c r="Z61" s="95"/>
      <c r="AA61"/>
      <c r="AB61"/>
      <c r="AC61"/>
      <c r="AD61"/>
    </row>
    <row r="62" spans="13:30" x14ac:dyDescent="0.25">
      <c r="M62" s="1410" t="str">
        <f t="shared" si="0"/>
        <v>CARBON TETRACHLORIDE</v>
      </c>
      <c r="N62" s="718" t="s">
        <v>1282</v>
      </c>
      <c r="O62" s="147" t="s">
        <v>144</v>
      </c>
      <c r="P62" s="642">
        <v>9.9999999999999995E-7</v>
      </c>
      <c r="Q62" s="642">
        <v>9.9999999999999995E-7</v>
      </c>
      <c r="R62" s="642">
        <v>9.9999999999999995E-7</v>
      </c>
      <c r="S62" s="542">
        <v>0.2</v>
      </c>
      <c r="T62" s="541" t="s">
        <v>710</v>
      </c>
      <c r="U62" s="540" t="s">
        <v>693</v>
      </c>
      <c r="V62" s="540" t="s">
        <v>711</v>
      </c>
      <c r="W62" s="602">
        <v>43.89</v>
      </c>
      <c r="X62" s="580">
        <v>1</v>
      </c>
      <c r="Y62" s="330" t="s">
        <v>1020</v>
      </c>
      <c r="Z62" s="95"/>
      <c r="AA62"/>
      <c r="AB62"/>
      <c r="AC62"/>
      <c r="AD62"/>
    </row>
    <row r="63" spans="13:30" x14ac:dyDescent="0.25">
      <c r="M63" s="1410" t="str">
        <f t="shared" si="0"/>
        <v>CHLORDANE (TECHNICAL)</v>
      </c>
      <c r="N63" s="718" t="s">
        <v>1283</v>
      </c>
      <c r="O63" s="544" t="s">
        <v>655</v>
      </c>
      <c r="P63" s="642">
        <v>1.0000000000000001E-5</v>
      </c>
      <c r="Q63" s="642">
        <v>1.0000000000000001E-5</v>
      </c>
      <c r="R63" s="642">
        <v>1.0000000000000001E-5</v>
      </c>
      <c r="S63" s="542">
        <v>1</v>
      </c>
      <c r="T63" s="541" t="s">
        <v>710</v>
      </c>
      <c r="U63" s="540" t="s">
        <v>695</v>
      </c>
      <c r="V63" s="540" t="s">
        <v>711</v>
      </c>
      <c r="W63" s="602">
        <v>67540</v>
      </c>
      <c r="X63" s="580">
        <v>5</v>
      </c>
      <c r="Y63" s="634" t="s">
        <v>1127</v>
      </c>
      <c r="Z63" s="95"/>
      <c r="AA63"/>
      <c r="AB63"/>
      <c r="AC63"/>
      <c r="AD63"/>
    </row>
    <row r="64" spans="13:30" x14ac:dyDescent="0.25">
      <c r="M64" s="1410" t="str">
        <f t="shared" si="0"/>
        <v>CHLOROANILINE, p-</v>
      </c>
      <c r="N64" s="718" t="s">
        <v>1284</v>
      </c>
      <c r="O64" s="147" t="s">
        <v>145</v>
      </c>
      <c r="P64" s="642">
        <v>9.9999999999999995E-7</v>
      </c>
      <c r="Q64" s="642">
        <v>9.9999999999999995E-7</v>
      </c>
      <c r="R64" s="642">
        <v>1.0000000000000001E-5</v>
      </c>
      <c r="S64" s="542">
        <v>0.2</v>
      </c>
      <c r="T64" s="541" t="s">
        <v>710</v>
      </c>
      <c r="U64" s="540" t="s">
        <v>695</v>
      </c>
      <c r="V64" s="540" t="s">
        <v>711</v>
      </c>
      <c r="W64" s="602">
        <v>112.7</v>
      </c>
      <c r="X64" s="580">
        <v>3</v>
      </c>
      <c r="Y64" s="330" t="s">
        <v>1048</v>
      </c>
      <c r="Z64" s="95"/>
      <c r="AA64"/>
      <c r="AB64"/>
      <c r="AC64"/>
      <c r="AD64"/>
    </row>
    <row r="65" spans="13:30" x14ac:dyDescent="0.25">
      <c r="M65" s="1410" t="str">
        <f t="shared" si="0"/>
        <v>CHLOROBENZENE</v>
      </c>
      <c r="N65" s="718" t="s">
        <v>1285</v>
      </c>
      <c r="O65" s="147" t="s">
        <v>146</v>
      </c>
      <c r="P65" s="642" t="s">
        <v>1014</v>
      </c>
      <c r="Q65" s="642" t="s">
        <v>1014</v>
      </c>
      <c r="R65" s="642" t="s">
        <v>1014</v>
      </c>
      <c r="S65" s="542">
        <v>0.2</v>
      </c>
      <c r="T65" s="541" t="s">
        <v>710</v>
      </c>
      <c r="U65" s="540" t="s">
        <v>693</v>
      </c>
      <c r="V65" s="540" t="s">
        <v>711</v>
      </c>
      <c r="W65" s="602">
        <v>233.9</v>
      </c>
      <c r="X65" s="580">
        <v>1</v>
      </c>
      <c r="Y65" s="330" t="s">
        <v>1020</v>
      </c>
      <c r="Z65" s="95"/>
      <c r="AA65"/>
      <c r="AB65"/>
      <c r="AC65"/>
      <c r="AD65"/>
    </row>
    <row r="66" spans="13:30" x14ac:dyDescent="0.25">
      <c r="M66" s="1410" t="str">
        <f t="shared" si="0"/>
        <v>CHLOROETHANE</v>
      </c>
      <c r="N66" s="718" t="s">
        <v>1286</v>
      </c>
      <c r="O66" s="147" t="s">
        <v>829</v>
      </c>
      <c r="P66" s="642">
        <v>9.9999999999999995E-7</v>
      </c>
      <c r="Q66" s="642">
        <v>9.9999999999999995E-7</v>
      </c>
      <c r="R66" s="642">
        <v>9.9999999999999995E-7</v>
      </c>
      <c r="S66" s="542">
        <v>0.2</v>
      </c>
      <c r="T66" s="541" t="s">
        <v>710</v>
      </c>
      <c r="U66" s="540" t="s">
        <v>693</v>
      </c>
      <c r="V66" s="540" t="s">
        <v>711</v>
      </c>
      <c r="W66" s="602">
        <v>21.73</v>
      </c>
      <c r="X66" s="580">
        <v>1</v>
      </c>
      <c r="Y66" s="330" t="s">
        <v>1020</v>
      </c>
      <c r="Z66" s="95"/>
      <c r="AA66"/>
      <c r="AB66"/>
      <c r="AC66"/>
      <c r="AD66"/>
    </row>
    <row r="67" spans="13:30" x14ac:dyDescent="0.25">
      <c r="M67" s="1410" t="str">
        <f t="shared" si="0"/>
        <v>CHLOROFORM</v>
      </c>
      <c r="N67" s="718" t="s">
        <v>1287</v>
      </c>
      <c r="O67" s="147" t="s">
        <v>147</v>
      </c>
      <c r="P67" s="642">
        <v>9.9999999999999995E-7</v>
      </c>
      <c r="Q67" s="642">
        <v>9.9999999999999995E-7</v>
      </c>
      <c r="R67" s="642">
        <v>9.9999999999999995E-7</v>
      </c>
      <c r="S67" s="542">
        <v>0.2</v>
      </c>
      <c r="T67" s="541" t="s">
        <v>710</v>
      </c>
      <c r="U67" s="540" t="s">
        <v>693</v>
      </c>
      <c r="V67" s="540" t="s">
        <v>711</v>
      </c>
      <c r="W67" s="602">
        <v>31.82</v>
      </c>
      <c r="X67" s="580">
        <v>1</v>
      </c>
      <c r="Y67" s="330" t="s">
        <v>1020</v>
      </c>
      <c r="Z67" s="95"/>
      <c r="AA67"/>
      <c r="AB67"/>
      <c r="AC67"/>
      <c r="AD67"/>
    </row>
    <row r="68" spans="13:30" x14ac:dyDescent="0.25">
      <c r="M68" s="1410" t="str">
        <f t="shared" si="0"/>
        <v>CHLOROMETHANE</v>
      </c>
      <c r="N68" s="718" t="s">
        <v>1288</v>
      </c>
      <c r="O68" s="147" t="s">
        <v>830</v>
      </c>
      <c r="P68" s="642">
        <v>9.9999999999999995E-7</v>
      </c>
      <c r="Q68" s="642">
        <v>9.9999999999999995E-7</v>
      </c>
      <c r="R68" s="642">
        <v>9.9999999999999995E-7</v>
      </c>
      <c r="S68" s="542">
        <v>0.2</v>
      </c>
      <c r="T68" s="541" t="s">
        <v>710</v>
      </c>
      <c r="U68" s="540" t="s">
        <v>693</v>
      </c>
      <c r="V68" s="540" t="s">
        <v>711</v>
      </c>
      <c r="W68" s="602">
        <v>13.22</v>
      </c>
      <c r="X68" s="580">
        <v>1</v>
      </c>
      <c r="Y68" s="330" t="s">
        <v>1020</v>
      </c>
      <c r="Z68" s="95"/>
      <c r="AA68"/>
      <c r="AB68"/>
      <c r="AC68"/>
      <c r="AD68"/>
    </row>
    <row r="69" spans="13:30" x14ac:dyDescent="0.25">
      <c r="M69" s="1410" t="str">
        <f t="shared" si="0"/>
        <v>CHLOROPHENOL, 2-</v>
      </c>
      <c r="N69" s="718" t="s">
        <v>1289</v>
      </c>
      <c r="O69" s="147" t="s">
        <v>148</v>
      </c>
      <c r="P69" s="642" t="s">
        <v>1014</v>
      </c>
      <c r="Q69" s="642" t="s">
        <v>1014</v>
      </c>
      <c r="R69" s="642" t="s">
        <v>1014</v>
      </c>
      <c r="S69" s="542">
        <v>0.2</v>
      </c>
      <c r="T69" s="541" t="s">
        <v>710</v>
      </c>
      <c r="U69" s="540" t="s">
        <v>693</v>
      </c>
      <c r="V69" s="540" t="s">
        <v>711</v>
      </c>
      <c r="W69" s="602">
        <v>388</v>
      </c>
      <c r="X69" s="580">
        <v>1</v>
      </c>
      <c r="Y69" s="330" t="s">
        <v>1020</v>
      </c>
      <c r="Z69" s="95"/>
      <c r="AA69"/>
      <c r="AB69"/>
      <c r="AC69"/>
      <c r="AD69"/>
    </row>
    <row r="70" spans="13:30" x14ac:dyDescent="0.25">
      <c r="M70" s="1410" t="str">
        <f t="shared" si="0"/>
        <v>CHROMIUM (Total)</v>
      </c>
      <c r="N70" s="718" t="s">
        <v>1290</v>
      </c>
      <c r="O70" s="544" t="s">
        <v>653</v>
      </c>
      <c r="P70" s="642">
        <v>9.9999999999999995E-7</v>
      </c>
      <c r="Q70" s="642">
        <v>9.9999999999999995E-7</v>
      </c>
      <c r="R70" s="642">
        <v>1.0000000000000001E-5</v>
      </c>
      <c r="S70" s="542">
        <v>0.2</v>
      </c>
      <c r="T70" s="541" t="s">
        <v>711</v>
      </c>
      <c r="U70" s="540" t="s">
        <v>695</v>
      </c>
      <c r="V70" s="540" t="s">
        <v>711</v>
      </c>
      <c r="W70" s="602" t="s">
        <v>1233</v>
      </c>
      <c r="X70" s="580">
        <v>2</v>
      </c>
      <c r="Y70" s="650" t="s">
        <v>1046</v>
      </c>
      <c r="Z70" s="95"/>
      <c r="AA70"/>
      <c r="AB70"/>
      <c r="AC70"/>
      <c r="AD70"/>
    </row>
    <row r="71" spans="13:30" x14ac:dyDescent="0.25">
      <c r="M71" s="1410" t="str">
        <f t="shared" si="0"/>
        <v>CHROMIUM III</v>
      </c>
      <c r="N71" s="720" t="s">
        <v>1291</v>
      </c>
      <c r="O71" s="147" t="s">
        <v>827</v>
      </c>
      <c r="P71" s="642" t="s">
        <v>1014</v>
      </c>
      <c r="Q71" s="642" t="s">
        <v>1014</v>
      </c>
      <c r="R71" s="642" t="s">
        <v>1014</v>
      </c>
      <c r="S71" s="542">
        <v>0.2</v>
      </c>
      <c r="T71" s="541" t="s">
        <v>711</v>
      </c>
      <c r="U71" s="540" t="s">
        <v>695</v>
      </c>
      <c r="V71" s="540" t="s">
        <v>711</v>
      </c>
      <c r="W71" s="602" t="s">
        <v>1233</v>
      </c>
      <c r="X71" s="580">
        <v>2</v>
      </c>
      <c r="Y71" s="330" t="s">
        <v>1021</v>
      </c>
      <c r="Z71" s="95"/>
      <c r="AA71"/>
      <c r="AB71"/>
      <c r="AC71"/>
      <c r="AD71"/>
    </row>
    <row r="72" spans="13:30" ht="15.6" x14ac:dyDescent="0.25">
      <c r="M72" s="1410" t="str">
        <f t="shared" si="0"/>
        <v>CHROMIUM VI</v>
      </c>
      <c r="N72" s="718" t="s">
        <v>1292</v>
      </c>
      <c r="O72" s="147" t="s">
        <v>828</v>
      </c>
      <c r="P72" s="642">
        <v>1E-4</v>
      </c>
      <c r="Q72" s="642">
        <v>1E-4</v>
      </c>
      <c r="R72" s="642">
        <v>1E-4</v>
      </c>
      <c r="S72" s="542">
        <v>0.2</v>
      </c>
      <c r="T72" s="541" t="s">
        <v>711</v>
      </c>
      <c r="U72" s="540" t="s">
        <v>695</v>
      </c>
      <c r="V72" s="540" t="s">
        <v>711</v>
      </c>
      <c r="W72" s="602" t="s">
        <v>1233</v>
      </c>
      <c r="X72" s="580">
        <v>2</v>
      </c>
      <c r="Y72" s="649" t="s">
        <v>1126</v>
      </c>
      <c r="Z72" s="95"/>
      <c r="AA72"/>
      <c r="AB72"/>
      <c r="AC72"/>
      <c r="AD72"/>
    </row>
    <row r="73" spans="13:30" x14ac:dyDescent="0.25">
      <c r="M73" s="1410" t="str">
        <f t="shared" si="0"/>
        <v>CHRYSENE</v>
      </c>
      <c r="N73" s="718" t="s">
        <v>1293</v>
      </c>
      <c r="O73" s="147" t="s">
        <v>149</v>
      </c>
      <c r="P73" s="642">
        <v>1E-4</v>
      </c>
      <c r="Q73" s="642">
        <v>1.0000000000000001E-5</v>
      </c>
      <c r="R73" s="642">
        <v>1.0000000000000001E-5</v>
      </c>
      <c r="S73" s="542">
        <v>0.2</v>
      </c>
      <c r="T73" s="541" t="s">
        <v>710</v>
      </c>
      <c r="U73" s="540" t="s">
        <v>695</v>
      </c>
      <c r="V73" s="540" t="s">
        <v>711</v>
      </c>
      <c r="W73" s="602">
        <v>180500</v>
      </c>
      <c r="X73" s="580">
        <v>5</v>
      </c>
      <c r="Y73" s="330" t="s">
        <v>1049</v>
      </c>
      <c r="Z73" s="95"/>
      <c r="AA73"/>
      <c r="AB73"/>
      <c r="AC73"/>
      <c r="AD73"/>
    </row>
    <row r="74" spans="13:30" x14ac:dyDescent="0.25">
      <c r="M74" s="1410" t="str">
        <f t="shared" si="0"/>
        <v>COBALT</v>
      </c>
      <c r="N74" s="718" t="s">
        <v>1294</v>
      </c>
      <c r="O74" s="147" t="s">
        <v>150</v>
      </c>
      <c r="P74" s="642">
        <v>9.9999999999999995E-7</v>
      </c>
      <c r="Q74" s="642">
        <v>9.9999999999999995E-7</v>
      </c>
      <c r="R74" s="642">
        <v>1.0000000000000001E-5</v>
      </c>
      <c r="S74" s="542">
        <v>0.2</v>
      </c>
      <c r="T74" s="541" t="s">
        <v>711</v>
      </c>
      <c r="U74" s="540" t="s">
        <v>695</v>
      </c>
      <c r="V74" s="540" t="s">
        <v>711</v>
      </c>
      <c r="W74" s="602" t="s">
        <v>1233</v>
      </c>
      <c r="X74" s="580">
        <v>2</v>
      </c>
      <c r="Y74" s="330" t="s">
        <v>1021</v>
      </c>
      <c r="Z74" s="95"/>
      <c r="AA74"/>
      <c r="AB74"/>
      <c r="AC74"/>
      <c r="AD74"/>
    </row>
    <row r="75" spans="13:30" x14ac:dyDescent="0.25">
      <c r="M75" s="1410" t="str">
        <f t="shared" si="0"/>
        <v>COPPER</v>
      </c>
      <c r="N75" s="718" t="s">
        <v>1295</v>
      </c>
      <c r="O75" s="147" t="s">
        <v>151</v>
      </c>
      <c r="P75" s="642" t="s">
        <v>1014</v>
      </c>
      <c r="Q75" s="642" t="s">
        <v>1014</v>
      </c>
      <c r="R75" s="642" t="s">
        <v>1014</v>
      </c>
      <c r="S75" s="542">
        <v>0.2</v>
      </c>
      <c r="T75" s="541" t="s">
        <v>711</v>
      </c>
      <c r="U75" s="540" t="s">
        <v>695</v>
      </c>
      <c r="V75" s="540" t="s">
        <v>711</v>
      </c>
      <c r="W75" s="602" t="s">
        <v>1233</v>
      </c>
      <c r="X75" s="580">
        <v>2</v>
      </c>
      <c r="Y75" s="330" t="s">
        <v>1021</v>
      </c>
      <c r="Z75" s="95"/>
      <c r="AA75"/>
      <c r="AB75"/>
      <c r="AC75"/>
      <c r="AD75"/>
    </row>
    <row r="76" spans="13:30" x14ac:dyDescent="0.25">
      <c r="M76" s="1410" t="str">
        <f t="shared" si="0"/>
        <v>CYANIDE (Free)</v>
      </c>
      <c r="N76" s="718" t="s">
        <v>1407</v>
      </c>
      <c r="O76" s="147" t="s">
        <v>152</v>
      </c>
      <c r="P76" s="642" t="s">
        <v>1014</v>
      </c>
      <c r="Q76" s="642" t="s">
        <v>1014</v>
      </c>
      <c r="R76" s="642" t="s">
        <v>1014</v>
      </c>
      <c r="S76" s="542">
        <v>0.2</v>
      </c>
      <c r="T76" s="541" t="s">
        <v>710</v>
      </c>
      <c r="U76" s="540" t="s">
        <v>693</v>
      </c>
      <c r="V76" s="540" t="s">
        <v>711</v>
      </c>
      <c r="W76" s="602" t="s">
        <v>1233</v>
      </c>
      <c r="X76" s="580">
        <v>1</v>
      </c>
      <c r="Y76" s="330" t="s">
        <v>1020</v>
      </c>
      <c r="Z76" s="95"/>
      <c r="AA76"/>
      <c r="AB76"/>
      <c r="AC76"/>
      <c r="AD76"/>
    </row>
    <row r="77" spans="13:30" ht="26.4" x14ac:dyDescent="0.25">
      <c r="M77" s="1410" t="str">
        <f t="shared" si="0"/>
        <v>CYCLO-1,3,5-TRIMETHYLENE-2,4,6-TRINITRAMINE (RDX)</v>
      </c>
      <c r="N77" s="718" t="s">
        <v>1296</v>
      </c>
      <c r="O77" s="719" t="s">
        <v>105</v>
      </c>
      <c r="P77" s="642">
        <v>9.9999999999999995E-7</v>
      </c>
      <c r="Q77" s="642">
        <v>9.9999999999999995E-7</v>
      </c>
      <c r="R77" s="642">
        <v>1.0000000000000001E-5</v>
      </c>
      <c r="S77" s="542">
        <v>0.2</v>
      </c>
      <c r="T77" s="541" t="s">
        <v>710</v>
      </c>
      <c r="U77" s="540" t="s">
        <v>695</v>
      </c>
      <c r="V77" s="540" t="s">
        <v>711</v>
      </c>
      <c r="W77" s="602">
        <v>89.07</v>
      </c>
      <c r="X77" s="580">
        <v>3</v>
      </c>
      <c r="Y77" s="330" t="s">
        <v>1048</v>
      </c>
      <c r="Z77" s="95"/>
      <c r="AA77"/>
      <c r="AB77"/>
      <c r="AC77"/>
      <c r="AD77"/>
    </row>
    <row r="78" spans="13:30" x14ac:dyDescent="0.25">
      <c r="M78" s="1410" t="str">
        <f t="shared" si="0"/>
        <v>DALAPON</v>
      </c>
      <c r="N78" s="718" t="s">
        <v>1297</v>
      </c>
      <c r="O78" s="6" t="s">
        <v>106</v>
      </c>
      <c r="P78" s="642" t="s">
        <v>1014</v>
      </c>
      <c r="Q78" s="642" t="s">
        <v>1014</v>
      </c>
      <c r="R78" s="642" t="s">
        <v>1014</v>
      </c>
      <c r="S78" s="542">
        <v>0.2</v>
      </c>
      <c r="T78" s="541" t="s">
        <v>710</v>
      </c>
      <c r="U78" s="540" t="s">
        <v>695</v>
      </c>
      <c r="V78" s="540" t="s">
        <v>711</v>
      </c>
      <c r="W78" s="602">
        <v>3.2</v>
      </c>
      <c r="X78" s="580">
        <v>3</v>
      </c>
      <c r="Y78" s="330" t="s">
        <v>1048</v>
      </c>
      <c r="Z78" s="95"/>
      <c r="AA78"/>
      <c r="AB78"/>
      <c r="AC78"/>
      <c r="AD78"/>
    </row>
    <row r="79" spans="13:30" x14ac:dyDescent="0.25">
      <c r="M79" s="1410" t="str">
        <f t="shared" si="0"/>
        <v>DIBENZO(a,h)ANTHTRACENE</v>
      </c>
      <c r="N79" s="718" t="s">
        <v>1298</v>
      </c>
      <c r="O79" s="147" t="s">
        <v>153</v>
      </c>
      <c r="P79" s="642">
        <v>1E-4</v>
      </c>
      <c r="Q79" s="642">
        <v>1.0000000000000001E-5</v>
      </c>
      <c r="R79" s="642">
        <v>1.0000000000000001E-5</v>
      </c>
      <c r="S79" s="542">
        <v>0.2</v>
      </c>
      <c r="T79" s="541" t="s">
        <v>710</v>
      </c>
      <c r="U79" s="540" t="s">
        <v>695</v>
      </c>
      <c r="V79" s="540" t="s">
        <v>711</v>
      </c>
      <c r="W79" s="602">
        <v>1912000</v>
      </c>
      <c r="X79" s="580">
        <v>5</v>
      </c>
      <c r="Y79" s="330" t="s">
        <v>1049</v>
      </c>
      <c r="Z79" s="95"/>
      <c r="AA79"/>
      <c r="AB79"/>
      <c r="AC79"/>
      <c r="AD79"/>
    </row>
    <row r="80" spans="13:30" x14ac:dyDescent="0.25">
      <c r="M80" s="1410" t="str">
        <f t="shared" si="0"/>
        <v>DIBROMO-3-CHLOROPROPANE, 1,2-</v>
      </c>
      <c r="N80" s="718" t="s">
        <v>1299</v>
      </c>
      <c r="O80" s="147" t="s">
        <v>86</v>
      </c>
      <c r="P80" s="642">
        <v>9.9999999999999995E-7</v>
      </c>
      <c r="Q80" s="642">
        <v>9.9999999999999995E-7</v>
      </c>
      <c r="R80" s="642">
        <v>9.9999999999999995E-7</v>
      </c>
      <c r="S80" s="542">
        <v>0.2</v>
      </c>
      <c r="T80" s="541" t="s">
        <v>710</v>
      </c>
      <c r="U80" s="540" t="s">
        <v>693</v>
      </c>
      <c r="V80" s="540" t="s">
        <v>711</v>
      </c>
      <c r="W80" s="602">
        <v>115.8</v>
      </c>
      <c r="X80" s="580">
        <v>1</v>
      </c>
      <c r="Y80" s="330" t="s">
        <v>1020</v>
      </c>
      <c r="Z80" s="95"/>
      <c r="AA80"/>
      <c r="AB80"/>
      <c r="AC80"/>
      <c r="AD80"/>
    </row>
    <row r="81" spans="13:30" x14ac:dyDescent="0.25">
      <c r="M81" s="1410" t="str">
        <f t="shared" si="0"/>
        <v>DIBROMOCHLOROMETHANE</v>
      </c>
      <c r="N81" s="718" t="s">
        <v>1300</v>
      </c>
      <c r="O81" s="147" t="s">
        <v>154</v>
      </c>
      <c r="P81" s="642">
        <v>9.9999999999999995E-7</v>
      </c>
      <c r="Q81" s="642">
        <v>9.9999999999999995E-7</v>
      </c>
      <c r="R81" s="642">
        <v>9.9999999999999995E-7</v>
      </c>
      <c r="S81" s="542">
        <v>0.2</v>
      </c>
      <c r="T81" s="541" t="s">
        <v>710</v>
      </c>
      <c r="U81" s="540" t="s">
        <v>693</v>
      </c>
      <c r="V81" s="540" t="s">
        <v>711</v>
      </c>
      <c r="W81" s="602">
        <v>31.82</v>
      </c>
      <c r="X81" s="580">
        <v>1</v>
      </c>
      <c r="Y81" s="330" t="s">
        <v>1020</v>
      </c>
      <c r="Z81" s="95"/>
      <c r="AA81"/>
      <c r="AB81"/>
      <c r="AC81"/>
      <c r="AD81"/>
    </row>
    <row r="82" spans="13:30" x14ac:dyDescent="0.25">
      <c r="M82" s="1410" t="str">
        <f t="shared" si="0"/>
        <v>DIBROMOETHANE, 1,2-</v>
      </c>
      <c r="N82" s="718" t="s">
        <v>1301</v>
      </c>
      <c r="O82" s="147" t="s">
        <v>528</v>
      </c>
      <c r="P82" s="642">
        <v>9.9999999999999995E-7</v>
      </c>
      <c r="Q82" s="642">
        <v>9.9999999999999995E-7</v>
      </c>
      <c r="R82" s="642">
        <v>9.9999999999999995E-7</v>
      </c>
      <c r="S82" s="542">
        <v>0.2</v>
      </c>
      <c r="T82" s="541" t="s">
        <v>710</v>
      </c>
      <c r="U82" s="540" t="s">
        <v>693</v>
      </c>
      <c r="V82" s="540" t="s">
        <v>711</v>
      </c>
      <c r="W82" s="602">
        <v>39.6</v>
      </c>
      <c r="X82" s="580">
        <v>1</v>
      </c>
      <c r="Y82" s="330" t="s">
        <v>1020</v>
      </c>
      <c r="Z82" s="95"/>
      <c r="AA82"/>
      <c r="AB82"/>
      <c r="AC82"/>
      <c r="AD82"/>
    </row>
    <row r="83" spans="13:30" x14ac:dyDescent="0.25">
      <c r="M83" s="1410" t="str">
        <f t="shared" si="0"/>
        <v>DICHLOROBENZENE, 1,2-</v>
      </c>
      <c r="N83" s="718" t="s">
        <v>1302</v>
      </c>
      <c r="O83" s="147" t="s">
        <v>155</v>
      </c>
      <c r="P83" s="642" t="s">
        <v>1014</v>
      </c>
      <c r="Q83" s="642" t="s">
        <v>1014</v>
      </c>
      <c r="R83" s="642" t="s">
        <v>1014</v>
      </c>
      <c r="S83" s="542">
        <v>0.2</v>
      </c>
      <c r="T83" s="541" t="s">
        <v>710</v>
      </c>
      <c r="U83" s="540" t="s">
        <v>693</v>
      </c>
      <c r="V83" s="540" t="s">
        <v>711</v>
      </c>
      <c r="W83" s="602">
        <v>382.9</v>
      </c>
      <c r="X83" s="580">
        <v>1</v>
      </c>
      <c r="Y83" s="330" t="s">
        <v>1020</v>
      </c>
      <c r="Z83" s="95"/>
      <c r="AA83"/>
      <c r="AB83"/>
      <c r="AC83"/>
      <c r="AD83"/>
    </row>
    <row r="84" spans="13:30" x14ac:dyDescent="0.25">
      <c r="M84" s="1410" t="str">
        <f t="shared" si="0"/>
        <v>DICHLOROBENZENE, 1,3-</v>
      </c>
      <c r="N84" s="718" t="s">
        <v>1303</v>
      </c>
      <c r="O84" s="147" t="s">
        <v>235</v>
      </c>
      <c r="P84" s="642" t="s">
        <v>1014</v>
      </c>
      <c r="Q84" s="642" t="s">
        <v>1014</v>
      </c>
      <c r="R84" s="642" t="s">
        <v>1014</v>
      </c>
      <c r="S84" s="542">
        <v>0.2</v>
      </c>
      <c r="T84" s="541" t="s">
        <v>710</v>
      </c>
      <c r="U84" s="540" t="s">
        <v>693</v>
      </c>
      <c r="V84" s="540" t="s">
        <v>711</v>
      </c>
      <c r="W84" s="602">
        <v>617</v>
      </c>
      <c r="X84" s="580">
        <v>1</v>
      </c>
      <c r="Y84" s="330" t="s">
        <v>1020</v>
      </c>
      <c r="Z84" s="95"/>
      <c r="AA84"/>
      <c r="AB84"/>
      <c r="AC84"/>
      <c r="AD84"/>
    </row>
    <row r="85" spans="13:30" x14ac:dyDescent="0.25">
      <c r="M85" s="1410" t="str">
        <f t="shared" si="0"/>
        <v>DICHLOROBENZENE, 1,4-</v>
      </c>
      <c r="N85" s="718" t="s">
        <v>1304</v>
      </c>
      <c r="O85" s="147" t="s">
        <v>236</v>
      </c>
      <c r="P85" s="642">
        <v>9.9999999999999995E-7</v>
      </c>
      <c r="Q85" s="642">
        <v>9.9999999999999995E-7</v>
      </c>
      <c r="R85" s="642">
        <v>9.9999999999999995E-7</v>
      </c>
      <c r="S85" s="542">
        <v>0.2</v>
      </c>
      <c r="T85" s="541" t="s">
        <v>710</v>
      </c>
      <c r="U85" s="540" t="s">
        <v>693</v>
      </c>
      <c r="V85" s="540" t="s">
        <v>711</v>
      </c>
      <c r="W85" s="602">
        <v>375.3</v>
      </c>
      <c r="X85" s="580">
        <v>1</v>
      </c>
      <c r="Y85" s="330" t="s">
        <v>1020</v>
      </c>
      <c r="Z85" s="95"/>
      <c r="AA85"/>
      <c r="AB85"/>
      <c r="AC85"/>
      <c r="AD85"/>
    </row>
    <row r="86" spans="13:30" x14ac:dyDescent="0.25">
      <c r="M86" s="1410" t="str">
        <f t="shared" si="0"/>
        <v>DICHLOROBENZIDINE, 3,3-</v>
      </c>
      <c r="N86" s="718" t="s">
        <v>1305</v>
      </c>
      <c r="O86" s="147" t="s">
        <v>237</v>
      </c>
      <c r="P86" s="642">
        <v>9.9999999999999995E-7</v>
      </c>
      <c r="Q86" s="642">
        <v>9.9999999999999995E-7</v>
      </c>
      <c r="R86" s="642">
        <v>1.0000000000000001E-5</v>
      </c>
      <c r="S86" s="542">
        <v>0.2</v>
      </c>
      <c r="T86" s="541" t="s">
        <v>710</v>
      </c>
      <c r="U86" s="540" t="s">
        <v>695</v>
      </c>
      <c r="V86" s="540" t="s">
        <v>711</v>
      </c>
      <c r="W86" s="602">
        <v>3190</v>
      </c>
      <c r="X86" s="580">
        <v>3</v>
      </c>
      <c r="Y86" s="330" t="s">
        <v>1048</v>
      </c>
      <c r="Z86" s="95"/>
      <c r="AA86"/>
      <c r="AB86"/>
      <c r="AC86"/>
      <c r="AD86"/>
    </row>
    <row r="87" spans="13:30" ht="26.4" x14ac:dyDescent="0.25">
      <c r="M87" s="1410" t="str">
        <f t="shared" si="0"/>
        <v>DICHLORODIPHENYLDICHLOROETHANE (DDD)</v>
      </c>
      <c r="N87" s="718" t="s">
        <v>1306</v>
      </c>
      <c r="O87" s="147" t="s">
        <v>375</v>
      </c>
      <c r="P87" s="642">
        <v>9.9999999999999995E-7</v>
      </c>
      <c r="Q87" s="642">
        <v>9.9999999999999995E-7</v>
      </c>
      <c r="R87" s="642">
        <v>1.0000000000000001E-5</v>
      </c>
      <c r="S87" s="542">
        <v>0.2</v>
      </c>
      <c r="T87" s="541" t="s">
        <v>710</v>
      </c>
      <c r="U87" s="540" t="s">
        <v>695</v>
      </c>
      <c r="V87" s="540" t="s">
        <v>711</v>
      </c>
      <c r="W87" s="602">
        <v>117500</v>
      </c>
      <c r="X87" s="580">
        <v>5</v>
      </c>
      <c r="Y87" s="330" t="s">
        <v>1049</v>
      </c>
      <c r="Z87" s="95"/>
      <c r="AA87"/>
      <c r="AB87"/>
      <c r="AC87"/>
      <c r="AD87"/>
    </row>
    <row r="88" spans="13:30" ht="26.4" x14ac:dyDescent="0.25">
      <c r="M88" s="1410" t="str">
        <f t="shared" si="0"/>
        <v>DICHLORODIPHENYLDICHLOROETHYLENE (DDE)</v>
      </c>
      <c r="N88" s="718" t="s">
        <v>1307</v>
      </c>
      <c r="O88" s="147" t="s">
        <v>376</v>
      </c>
      <c r="P88" s="642">
        <v>9.9999999999999995E-7</v>
      </c>
      <c r="Q88" s="642">
        <v>9.9999999999999995E-7</v>
      </c>
      <c r="R88" s="642">
        <v>1.0000000000000001E-5</v>
      </c>
      <c r="S88" s="542">
        <v>0.2</v>
      </c>
      <c r="T88" s="541" t="s">
        <v>710</v>
      </c>
      <c r="U88" s="540" t="s">
        <v>695</v>
      </c>
      <c r="V88" s="540" t="s">
        <v>711</v>
      </c>
      <c r="W88" s="602">
        <v>117500</v>
      </c>
      <c r="X88" s="580">
        <v>5</v>
      </c>
      <c r="Y88" s="330" t="s">
        <v>1049</v>
      </c>
      <c r="Z88" s="95"/>
      <c r="AA88"/>
      <c r="AB88"/>
      <c r="AC88"/>
      <c r="AD88"/>
    </row>
    <row r="89" spans="13:30" ht="26.4" x14ac:dyDescent="0.25">
      <c r="M89" s="1410" t="str">
        <f t="shared" si="0"/>
        <v>DICHLORODIPHENYLTRICHLOROETHANE (DDT)</v>
      </c>
      <c r="N89" s="718" t="s">
        <v>1308</v>
      </c>
      <c r="O89" s="147" t="s">
        <v>377</v>
      </c>
      <c r="P89" s="642">
        <v>9.9999999999999995E-7</v>
      </c>
      <c r="Q89" s="642">
        <v>9.9999999999999995E-7</v>
      </c>
      <c r="R89" s="642">
        <v>1.0000000000000001E-5</v>
      </c>
      <c r="S89" s="542">
        <v>0.2</v>
      </c>
      <c r="T89" s="541" t="s">
        <v>710</v>
      </c>
      <c r="U89" s="540" t="s">
        <v>695</v>
      </c>
      <c r="V89" s="540" t="s">
        <v>711</v>
      </c>
      <c r="W89" s="602">
        <v>168600</v>
      </c>
      <c r="X89" s="580">
        <v>5</v>
      </c>
      <c r="Y89" s="330" t="s">
        <v>1049</v>
      </c>
      <c r="Z89" s="95"/>
      <c r="AA89"/>
      <c r="AB89"/>
      <c r="AC89"/>
      <c r="AD89"/>
    </row>
    <row r="90" spans="13:30" x14ac:dyDescent="0.25">
      <c r="M90" s="1410" t="str">
        <f t="shared" si="0"/>
        <v>DICHLOROETHANE, 1,1-</v>
      </c>
      <c r="N90" s="718" t="s">
        <v>1309</v>
      </c>
      <c r="O90" s="147" t="s">
        <v>244</v>
      </c>
      <c r="P90" s="642">
        <v>9.9999999999999995E-7</v>
      </c>
      <c r="Q90" s="642">
        <v>9.9999999999999995E-7</v>
      </c>
      <c r="R90" s="642">
        <v>9.9999999999999995E-7</v>
      </c>
      <c r="S90" s="542">
        <v>0.2</v>
      </c>
      <c r="T90" s="541" t="s">
        <v>710</v>
      </c>
      <c r="U90" s="540" t="s">
        <v>693</v>
      </c>
      <c r="V90" s="540" t="s">
        <v>711</v>
      </c>
      <c r="W90" s="602">
        <v>31.82</v>
      </c>
      <c r="X90" s="580">
        <v>1</v>
      </c>
      <c r="Y90" s="330" t="s">
        <v>1020</v>
      </c>
      <c r="Z90" s="95"/>
      <c r="AA90"/>
      <c r="AB90"/>
      <c r="AC90"/>
      <c r="AD90"/>
    </row>
    <row r="91" spans="13:30" x14ac:dyDescent="0.25">
      <c r="M91" s="1410" t="str">
        <f t="shared" si="0"/>
        <v>DICHLOROETHANE, 1,2-</v>
      </c>
      <c r="N91" s="718" t="s">
        <v>1310</v>
      </c>
      <c r="O91" s="147" t="s">
        <v>245</v>
      </c>
      <c r="P91" s="642">
        <v>9.9999999999999995E-7</v>
      </c>
      <c r="Q91" s="642">
        <v>9.9999999999999995E-7</v>
      </c>
      <c r="R91" s="642">
        <v>9.9999999999999995E-7</v>
      </c>
      <c r="S91" s="542">
        <v>0.2</v>
      </c>
      <c r="T91" s="541" t="s">
        <v>710</v>
      </c>
      <c r="U91" s="540" t="s">
        <v>693</v>
      </c>
      <c r="V91" s="540" t="s">
        <v>711</v>
      </c>
      <c r="W91" s="602">
        <v>39.6</v>
      </c>
      <c r="X91" s="580">
        <v>1</v>
      </c>
      <c r="Y91" s="330" t="s">
        <v>1020</v>
      </c>
      <c r="Z91" s="95"/>
      <c r="AA91"/>
      <c r="AB91"/>
      <c r="AC91"/>
      <c r="AD91"/>
    </row>
    <row r="92" spans="13:30" x14ac:dyDescent="0.25">
      <c r="M92" s="1410" t="str">
        <f t="shared" si="0"/>
        <v>DICHLOROETHYLENE, 1,1-</v>
      </c>
      <c r="N92" s="718" t="s">
        <v>1311</v>
      </c>
      <c r="O92" s="147" t="s">
        <v>307</v>
      </c>
      <c r="P92" s="642" t="s">
        <v>1014</v>
      </c>
      <c r="Q92" s="642" t="s">
        <v>1014</v>
      </c>
      <c r="R92" s="642" t="s">
        <v>1014</v>
      </c>
      <c r="S92" s="542">
        <v>0.2</v>
      </c>
      <c r="T92" s="541" t="s">
        <v>710</v>
      </c>
      <c r="U92" s="540" t="s">
        <v>693</v>
      </c>
      <c r="V92" s="540" t="s">
        <v>711</v>
      </c>
      <c r="W92" s="602">
        <v>31.82</v>
      </c>
      <c r="X92" s="580">
        <v>1</v>
      </c>
      <c r="Y92" s="330" t="s">
        <v>1020</v>
      </c>
      <c r="Z92" s="95"/>
      <c r="AA92"/>
      <c r="AB92"/>
      <c r="AC92"/>
      <c r="AD92"/>
    </row>
    <row r="93" spans="13:30" x14ac:dyDescent="0.25">
      <c r="M93" s="1410" t="str">
        <f t="shared" si="0"/>
        <v>DICHLOROETHYLENE, Cis 1,2-</v>
      </c>
      <c r="N93" s="718" t="s">
        <v>1312</v>
      </c>
      <c r="O93" s="147" t="s">
        <v>308</v>
      </c>
      <c r="P93" s="642" t="s">
        <v>1014</v>
      </c>
      <c r="Q93" s="642" t="s">
        <v>1014</v>
      </c>
      <c r="R93" s="642" t="s">
        <v>1014</v>
      </c>
      <c r="S93" s="542">
        <v>0.2</v>
      </c>
      <c r="T93" s="541" t="s">
        <v>710</v>
      </c>
      <c r="U93" s="540" t="s">
        <v>693</v>
      </c>
      <c r="V93" s="540" t="s">
        <v>711</v>
      </c>
      <c r="W93" s="602">
        <v>39.6</v>
      </c>
      <c r="X93" s="580">
        <v>1</v>
      </c>
      <c r="Y93" s="330" t="s">
        <v>1020</v>
      </c>
      <c r="Z93" s="95"/>
      <c r="AA93"/>
      <c r="AB93"/>
      <c r="AC93"/>
      <c r="AD93"/>
    </row>
    <row r="94" spans="13:30" x14ac:dyDescent="0.25">
      <c r="M94" s="1410" t="str">
        <f t="shared" si="0"/>
        <v>DICHLOROETHYLENE, Trans 1,2-</v>
      </c>
      <c r="N94" s="718" t="s">
        <v>1313</v>
      </c>
      <c r="O94" s="147" t="s">
        <v>238</v>
      </c>
      <c r="P94" s="642" t="s">
        <v>1014</v>
      </c>
      <c r="Q94" s="642" t="s">
        <v>1014</v>
      </c>
      <c r="R94" s="642" t="s">
        <v>1014</v>
      </c>
      <c r="S94" s="542">
        <v>0.2</v>
      </c>
      <c r="T94" s="541" t="s">
        <v>710</v>
      </c>
      <c r="U94" s="540" t="s">
        <v>693</v>
      </c>
      <c r="V94" s="540" t="s">
        <v>711</v>
      </c>
      <c r="W94" s="602">
        <v>39.6</v>
      </c>
      <c r="X94" s="580">
        <v>1</v>
      </c>
      <c r="Y94" s="330" t="s">
        <v>1020</v>
      </c>
      <c r="Z94" s="95"/>
      <c r="AA94"/>
      <c r="AB94"/>
      <c r="AC94"/>
      <c r="AD94"/>
    </row>
    <row r="95" spans="13:30" x14ac:dyDescent="0.25">
      <c r="M95" s="1410" t="str">
        <f t="shared" si="0"/>
        <v>DICHLOROPHENOL, 2,4-</v>
      </c>
      <c r="N95" s="718" t="s">
        <v>1314</v>
      </c>
      <c r="O95" s="147" t="s">
        <v>1002</v>
      </c>
      <c r="P95" s="642" t="s">
        <v>1014</v>
      </c>
      <c r="Q95" s="642" t="s">
        <v>1014</v>
      </c>
      <c r="R95" s="642" t="s">
        <v>1014</v>
      </c>
      <c r="S95" s="542">
        <v>0.2</v>
      </c>
      <c r="T95" s="541" t="s">
        <v>710</v>
      </c>
      <c r="U95" s="540" t="s">
        <v>695</v>
      </c>
      <c r="V95" s="540" t="s">
        <v>711</v>
      </c>
      <c r="W95" s="602">
        <v>147</v>
      </c>
      <c r="X95" s="580">
        <v>3</v>
      </c>
      <c r="Y95" s="330" t="s">
        <v>1048</v>
      </c>
      <c r="Z95" s="95"/>
      <c r="AA95"/>
      <c r="AB95"/>
      <c r="AC95"/>
      <c r="AD95"/>
    </row>
    <row r="96" spans="13:30" x14ac:dyDescent="0.25">
      <c r="M96" s="1410" t="str">
        <f t="shared" si="0"/>
        <v>DICHLOROPHENOXYACETIC ACID (2,4-D)</v>
      </c>
      <c r="N96" s="718" t="s">
        <v>1315</v>
      </c>
      <c r="O96" s="6" t="s">
        <v>107</v>
      </c>
      <c r="P96" s="642" t="s">
        <v>1014</v>
      </c>
      <c r="Q96" s="642" t="s">
        <v>1014</v>
      </c>
      <c r="R96" s="642" t="s">
        <v>1014</v>
      </c>
      <c r="S96" s="542">
        <v>0.2</v>
      </c>
      <c r="T96" s="541" t="s">
        <v>710</v>
      </c>
      <c r="U96" s="540" t="s">
        <v>695</v>
      </c>
      <c r="V96" s="540" t="s">
        <v>711</v>
      </c>
      <c r="W96" s="602">
        <v>29.63</v>
      </c>
      <c r="X96" s="580">
        <v>3</v>
      </c>
      <c r="Y96" s="330" t="s">
        <v>1048</v>
      </c>
      <c r="Z96" s="95"/>
      <c r="AA96"/>
      <c r="AB96"/>
      <c r="AC96"/>
      <c r="AD96"/>
    </row>
    <row r="97" spans="13:30" x14ac:dyDescent="0.25">
      <c r="M97" s="1410" t="str">
        <f t="shared" si="0"/>
        <v>DICHLOROPROPANE, 1,2-</v>
      </c>
      <c r="N97" s="718" t="s">
        <v>1316</v>
      </c>
      <c r="O97" s="147" t="s">
        <v>1003</v>
      </c>
      <c r="P97" s="642">
        <v>9.9999999999999995E-7</v>
      </c>
      <c r="Q97" s="642">
        <v>9.9999999999999995E-7</v>
      </c>
      <c r="R97" s="642">
        <v>9.9999999999999995E-7</v>
      </c>
      <c r="S97" s="542">
        <v>0.2</v>
      </c>
      <c r="T97" s="541" t="s">
        <v>710</v>
      </c>
      <c r="U97" s="540" t="s">
        <v>693</v>
      </c>
      <c r="V97" s="540" t="s">
        <v>711</v>
      </c>
      <c r="W97" s="602">
        <v>60.7</v>
      </c>
      <c r="X97" s="580">
        <v>1</v>
      </c>
      <c r="Y97" s="330" t="s">
        <v>1020</v>
      </c>
      <c r="Z97" s="95"/>
      <c r="AA97"/>
      <c r="AB97"/>
      <c r="AC97"/>
      <c r="AD97"/>
    </row>
    <row r="98" spans="13:30" x14ac:dyDescent="0.25">
      <c r="M98" s="1410" t="str">
        <f t="shared" ref="M98:M161" si="1">IF($D$14=$N$27,O98,N98)</f>
        <v>DICHLOROPROPENE, 1,3-</v>
      </c>
      <c r="N98" s="718" t="s">
        <v>1317</v>
      </c>
      <c r="O98" s="147" t="s">
        <v>309</v>
      </c>
      <c r="P98" s="642">
        <v>9.9999999999999995E-7</v>
      </c>
      <c r="Q98" s="642">
        <v>9.9999999999999995E-7</v>
      </c>
      <c r="R98" s="642">
        <v>9.9999999999999995E-7</v>
      </c>
      <c r="S98" s="542">
        <v>0.2</v>
      </c>
      <c r="T98" s="541" t="s">
        <v>710</v>
      </c>
      <c r="U98" s="540" t="s">
        <v>693</v>
      </c>
      <c r="V98" s="540" t="s">
        <v>711</v>
      </c>
      <c r="W98" s="602">
        <v>72.17</v>
      </c>
      <c r="X98" s="580">
        <v>1</v>
      </c>
      <c r="Y98" s="330" t="s">
        <v>1020</v>
      </c>
      <c r="Z98" s="95"/>
      <c r="AA98"/>
      <c r="AB98"/>
      <c r="AC98"/>
      <c r="AD98"/>
    </row>
    <row r="99" spans="13:30" x14ac:dyDescent="0.25">
      <c r="M99" s="1410" t="str">
        <f t="shared" si="1"/>
        <v>DIELDRIN</v>
      </c>
      <c r="N99" s="718" t="s">
        <v>1318</v>
      </c>
      <c r="O99" s="658" t="s">
        <v>1004</v>
      </c>
      <c r="P99" s="642">
        <v>1E-4</v>
      </c>
      <c r="Q99" s="642">
        <v>1E-4</v>
      </c>
      <c r="R99" s="642">
        <v>1E-4</v>
      </c>
      <c r="S99" s="542">
        <v>0.5</v>
      </c>
      <c r="T99" s="541" t="s">
        <v>710</v>
      </c>
      <c r="U99" s="540" t="s">
        <v>695</v>
      </c>
      <c r="V99" s="540" t="s">
        <v>711</v>
      </c>
      <c r="W99" s="602">
        <v>20090</v>
      </c>
      <c r="X99" s="580">
        <v>5</v>
      </c>
      <c r="Y99" s="659" t="s">
        <v>1129</v>
      </c>
      <c r="Z99" s="95"/>
      <c r="AA99"/>
      <c r="AB99"/>
      <c r="AC99"/>
      <c r="AD99"/>
    </row>
    <row r="100" spans="13:30" x14ac:dyDescent="0.25">
      <c r="M100" s="1410" t="str">
        <f t="shared" si="1"/>
        <v>DIETHYLPHTHALATE</v>
      </c>
      <c r="N100" s="718" t="s">
        <v>1319</v>
      </c>
      <c r="O100" s="147" t="s">
        <v>1005</v>
      </c>
      <c r="P100" s="642" t="s">
        <v>1014</v>
      </c>
      <c r="Q100" s="642" t="s">
        <v>1014</v>
      </c>
      <c r="R100" s="642" t="s">
        <v>1014</v>
      </c>
      <c r="S100" s="542">
        <v>0.2</v>
      </c>
      <c r="T100" s="541" t="s">
        <v>710</v>
      </c>
      <c r="U100" s="540" t="s">
        <v>695</v>
      </c>
      <c r="V100" s="540" t="s">
        <v>711</v>
      </c>
      <c r="W100" s="602">
        <v>104.9</v>
      </c>
      <c r="X100" s="580">
        <v>3</v>
      </c>
      <c r="Y100" s="330" t="s">
        <v>1048</v>
      </c>
      <c r="Z100" s="95"/>
      <c r="AA100"/>
      <c r="AB100"/>
      <c r="AC100"/>
      <c r="AD100"/>
    </row>
    <row r="101" spans="13:30" x14ac:dyDescent="0.25">
      <c r="M101" s="1410" t="str">
        <f t="shared" si="1"/>
        <v>DIMETHYLPHENOL, 2,4-</v>
      </c>
      <c r="N101" s="718" t="s">
        <v>1320</v>
      </c>
      <c r="O101" s="147" t="s">
        <v>1007</v>
      </c>
      <c r="P101" s="642" t="s">
        <v>1014</v>
      </c>
      <c r="Q101" s="642" t="s">
        <v>1014</v>
      </c>
      <c r="R101" s="642" t="s">
        <v>1014</v>
      </c>
      <c r="S101" s="542">
        <v>0.2</v>
      </c>
      <c r="T101" s="541" t="s">
        <v>710</v>
      </c>
      <c r="U101" s="540" t="s">
        <v>693</v>
      </c>
      <c r="V101" s="540" t="s">
        <v>711</v>
      </c>
      <c r="W101" s="602">
        <v>491.8</v>
      </c>
      <c r="X101" s="580">
        <v>1</v>
      </c>
      <c r="Y101" s="330" t="s">
        <v>1020</v>
      </c>
      <c r="Z101" s="95"/>
      <c r="AA101"/>
      <c r="AB101"/>
      <c r="AC101"/>
      <c r="AD101"/>
    </row>
    <row r="102" spans="13:30" x14ac:dyDescent="0.25">
      <c r="M102" s="1410" t="str">
        <f t="shared" si="1"/>
        <v>DIMETHYLPHTHALATE</v>
      </c>
      <c r="N102" s="718" t="s">
        <v>1321</v>
      </c>
      <c r="O102" s="147" t="s">
        <v>1006</v>
      </c>
      <c r="P102" s="642" t="s">
        <v>1014</v>
      </c>
      <c r="Q102" s="642" t="s">
        <v>1014</v>
      </c>
      <c r="R102" s="642" t="s">
        <v>1014</v>
      </c>
      <c r="S102" s="542">
        <v>0.2</v>
      </c>
      <c r="T102" s="541" t="s">
        <v>710</v>
      </c>
      <c r="U102" s="540" t="s">
        <v>695</v>
      </c>
      <c r="V102" s="540" t="s">
        <v>711</v>
      </c>
      <c r="W102" s="602">
        <v>140</v>
      </c>
      <c r="X102" s="580">
        <v>3</v>
      </c>
      <c r="Y102" s="330" t="s">
        <v>1048</v>
      </c>
      <c r="Z102" s="95"/>
      <c r="AA102"/>
      <c r="AB102"/>
      <c r="AC102"/>
      <c r="AD102"/>
    </row>
    <row r="103" spans="13:30" x14ac:dyDescent="0.25">
      <c r="M103" s="1410" t="str">
        <f t="shared" si="1"/>
        <v>DINITROBENZENE, 1,3-</v>
      </c>
      <c r="N103" s="718" t="s">
        <v>1322</v>
      </c>
      <c r="O103" s="719" t="s">
        <v>108</v>
      </c>
      <c r="P103" s="642" t="s">
        <v>1014</v>
      </c>
      <c r="Q103" s="642" t="s">
        <v>1014</v>
      </c>
      <c r="R103" s="642" t="s">
        <v>1014</v>
      </c>
      <c r="S103" s="542">
        <v>0.2</v>
      </c>
      <c r="T103" s="541" t="s">
        <v>710</v>
      </c>
      <c r="U103" s="540" t="s">
        <v>695</v>
      </c>
      <c r="V103" s="540" t="s">
        <v>711</v>
      </c>
      <c r="W103" s="602">
        <v>351.6</v>
      </c>
      <c r="X103" s="580">
        <v>3</v>
      </c>
      <c r="Y103" s="330" t="s">
        <v>1048</v>
      </c>
      <c r="Z103" s="95"/>
      <c r="AA103"/>
      <c r="AB103"/>
      <c r="AC103"/>
      <c r="AD103"/>
    </row>
    <row r="104" spans="13:30" x14ac:dyDescent="0.25">
      <c r="M104" s="1410" t="str">
        <f t="shared" si="1"/>
        <v>DINITROPHENOL, 2,4-</v>
      </c>
      <c r="N104" s="718" t="s">
        <v>1323</v>
      </c>
      <c r="O104" s="147" t="s">
        <v>310</v>
      </c>
      <c r="P104" s="642" t="s">
        <v>1014</v>
      </c>
      <c r="Q104" s="642" t="s">
        <v>1014</v>
      </c>
      <c r="R104" s="642" t="s">
        <v>1014</v>
      </c>
      <c r="S104" s="542">
        <v>0.2</v>
      </c>
      <c r="T104" s="541" t="s">
        <v>710</v>
      </c>
      <c r="U104" s="540" t="s">
        <v>695</v>
      </c>
      <c r="V104" s="540" t="s">
        <v>711</v>
      </c>
      <c r="W104" s="602">
        <v>460.8</v>
      </c>
      <c r="X104" s="580">
        <v>3</v>
      </c>
      <c r="Y104" s="330" t="s">
        <v>1048</v>
      </c>
      <c r="Z104" s="95"/>
      <c r="AA104"/>
      <c r="AB104"/>
      <c r="AC104"/>
      <c r="AD104"/>
    </row>
    <row r="105" spans="13:30" x14ac:dyDescent="0.25">
      <c r="M105" s="1410" t="str">
        <f t="shared" si="1"/>
        <v>DINITROTOLUENE, 2,4- (2,4-DNT)</v>
      </c>
      <c r="N105" s="718" t="s">
        <v>1324</v>
      </c>
      <c r="O105" s="719" t="s">
        <v>109</v>
      </c>
      <c r="P105" s="642">
        <v>9.9999999999999995E-7</v>
      </c>
      <c r="Q105" s="642">
        <v>9.9999999999999995E-7</v>
      </c>
      <c r="R105" s="642">
        <v>1.0000000000000001E-5</v>
      </c>
      <c r="S105" s="542">
        <v>0.2</v>
      </c>
      <c r="T105" s="541" t="s">
        <v>710</v>
      </c>
      <c r="U105" s="540" t="s">
        <v>695</v>
      </c>
      <c r="V105" s="540" t="s">
        <v>711</v>
      </c>
      <c r="W105" s="602">
        <v>575.6</v>
      </c>
      <c r="X105" s="580">
        <v>3</v>
      </c>
      <c r="Y105" s="330" t="s">
        <v>1048</v>
      </c>
      <c r="Z105" s="95"/>
      <c r="AA105"/>
      <c r="AB105"/>
      <c r="AC105"/>
      <c r="AD105"/>
    </row>
    <row r="106" spans="13:30" x14ac:dyDescent="0.25">
      <c r="M106" s="1410" t="str">
        <f t="shared" si="1"/>
        <v>DINITROTOLUENE, 2,6- (2,6-DNT)</v>
      </c>
      <c r="N106" s="718" t="s">
        <v>1325</v>
      </c>
      <c r="O106" s="719" t="s">
        <v>110</v>
      </c>
      <c r="P106" s="642">
        <v>9.9999999999999995E-7</v>
      </c>
      <c r="Q106" s="642">
        <v>9.9999999999999995E-7</v>
      </c>
      <c r="R106" s="642">
        <v>1.0000000000000001E-5</v>
      </c>
      <c r="S106" s="542">
        <v>0.2</v>
      </c>
      <c r="T106" s="541" t="s">
        <v>710</v>
      </c>
      <c r="U106" s="540" t="s">
        <v>695</v>
      </c>
      <c r="V106" s="540" t="s">
        <v>711</v>
      </c>
      <c r="W106" s="602">
        <v>587.4</v>
      </c>
      <c r="X106" s="580">
        <v>3</v>
      </c>
      <c r="Y106" s="330" t="s">
        <v>1048</v>
      </c>
      <c r="Z106" s="95"/>
      <c r="AA106"/>
      <c r="AB106"/>
      <c r="AC106"/>
      <c r="AD106"/>
    </row>
    <row r="107" spans="13:30" x14ac:dyDescent="0.25">
      <c r="M107" s="1410" t="str">
        <f t="shared" si="1"/>
        <v>DIOXANE, 1,4-</v>
      </c>
      <c r="N107" s="718" t="s">
        <v>1326</v>
      </c>
      <c r="O107" s="147" t="s">
        <v>402</v>
      </c>
      <c r="P107" s="642">
        <v>9.9999999999999995E-7</v>
      </c>
      <c r="Q107" s="642">
        <v>9.9999999999999995E-7</v>
      </c>
      <c r="R107" s="642">
        <v>1.0000000000000001E-5</v>
      </c>
      <c r="S107" s="542">
        <v>0.2</v>
      </c>
      <c r="T107" s="541" t="s">
        <v>710</v>
      </c>
      <c r="U107" s="540" t="s">
        <v>695</v>
      </c>
      <c r="V107" s="540" t="s">
        <v>711</v>
      </c>
      <c r="W107" s="602">
        <v>2.6</v>
      </c>
      <c r="X107" s="580">
        <v>3</v>
      </c>
      <c r="Y107" s="330" t="s">
        <v>1048</v>
      </c>
      <c r="Z107" s="95"/>
      <c r="AA107"/>
      <c r="AB107"/>
      <c r="AC107"/>
      <c r="AD107"/>
    </row>
    <row r="108" spans="13:30" x14ac:dyDescent="0.25">
      <c r="M108" s="1410" t="str">
        <f t="shared" si="1"/>
        <v>DIOXINS (TEQ)</v>
      </c>
      <c r="N108" s="720" t="s">
        <v>1327</v>
      </c>
      <c r="O108" s="544" t="s">
        <v>635</v>
      </c>
      <c r="P108" s="642">
        <v>1E-4</v>
      </c>
      <c r="Q108" s="642">
        <v>1E-4</v>
      </c>
      <c r="R108" s="642">
        <v>1E-4</v>
      </c>
      <c r="S108" s="542">
        <v>1</v>
      </c>
      <c r="T108" s="541" t="s">
        <v>710</v>
      </c>
      <c r="U108" s="540" t="s">
        <v>695</v>
      </c>
      <c r="V108" s="540" t="s">
        <v>711</v>
      </c>
      <c r="W108" s="602">
        <v>249100</v>
      </c>
      <c r="X108" s="580">
        <v>2</v>
      </c>
      <c r="Y108" s="634" t="s">
        <v>1132</v>
      </c>
      <c r="Z108" s="95"/>
      <c r="AA108"/>
      <c r="AB108"/>
      <c r="AC108"/>
      <c r="AD108"/>
    </row>
    <row r="109" spans="13:30" x14ac:dyDescent="0.25">
      <c r="M109" s="1410" t="str">
        <f t="shared" si="1"/>
        <v>DIURON</v>
      </c>
      <c r="N109" s="718" t="s">
        <v>1328</v>
      </c>
      <c r="O109" s="6" t="s">
        <v>111</v>
      </c>
      <c r="P109" s="642" t="s">
        <v>1014</v>
      </c>
      <c r="Q109" s="642" t="s">
        <v>1014</v>
      </c>
      <c r="R109" s="642" t="s">
        <v>1014</v>
      </c>
      <c r="S109" s="542">
        <v>0.2</v>
      </c>
      <c r="T109" s="541" t="s">
        <v>710</v>
      </c>
      <c r="U109" s="540" t="s">
        <v>695</v>
      </c>
      <c r="V109" s="540" t="s">
        <v>711</v>
      </c>
      <c r="W109" s="602">
        <v>109.1</v>
      </c>
      <c r="X109" s="580">
        <v>3</v>
      </c>
      <c r="Y109" s="330" t="s">
        <v>1048</v>
      </c>
      <c r="Z109" s="95"/>
      <c r="AA109"/>
      <c r="AB109"/>
      <c r="AC109"/>
      <c r="AD109"/>
    </row>
    <row r="110" spans="13:30" x14ac:dyDescent="0.25">
      <c r="M110" s="1410" t="str">
        <f t="shared" si="1"/>
        <v>ENDOSULFAN</v>
      </c>
      <c r="N110" s="718" t="s">
        <v>1329</v>
      </c>
      <c r="O110" s="147" t="s">
        <v>384</v>
      </c>
      <c r="P110" s="642" t="s">
        <v>1014</v>
      </c>
      <c r="Q110" s="642" t="s">
        <v>1014</v>
      </c>
      <c r="R110" s="642" t="s">
        <v>1014</v>
      </c>
      <c r="S110" s="542">
        <v>0.2</v>
      </c>
      <c r="T110" s="541" t="s">
        <v>710</v>
      </c>
      <c r="U110" s="540" t="s">
        <v>695</v>
      </c>
      <c r="V110" s="540" t="s">
        <v>711</v>
      </c>
      <c r="W110" s="602">
        <v>6761</v>
      </c>
      <c r="X110" s="580">
        <v>5</v>
      </c>
      <c r="Y110" s="649" t="s">
        <v>1155</v>
      </c>
      <c r="Z110" s="95"/>
      <c r="AA110"/>
      <c r="AB110"/>
      <c r="AC110"/>
      <c r="AD110"/>
    </row>
    <row r="111" spans="13:30" x14ac:dyDescent="0.25">
      <c r="M111" s="1410" t="str">
        <f t="shared" si="1"/>
        <v>ENDRIN</v>
      </c>
      <c r="N111" s="718" t="s">
        <v>1330</v>
      </c>
      <c r="O111" s="147" t="s">
        <v>350</v>
      </c>
      <c r="P111" s="642" t="s">
        <v>1014</v>
      </c>
      <c r="Q111" s="642" t="s">
        <v>1014</v>
      </c>
      <c r="R111" s="642" t="s">
        <v>1014</v>
      </c>
      <c r="S111" s="542">
        <v>0.2</v>
      </c>
      <c r="T111" s="541" t="s">
        <v>710</v>
      </c>
      <c r="U111" s="540" t="s">
        <v>695</v>
      </c>
      <c r="V111" s="540" t="s">
        <v>711</v>
      </c>
      <c r="W111" s="602">
        <v>20090</v>
      </c>
      <c r="X111" s="580">
        <v>5</v>
      </c>
      <c r="Y111" s="649" t="s">
        <v>1157</v>
      </c>
      <c r="Z111" s="95"/>
      <c r="AA111"/>
      <c r="AB111"/>
      <c r="AC111"/>
      <c r="AD111"/>
    </row>
    <row r="112" spans="13:30" x14ac:dyDescent="0.25">
      <c r="M112" s="1410" t="str">
        <f t="shared" si="1"/>
        <v>ETHANOL</v>
      </c>
      <c r="N112" s="718" t="s">
        <v>1331</v>
      </c>
      <c r="O112" s="544" t="s">
        <v>36</v>
      </c>
      <c r="P112" s="642" t="s">
        <v>1014</v>
      </c>
      <c r="Q112" s="642" t="s">
        <v>1014</v>
      </c>
      <c r="R112" s="642" t="s">
        <v>1014</v>
      </c>
      <c r="S112" s="542">
        <v>0.2</v>
      </c>
      <c r="T112" s="541" t="s">
        <v>710</v>
      </c>
      <c r="U112" s="540" t="s">
        <v>695</v>
      </c>
      <c r="V112" s="540" t="s">
        <v>710</v>
      </c>
      <c r="W112" s="602">
        <v>0.309</v>
      </c>
      <c r="X112" s="580">
        <v>4</v>
      </c>
      <c r="Y112" s="543" t="s">
        <v>621</v>
      </c>
      <c r="Z112" s="95"/>
      <c r="AA112"/>
      <c r="AB112"/>
      <c r="AC112"/>
      <c r="AD112"/>
    </row>
    <row r="113" spans="13:30" x14ac:dyDescent="0.25">
      <c r="M113" s="1410" t="str">
        <f t="shared" si="1"/>
        <v>ETHYLBENZENE</v>
      </c>
      <c r="N113" s="718" t="s">
        <v>1332</v>
      </c>
      <c r="O113" s="147" t="s">
        <v>351</v>
      </c>
      <c r="P113" s="642">
        <v>1.0000000000000001E-5</v>
      </c>
      <c r="Q113" s="642">
        <v>1.0000000000000001E-5</v>
      </c>
      <c r="R113" s="642">
        <v>9.9999999999999995E-7</v>
      </c>
      <c r="S113" s="542">
        <v>0.2</v>
      </c>
      <c r="T113" s="541" t="s">
        <v>710</v>
      </c>
      <c r="U113" s="540" t="s">
        <v>693</v>
      </c>
      <c r="V113" s="540" t="s">
        <v>710</v>
      </c>
      <c r="W113" s="602">
        <v>446.1</v>
      </c>
      <c r="X113" s="580">
        <v>1</v>
      </c>
      <c r="Y113" s="330" t="s">
        <v>1020</v>
      </c>
      <c r="Z113" s="95"/>
      <c r="AA113"/>
      <c r="AB113"/>
      <c r="AC113"/>
      <c r="AD113"/>
    </row>
    <row r="114" spans="13:30" x14ac:dyDescent="0.25">
      <c r="M114" s="1410" t="str">
        <f t="shared" si="1"/>
        <v>FLUORANTHENE</v>
      </c>
      <c r="N114" s="718" t="s">
        <v>1333</v>
      </c>
      <c r="O114" s="147" t="s">
        <v>352</v>
      </c>
      <c r="P114" s="642" t="s">
        <v>1014</v>
      </c>
      <c r="Q114" s="642" t="s">
        <v>1014</v>
      </c>
      <c r="R114" s="642" t="s">
        <v>1014</v>
      </c>
      <c r="S114" s="542">
        <v>0.2</v>
      </c>
      <c r="T114" s="541" t="s">
        <v>710</v>
      </c>
      <c r="U114" s="540" t="s">
        <v>695</v>
      </c>
      <c r="V114" s="540" t="s">
        <v>711</v>
      </c>
      <c r="W114" s="602">
        <v>55450</v>
      </c>
      <c r="X114" s="580">
        <v>5</v>
      </c>
      <c r="Y114" s="330" t="s">
        <v>1049</v>
      </c>
      <c r="Z114" s="95"/>
      <c r="AA114"/>
      <c r="AB114"/>
      <c r="AC114"/>
      <c r="AD114"/>
    </row>
    <row r="115" spans="13:30" x14ac:dyDescent="0.25">
      <c r="M115" s="1410" t="str">
        <f t="shared" si="1"/>
        <v>FLUORENE</v>
      </c>
      <c r="N115" s="718" t="s">
        <v>1334</v>
      </c>
      <c r="O115" s="147" t="s">
        <v>353</v>
      </c>
      <c r="P115" s="642" t="s">
        <v>1014</v>
      </c>
      <c r="Q115" s="642" t="s">
        <v>1014</v>
      </c>
      <c r="R115" s="642" t="s">
        <v>1014</v>
      </c>
      <c r="S115" s="542">
        <v>0.2</v>
      </c>
      <c r="T115" s="541" t="s">
        <v>710</v>
      </c>
      <c r="U115" s="540" t="s">
        <v>693</v>
      </c>
      <c r="V115" s="540" t="s">
        <v>710</v>
      </c>
      <c r="W115" s="602">
        <v>9160</v>
      </c>
      <c r="X115" s="580">
        <v>5</v>
      </c>
      <c r="Y115" s="330" t="s">
        <v>1049</v>
      </c>
      <c r="Z115" s="95"/>
      <c r="AA115"/>
      <c r="AB115"/>
      <c r="AC115"/>
      <c r="AD115"/>
    </row>
    <row r="116" spans="13:30" x14ac:dyDescent="0.25">
      <c r="M116" s="1410" t="str">
        <f t="shared" si="1"/>
        <v>GLYPHOSATE</v>
      </c>
      <c r="N116" s="718" t="s">
        <v>1335</v>
      </c>
      <c r="O116" s="6" t="s">
        <v>112</v>
      </c>
      <c r="P116" s="642" t="s">
        <v>1014</v>
      </c>
      <c r="Q116" s="642" t="s">
        <v>1014</v>
      </c>
      <c r="R116" s="642" t="s">
        <v>1014</v>
      </c>
      <c r="S116" s="542">
        <v>0.2</v>
      </c>
      <c r="T116" s="541" t="s">
        <v>710</v>
      </c>
      <c r="U116" s="540" t="s">
        <v>695</v>
      </c>
      <c r="V116" s="540" t="s">
        <v>710</v>
      </c>
      <c r="W116" s="602">
        <v>2100</v>
      </c>
      <c r="X116" s="580">
        <v>4</v>
      </c>
      <c r="Y116" s="330" t="s">
        <v>714</v>
      </c>
      <c r="Z116" s="95"/>
      <c r="AA116"/>
      <c r="AB116"/>
      <c r="AC116"/>
      <c r="AD116"/>
    </row>
    <row r="117" spans="13:30" x14ac:dyDescent="0.25">
      <c r="M117" s="1410" t="str">
        <f t="shared" si="1"/>
        <v>HEPTACHLOR</v>
      </c>
      <c r="N117" s="718" t="s">
        <v>1336</v>
      </c>
      <c r="O117" s="147" t="s">
        <v>354</v>
      </c>
      <c r="P117" s="642">
        <v>9.9999999999999995E-7</v>
      </c>
      <c r="Q117" s="642">
        <v>9.9999999999999995E-7</v>
      </c>
      <c r="R117" s="642">
        <v>1.0000000000000001E-5</v>
      </c>
      <c r="S117" s="542">
        <v>0.2</v>
      </c>
      <c r="T117" s="541" t="s">
        <v>710</v>
      </c>
      <c r="U117" s="540" t="s">
        <v>695</v>
      </c>
      <c r="V117" s="540" t="s">
        <v>711</v>
      </c>
      <c r="W117" s="602">
        <v>41260</v>
      </c>
      <c r="X117" s="580">
        <v>5</v>
      </c>
      <c r="Y117" s="330" t="s">
        <v>1049</v>
      </c>
      <c r="Z117" s="95"/>
      <c r="AA117"/>
      <c r="AB117"/>
      <c r="AC117"/>
      <c r="AD117"/>
    </row>
    <row r="118" spans="13:30" x14ac:dyDescent="0.25">
      <c r="M118" s="1410" t="str">
        <f t="shared" si="1"/>
        <v>HEPTACHLOR EPOXIDE</v>
      </c>
      <c r="N118" s="718" t="s">
        <v>1337</v>
      </c>
      <c r="O118" s="147" t="s">
        <v>355</v>
      </c>
      <c r="P118" s="642">
        <v>9.9999999999999995E-7</v>
      </c>
      <c r="Q118" s="642">
        <v>9.9999999999999995E-7</v>
      </c>
      <c r="R118" s="642">
        <v>1.0000000000000001E-5</v>
      </c>
      <c r="S118" s="542">
        <v>0.2</v>
      </c>
      <c r="T118" s="541" t="s">
        <v>710</v>
      </c>
      <c r="U118" s="540" t="s">
        <v>695</v>
      </c>
      <c r="V118" s="540" t="s">
        <v>711</v>
      </c>
      <c r="W118" s="602">
        <v>10110</v>
      </c>
      <c r="X118" s="580">
        <v>5</v>
      </c>
      <c r="Y118" s="330" t="s">
        <v>1049</v>
      </c>
      <c r="Z118" s="95"/>
      <c r="AA118"/>
      <c r="AB118"/>
      <c r="AC118"/>
      <c r="AD118"/>
    </row>
    <row r="119" spans="13:30" x14ac:dyDescent="0.25">
      <c r="M119" s="1410" t="str">
        <f t="shared" si="1"/>
        <v>HEXACHLOROBENZENE</v>
      </c>
      <c r="N119" s="718" t="s">
        <v>1338</v>
      </c>
      <c r="O119" s="147" t="s">
        <v>385</v>
      </c>
      <c r="P119" s="642">
        <v>9.9999999999999995E-7</v>
      </c>
      <c r="Q119" s="642">
        <v>9.9999999999999995E-7</v>
      </c>
      <c r="R119" s="642">
        <v>1.0000000000000001E-5</v>
      </c>
      <c r="S119" s="542">
        <v>0.2</v>
      </c>
      <c r="T119" s="541" t="s">
        <v>710</v>
      </c>
      <c r="U119" s="540" t="s">
        <v>695</v>
      </c>
      <c r="V119" s="540" t="s">
        <v>711</v>
      </c>
      <c r="W119" s="602">
        <v>6195</v>
      </c>
      <c r="X119" s="580">
        <v>3</v>
      </c>
      <c r="Y119" s="330" t="s">
        <v>1048</v>
      </c>
      <c r="Z119" s="95"/>
      <c r="AA119"/>
      <c r="AB119"/>
      <c r="AC119"/>
      <c r="AD119"/>
    </row>
    <row r="120" spans="13:30" x14ac:dyDescent="0.25">
      <c r="M120" s="1410" t="str">
        <f t="shared" si="1"/>
        <v>HEXACHLOROBUTADIENE</v>
      </c>
      <c r="N120" s="718" t="s">
        <v>1339</v>
      </c>
      <c r="O120" s="147" t="s">
        <v>356</v>
      </c>
      <c r="P120" s="642">
        <v>9.9999999999999995E-7</v>
      </c>
      <c r="Q120" s="642">
        <v>9.9999999999999995E-7</v>
      </c>
      <c r="R120" s="642">
        <v>1.0000000000000001E-5</v>
      </c>
      <c r="S120" s="542">
        <v>0.2</v>
      </c>
      <c r="T120" s="541" t="s">
        <v>710</v>
      </c>
      <c r="U120" s="540" t="s">
        <v>695</v>
      </c>
      <c r="V120" s="540" t="s">
        <v>711</v>
      </c>
      <c r="W120" s="602">
        <v>845.2</v>
      </c>
      <c r="X120" s="580">
        <v>3</v>
      </c>
      <c r="Y120" s="330" t="s">
        <v>1048</v>
      </c>
      <c r="Z120" s="95"/>
      <c r="AA120"/>
      <c r="AB120"/>
      <c r="AC120"/>
      <c r="AD120"/>
    </row>
    <row r="121" spans="13:30" ht="26.4" x14ac:dyDescent="0.25">
      <c r="M121" s="1410" t="str">
        <f t="shared" si="1"/>
        <v>HEXACHLOROCYCLOHEXANE (gamma) LINDANE</v>
      </c>
      <c r="N121" s="718" t="s">
        <v>1340</v>
      </c>
      <c r="O121" s="147" t="s">
        <v>378</v>
      </c>
      <c r="P121" s="642">
        <v>9.9999999999999995E-7</v>
      </c>
      <c r="Q121" s="642">
        <v>9.9999999999999995E-7</v>
      </c>
      <c r="R121" s="642">
        <v>1.0000000000000001E-5</v>
      </c>
      <c r="S121" s="542">
        <v>0.2</v>
      </c>
      <c r="T121" s="541" t="s">
        <v>710</v>
      </c>
      <c r="U121" s="540" t="s">
        <v>695</v>
      </c>
      <c r="V121" s="540" t="s">
        <v>711</v>
      </c>
      <c r="W121" s="602">
        <v>2807</v>
      </c>
      <c r="X121" s="580">
        <v>3</v>
      </c>
      <c r="Y121" s="330" t="s">
        <v>1048</v>
      </c>
      <c r="Z121" s="95"/>
      <c r="AA121"/>
      <c r="AB121"/>
      <c r="AC121"/>
      <c r="AD121"/>
    </row>
    <row r="122" spans="13:30" x14ac:dyDescent="0.25">
      <c r="M122" s="1410" t="str">
        <f t="shared" si="1"/>
        <v>HEXACHLOROETHANE</v>
      </c>
      <c r="N122" s="718" t="s">
        <v>1341</v>
      </c>
      <c r="O122" s="147" t="s">
        <v>357</v>
      </c>
      <c r="P122" s="642">
        <v>9.9999999999999995E-7</v>
      </c>
      <c r="Q122" s="642">
        <v>9.9999999999999995E-7</v>
      </c>
      <c r="R122" s="642">
        <v>1.0000000000000001E-5</v>
      </c>
      <c r="S122" s="542">
        <v>0.2</v>
      </c>
      <c r="T122" s="541" t="s">
        <v>710</v>
      </c>
      <c r="U122" s="540" t="s">
        <v>695</v>
      </c>
      <c r="V122" s="540" t="s">
        <v>711</v>
      </c>
      <c r="W122" s="602">
        <v>196.8</v>
      </c>
      <c r="X122" s="580">
        <v>3</v>
      </c>
      <c r="Y122" s="330" t="s">
        <v>1048</v>
      </c>
      <c r="Z122" s="95"/>
      <c r="AA122"/>
      <c r="AB122"/>
      <c r="AC122"/>
      <c r="AD122"/>
    </row>
    <row r="123" spans="13:30" x14ac:dyDescent="0.25">
      <c r="M123" s="1410" t="str">
        <f t="shared" si="1"/>
        <v>HEXAZINONE</v>
      </c>
      <c r="N123" s="718" t="s">
        <v>1342</v>
      </c>
      <c r="O123" s="6" t="s">
        <v>113</v>
      </c>
      <c r="P123" s="642" t="s">
        <v>1014</v>
      </c>
      <c r="Q123" s="642" t="s">
        <v>1014</v>
      </c>
      <c r="R123" s="642" t="s">
        <v>1014</v>
      </c>
      <c r="S123" s="542">
        <v>0.2</v>
      </c>
      <c r="T123" s="541" t="s">
        <v>710</v>
      </c>
      <c r="U123" s="540" t="s">
        <v>695</v>
      </c>
      <c r="V123" s="540" t="s">
        <v>711</v>
      </c>
      <c r="W123" s="602">
        <v>129.4</v>
      </c>
      <c r="X123" s="580">
        <v>3</v>
      </c>
      <c r="Y123" s="330" t="s">
        <v>1048</v>
      </c>
      <c r="Z123" s="95"/>
      <c r="AA123"/>
      <c r="AB123"/>
      <c r="AC123"/>
      <c r="AD123"/>
    </row>
    <row r="124" spans="13:30" x14ac:dyDescent="0.25">
      <c r="M124" s="1410" t="str">
        <f t="shared" si="1"/>
        <v>INDENO(1,2,3-cd)PYRENE</v>
      </c>
      <c r="N124" s="718" t="s">
        <v>1343</v>
      </c>
      <c r="O124" s="147" t="s">
        <v>358</v>
      </c>
      <c r="P124" s="642">
        <v>1E-4</v>
      </c>
      <c r="Q124" s="642">
        <v>1.0000000000000001E-5</v>
      </c>
      <c r="R124" s="642">
        <v>1.0000000000000001E-5</v>
      </c>
      <c r="S124" s="542">
        <v>0.2</v>
      </c>
      <c r="T124" s="541" t="s">
        <v>710</v>
      </c>
      <c r="U124" s="540" t="s">
        <v>695</v>
      </c>
      <c r="V124" s="540" t="s">
        <v>711</v>
      </c>
      <c r="W124" s="602">
        <v>1951000</v>
      </c>
      <c r="X124" s="580">
        <v>5</v>
      </c>
      <c r="Y124" s="330" t="s">
        <v>1049</v>
      </c>
      <c r="Z124" s="95"/>
      <c r="AA124"/>
      <c r="AB124"/>
      <c r="AC124"/>
      <c r="AD124"/>
    </row>
    <row r="125" spans="13:30" x14ac:dyDescent="0.25">
      <c r="M125" s="1410" t="str">
        <f t="shared" si="1"/>
        <v>ISOPHORONE</v>
      </c>
      <c r="N125" s="718" t="s">
        <v>1344</v>
      </c>
      <c r="O125" s="6" t="s">
        <v>114</v>
      </c>
      <c r="P125" s="642">
        <v>9.9999999999999995E-7</v>
      </c>
      <c r="Q125" s="642">
        <v>9.9999999999999995E-7</v>
      </c>
      <c r="R125" s="642">
        <v>1.0000000000000001E-5</v>
      </c>
      <c r="S125" s="542">
        <v>0.2</v>
      </c>
      <c r="T125" s="541" t="s">
        <v>710</v>
      </c>
      <c r="U125" s="540" t="s">
        <v>695</v>
      </c>
      <c r="V125" s="540" t="s">
        <v>711</v>
      </c>
      <c r="W125" s="602">
        <v>65</v>
      </c>
      <c r="X125" s="580">
        <v>3</v>
      </c>
      <c r="Y125" s="330" t="s">
        <v>1048</v>
      </c>
      <c r="Z125" s="95"/>
      <c r="AA125"/>
      <c r="AB125"/>
      <c r="AC125"/>
      <c r="AD125"/>
    </row>
    <row r="126" spans="13:30" x14ac:dyDescent="0.25">
      <c r="M126" s="1410" t="str">
        <f t="shared" si="1"/>
        <v>LEAD</v>
      </c>
      <c r="N126" s="718" t="s">
        <v>1345</v>
      </c>
      <c r="O126" s="147" t="s">
        <v>359</v>
      </c>
      <c r="P126" s="642" t="s">
        <v>1014</v>
      </c>
      <c r="Q126" s="642" t="s">
        <v>1014</v>
      </c>
      <c r="R126" s="642" t="s">
        <v>1014</v>
      </c>
      <c r="S126" s="542">
        <v>0.2</v>
      </c>
      <c r="T126" s="541" t="s">
        <v>711</v>
      </c>
      <c r="U126" s="540" t="s">
        <v>695</v>
      </c>
      <c r="V126" s="540" t="s">
        <v>711</v>
      </c>
      <c r="W126" s="602" t="s">
        <v>1233</v>
      </c>
      <c r="X126" s="580">
        <v>2</v>
      </c>
      <c r="Y126" s="330" t="s">
        <v>1021</v>
      </c>
      <c r="Z126" s="95"/>
      <c r="AA126"/>
      <c r="AB126"/>
      <c r="AC126"/>
      <c r="AD126"/>
    </row>
    <row r="127" spans="13:30" x14ac:dyDescent="0.25">
      <c r="M127" s="1410" t="str">
        <f t="shared" si="1"/>
        <v>MERCURY</v>
      </c>
      <c r="N127" s="718" t="s">
        <v>1405</v>
      </c>
      <c r="O127" s="589" t="s">
        <v>360</v>
      </c>
      <c r="P127" s="642" t="s">
        <v>1014</v>
      </c>
      <c r="Q127" s="642" t="s">
        <v>1014</v>
      </c>
      <c r="R127" s="642" t="s">
        <v>1014</v>
      </c>
      <c r="S127" s="542">
        <v>0.2</v>
      </c>
      <c r="T127" s="541" t="s">
        <v>711</v>
      </c>
      <c r="U127" s="540" t="s">
        <v>693</v>
      </c>
      <c r="V127" s="540" t="s">
        <v>711</v>
      </c>
      <c r="W127" s="602" t="s">
        <v>1233</v>
      </c>
      <c r="X127" s="580">
        <v>2</v>
      </c>
      <c r="Y127" s="330" t="s">
        <v>1021</v>
      </c>
      <c r="Z127" s="95"/>
      <c r="AA127"/>
      <c r="AB127"/>
      <c r="AC127"/>
      <c r="AD127"/>
    </row>
    <row r="128" spans="13:30" x14ac:dyDescent="0.25">
      <c r="M128" s="1410" t="str">
        <f t="shared" si="1"/>
        <v>METHOXYCHLOR</v>
      </c>
      <c r="N128" s="718" t="s">
        <v>1346</v>
      </c>
      <c r="O128" s="147" t="s">
        <v>361</v>
      </c>
      <c r="P128" s="642" t="s">
        <v>1014</v>
      </c>
      <c r="Q128" s="642" t="s">
        <v>1014</v>
      </c>
      <c r="R128" s="642" t="s">
        <v>1014</v>
      </c>
      <c r="S128" s="542">
        <v>0.2</v>
      </c>
      <c r="T128" s="541" t="s">
        <v>710</v>
      </c>
      <c r="U128" s="540" t="s">
        <v>695</v>
      </c>
      <c r="V128" s="540" t="s">
        <v>711</v>
      </c>
      <c r="W128" s="602">
        <v>26890</v>
      </c>
      <c r="X128" s="580">
        <v>3</v>
      </c>
      <c r="Y128" s="330" t="s">
        <v>1048</v>
      </c>
      <c r="Z128" s="95"/>
      <c r="AA128"/>
      <c r="AB128"/>
      <c r="AC128"/>
      <c r="AD128"/>
    </row>
    <row r="129" spans="13:30" x14ac:dyDescent="0.25">
      <c r="M129" s="1410" t="str">
        <f t="shared" si="1"/>
        <v>METHYL ETHYL KETONE</v>
      </c>
      <c r="N129" s="718" t="s">
        <v>1347</v>
      </c>
      <c r="O129" s="147" t="s">
        <v>363</v>
      </c>
      <c r="P129" s="642" t="s">
        <v>1014</v>
      </c>
      <c r="Q129" s="642" t="s">
        <v>1014</v>
      </c>
      <c r="R129" s="642" t="s">
        <v>1014</v>
      </c>
      <c r="S129" s="542">
        <v>0.2</v>
      </c>
      <c r="T129" s="541" t="s">
        <v>710</v>
      </c>
      <c r="U129" s="540" t="s">
        <v>693</v>
      </c>
      <c r="V129" s="540" t="s">
        <v>711</v>
      </c>
      <c r="W129" s="602">
        <v>4.51</v>
      </c>
      <c r="X129" s="580">
        <v>1</v>
      </c>
      <c r="Y129" s="330" t="s">
        <v>1020</v>
      </c>
      <c r="Z129" s="95"/>
      <c r="AA129"/>
      <c r="AB129"/>
      <c r="AC129"/>
      <c r="AD129"/>
    </row>
    <row r="130" spans="13:30" x14ac:dyDescent="0.25">
      <c r="M130" s="1410" t="str">
        <f t="shared" si="1"/>
        <v>METHYL ISOBUTYL KETONE</v>
      </c>
      <c r="N130" s="718" t="s">
        <v>1348</v>
      </c>
      <c r="O130" s="147" t="s">
        <v>364</v>
      </c>
      <c r="P130" s="642" t="s">
        <v>1014</v>
      </c>
      <c r="Q130" s="642" t="s">
        <v>1014</v>
      </c>
      <c r="R130" s="642" t="s">
        <v>1014</v>
      </c>
      <c r="S130" s="542">
        <v>0.2</v>
      </c>
      <c r="T130" s="541" t="s">
        <v>710</v>
      </c>
      <c r="U130" s="540" t="s">
        <v>693</v>
      </c>
      <c r="V130" s="540" t="s">
        <v>711</v>
      </c>
      <c r="W130" s="602">
        <v>12.6</v>
      </c>
      <c r="X130" s="580">
        <v>1</v>
      </c>
      <c r="Y130" s="330" t="s">
        <v>1020</v>
      </c>
      <c r="Z130" s="95"/>
      <c r="AA130"/>
      <c r="AB130"/>
      <c r="AC130"/>
      <c r="AD130"/>
    </row>
    <row r="131" spans="13:30" x14ac:dyDescent="0.25">
      <c r="M131" s="1410" t="str">
        <f t="shared" si="1"/>
        <v>METHYL MERCURY</v>
      </c>
      <c r="N131" s="718" t="s">
        <v>1349</v>
      </c>
      <c r="O131" s="544" t="s">
        <v>365</v>
      </c>
      <c r="P131" s="642" t="s">
        <v>1014</v>
      </c>
      <c r="Q131" s="642" t="s">
        <v>1014</v>
      </c>
      <c r="R131" s="642" t="s">
        <v>1014</v>
      </c>
      <c r="S131" s="542">
        <v>0.2</v>
      </c>
      <c r="T131" s="541" t="s">
        <v>711</v>
      </c>
      <c r="U131" s="540" t="s">
        <v>695</v>
      </c>
      <c r="V131" s="540" t="s">
        <v>711</v>
      </c>
      <c r="W131" s="602" t="s">
        <v>1233</v>
      </c>
      <c r="X131" s="580">
        <v>2</v>
      </c>
      <c r="Y131" s="634" t="s">
        <v>1047</v>
      </c>
      <c r="Z131" s="95"/>
      <c r="AA131"/>
      <c r="AB131"/>
      <c r="AC131"/>
      <c r="AD131"/>
    </row>
    <row r="132" spans="13:30" x14ac:dyDescent="0.25">
      <c r="M132" s="1410" t="str">
        <f t="shared" si="1"/>
        <v>METHYL TERT BUTYL ETHER</v>
      </c>
      <c r="N132" s="718" t="s">
        <v>1350</v>
      </c>
      <c r="O132" s="147" t="s">
        <v>366</v>
      </c>
      <c r="P132" s="642">
        <v>9.9999999999999995E-7</v>
      </c>
      <c r="Q132" s="642">
        <v>9.9999999999999995E-7</v>
      </c>
      <c r="R132" s="642">
        <v>9.9999999999999995E-7</v>
      </c>
      <c r="S132" s="542">
        <v>0.2</v>
      </c>
      <c r="T132" s="541" t="s">
        <v>710</v>
      </c>
      <c r="U132" s="540" t="s">
        <v>693</v>
      </c>
      <c r="V132" s="540" t="s">
        <v>711</v>
      </c>
      <c r="W132" s="602">
        <v>11.56</v>
      </c>
      <c r="X132" s="580">
        <v>1</v>
      </c>
      <c r="Y132" s="330" t="s">
        <v>1020</v>
      </c>
      <c r="Z132" s="95"/>
      <c r="AA132"/>
      <c r="AB132"/>
      <c r="AC132"/>
      <c r="AD132"/>
    </row>
    <row r="133" spans="13:30" x14ac:dyDescent="0.25">
      <c r="M133" s="1410" t="str">
        <f t="shared" si="1"/>
        <v>METHYLENE CHLORIDE</v>
      </c>
      <c r="N133" s="718" t="s">
        <v>1351</v>
      </c>
      <c r="O133" s="147" t="s">
        <v>362</v>
      </c>
      <c r="P133" s="642">
        <v>9.9999999999999995E-7</v>
      </c>
      <c r="Q133" s="642">
        <v>9.9999999999999995E-7</v>
      </c>
      <c r="R133" s="642">
        <v>9.9999999999999995E-7</v>
      </c>
      <c r="S133" s="542">
        <v>0.2</v>
      </c>
      <c r="T133" s="541" t="s">
        <v>710</v>
      </c>
      <c r="U133" s="540" t="s">
        <v>693</v>
      </c>
      <c r="V133" s="540" t="s">
        <v>711</v>
      </c>
      <c r="W133" s="602">
        <v>21.73</v>
      </c>
      <c r="X133" s="580">
        <v>1</v>
      </c>
      <c r="Y133" s="330" t="s">
        <v>1020</v>
      </c>
      <c r="Z133" s="95"/>
      <c r="AA133"/>
      <c r="AB133"/>
      <c r="AC133"/>
      <c r="AD133"/>
    </row>
    <row r="134" spans="13:30" x14ac:dyDescent="0.25">
      <c r="M134" s="1410" t="str">
        <f t="shared" si="1"/>
        <v>METHYLNAPHTHALENE, 1-</v>
      </c>
      <c r="N134" s="721" t="s">
        <v>1352</v>
      </c>
      <c r="O134" s="68" t="s">
        <v>631</v>
      </c>
      <c r="P134" s="642">
        <v>1.0000000000000001E-5</v>
      </c>
      <c r="Q134" s="642">
        <v>1.0000000000000001E-5</v>
      </c>
      <c r="R134" s="642">
        <v>9.9999999999999995E-7</v>
      </c>
      <c r="S134" s="542">
        <v>0.2</v>
      </c>
      <c r="T134" s="541" t="s">
        <v>710</v>
      </c>
      <c r="U134" s="540" t="s">
        <v>693</v>
      </c>
      <c r="V134" s="540" t="s">
        <v>711</v>
      </c>
      <c r="W134" s="602">
        <v>2528</v>
      </c>
      <c r="X134" s="580">
        <v>5</v>
      </c>
      <c r="Y134" s="330" t="s">
        <v>1049</v>
      </c>
      <c r="Z134" s="95"/>
      <c r="AA134"/>
      <c r="AB134"/>
      <c r="AC134"/>
      <c r="AD134"/>
    </row>
    <row r="135" spans="13:30" x14ac:dyDescent="0.25">
      <c r="M135" s="1410" t="str">
        <f t="shared" si="1"/>
        <v>METHYLNAPHTHALENE, 2-</v>
      </c>
      <c r="N135" s="721" t="s">
        <v>1353</v>
      </c>
      <c r="O135" s="68" t="s">
        <v>632</v>
      </c>
      <c r="P135" s="642">
        <v>1.0000000000000001E-5</v>
      </c>
      <c r="Q135" s="642">
        <v>1.0000000000000001E-5</v>
      </c>
      <c r="R135" s="642">
        <v>9.9999999999999995E-7</v>
      </c>
      <c r="S135" s="542">
        <v>0.2</v>
      </c>
      <c r="T135" s="541" t="s">
        <v>710</v>
      </c>
      <c r="U135" s="540" t="s">
        <v>693</v>
      </c>
      <c r="V135" s="540" t="s">
        <v>711</v>
      </c>
      <c r="W135" s="602">
        <v>2478</v>
      </c>
      <c r="X135" s="580">
        <v>5</v>
      </c>
      <c r="Y135" s="330" t="s">
        <v>1049</v>
      </c>
      <c r="Z135" s="95"/>
      <c r="AA135"/>
      <c r="AB135"/>
      <c r="AC135"/>
      <c r="AD135"/>
    </row>
    <row r="136" spans="13:30" x14ac:dyDescent="0.25">
      <c r="M136" s="1410" t="str">
        <f t="shared" si="1"/>
        <v>MOLYBDENUM</v>
      </c>
      <c r="N136" s="718" t="s">
        <v>1354</v>
      </c>
      <c r="O136" s="147" t="s">
        <v>506</v>
      </c>
      <c r="P136" s="642" t="s">
        <v>1014</v>
      </c>
      <c r="Q136" s="642" t="s">
        <v>1014</v>
      </c>
      <c r="R136" s="642" t="s">
        <v>1014</v>
      </c>
      <c r="S136" s="542">
        <v>0.2</v>
      </c>
      <c r="T136" s="541" t="s">
        <v>711</v>
      </c>
      <c r="U136" s="540" t="s">
        <v>695</v>
      </c>
      <c r="V136" s="540" t="s">
        <v>711</v>
      </c>
      <c r="W136" s="602" t="s">
        <v>1233</v>
      </c>
      <c r="X136" s="580">
        <v>2</v>
      </c>
      <c r="Y136" s="330" t="s">
        <v>1021</v>
      </c>
      <c r="Z136" s="95"/>
      <c r="AA136"/>
      <c r="AB136"/>
      <c r="AC136"/>
      <c r="AD136"/>
    </row>
    <row r="137" spans="13:30" x14ac:dyDescent="0.25">
      <c r="M137" s="1410" t="str">
        <f t="shared" si="1"/>
        <v>NAPHTHALENE</v>
      </c>
      <c r="N137" s="718" t="s">
        <v>1355</v>
      </c>
      <c r="O137" s="147" t="s">
        <v>507</v>
      </c>
      <c r="P137" s="642">
        <v>1.0000000000000001E-5</v>
      </c>
      <c r="Q137" s="642">
        <v>1.0000000000000001E-5</v>
      </c>
      <c r="R137" s="642">
        <v>9.9999999999999995E-7</v>
      </c>
      <c r="S137" s="542">
        <v>0.2</v>
      </c>
      <c r="T137" s="541" t="s">
        <v>710</v>
      </c>
      <c r="U137" s="540" t="s">
        <v>693</v>
      </c>
      <c r="V137" s="540" t="s">
        <v>710</v>
      </c>
      <c r="W137" s="602">
        <v>1544</v>
      </c>
      <c r="X137" s="580">
        <v>1</v>
      </c>
      <c r="Y137" s="330" t="s">
        <v>1020</v>
      </c>
      <c r="Z137" s="95"/>
      <c r="AA137"/>
      <c r="AB137"/>
      <c r="AC137"/>
      <c r="AD137"/>
    </row>
    <row r="138" spans="13:30" x14ac:dyDescent="0.25">
      <c r="M138" s="1410" t="str">
        <f t="shared" si="1"/>
        <v>NICKEL</v>
      </c>
      <c r="N138" s="718" t="s">
        <v>1356</v>
      </c>
      <c r="O138" s="147" t="s">
        <v>866</v>
      </c>
      <c r="P138" s="642" t="s">
        <v>1014</v>
      </c>
      <c r="Q138" s="642" t="s">
        <v>1014</v>
      </c>
      <c r="R138" s="642" t="s">
        <v>1014</v>
      </c>
      <c r="S138" s="542">
        <v>0.2</v>
      </c>
      <c r="T138" s="541" t="s">
        <v>711</v>
      </c>
      <c r="U138" s="540" t="s">
        <v>695</v>
      </c>
      <c r="V138" s="540" t="s">
        <v>711</v>
      </c>
      <c r="W138" s="602" t="s">
        <v>1233</v>
      </c>
      <c r="X138" s="580">
        <v>2</v>
      </c>
      <c r="Y138" s="330" t="s">
        <v>1021</v>
      </c>
      <c r="Z138" s="95"/>
      <c r="AA138"/>
      <c r="AB138"/>
      <c r="AC138"/>
      <c r="AD138"/>
    </row>
    <row r="139" spans="13:30" x14ac:dyDescent="0.25">
      <c r="M139" s="1410" t="str">
        <f t="shared" si="1"/>
        <v>NITROBENZENE</v>
      </c>
      <c r="N139" s="718" t="s">
        <v>1357</v>
      </c>
      <c r="O139" s="719" t="s">
        <v>115</v>
      </c>
      <c r="P139" s="642">
        <v>9.9999999999999995E-7</v>
      </c>
      <c r="Q139" s="642">
        <v>9.9999999999999995E-7</v>
      </c>
      <c r="R139" s="642">
        <v>9.9999999999999995E-7</v>
      </c>
      <c r="S139" s="542">
        <v>0.2</v>
      </c>
      <c r="T139" s="541" t="s">
        <v>710</v>
      </c>
      <c r="U139" s="540" t="s">
        <v>693</v>
      </c>
      <c r="V139" s="540" t="s">
        <v>711</v>
      </c>
      <c r="W139" s="602">
        <v>226.4</v>
      </c>
      <c r="X139" s="580">
        <v>1</v>
      </c>
      <c r="Y139" s="330" t="s">
        <v>1020</v>
      </c>
      <c r="Z139" s="95"/>
      <c r="AA139"/>
      <c r="AB139"/>
      <c r="AC139"/>
      <c r="AD139"/>
    </row>
    <row r="140" spans="13:30" x14ac:dyDescent="0.25">
      <c r="M140" s="1410" t="str">
        <f t="shared" si="1"/>
        <v>NITROGLYCERIN</v>
      </c>
      <c r="N140" s="718" t="s">
        <v>1358</v>
      </c>
      <c r="O140" s="719" t="s">
        <v>116</v>
      </c>
      <c r="P140" s="642">
        <v>9.9999999999999995E-7</v>
      </c>
      <c r="Q140" s="642">
        <v>9.9999999999999995E-7</v>
      </c>
      <c r="R140" s="642">
        <v>1.0000000000000001E-5</v>
      </c>
      <c r="S140" s="542">
        <v>0.2</v>
      </c>
      <c r="T140" s="541" t="s">
        <v>710</v>
      </c>
      <c r="U140" s="540" t="s">
        <v>695</v>
      </c>
      <c r="V140" s="540" t="s">
        <v>711</v>
      </c>
      <c r="W140" s="602">
        <v>115.8</v>
      </c>
      <c r="X140" s="580">
        <v>3</v>
      </c>
      <c r="Y140" s="330" t="s">
        <v>1048</v>
      </c>
      <c r="Z140" s="95"/>
      <c r="AA140"/>
      <c r="AB140"/>
      <c r="AC140"/>
      <c r="AD140"/>
    </row>
    <row r="141" spans="13:30" x14ac:dyDescent="0.25">
      <c r="M141" s="1410" t="str">
        <f t="shared" si="1"/>
        <v>NITROTOLUENE, 2-</v>
      </c>
      <c r="N141" s="718" t="s">
        <v>1359</v>
      </c>
      <c r="O141" s="719" t="s">
        <v>117</v>
      </c>
      <c r="P141" s="642">
        <v>9.9999999999999995E-7</v>
      </c>
      <c r="Q141" s="642">
        <v>9.9999999999999995E-7</v>
      </c>
      <c r="R141" s="642">
        <v>9.9999999999999995E-7</v>
      </c>
      <c r="S141" s="542">
        <v>0.2</v>
      </c>
      <c r="T141" s="541" t="s">
        <v>710</v>
      </c>
      <c r="U141" s="540" t="s">
        <v>693</v>
      </c>
      <c r="V141" s="540" t="s">
        <v>711</v>
      </c>
      <c r="W141" s="602">
        <v>370.6</v>
      </c>
      <c r="X141" s="580">
        <v>1</v>
      </c>
      <c r="Y141" s="330" t="s">
        <v>1020</v>
      </c>
      <c r="Z141" s="95"/>
      <c r="AA141"/>
      <c r="AB141"/>
      <c r="AC141"/>
      <c r="AD141"/>
    </row>
    <row r="142" spans="13:30" x14ac:dyDescent="0.25">
      <c r="M142" s="1410" t="str">
        <f t="shared" si="1"/>
        <v>NITROTOLUENE, 3-</v>
      </c>
      <c r="N142" s="718" t="s">
        <v>1360</v>
      </c>
      <c r="O142" s="719" t="s">
        <v>118</v>
      </c>
      <c r="P142" s="642" t="s">
        <v>1014</v>
      </c>
      <c r="Q142" s="642" t="s">
        <v>1014</v>
      </c>
      <c r="R142" s="642" t="s">
        <v>1014</v>
      </c>
      <c r="S142" s="542">
        <v>0.2</v>
      </c>
      <c r="T142" s="541" t="s">
        <v>710</v>
      </c>
      <c r="U142" s="540" t="s">
        <v>693</v>
      </c>
      <c r="V142" s="540" t="s">
        <v>711</v>
      </c>
      <c r="W142" s="602">
        <v>363.2</v>
      </c>
      <c r="X142" s="580">
        <v>1</v>
      </c>
      <c r="Y142" s="330" t="s">
        <v>1020</v>
      </c>
      <c r="Z142" s="95"/>
      <c r="AA142"/>
      <c r="AB142"/>
      <c r="AC142"/>
      <c r="AD142"/>
    </row>
    <row r="143" spans="13:30" x14ac:dyDescent="0.25">
      <c r="M143" s="1410" t="str">
        <f t="shared" si="1"/>
        <v>NITROTOLUENE, 4-</v>
      </c>
      <c r="N143" s="718" t="s">
        <v>1361</v>
      </c>
      <c r="O143" s="719" t="s">
        <v>119</v>
      </c>
      <c r="P143" s="642">
        <v>9.9999999999999995E-7</v>
      </c>
      <c r="Q143" s="642">
        <v>9.9999999999999995E-7</v>
      </c>
      <c r="R143" s="642">
        <v>1.0000000000000001E-5</v>
      </c>
      <c r="S143" s="542">
        <v>0.2</v>
      </c>
      <c r="T143" s="541" t="s">
        <v>710</v>
      </c>
      <c r="U143" s="540" t="s">
        <v>695</v>
      </c>
      <c r="V143" s="540" t="s">
        <v>711</v>
      </c>
      <c r="W143" s="602">
        <v>363.2</v>
      </c>
      <c r="X143" s="580">
        <v>3</v>
      </c>
      <c r="Y143" s="330" t="s">
        <v>1048</v>
      </c>
      <c r="Z143" s="95"/>
      <c r="AA143"/>
      <c r="AB143"/>
      <c r="AC143"/>
      <c r="AD143"/>
    </row>
    <row r="144" spans="13:30" x14ac:dyDescent="0.25">
      <c r="M144" s="1410" t="str">
        <f t="shared" si="1"/>
        <v>PENTACHLOROPHENOL</v>
      </c>
      <c r="N144" s="718" t="s">
        <v>1362</v>
      </c>
      <c r="O144" s="147" t="s">
        <v>508</v>
      </c>
      <c r="P144" s="642">
        <v>9.9999999999999995E-7</v>
      </c>
      <c r="Q144" s="642">
        <v>9.9999999999999995E-7</v>
      </c>
      <c r="R144" s="642">
        <v>1.0000000000000001E-5</v>
      </c>
      <c r="S144" s="542">
        <v>0.2</v>
      </c>
      <c r="T144" s="541" t="s">
        <v>710</v>
      </c>
      <c r="U144" s="540" t="s">
        <v>695</v>
      </c>
      <c r="V144" s="540" t="s">
        <v>711</v>
      </c>
      <c r="W144" s="602">
        <v>592</v>
      </c>
      <c r="X144" s="580">
        <v>3</v>
      </c>
      <c r="Y144" s="330" t="s">
        <v>1048</v>
      </c>
      <c r="Z144" s="95"/>
      <c r="AA144"/>
      <c r="AB144"/>
      <c r="AC144"/>
      <c r="AD144"/>
    </row>
    <row r="145" spans="13:30" x14ac:dyDescent="0.25">
      <c r="M145" s="1410" t="str">
        <f t="shared" si="1"/>
        <v>PENTAERYTHRITOLTETRANITRATE (PETN)</v>
      </c>
      <c r="N145" s="718" t="s">
        <v>1363</v>
      </c>
      <c r="O145" s="719" t="s">
        <v>120</v>
      </c>
      <c r="P145" s="642">
        <v>9.9999999999999995E-7</v>
      </c>
      <c r="Q145" s="642">
        <v>9.9999999999999995E-7</v>
      </c>
      <c r="R145" s="642">
        <v>1.0000000000000001E-5</v>
      </c>
      <c r="S145" s="542">
        <v>0.2</v>
      </c>
      <c r="T145" s="541" t="s">
        <v>710</v>
      </c>
      <c r="U145" s="540" t="s">
        <v>695</v>
      </c>
      <c r="V145" s="540" t="s">
        <v>711</v>
      </c>
      <c r="W145" s="602">
        <v>647.9</v>
      </c>
      <c r="X145" s="580">
        <v>3</v>
      </c>
      <c r="Y145" s="330" t="s">
        <v>1048</v>
      </c>
      <c r="Z145" s="95"/>
      <c r="AA145"/>
      <c r="AB145"/>
      <c r="AC145"/>
      <c r="AD145"/>
    </row>
    <row r="146" spans="13:30" x14ac:dyDescent="0.25">
      <c r="M146" s="1410" t="str">
        <f t="shared" si="1"/>
        <v>PERCHLORATE</v>
      </c>
      <c r="N146" s="718" t="s">
        <v>1364</v>
      </c>
      <c r="O146" s="147" t="s">
        <v>241</v>
      </c>
      <c r="P146" s="642" t="s">
        <v>1014</v>
      </c>
      <c r="Q146" s="642" t="s">
        <v>1014</v>
      </c>
      <c r="R146" s="642" t="s">
        <v>1014</v>
      </c>
      <c r="S146" s="542">
        <v>0.2</v>
      </c>
      <c r="T146" s="541" t="s">
        <v>710</v>
      </c>
      <c r="U146" s="540" t="s">
        <v>695</v>
      </c>
      <c r="V146" s="540" t="s">
        <v>711</v>
      </c>
      <c r="W146" s="602" t="s">
        <v>1233</v>
      </c>
      <c r="X146" s="580">
        <v>5</v>
      </c>
      <c r="Y146" s="330" t="s">
        <v>1049</v>
      </c>
      <c r="Z146" s="95"/>
      <c r="AA146"/>
      <c r="AB146"/>
      <c r="AC146"/>
      <c r="AD146"/>
    </row>
    <row r="147" spans="13:30" x14ac:dyDescent="0.25">
      <c r="M147" s="1410" t="str">
        <f t="shared" si="1"/>
        <v>PHENANTHRENE</v>
      </c>
      <c r="N147" s="718" t="s">
        <v>1365</v>
      </c>
      <c r="O147" s="147" t="s">
        <v>509</v>
      </c>
      <c r="P147" s="642" t="s">
        <v>1014</v>
      </c>
      <c r="Q147" s="642" t="s">
        <v>1014</v>
      </c>
      <c r="R147" s="642" t="s">
        <v>1014</v>
      </c>
      <c r="S147" s="542">
        <v>0.2</v>
      </c>
      <c r="T147" s="541" t="s">
        <v>710</v>
      </c>
      <c r="U147" s="540" t="s">
        <v>693</v>
      </c>
      <c r="V147" s="540" t="s">
        <v>710</v>
      </c>
      <c r="W147" s="602">
        <v>14000</v>
      </c>
      <c r="X147" s="580">
        <v>5</v>
      </c>
      <c r="Y147" s="330" t="s">
        <v>1049</v>
      </c>
      <c r="Z147" s="95"/>
      <c r="AA147"/>
      <c r="AB147"/>
      <c r="AC147"/>
      <c r="AD147"/>
    </row>
    <row r="148" spans="13:30" x14ac:dyDescent="0.25">
      <c r="M148" s="1410" t="str">
        <f t="shared" si="1"/>
        <v>PHENOL</v>
      </c>
      <c r="N148" s="718" t="s">
        <v>1366</v>
      </c>
      <c r="O148" s="147" t="s">
        <v>510</v>
      </c>
      <c r="P148" s="642" t="s">
        <v>1014</v>
      </c>
      <c r="Q148" s="642" t="s">
        <v>1014</v>
      </c>
      <c r="R148" s="642" t="s">
        <v>1014</v>
      </c>
      <c r="S148" s="542">
        <v>0.2</v>
      </c>
      <c r="T148" s="541" t="s">
        <v>710</v>
      </c>
      <c r="U148" s="540" t="s">
        <v>695</v>
      </c>
      <c r="V148" s="540" t="s">
        <v>710</v>
      </c>
      <c r="W148" s="602">
        <v>187.2</v>
      </c>
      <c r="X148" s="580">
        <v>4</v>
      </c>
      <c r="Y148" s="330" t="s">
        <v>714</v>
      </c>
      <c r="Z148" s="95"/>
      <c r="AA148"/>
      <c r="AB148"/>
      <c r="AC148"/>
      <c r="AD148"/>
    </row>
    <row r="149" spans="13:30" x14ac:dyDescent="0.25">
      <c r="M149" s="1410" t="str">
        <f t="shared" si="1"/>
        <v>POLYCHLORINATED BIPHENYLS (PCBs)</v>
      </c>
      <c r="N149" s="718" t="s">
        <v>1404</v>
      </c>
      <c r="O149" s="147" t="s">
        <v>379</v>
      </c>
      <c r="P149" s="642">
        <v>1.0000000000000001E-5</v>
      </c>
      <c r="Q149" s="642">
        <v>1.0000000000000001E-5</v>
      </c>
      <c r="R149" s="642">
        <v>1.0000000000000001E-5</v>
      </c>
      <c r="S149" s="542">
        <v>1</v>
      </c>
      <c r="T149" s="541" t="s">
        <v>710</v>
      </c>
      <c r="U149" s="540" t="s">
        <v>695</v>
      </c>
      <c r="V149" s="540" t="s">
        <v>711</v>
      </c>
      <c r="W149" s="602">
        <v>130500</v>
      </c>
      <c r="X149" s="580">
        <v>5</v>
      </c>
      <c r="Y149" s="330" t="s">
        <v>1049</v>
      </c>
      <c r="Z149" s="95"/>
      <c r="AA149"/>
      <c r="AB149"/>
      <c r="AC149"/>
      <c r="AD149"/>
    </row>
    <row r="150" spans="13:30" x14ac:dyDescent="0.25">
      <c r="M150" s="1410" t="str">
        <f t="shared" si="1"/>
        <v>PROPICONAZOLE</v>
      </c>
      <c r="N150" s="718" t="s">
        <v>1367</v>
      </c>
      <c r="O150" s="6" t="s">
        <v>121</v>
      </c>
      <c r="P150" s="642" t="s">
        <v>1014</v>
      </c>
      <c r="Q150" s="642" t="s">
        <v>1014</v>
      </c>
      <c r="R150" s="642" t="s">
        <v>1014</v>
      </c>
      <c r="S150" s="542">
        <v>0.2</v>
      </c>
      <c r="T150" s="541" t="s">
        <v>710</v>
      </c>
      <c r="U150" s="540" t="s">
        <v>695</v>
      </c>
      <c r="V150" s="540" t="s">
        <v>711</v>
      </c>
      <c r="W150" s="602">
        <v>1556</v>
      </c>
      <c r="X150" s="580">
        <v>3</v>
      </c>
      <c r="Y150" s="330" t="s">
        <v>1048</v>
      </c>
      <c r="Z150" s="95"/>
      <c r="AA150"/>
      <c r="AB150"/>
      <c r="AC150"/>
      <c r="AD150"/>
    </row>
    <row r="151" spans="13:30" x14ac:dyDescent="0.25">
      <c r="M151" s="1410" t="str">
        <f t="shared" si="1"/>
        <v>PYRENE</v>
      </c>
      <c r="N151" s="718" t="s">
        <v>1368</v>
      </c>
      <c r="O151" s="147" t="s">
        <v>511</v>
      </c>
      <c r="P151" s="642" t="s">
        <v>1014</v>
      </c>
      <c r="Q151" s="642" t="s">
        <v>1014</v>
      </c>
      <c r="R151" s="642" t="s">
        <v>1014</v>
      </c>
      <c r="S151" s="542">
        <v>0.2</v>
      </c>
      <c r="T151" s="541" t="s">
        <v>710</v>
      </c>
      <c r="U151" s="540" t="s">
        <v>693</v>
      </c>
      <c r="V151" s="540" t="s">
        <v>710</v>
      </c>
      <c r="W151" s="602">
        <v>54340</v>
      </c>
      <c r="X151" s="580">
        <v>5</v>
      </c>
      <c r="Y151" s="330" t="s">
        <v>1049</v>
      </c>
      <c r="Z151" s="95"/>
      <c r="AA151"/>
      <c r="AB151"/>
      <c r="AC151"/>
      <c r="AD151"/>
    </row>
    <row r="152" spans="13:30" x14ac:dyDescent="0.25">
      <c r="M152" s="1410" t="str">
        <f t="shared" si="1"/>
        <v>SELENIUM</v>
      </c>
      <c r="N152" s="718" t="s">
        <v>1369</v>
      </c>
      <c r="O152" s="147" t="s">
        <v>512</v>
      </c>
      <c r="P152" s="642" t="s">
        <v>1014</v>
      </c>
      <c r="Q152" s="642" t="s">
        <v>1014</v>
      </c>
      <c r="R152" s="642" t="s">
        <v>1014</v>
      </c>
      <c r="S152" s="542">
        <v>0.2</v>
      </c>
      <c r="T152" s="541" t="s">
        <v>711</v>
      </c>
      <c r="U152" s="540" t="s">
        <v>695</v>
      </c>
      <c r="V152" s="540" t="s">
        <v>711</v>
      </c>
      <c r="W152" s="602" t="s">
        <v>1233</v>
      </c>
      <c r="X152" s="580">
        <v>2</v>
      </c>
      <c r="Y152" s="330" t="s">
        <v>1021</v>
      </c>
      <c r="Z152" s="95"/>
      <c r="AA152"/>
      <c r="AB152"/>
      <c r="AC152"/>
      <c r="AD152"/>
    </row>
    <row r="153" spans="13:30" x14ac:dyDescent="0.25">
      <c r="M153" s="1410" t="str">
        <f t="shared" si="1"/>
        <v>SILVER</v>
      </c>
      <c r="N153" s="718" t="s">
        <v>1370</v>
      </c>
      <c r="O153" s="147" t="s">
        <v>867</v>
      </c>
      <c r="P153" s="642" t="s">
        <v>1014</v>
      </c>
      <c r="Q153" s="642" t="s">
        <v>1014</v>
      </c>
      <c r="R153" s="642" t="s">
        <v>1014</v>
      </c>
      <c r="S153" s="542">
        <v>0.2</v>
      </c>
      <c r="T153" s="541" t="s">
        <v>711</v>
      </c>
      <c r="U153" s="540" t="s">
        <v>695</v>
      </c>
      <c r="V153" s="540" t="s">
        <v>711</v>
      </c>
      <c r="W153" s="602" t="s">
        <v>1233</v>
      </c>
      <c r="X153" s="580">
        <v>2</v>
      </c>
      <c r="Y153" s="330" t="s">
        <v>1021</v>
      </c>
      <c r="Z153" s="95"/>
      <c r="AA153"/>
      <c r="AB153"/>
      <c r="AC153"/>
      <c r="AD153"/>
    </row>
    <row r="154" spans="13:30" x14ac:dyDescent="0.25">
      <c r="M154" s="1410" t="str">
        <f t="shared" si="1"/>
        <v>SIMAZINE</v>
      </c>
      <c r="N154" s="718" t="s">
        <v>1371</v>
      </c>
      <c r="O154" s="6" t="s">
        <v>122</v>
      </c>
      <c r="P154" s="642">
        <v>9.9999999999999995E-7</v>
      </c>
      <c r="Q154" s="642">
        <v>9.9999999999999995E-7</v>
      </c>
      <c r="R154" s="642">
        <v>1.0000000000000001E-5</v>
      </c>
      <c r="S154" s="542">
        <v>0.2</v>
      </c>
      <c r="T154" s="541" t="s">
        <v>710</v>
      </c>
      <c r="U154" s="540" t="s">
        <v>695</v>
      </c>
      <c r="V154" s="540" t="s">
        <v>711</v>
      </c>
      <c r="W154" s="602">
        <v>146.5</v>
      </c>
      <c r="X154" s="580">
        <v>3</v>
      </c>
      <c r="Y154" s="330" t="s">
        <v>1048</v>
      </c>
      <c r="Z154" s="95"/>
      <c r="AA154"/>
      <c r="AB154"/>
      <c r="AC154"/>
      <c r="AD154"/>
    </row>
    <row r="155" spans="13:30" x14ac:dyDescent="0.25">
      <c r="M155" s="1410" t="str">
        <f t="shared" si="1"/>
        <v>STYRENE</v>
      </c>
      <c r="N155" s="718" t="s">
        <v>1372</v>
      </c>
      <c r="O155" s="147" t="s">
        <v>513</v>
      </c>
      <c r="P155" s="642">
        <v>9.9999999999999995E-7</v>
      </c>
      <c r="Q155" s="642">
        <v>9.9999999999999995E-7</v>
      </c>
      <c r="R155" s="642">
        <v>9.9999999999999995E-7</v>
      </c>
      <c r="S155" s="542">
        <v>0.2</v>
      </c>
      <c r="T155" s="541" t="s">
        <v>710</v>
      </c>
      <c r="U155" s="540" t="s">
        <v>693</v>
      </c>
      <c r="V155" s="540" t="s">
        <v>710</v>
      </c>
      <c r="W155" s="602">
        <v>446.1</v>
      </c>
      <c r="X155" s="580">
        <v>1</v>
      </c>
      <c r="Y155" s="330" t="s">
        <v>1020</v>
      </c>
      <c r="Z155" s="95"/>
      <c r="AA155"/>
      <c r="AB155"/>
      <c r="AC155"/>
      <c r="AD155"/>
    </row>
    <row r="156" spans="13:30" x14ac:dyDescent="0.25">
      <c r="M156" s="1410" t="str">
        <f t="shared" si="1"/>
        <v>TERBACIL</v>
      </c>
      <c r="N156" s="718" t="s">
        <v>1373</v>
      </c>
      <c r="O156" s="6" t="s">
        <v>123</v>
      </c>
      <c r="P156" s="642" t="s">
        <v>1014</v>
      </c>
      <c r="Q156" s="642" t="s">
        <v>1014</v>
      </c>
      <c r="R156" s="642" t="s">
        <v>1014</v>
      </c>
      <c r="S156" s="542">
        <v>0.2</v>
      </c>
      <c r="T156" s="541" t="s">
        <v>710</v>
      </c>
      <c r="U156" s="540" t="s">
        <v>695</v>
      </c>
      <c r="V156" s="540" t="s">
        <v>711</v>
      </c>
      <c r="W156" s="602">
        <v>50.1</v>
      </c>
      <c r="X156" s="580">
        <v>3</v>
      </c>
      <c r="Y156" s="330" t="s">
        <v>1048</v>
      </c>
      <c r="Z156" s="95"/>
      <c r="AA156"/>
      <c r="AB156"/>
      <c r="AC156"/>
      <c r="AD156"/>
    </row>
    <row r="157" spans="13:30" x14ac:dyDescent="0.25">
      <c r="M157" s="1410" t="str">
        <f t="shared" si="1"/>
        <v>tert-BUTYL ALCOHOL</v>
      </c>
      <c r="N157" s="718" t="s">
        <v>1374</v>
      </c>
      <c r="O157" s="147" t="s">
        <v>27</v>
      </c>
      <c r="P157" s="642">
        <v>9.9999999999999995E-7</v>
      </c>
      <c r="Q157" s="642">
        <v>9.9999999999999995E-7</v>
      </c>
      <c r="R157" s="642">
        <v>9.9999999999999995E-7</v>
      </c>
      <c r="S157" s="542">
        <v>0.2</v>
      </c>
      <c r="T157" s="541" t="s">
        <v>710</v>
      </c>
      <c r="U157" s="540" t="s">
        <v>693</v>
      </c>
      <c r="V157" s="540" t="s">
        <v>711</v>
      </c>
      <c r="W157" s="602">
        <v>37</v>
      </c>
      <c r="X157" s="580">
        <v>1</v>
      </c>
      <c r="Y157" s="330" t="s">
        <v>1020</v>
      </c>
      <c r="Z157" s="95"/>
      <c r="AA157"/>
      <c r="AB157"/>
      <c r="AC157"/>
      <c r="AD157"/>
    </row>
    <row r="158" spans="13:30" x14ac:dyDescent="0.25">
      <c r="M158" s="1410" t="str">
        <f t="shared" si="1"/>
        <v>TETRACHLOROETHANE, 1,1,1,2-</v>
      </c>
      <c r="N158" s="718" t="s">
        <v>1375</v>
      </c>
      <c r="O158" s="147" t="s">
        <v>514</v>
      </c>
      <c r="P158" s="642">
        <v>9.9999999999999995E-7</v>
      </c>
      <c r="Q158" s="642">
        <v>9.9999999999999995E-7</v>
      </c>
      <c r="R158" s="642">
        <v>9.9999999999999995E-7</v>
      </c>
      <c r="S158" s="542">
        <v>0.2</v>
      </c>
      <c r="T158" s="541" t="s">
        <v>710</v>
      </c>
      <c r="U158" s="540" t="s">
        <v>693</v>
      </c>
      <c r="V158" s="540" t="s">
        <v>711</v>
      </c>
      <c r="W158" s="602">
        <v>86.03</v>
      </c>
      <c r="X158" s="580">
        <v>1</v>
      </c>
      <c r="Y158" s="330" t="s">
        <v>1020</v>
      </c>
      <c r="Z158" s="95"/>
      <c r="AA158"/>
      <c r="AB158"/>
      <c r="AC158"/>
      <c r="AD158"/>
    </row>
    <row r="159" spans="13:30" x14ac:dyDescent="0.25">
      <c r="M159" s="1410" t="str">
        <f t="shared" si="1"/>
        <v>TETRACHLOROETHANE, 1,1,2,2-</v>
      </c>
      <c r="N159" s="718" t="s">
        <v>1376</v>
      </c>
      <c r="O159" s="147" t="s">
        <v>515</v>
      </c>
      <c r="P159" s="642">
        <v>9.9999999999999995E-7</v>
      </c>
      <c r="Q159" s="642">
        <v>9.9999999999999995E-7</v>
      </c>
      <c r="R159" s="642">
        <v>9.9999999999999995E-7</v>
      </c>
      <c r="S159" s="542">
        <v>0.2</v>
      </c>
      <c r="T159" s="541" t="s">
        <v>710</v>
      </c>
      <c r="U159" s="540" t="s">
        <v>693</v>
      </c>
      <c r="V159" s="540" t="s">
        <v>711</v>
      </c>
      <c r="W159" s="602">
        <v>94.94</v>
      </c>
      <c r="X159" s="580">
        <v>1</v>
      </c>
      <c r="Y159" s="330" t="s">
        <v>1020</v>
      </c>
      <c r="Z159" s="95"/>
      <c r="AA159"/>
      <c r="AB159"/>
      <c r="AC159"/>
      <c r="AD159"/>
    </row>
    <row r="160" spans="13:30" x14ac:dyDescent="0.25">
      <c r="M160" s="1410" t="str">
        <f t="shared" si="1"/>
        <v>TETRACHLOROETHYLENE</v>
      </c>
      <c r="N160" s="718" t="s">
        <v>1377</v>
      </c>
      <c r="O160" s="147" t="s">
        <v>516</v>
      </c>
      <c r="P160" s="642">
        <v>9.9999999999999995E-7</v>
      </c>
      <c r="Q160" s="642">
        <v>9.9999999999999995E-7</v>
      </c>
      <c r="R160" s="642">
        <v>9.9999999999999995E-7</v>
      </c>
      <c r="S160" s="542">
        <v>0.2</v>
      </c>
      <c r="T160" s="541" t="s">
        <v>710</v>
      </c>
      <c r="U160" s="540" t="s">
        <v>693</v>
      </c>
      <c r="V160" s="540" t="s">
        <v>711</v>
      </c>
      <c r="W160" s="602">
        <v>94.94</v>
      </c>
      <c r="X160" s="580">
        <v>1</v>
      </c>
      <c r="Y160" s="330" t="s">
        <v>1020</v>
      </c>
      <c r="Z160" s="95"/>
      <c r="AA160"/>
      <c r="AB160"/>
      <c r="AC160"/>
      <c r="AD160"/>
    </row>
    <row r="161" spans="13:30" x14ac:dyDescent="0.25">
      <c r="M161" s="1410" t="str">
        <f t="shared" si="1"/>
        <v>TETRACHLOROPHENOL, 2,3,4,6-</v>
      </c>
      <c r="N161" s="718" t="s">
        <v>1378</v>
      </c>
      <c r="O161" s="6" t="s">
        <v>124</v>
      </c>
      <c r="P161" s="642" t="s">
        <v>1014</v>
      </c>
      <c r="Q161" s="642" t="s">
        <v>1014</v>
      </c>
      <c r="R161" s="642" t="s">
        <v>1014</v>
      </c>
      <c r="S161" s="542">
        <v>0.2</v>
      </c>
      <c r="T161" s="541" t="s">
        <v>710</v>
      </c>
      <c r="U161" s="540" t="s">
        <v>695</v>
      </c>
      <c r="V161" s="540" t="s">
        <v>711</v>
      </c>
      <c r="W161" s="602">
        <v>280</v>
      </c>
      <c r="X161" s="580">
        <v>3</v>
      </c>
      <c r="Y161" s="330" t="s">
        <v>1048</v>
      </c>
      <c r="Z161" s="95"/>
      <c r="AA161"/>
      <c r="AB161"/>
      <c r="AC161"/>
      <c r="AD161"/>
    </row>
    <row r="162" spans="13:30" ht="26.4" x14ac:dyDescent="0.25">
      <c r="M162" s="1410" t="str">
        <f t="shared" ref="M162:M186" si="2">IF($D$14=$N$27,O162,N162)</f>
        <v>TETRANITRO-1,3,5,7-TETRAAZOCYCLOOCTANE (HMX)</v>
      </c>
      <c r="N162" s="718" t="s">
        <v>1379</v>
      </c>
      <c r="O162" s="719" t="s">
        <v>125</v>
      </c>
      <c r="P162" s="642" t="s">
        <v>1014</v>
      </c>
      <c r="Q162" s="642" t="s">
        <v>1014</v>
      </c>
      <c r="R162" s="642" t="s">
        <v>1014</v>
      </c>
      <c r="S162" s="542">
        <v>0.2</v>
      </c>
      <c r="T162" s="541" t="s">
        <v>710</v>
      </c>
      <c r="U162" s="540" t="s">
        <v>695</v>
      </c>
      <c r="V162" s="540" t="s">
        <v>711</v>
      </c>
      <c r="W162" s="602">
        <v>531.6</v>
      </c>
      <c r="X162" s="580">
        <v>3</v>
      </c>
      <c r="Y162" s="330" t="s">
        <v>1048</v>
      </c>
      <c r="Z162" s="95"/>
      <c r="AA162"/>
      <c r="AB162"/>
      <c r="AC162"/>
      <c r="AD162"/>
    </row>
    <row r="163" spans="13:30" x14ac:dyDescent="0.25">
      <c r="M163" s="1410" t="str">
        <f t="shared" si="2"/>
        <v>THALLIUM</v>
      </c>
      <c r="N163" s="718" t="s">
        <v>1380</v>
      </c>
      <c r="O163" s="658" t="s">
        <v>517</v>
      </c>
      <c r="P163" s="642" t="s">
        <v>1014</v>
      </c>
      <c r="Q163" s="642" t="s">
        <v>1014</v>
      </c>
      <c r="R163" s="642" t="s">
        <v>1014</v>
      </c>
      <c r="S163" s="542">
        <v>1</v>
      </c>
      <c r="T163" s="541" t="s">
        <v>711</v>
      </c>
      <c r="U163" s="540" t="s">
        <v>695</v>
      </c>
      <c r="V163" s="540" t="s">
        <v>711</v>
      </c>
      <c r="W163" s="602" t="s">
        <v>1233</v>
      </c>
      <c r="X163" s="580">
        <v>2</v>
      </c>
      <c r="Y163" s="659" t="s">
        <v>1130</v>
      </c>
      <c r="Z163" s="95"/>
      <c r="AA163"/>
      <c r="AB163"/>
      <c r="AC163"/>
      <c r="AD163"/>
    </row>
    <row r="164" spans="13:30" x14ac:dyDescent="0.25">
      <c r="M164" s="1410" t="str">
        <f t="shared" si="2"/>
        <v>TOLUENE</v>
      </c>
      <c r="N164" s="718" t="s">
        <v>1381</v>
      </c>
      <c r="O164" s="147" t="s">
        <v>380</v>
      </c>
      <c r="P164" s="642" t="s">
        <v>1014</v>
      </c>
      <c r="Q164" s="642" t="s">
        <v>1014</v>
      </c>
      <c r="R164" s="642" t="s">
        <v>1014</v>
      </c>
      <c r="S164" s="542">
        <v>0.2</v>
      </c>
      <c r="T164" s="541" t="s">
        <v>710</v>
      </c>
      <c r="U164" s="540" t="s">
        <v>693</v>
      </c>
      <c r="V164" s="540" t="s">
        <v>710</v>
      </c>
      <c r="W164" s="602">
        <v>233.9</v>
      </c>
      <c r="X164" s="580">
        <v>1</v>
      </c>
      <c r="Y164" s="330" t="s">
        <v>1020</v>
      </c>
      <c r="Z164" s="95"/>
      <c r="AA164"/>
      <c r="AB164"/>
      <c r="AC164"/>
      <c r="AD164"/>
    </row>
    <row r="165" spans="13:30" x14ac:dyDescent="0.25">
      <c r="M165" s="1410" t="str">
        <f t="shared" si="2"/>
        <v>TOXAPHENE</v>
      </c>
      <c r="N165" s="718" t="s">
        <v>1382</v>
      </c>
      <c r="O165" s="147" t="s">
        <v>28</v>
      </c>
      <c r="P165" s="642">
        <v>9.9999999999999995E-7</v>
      </c>
      <c r="Q165" s="642">
        <v>9.9999999999999995E-7</v>
      </c>
      <c r="R165" s="642">
        <v>1.0000000000000001E-5</v>
      </c>
      <c r="S165" s="542">
        <v>0.2</v>
      </c>
      <c r="T165" s="541" t="s">
        <v>710</v>
      </c>
      <c r="U165" s="540" t="s">
        <v>695</v>
      </c>
      <c r="V165" s="540" t="s">
        <v>711</v>
      </c>
      <c r="W165" s="602">
        <v>77200</v>
      </c>
      <c r="X165" s="580">
        <v>5</v>
      </c>
      <c r="Y165" s="330" t="s">
        <v>1049</v>
      </c>
      <c r="Z165" s="95"/>
      <c r="AA165"/>
      <c r="AB165"/>
      <c r="AC165"/>
      <c r="AD165"/>
    </row>
    <row r="166" spans="13:30" ht="26.4" x14ac:dyDescent="0.25">
      <c r="M166" s="1410" t="str">
        <f t="shared" si="2"/>
        <v>TPH (gasolines)</v>
      </c>
      <c r="N166" s="718" t="s">
        <v>1412</v>
      </c>
      <c r="O166" s="544" t="s">
        <v>66</v>
      </c>
      <c r="P166" s="642" t="s">
        <v>1014</v>
      </c>
      <c r="Q166" s="642" t="s">
        <v>1014</v>
      </c>
      <c r="R166" s="642" t="s">
        <v>1014</v>
      </c>
      <c r="S166" s="542">
        <v>1</v>
      </c>
      <c r="T166" s="541" t="s">
        <v>710</v>
      </c>
      <c r="U166" s="540" t="s">
        <v>693</v>
      </c>
      <c r="V166" s="540" t="s">
        <v>710</v>
      </c>
      <c r="W166" s="602">
        <v>5000</v>
      </c>
      <c r="X166" s="580">
        <v>1</v>
      </c>
      <c r="Y166" s="634" t="s">
        <v>1226</v>
      </c>
      <c r="Z166" s="95"/>
      <c r="AA166"/>
      <c r="AB166"/>
      <c r="AC166"/>
      <c r="AD166"/>
    </row>
    <row r="167" spans="13:30" ht="26.4" x14ac:dyDescent="0.25">
      <c r="M167" s="1410" t="str">
        <f t="shared" si="2"/>
        <v>TPH (middle distillates)</v>
      </c>
      <c r="N167" s="718" t="s">
        <v>1413</v>
      </c>
      <c r="O167" s="544" t="s">
        <v>65</v>
      </c>
      <c r="P167" s="642" t="s">
        <v>1014</v>
      </c>
      <c r="Q167" s="642" t="s">
        <v>1014</v>
      </c>
      <c r="R167" s="642" t="s">
        <v>1014</v>
      </c>
      <c r="S167" s="542">
        <v>1</v>
      </c>
      <c r="T167" s="541" t="s">
        <v>710</v>
      </c>
      <c r="U167" s="540" t="s">
        <v>693</v>
      </c>
      <c r="V167" s="540" t="s">
        <v>710</v>
      </c>
      <c r="W167" s="602">
        <v>5000</v>
      </c>
      <c r="X167" s="580">
        <v>1</v>
      </c>
      <c r="Y167" s="634" t="s">
        <v>1226</v>
      </c>
      <c r="Z167" s="95"/>
      <c r="AA167"/>
      <c r="AB167"/>
      <c r="AC167"/>
      <c r="AD167"/>
    </row>
    <row r="168" spans="13:30" x14ac:dyDescent="0.25">
      <c r="M168" s="1410" t="str">
        <f t="shared" si="2"/>
        <v>TPH (residual fuels)</v>
      </c>
      <c r="N168" s="718" t="s">
        <v>1414</v>
      </c>
      <c r="O168" s="544" t="s">
        <v>825</v>
      </c>
      <c r="P168" s="642" t="s">
        <v>1014</v>
      </c>
      <c r="Q168" s="642" t="s">
        <v>1014</v>
      </c>
      <c r="R168" s="642" t="s">
        <v>1014</v>
      </c>
      <c r="S168" s="542">
        <v>1</v>
      </c>
      <c r="T168" s="541" t="s">
        <v>710</v>
      </c>
      <c r="U168" s="540" t="s">
        <v>695</v>
      </c>
      <c r="V168" s="540" t="s">
        <v>710</v>
      </c>
      <c r="W168" s="602" t="s">
        <v>1233</v>
      </c>
      <c r="X168" s="580">
        <v>5</v>
      </c>
      <c r="Y168" s="634" t="s">
        <v>1227</v>
      </c>
      <c r="Z168" s="95"/>
      <c r="AA168"/>
      <c r="AB168"/>
      <c r="AC168"/>
      <c r="AD168"/>
    </row>
    <row r="169" spans="13:30" x14ac:dyDescent="0.25">
      <c r="M169" s="1410" t="str">
        <f t="shared" si="2"/>
        <v>TRICHLOROBENZENE, 1,2,4-</v>
      </c>
      <c r="N169" s="718" t="s">
        <v>1383</v>
      </c>
      <c r="O169" s="147" t="s">
        <v>868</v>
      </c>
      <c r="P169" s="642">
        <v>9.9999999999999995E-7</v>
      </c>
      <c r="Q169" s="642">
        <v>9.9999999999999995E-7</v>
      </c>
      <c r="R169" s="642">
        <v>9.9999999999999995E-7</v>
      </c>
      <c r="S169" s="542">
        <v>0.2</v>
      </c>
      <c r="T169" s="541" t="s">
        <v>710</v>
      </c>
      <c r="U169" s="540" t="s">
        <v>693</v>
      </c>
      <c r="V169" s="540" t="s">
        <v>711</v>
      </c>
      <c r="W169" s="602">
        <v>1356</v>
      </c>
      <c r="X169" s="580">
        <v>1</v>
      </c>
      <c r="Y169" s="330" t="s">
        <v>1020</v>
      </c>
      <c r="Z169" s="95"/>
      <c r="AA169"/>
      <c r="AB169"/>
      <c r="AC169"/>
      <c r="AD169"/>
    </row>
    <row r="170" spans="13:30" x14ac:dyDescent="0.25">
      <c r="M170" s="1410" t="str">
        <f t="shared" si="2"/>
        <v>TRICHLOROETHANE, 1,1,1-</v>
      </c>
      <c r="N170" s="718" t="s">
        <v>1384</v>
      </c>
      <c r="O170" s="147" t="s">
        <v>869</v>
      </c>
      <c r="P170" s="642" t="s">
        <v>1014</v>
      </c>
      <c r="Q170" s="642" t="s">
        <v>1014</v>
      </c>
      <c r="R170" s="642" t="s">
        <v>1014</v>
      </c>
      <c r="S170" s="542">
        <v>0.2</v>
      </c>
      <c r="T170" s="541" t="s">
        <v>710</v>
      </c>
      <c r="U170" s="540" t="s">
        <v>693</v>
      </c>
      <c r="V170" s="540" t="s">
        <v>711</v>
      </c>
      <c r="W170" s="602">
        <v>43.89</v>
      </c>
      <c r="X170" s="580">
        <v>1</v>
      </c>
      <c r="Y170" s="330" t="s">
        <v>1020</v>
      </c>
      <c r="Z170" s="95"/>
      <c r="AA170"/>
      <c r="AB170"/>
      <c r="AC170"/>
      <c r="AD170"/>
    </row>
    <row r="171" spans="13:30" x14ac:dyDescent="0.25">
      <c r="M171" s="1410" t="str">
        <f t="shared" si="2"/>
        <v>TRICHLOROETHANE, 1,1,2-</v>
      </c>
      <c r="N171" s="718" t="s">
        <v>1385</v>
      </c>
      <c r="O171" s="147" t="s">
        <v>518</v>
      </c>
      <c r="P171" s="642">
        <v>9.9999999999999995E-7</v>
      </c>
      <c r="Q171" s="642">
        <v>9.9999999999999995E-7</v>
      </c>
      <c r="R171" s="642">
        <v>9.9999999999999995E-7</v>
      </c>
      <c r="S171" s="542">
        <v>0.2</v>
      </c>
      <c r="T171" s="541" t="s">
        <v>710</v>
      </c>
      <c r="U171" s="540" t="s">
        <v>693</v>
      </c>
      <c r="V171" s="540" t="s">
        <v>711</v>
      </c>
      <c r="W171" s="602">
        <v>60.7</v>
      </c>
      <c r="X171" s="580">
        <v>1</v>
      </c>
      <c r="Y171" s="330" t="s">
        <v>1020</v>
      </c>
      <c r="Z171" s="95"/>
      <c r="AA171"/>
      <c r="AB171"/>
      <c r="AC171"/>
      <c r="AD171"/>
    </row>
    <row r="172" spans="13:30" x14ac:dyDescent="0.25">
      <c r="M172" s="1410" t="str">
        <f t="shared" si="2"/>
        <v>TRICHLOROETHYLENE</v>
      </c>
      <c r="N172" s="718" t="s">
        <v>1386</v>
      </c>
      <c r="O172" s="147" t="s">
        <v>519</v>
      </c>
      <c r="P172" s="642">
        <v>9.9999999999999995E-7</v>
      </c>
      <c r="Q172" s="642">
        <v>9.9999999999999995E-7</v>
      </c>
      <c r="R172" s="642">
        <v>9.9999999999999995E-7</v>
      </c>
      <c r="S172" s="542">
        <v>0.2</v>
      </c>
      <c r="T172" s="541" t="s">
        <v>710</v>
      </c>
      <c r="U172" s="540" t="s">
        <v>693</v>
      </c>
      <c r="V172" s="540" t="s">
        <v>711</v>
      </c>
      <c r="W172" s="602">
        <v>60.7</v>
      </c>
      <c r="X172" s="580">
        <v>1</v>
      </c>
      <c r="Y172" s="330" t="s">
        <v>1020</v>
      </c>
      <c r="Z172" s="95"/>
      <c r="AA172"/>
      <c r="AB172"/>
      <c r="AC172"/>
      <c r="AD172"/>
    </row>
    <row r="173" spans="13:30" x14ac:dyDescent="0.25">
      <c r="M173" s="1410" t="str">
        <f t="shared" si="2"/>
        <v>TRICHLOROPHENOL, 2,4,5-</v>
      </c>
      <c r="N173" s="718" t="s">
        <v>1387</v>
      </c>
      <c r="O173" s="147" t="s">
        <v>520</v>
      </c>
      <c r="P173" s="642" t="s">
        <v>1014</v>
      </c>
      <c r="Q173" s="642" t="s">
        <v>1014</v>
      </c>
      <c r="R173" s="642" t="s">
        <v>1014</v>
      </c>
      <c r="S173" s="542">
        <v>0.2</v>
      </c>
      <c r="T173" s="541" t="s">
        <v>710</v>
      </c>
      <c r="U173" s="540" t="s">
        <v>695</v>
      </c>
      <c r="V173" s="540" t="s">
        <v>711</v>
      </c>
      <c r="W173" s="602">
        <v>1597</v>
      </c>
      <c r="X173" s="580">
        <v>3</v>
      </c>
      <c r="Y173" s="330" t="s">
        <v>1048</v>
      </c>
      <c r="Z173" s="95"/>
      <c r="AA173"/>
      <c r="AB173"/>
      <c r="AC173"/>
      <c r="AD173"/>
    </row>
    <row r="174" spans="13:30" x14ac:dyDescent="0.25">
      <c r="M174" s="1410" t="str">
        <f t="shared" si="2"/>
        <v>TRICHLOROPHENOL, 2,4,6-</v>
      </c>
      <c r="N174" s="718" t="s">
        <v>1388</v>
      </c>
      <c r="O174" s="147" t="s">
        <v>521</v>
      </c>
      <c r="P174" s="642">
        <v>9.9999999999999995E-7</v>
      </c>
      <c r="Q174" s="642">
        <v>9.9999999999999995E-7</v>
      </c>
      <c r="R174" s="642">
        <v>1.0000000000000001E-5</v>
      </c>
      <c r="S174" s="542">
        <v>0.2</v>
      </c>
      <c r="T174" s="541" t="s">
        <v>710</v>
      </c>
      <c r="U174" s="540" t="s">
        <v>695</v>
      </c>
      <c r="V174" s="540" t="s">
        <v>711</v>
      </c>
      <c r="W174" s="602">
        <v>381</v>
      </c>
      <c r="X174" s="580">
        <v>3</v>
      </c>
      <c r="Y174" s="330" t="s">
        <v>1048</v>
      </c>
      <c r="Z174" s="95"/>
      <c r="AA174"/>
      <c r="AB174"/>
      <c r="AC174"/>
      <c r="AD174"/>
    </row>
    <row r="175" spans="13:30" ht="26.4" x14ac:dyDescent="0.25">
      <c r="M175" s="1410" t="str">
        <f t="shared" si="2"/>
        <v>TRICHLOROPHENOXYACETIC ACID, 2,4,5- (2,4,5-T)</v>
      </c>
      <c r="N175" s="718" t="s">
        <v>1389</v>
      </c>
      <c r="O175" s="719" t="s">
        <v>126</v>
      </c>
      <c r="P175" s="642" t="s">
        <v>1014</v>
      </c>
      <c r="Q175" s="642" t="s">
        <v>1014</v>
      </c>
      <c r="R175" s="642" t="s">
        <v>1014</v>
      </c>
      <c r="S175" s="542">
        <v>0.2</v>
      </c>
      <c r="T175" s="541" t="s">
        <v>710</v>
      </c>
      <c r="U175" s="540" t="s">
        <v>695</v>
      </c>
      <c r="V175" s="540" t="s">
        <v>711</v>
      </c>
      <c r="W175" s="602">
        <v>107</v>
      </c>
      <c r="X175" s="580">
        <v>3</v>
      </c>
      <c r="Y175" s="330" t="s">
        <v>1048</v>
      </c>
      <c r="Z175" s="95"/>
      <c r="AA175"/>
      <c r="AB175"/>
      <c r="AC175"/>
      <c r="AD175"/>
    </row>
    <row r="176" spans="13:30" ht="26.4" x14ac:dyDescent="0.25">
      <c r="M176" s="1410" t="str">
        <f t="shared" si="2"/>
        <v>TRICHLOROPHENOXYPROPIONIC ACID, 2,4,5- (2,4,5-TP)</v>
      </c>
      <c r="N176" s="718" t="s">
        <v>1390</v>
      </c>
      <c r="O176" s="6" t="s">
        <v>127</v>
      </c>
      <c r="P176" s="642" t="s">
        <v>1014</v>
      </c>
      <c r="Q176" s="642" t="s">
        <v>1014</v>
      </c>
      <c r="R176" s="642" t="s">
        <v>1014</v>
      </c>
      <c r="S176" s="542">
        <v>0.2</v>
      </c>
      <c r="T176" s="541" t="s">
        <v>710</v>
      </c>
      <c r="U176" s="540" t="s">
        <v>695</v>
      </c>
      <c r="V176" s="540" t="s">
        <v>711</v>
      </c>
      <c r="W176" s="602">
        <v>175.3</v>
      </c>
      <c r="X176" s="580">
        <v>3</v>
      </c>
      <c r="Y176" s="330" t="s">
        <v>1048</v>
      </c>
      <c r="Z176" s="95"/>
      <c r="AA176"/>
      <c r="AB176"/>
      <c r="AC176"/>
      <c r="AD176"/>
    </row>
    <row r="177" spans="13:30" x14ac:dyDescent="0.25">
      <c r="M177" s="1410" t="str">
        <f t="shared" si="2"/>
        <v>TRICHLOROPROPANE, 1,2,3-</v>
      </c>
      <c r="N177" s="718" t="s">
        <v>1391</v>
      </c>
      <c r="O177" s="6" t="s">
        <v>128</v>
      </c>
      <c r="P177" s="642">
        <v>9.9999999999999995E-7</v>
      </c>
      <c r="Q177" s="642">
        <v>9.9999999999999995E-7</v>
      </c>
      <c r="R177" s="642">
        <v>9.9999999999999995E-7</v>
      </c>
      <c r="S177" s="542">
        <v>0.2</v>
      </c>
      <c r="T177" s="541" t="s">
        <v>710</v>
      </c>
      <c r="U177" s="540" t="s">
        <v>693</v>
      </c>
      <c r="V177" s="540" t="s">
        <v>711</v>
      </c>
      <c r="W177" s="602">
        <v>115.8</v>
      </c>
      <c r="X177" s="580">
        <v>1</v>
      </c>
      <c r="Y177" s="330" t="s">
        <v>1020</v>
      </c>
      <c r="Z177" s="95"/>
      <c r="AA177"/>
      <c r="AB177"/>
      <c r="AC177"/>
      <c r="AD177"/>
    </row>
    <row r="178" spans="13:30" x14ac:dyDescent="0.25">
      <c r="M178" s="1410" t="str">
        <f t="shared" si="2"/>
        <v>TRICHLOROPROPENE, 1,2,3-</v>
      </c>
      <c r="N178" s="718" t="s">
        <v>1392</v>
      </c>
      <c r="O178" s="6" t="s">
        <v>129</v>
      </c>
      <c r="P178" s="642" t="s">
        <v>1014</v>
      </c>
      <c r="Q178" s="642" t="s">
        <v>1014</v>
      </c>
      <c r="R178" s="642" t="s">
        <v>1014</v>
      </c>
      <c r="S178" s="542">
        <v>0.2</v>
      </c>
      <c r="T178" s="541" t="s">
        <v>710</v>
      </c>
      <c r="U178" s="540" t="s">
        <v>693</v>
      </c>
      <c r="V178" s="540" t="s">
        <v>711</v>
      </c>
      <c r="W178" s="602">
        <v>115.8</v>
      </c>
      <c r="X178" s="580">
        <v>1</v>
      </c>
      <c r="Y178" s="330" t="s">
        <v>1020</v>
      </c>
      <c r="Z178" s="95"/>
      <c r="AA178"/>
      <c r="AB178"/>
      <c r="AC178"/>
      <c r="AD178"/>
    </row>
    <row r="179" spans="13:30" x14ac:dyDescent="0.25">
      <c r="M179" s="1410" t="str">
        <f t="shared" si="2"/>
        <v>TRIFLURALIN</v>
      </c>
      <c r="N179" s="718" t="s">
        <v>1393</v>
      </c>
      <c r="O179" s="6" t="s">
        <v>643</v>
      </c>
      <c r="P179" s="642">
        <v>9.9999999999999995E-7</v>
      </c>
      <c r="Q179" s="642">
        <v>9.9999999999999995E-7</v>
      </c>
      <c r="R179" s="642">
        <v>1.0000000000000001E-5</v>
      </c>
      <c r="S179" s="542">
        <v>0.2</v>
      </c>
      <c r="T179" s="541" t="s">
        <v>710</v>
      </c>
      <c r="U179" s="540" t="s">
        <v>695</v>
      </c>
      <c r="V179" s="540" t="s">
        <v>711</v>
      </c>
      <c r="W179" s="602">
        <v>16390</v>
      </c>
      <c r="X179" s="580">
        <v>5</v>
      </c>
      <c r="Y179" s="330" t="s">
        <v>1049</v>
      </c>
      <c r="Z179" s="95"/>
      <c r="AA179"/>
      <c r="AB179"/>
      <c r="AC179"/>
      <c r="AD179"/>
    </row>
    <row r="180" spans="13:30" ht="13.5" customHeight="1" x14ac:dyDescent="0.25">
      <c r="M180" s="1410" t="str">
        <f t="shared" si="2"/>
        <v>TRINITROBENZENE, 1,3,5-</v>
      </c>
      <c r="N180" s="718" t="s">
        <v>1394</v>
      </c>
      <c r="O180" s="719" t="s">
        <v>999</v>
      </c>
      <c r="P180" s="642">
        <v>9.9999999999999995E-7</v>
      </c>
      <c r="Q180" s="642">
        <v>9.9999999999999995E-7</v>
      </c>
      <c r="R180" s="642">
        <v>1.0000000000000001E-5</v>
      </c>
      <c r="S180" s="542">
        <v>0.2</v>
      </c>
      <c r="T180" s="541" t="s">
        <v>710</v>
      </c>
      <c r="U180" s="540" t="s">
        <v>695</v>
      </c>
      <c r="V180" s="540" t="s">
        <v>711</v>
      </c>
      <c r="W180" s="602">
        <v>1683</v>
      </c>
      <c r="X180" s="580">
        <v>3</v>
      </c>
      <c r="Y180" s="330" t="s">
        <v>1048</v>
      </c>
      <c r="Z180" s="95"/>
      <c r="AA180"/>
      <c r="AB180"/>
      <c r="AC180"/>
      <c r="AD180"/>
    </row>
    <row r="181" spans="13:30" ht="26.4" x14ac:dyDescent="0.25">
      <c r="M181" s="1410" t="str">
        <f t="shared" si="2"/>
        <v>TRINITROPHENYLMETHYLNITRAMINE, 2,4,6- (TETRYL)</v>
      </c>
      <c r="N181" s="718" t="s">
        <v>1395</v>
      </c>
      <c r="O181" s="722" t="s">
        <v>644</v>
      </c>
      <c r="P181" s="642" t="s">
        <v>1014</v>
      </c>
      <c r="Q181" s="642" t="s">
        <v>1014</v>
      </c>
      <c r="R181" s="642" t="s">
        <v>1014</v>
      </c>
      <c r="S181" s="542">
        <v>0.2</v>
      </c>
      <c r="T181" s="541" t="s">
        <v>710</v>
      </c>
      <c r="U181" s="540" t="s">
        <v>695</v>
      </c>
      <c r="V181" s="540" t="s">
        <v>711</v>
      </c>
      <c r="W181" s="602">
        <v>4605</v>
      </c>
      <c r="X181" s="580">
        <v>3</v>
      </c>
      <c r="Y181" s="330" t="s">
        <v>1048</v>
      </c>
      <c r="Z181" s="95"/>
      <c r="AA181"/>
      <c r="AB181"/>
      <c r="AC181"/>
      <c r="AD181"/>
    </row>
    <row r="182" spans="13:30" x14ac:dyDescent="0.25">
      <c r="M182" s="1410" t="str">
        <f t="shared" si="2"/>
        <v>TRINITROTOLUENE, 2,4,6- (TNT)</v>
      </c>
      <c r="N182" s="718" t="s">
        <v>1396</v>
      </c>
      <c r="O182" s="719" t="s">
        <v>646</v>
      </c>
      <c r="P182" s="642">
        <v>9.9999999999999995E-7</v>
      </c>
      <c r="Q182" s="642">
        <v>9.9999999999999995E-7</v>
      </c>
      <c r="R182" s="642">
        <v>1.0000000000000001E-5</v>
      </c>
      <c r="S182" s="542">
        <v>0.2</v>
      </c>
      <c r="T182" s="541" t="s">
        <v>710</v>
      </c>
      <c r="U182" s="540" t="s">
        <v>695</v>
      </c>
      <c r="V182" s="540" t="s">
        <v>711</v>
      </c>
      <c r="W182" s="602">
        <v>2812</v>
      </c>
      <c r="X182" s="580">
        <v>3</v>
      </c>
      <c r="Y182" s="330" t="s">
        <v>1048</v>
      </c>
      <c r="Z182" s="95"/>
      <c r="AA182"/>
      <c r="AB182"/>
      <c r="AC182"/>
      <c r="AD182"/>
    </row>
    <row r="183" spans="13:30" x14ac:dyDescent="0.25">
      <c r="M183" s="1410" t="str">
        <f t="shared" si="2"/>
        <v>VANADIUM</v>
      </c>
      <c r="N183" s="718" t="s">
        <v>1397</v>
      </c>
      <c r="O183" s="147" t="s">
        <v>522</v>
      </c>
      <c r="P183" s="642">
        <v>9.9999999999999995E-7</v>
      </c>
      <c r="Q183" s="642">
        <v>9.9999999999999995E-7</v>
      </c>
      <c r="R183" s="642">
        <v>1.0000000000000001E-5</v>
      </c>
      <c r="S183" s="542">
        <v>0.2</v>
      </c>
      <c r="T183" s="541" t="s">
        <v>711</v>
      </c>
      <c r="U183" s="540" t="s">
        <v>695</v>
      </c>
      <c r="V183" s="540" t="s">
        <v>711</v>
      </c>
      <c r="W183" s="602" t="s">
        <v>1233</v>
      </c>
      <c r="X183" s="580">
        <v>2</v>
      </c>
      <c r="Y183" s="330" t="s">
        <v>1021</v>
      </c>
      <c r="Z183" s="95"/>
      <c r="AA183"/>
      <c r="AB183"/>
      <c r="AC183"/>
      <c r="AD183"/>
    </row>
    <row r="184" spans="13:30" x14ac:dyDescent="0.25">
      <c r="M184" s="1410" t="str">
        <f t="shared" si="2"/>
        <v>VINYL CHLORIDE</v>
      </c>
      <c r="N184" s="718" t="s">
        <v>1398</v>
      </c>
      <c r="O184" s="147" t="s">
        <v>523</v>
      </c>
      <c r="P184" s="642">
        <v>9.9999999999999995E-7</v>
      </c>
      <c r="Q184" s="642">
        <v>9.9999999999999995E-7</v>
      </c>
      <c r="R184" s="642">
        <v>9.9999999999999995E-7</v>
      </c>
      <c r="S184" s="542">
        <v>0.2</v>
      </c>
      <c r="T184" s="541" t="s">
        <v>710</v>
      </c>
      <c r="U184" s="540" t="s">
        <v>693</v>
      </c>
      <c r="V184" s="540" t="s">
        <v>711</v>
      </c>
      <c r="W184" s="602">
        <v>21.73</v>
      </c>
      <c r="X184" s="580">
        <v>1</v>
      </c>
      <c r="Y184" s="330" t="s">
        <v>1020</v>
      </c>
      <c r="Z184" s="95"/>
      <c r="AA184"/>
      <c r="AB184"/>
      <c r="AC184"/>
      <c r="AD184"/>
    </row>
    <row r="185" spans="13:30" x14ac:dyDescent="0.25">
      <c r="M185" s="1410" t="str">
        <f t="shared" si="2"/>
        <v>XYLENES</v>
      </c>
      <c r="N185" s="718" t="s">
        <v>1399</v>
      </c>
      <c r="O185" s="147" t="s">
        <v>524</v>
      </c>
      <c r="P185" s="642" t="s">
        <v>1014</v>
      </c>
      <c r="Q185" s="642" t="s">
        <v>1014</v>
      </c>
      <c r="R185" s="642" t="s">
        <v>1014</v>
      </c>
      <c r="S185" s="542">
        <v>0.2</v>
      </c>
      <c r="T185" s="541" t="s">
        <v>710</v>
      </c>
      <c r="U185" s="540" t="s">
        <v>693</v>
      </c>
      <c r="V185" s="540" t="s">
        <v>710</v>
      </c>
      <c r="W185" s="602">
        <v>382.9</v>
      </c>
      <c r="X185" s="580">
        <v>1</v>
      </c>
      <c r="Y185" s="330" t="s">
        <v>1020</v>
      </c>
      <c r="Z185" s="95"/>
      <c r="AA185"/>
      <c r="AB185"/>
      <c r="AC185"/>
      <c r="AD185"/>
    </row>
    <row r="186" spans="13:30" x14ac:dyDescent="0.25">
      <c r="M186" s="1410" t="str">
        <f t="shared" si="2"/>
        <v>ZINC</v>
      </c>
      <c r="N186" s="718" t="s">
        <v>1400</v>
      </c>
      <c r="O186" s="147" t="s">
        <v>525</v>
      </c>
      <c r="P186" s="642" t="s">
        <v>1014</v>
      </c>
      <c r="Q186" s="642" t="s">
        <v>1014</v>
      </c>
      <c r="R186" s="642" t="s">
        <v>1014</v>
      </c>
      <c r="S186" s="542">
        <v>0.2</v>
      </c>
      <c r="T186" s="541" t="s">
        <v>711</v>
      </c>
      <c r="U186" s="540" t="s">
        <v>695</v>
      </c>
      <c r="V186" s="540" t="s">
        <v>711</v>
      </c>
      <c r="W186" s="602" t="s">
        <v>1233</v>
      </c>
      <c r="X186" s="580">
        <v>2</v>
      </c>
      <c r="Y186" s="330" t="s">
        <v>1021</v>
      </c>
      <c r="Z186" s="95"/>
      <c r="AA186"/>
      <c r="AB186"/>
      <c r="AC186"/>
      <c r="AD186"/>
    </row>
    <row r="187" spans="13:30" x14ac:dyDescent="0.25">
      <c r="O187" s="146"/>
      <c r="P187" s="643"/>
      <c r="Q187" s="643"/>
      <c r="R187" s="643"/>
      <c r="S187" s="146"/>
      <c r="T187" s="146"/>
      <c r="U187" s="146"/>
      <c r="V187" s="146"/>
      <c r="W187" s="146"/>
      <c r="X187" s="146"/>
      <c r="Y187" s="146"/>
      <c r="Z187" s="146"/>
      <c r="AA187" s="146"/>
      <c r="AB187" s="146"/>
      <c r="AC187" s="330"/>
    </row>
    <row r="188" spans="13:30" x14ac:dyDescent="0.25">
      <c r="O188" s="147"/>
      <c r="P188" s="644"/>
      <c r="Q188" s="644"/>
      <c r="R188" s="644"/>
      <c r="S188" s="147"/>
      <c r="T188" s="147"/>
      <c r="U188" s="147"/>
      <c r="V188" s="147"/>
      <c r="W188" s="147"/>
      <c r="X188" s="147"/>
      <c r="Y188" s="147"/>
      <c r="Z188" s="147"/>
      <c r="AA188" s="147"/>
      <c r="AB188" s="147"/>
      <c r="AC188" s="330"/>
    </row>
    <row r="189" spans="13:30" x14ac:dyDescent="0.25">
      <c r="O189" s="147"/>
      <c r="P189" s="644"/>
      <c r="Q189" s="644"/>
      <c r="R189" s="644"/>
      <c r="S189" s="147"/>
      <c r="T189" s="147"/>
      <c r="U189" s="147"/>
      <c r="V189" s="147"/>
      <c r="W189" s="147"/>
      <c r="X189" s="147"/>
      <c r="Y189" s="147"/>
      <c r="Z189" s="147"/>
      <c r="AA189" s="147"/>
      <c r="AB189" s="147"/>
      <c r="AC189" s="330"/>
    </row>
    <row r="190" spans="13:30" x14ac:dyDescent="0.25">
      <c r="O190" s="147"/>
      <c r="P190" s="644"/>
      <c r="Q190" s="644"/>
      <c r="R190" s="644"/>
      <c r="S190" s="147"/>
      <c r="T190" s="147"/>
      <c r="U190" s="147"/>
      <c r="V190" s="147"/>
      <c r="W190" s="147"/>
      <c r="X190" s="147"/>
      <c r="Y190" s="147"/>
      <c r="Z190" s="147"/>
      <c r="AA190" s="147"/>
      <c r="AB190" s="147"/>
      <c r="AC190" s="330"/>
    </row>
    <row r="191" spans="13:30" x14ac:dyDescent="0.25">
      <c r="O191" s="147"/>
      <c r="P191" s="644"/>
      <c r="Q191" s="644"/>
      <c r="R191" s="644"/>
      <c r="S191" s="147"/>
      <c r="T191" s="147"/>
      <c r="U191" s="147"/>
      <c r="V191" s="147"/>
      <c r="W191" s="147"/>
      <c r="X191" s="147"/>
      <c r="Y191" s="147"/>
      <c r="Z191" s="147"/>
      <c r="AA191" s="147"/>
      <c r="AB191" s="147"/>
      <c r="AC191" s="330"/>
    </row>
    <row r="192" spans="13:30" x14ac:dyDescent="0.25">
      <c r="O192" s="150"/>
      <c r="P192" s="645"/>
      <c r="Q192" s="645"/>
      <c r="R192" s="645"/>
      <c r="S192" s="150"/>
      <c r="T192" s="150"/>
      <c r="U192" s="150"/>
      <c r="V192" s="150"/>
      <c r="W192" s="150"/>
      <c r="X192" s="150"/>
      <c r="Y192" s="150"/>
      <c r="Z192" s="150"/>
      <c r="AA192" s="150"/>
      <c r="AB192" s="150"/>
      <c r="AC192" s="330"/>
    </row>
    <row r="193" spans="15:29" x14ac:dyDescent="0.25">
      <c r="O193" s="151"/>
      <c r="P193" s="646"/>
      <c r="Q193" s="646"/>
      <c r="R193" s="646"/>
      <c r="S193" s="151"/>
      <c r="T193" s="151"/>
      <c r="U193" s="151"/>
      <c r="V193" s="151"/>
      <c r="W193" s="151"/>
      <c r="X193" s="151"/>
      <c r="Y193" s="151"/>
      <c r="Z193" s="151"/>
      <c r="AA193" s="151"/>
      <c r="AB193" s="151"/>
      <c r="AC193" s="330"/>
    </row>
    <row r="194" spans="15:29" x14ac:dyDescent="0.25">
      <c r="O194" s="147"/>
      <c r="P194" s="644"/>
      <c r="Q194" s="644"/>
      <c r="R194" s="644"/>
      <c r="S194" s="147"/>
      <c r="T194" s="147"/>
      <c r="U194" s="147"/>
      <c r="V194" s="147"/>
      <c r="W194" s="147"/>
      <c r="X194" s="147"/>
      <c r="Y194" s="147"/>
      <c r="Z194" s="147"/>
      <c r="AA194" s="147"/>
      <c r="AB194" s="147"/>
      <c r="AC194" s="330"/>
    </row>
    <row r="195" spans="15:29" x14ac:dyDescent="0.25">
      <c r="O195" s="147"/>
      <c r="P195" s="644"/>
      <c r="Q195" s="644"/>
      <c r="R195" s="644"/>
      <c r="S195" s="147"/>
      <c r="T195" s="147"/>
      <c r="U195" s="147"/>
      <c r="V195" s="147"/>
      <c r="W195" s="147"/>
      <c r="X195" s="147"/>
      <c r="Y195" s="147"/>
      <c r="Z195" s="147"/>
      <c r="AA195" s="147"/>
      <c r="AB195" s="147"/>
      <c r="AC195" s="330"/>
    </row>
    <row r="196" spans="15:29" x14ac:dyDescent="0.25">
      <c r="O196" s="147"/>
      <c r="P196" s="644"/>
      <c r="Q196" s="644"/>
      <c r="R196" s="644"/>
      <c r="S196" s="147"/>
      <c r="T196" s="147"/>
      <c r="U196" s="147"/>
      <c r="V196" s="147"/>
      <c r="W196" s="147"/>
      <c r="X196" s="147"/>
      <c r="Y196" s="147"/>
      <c r="Z196" s="147"/>
      <c r="AA196" s="147"/>
      <c r="AB196" s="147"/>
      <c r="AC196" s="330"/>
    </row>
    <row r="197" spans="15:29" x14ac:dyDescent="0.25">
      <c r="O197" s="152"/>
      <c r="P197" s="646"/>
      <c r="Q197" s="646"/>
      <c r="R197" s="646"/>
      <c r="S197" s="152"/>
      <c r="T197" s="152"/>
      <c r="U197" s="152"/>
      <c r="V197" s="152"/>
      <c r="W197" s="152"/>
      <c r="X197" s="152"/>
      <c r="Y197" s="152"/>
      <c r="Z197" s="152"/>
      <c r="AA197" s="152"/>
      <c r="AB197" s="152"/>
      <c r="AC197" s="330"/>
    </row>
    <row r="198" spans="15:29" x14ac:dyDescent="0.25">
      <c r="O198" s="152"/>
      <c r="P198" s="646"/>
      <c r="Q198" s="646"/>
      <c r="R198" s="646"/>
      <c r="S198" s="152"/>
      <c r="T198" s="152"/>
      <c r="U198" s="152"/>
      <c r="V198" s="152"/>
      <c r="W198" s="152"/>
      <c r="X198" s="152"/>
      <c r="Y198" s="152"/>
      <c r="Z198" s="152"/>
      <c r="AA198" s="152"/>
      <c r="AB198" s="152"/>
      <c r="AC198" s="330"/>
    </row>
    <row r="199" spans="15:29" x14ac:dyDescent="0.25">
      <c r="O199" s="152"/>
      <c r="P199" s="646"/>
      <c r="Q199" s="646"/>
      <c r="R199" s="646"/>
      <c r="S199" s="152"/>
      <c r="T199" s="152"/>
      <c r="U199" s="152"/>
      <c r="V199" s="152"/>
      <c r="W199" s="152"/>
      <c r="X199" s="152"/>
      <c r="Y199" s="152"/>
      <c r="Z199" s="152"/>
      <c r="AA199" s="152"/>
      <c r="AB199" s="152"/>
      <c r="AC199" s="330"/>
    </row>
    <row r="200" spans="15:29" x14ac:dyDescent="0.25">
      <c r="O200" s="152"/>
      <c r="P200" s="646"/>
      <c r="Q200" s="646"/>
      <c r="R200" s="646"/>
      <c r="S200" s="152"/>
      <c r="T200" s="152"/>
      <c r="U200" s="152"/>
      <c r="V200" s="152"/>
      <c r="W200" s="152"/>
      <c r="X200" s="152"/>
      <c r="Y200" s="152"/>
      <c r="Z200" s="152"/>
      <c r="AA200" s="152"/>
      <c r="AB200" s="152"/>
      <c r="AC200" s="330"/>
    </row>
    <row r="201" spans="15:29" x14ac:dyDescent="0.25">
      <c r="O201" s="153"/>
      <c r="P201" s="643"/>
      <c r="Q201" s="643"/>
      <c r="R201" s="643"/>
      <c r="S201" s="153"/>
      <c r="T201" s="153"/>
      <c r="U201" s="153"/>
      <c r="V201" s="153"/>
      <c r="W201" s="153"/>
      <c r="X201" s="153"/>
      <c r="Y201" s="153"/>
      <c r="Z201" s="153"/>
      <c r="AA201" s="153"/>
      <c r="AB201" s="153"/>
    </row>
    <row r="202" spans="15:29" x14ac:dyDescent="0.25">
      <c r="O202" s="153"/>
      <c r="P202" s="643"/>
      <c r="Q202" s="643"/>
      <c r="R202" s="643"/>
      <c r="S202" s="153"/>
      <c r="T202" s="153"/>
      <c r="U202" s="153"/>
      <c r="V202" s="153"/>
      <c r="W202" s="153"/>
      <c r="X202" s="153"/>
      <c r="Y202" s="153"/>
      <c r="Z202" s="153"/>
      <c r="AA202" s="153"/>
      <c r="AB202" s="153"/>
    </row>
    <row r="203" spans="15:29" x14ac:dyDescent="0.25">
      <c r="O203" s="151"/>
      <c r="P203" s="646"/>
      <c r="Q203" s="646"/>
      <c r="R203" s="646"/>
      <c r="S203" s="151"/>
      <c r="T203" s="151"/>
      <c r="U203" s="151"/>
      <c r="V203" s="151"/>
      <c r="W203" s="151"/>
      <c r="X203" s="151"/>
      <c r="Y203" s="151"/>
      <c r="Z203" s="151"/>
      <c r="AA203" s="151"/>
      <c r="AB203" s="151"/>
    </row>
    <row r="204" spans="15:29" x14ac:dyDescent="0.25">
      <c r="O204" s="154"/>
      <c r="P204" s="644"/>
      <c r="Q204" s="644"/>
      <c r="R204" s="644"/>
      <c r="S204" s="154"/>
      <c r="T204" s="154"/>
      <c r="U204" s="154"/>
      <c r="V204" s="154"/>
      <c r="W204" s="154"/>
      <c r="X204" s="154"/>
      <c r="Y204" s="154"/>
      <c r="Z204" s="154"/>
      <c r="AA204" s="154"/>
      <c r="AB204" s="154"/>
    </row>
    <row r="205" spans="15:29" x14ac:dyDescent="0.25">
      <c r="O205" s="155"/>
      <c r="P205" s="647"/>
      <c r="Q205" s="647"/>
      <c r="R205" s="647"/>
      <c r="S205" s="155"/>
      <c r="T205" s="155"/>
      <c r="U205" s="155"/>
      <c r="V205" s="155"/>
      <c r="W205" s="155"/>
      <c r="X205" s="155"/>
      <c r="Y205" s="155"/>
      <c r="Z205" s="155"/>
      <c r="AA205" s="155"/>
      <c r="AB205" s="155"/>
    </row>
    <row r="206" spans="15:29" x14ac:dyDescent="0.25">
      <c r="O206" s="155"/>
      <c r="P206" s="647"/>
      <c r="Q206" s="647"/>
      <c r="R206" s="647"/>
      <c r="S206" s="155"/>
      <c r="T206" s="155"/>
      <c r="U206" s="155"/>
      <c r="V206" s="155"/>
      <c r="W206" s="155"/>
      <c r="X206" s="155"/>
      <c r="Y206" s="155"/>
      <c r="Z206" s="155"/>
      <c r="AA206" s="155"/>
      <c r="AB206" s="155"/>
    </row>
    <row r="207" spans="15:29" x14ac:dyDescent="0.25">
      <c r="O207" s="155"/>
      <c r="P207" s="647"/>
      <c r="Q207" s="647"/>
      <c r="R207" s="647"/>
      <c r="S207" s="155"/>
      <c r="T207" s="155"/>
      <c r="U207" s="155"/>
      <c r="V207" s="155"/>
      <c r="W207" s="155"/>
      <c r="X207" s="155"/>
      <c r="Y207" s="155"/>
      <c r="Z207" s="155"/>
      <c r="AA207" s="155"/>
      <c r="AB207" s="155"/>
    </row>
    <row r="208" spans="15:29" x14ac:dyDescent="0.25">
      <c r="O208" s="155"/>
      <c r="P208" s="647"/>
      <c r="Q208" s="647"/>
      <c r="R208" s="647"/>
      <c r="S208" s="155"/>
      <c r="T208" s="155"/>
      <c r="U208" s="155"/>
      <c r="V208" s="155"/>
      <c r="W208" s="155"/>
      <c r="X208" s="155"/>
      <c r="Y208" s="155"/>
      <c r="Z208" s="155"/>
      <c r="AA208" s="155"/>
      <c r="AB208" s="155"/>
    </row>
    <row r="209" spans="15:28" x14ac:dyDescent="0.25">
      <c r="O209" s="155"/>
      <c r="P209" s="647"/>
      <c r="Q209" s="647"/>
      <c r="R209" s="647"/>
      <c r="S209" s="155"/>
      <c r="T209" s="155"/>
      <c r="U209" s="155"/>
      <c r="V209" s="155"/>
      <c r="W209" s="155"/>
      <c r="X209" s="155"/>
      <c r="Y209" s="155"/>
      <c r="Z209" s="155"/>
      <c r="AA209" s="155"/>
      <c r="AB209" s="155"/>
    </row>
    <row r="210" spans="15:28" x14ac:dyDescent="0.25">
      <c r="O210" s="155"/>
      <c r="P210" s="647"/>
      <c r="Q210" s="647"/>
      <c r="R210" s="647"/>
      <c r="S210" s="155"/>
      <c r="T210" s="155"/>
      <c r="U210" s="155"/>
      <c r="V210" s="155"/>
      <c r="W210" s="155"/>
      <c r="X210" s="155"/>
      <c r="Y210" s="155"/>
      <c r="Z210" s="155"/>
      <c r="AA210" s="155"/>
      <c r="AB210" s="155"/>
    </row>
    <row r="211" spans="15:28" x14ac:dyDescent="0.25">
      <c r="O211" s="155"/>
      <c r="P211" s="647"/>
      <c r="Q211" s="647"/>
      <c r="R211" s="647"/>
      <c r="S211" s="155"/>
      <c r="T211" s="155"/>
      <c r="U211" s="155"/>
      <c r="V211" s="155"/>
      <c r="W211" s="155"/>
      <c r="X211" s="155"/>
      <c r="Y211" s="155"/>
      <c r="Z211" s="155"/>
      <c r="AA211" s="155"/>
      <c r="AB211" s="155"/>
    </row>
    <row r="212" spans="15:28" x14ac:dyDescent="0.25">
      <c r="O212" s="155"/>
      <c r="P212" s="647"/>
      <c r="Q212" s="647"/>
      <c r="R212" s="647"/>
      <c r="S212" s="155"/>
      <c r="T212" s="155"/>
      <c r="U212" s="155"/>
      <c r="V212" s="155"/>
      <c r="W212" s="155"/>
      <c r="X212" s="155"/>
      <c r="Y212" s="155"/>
      <c r="Z212" s="155"/>
      <c r="AA212" s="155"/>
      <c r="AB212" s="155"/>
    </row>
    <row r="213" spans="15:28" x14ac:dyDescent="0.25">
      <c r="O213" s="155"/>
      <c r="P213" s="647"/>
      <c r="Q213" s="647"/>
      <c r="R213" s="647"/>
      <c r="S213" s="155"/>
      <c r="T213" s="155"/>
      <c r="U213" s="155"/>
      <c r="V213" s="155"/>
      <c r="W213" s="155"/>
      <c r="X213" s="155"/>
      <c r="Y213" s="155"/>
      <c r="Z213" s="155"/>
      <c r="AA213" s="155"/>
      <c r="AB213" s="155"/>
    </row>
    <row r="214" spans="15:28" x14ac:dyDescent="0.25">
      <c r="O214" s="155"/>
      <c r="P214" s="647"/>
      <c r="Q214" s="647"/>
      <c r="R214" s="647"/>
      <c r="S214" s="155"/>
      <c r="T214" s="155"/>
      <c r="U214" s="155"/>
      <c r="V214" s="155"/>
      <c r="W214" s="155"/>
      <c r="X214" s="155"/>
      <c r="Y214" s="155"/>
      <c r="Z214" s="155"/>
      <c r="AA214" s="155"/>
      <c r="AB214" s="155"/>
    </row>
    <row r="215" spans="15:28" x14ac:dyDescent="0.25">
      <c r="O215" s="155"/>
      <c r="P215" s="647"/>
      <c r="Q215" s="647"/>
      <c r="R215" s="647"/>
      <c r="S215" s="155"/>
      <c r="T215" s="155"/>
      <c r="U215" s="155"/>
      <c r="V215" s="155"/>
      <c r="W215" s="155"/>
      <c r="X215" s="155"/>
      <c r="Y215" s="155"/>
      <c r="Z215" s="155"/>
      <c r="AA215" s="155"/>
      <c r="AB215" s="155"/>
    </row>
    <row r="216" spans="15:28" x14ac:dyDescent="0.25">
      <c r="O216" s="155"/>
      <c r="P216" s="647"/>
      <c r="Q216" s="647"/>
      <c r="R216" s="647"/>
      <c r="S216" s="155"/>
      <c r="T216" s="155"/>
      <c r="U216" s="155"/>
      <c r="V216" s="155"/>
      <c r="W216" s="155"/>
      <c r="X216" s="155"/>
      <c r="Y216" s="155"/>
      <c r="Z216" s="155"/>
      <c r="AA216" s="155"/>
      <c r="AB216" s="155"/>
    </row>
    <row r="217" spans="15:28" x14ac:dyDescent="0.25">
      <c r="O217" s="155"/>
      <c r="P217" s="647"/>
      <c r="Q217" s="647"/>
      <c r="R217" s="647"/>
      <c r="S217" s="155"/>
      <c r="T217" s="155"/>
      <c r="U217" s="155"/>
      <c r="V217" s="155"/>
      <c r="W217" s="155"/>
      <c r="X217" s="155"/>
      <c r="Y217" s="155"/>
      <c r="Z217" s="155"/>
      <c r="AA217" s="155"/>
      <c r="AB217" s="155"/>
    </row>
    <row r="218" spans="15:28" x14ac:dyDescent="0.25">
      <c r="O218" s="155"/>
      <c r="P218" s="647"/>
      <c r="Q218" s="647"/>
      <c r="R218" s="647"/>
      <c r="S218" s="155"/>
      <c r="T218" s="155"/>
      <c r="U218" s="155"/>
      <c r="V218" s="155"/>
      <c r="W218" s="155"/>
      <c r="X218" s="155"/>
      <c r="Y218" s="155"/>
      <c r="Z218" s="155"/>
      <c r="AA218" s="155"/>
      <c r="AB218" s="155"/>
    </row>
    <row r="219" spans="15:28" x14ac:dyDescent="0.25">
      <c r="O219" s="155"/>
      <c r="P219" s="647"/>
      <c r="Q219" s="647"/>
      <c r="R219" s="647"/>
      <c r="S219" s="155"/>
      <c r="T219" s="155"/>
      <c r="U219" s="155"/>
      <c r="V219" s="155"/>
      <c r="W219" s="155"/>
      <c r="X219" s="155"/>
      <c r="Y219" s="155"/>
      <c r="Z219" s="155"/>
      <c r="AA219" s="155"/>
      <c r="AB219" s="155"/>
    </row>
    <row r="220" spans="15:28" x14ac:dyDescent="0.25">
      <c r="O220" s="155"/>
      <c r="P220" s="647"/>
      <c r="Q220" s="647"/>
      <c r="R220" s="647"/>
      <c r="S220" s="155"/>
      <c r="T220" s="155"/>
      <c r="U220" s="155"/>
      <c r="V220" s="155"/>
      <c r="W220" s="155"/>
      <c r="X220" s="155"/>
      <c r="Y220" s="155"/>
      <c r="Z220" s="155"/>
      <c r="AA220" s="155"/>
      <c r="AB220" s="155"/>
    </row>
    <row r="221" spans="15:28" x14ac:dyDescent="0.25">
      <c r="O221" s="155"/>
      <c r="P221" s="647"/>
      <c r="Q221" s="647"/>
      <c r="R221" s="647"/>
      <c r="S221" s="155"/>
      <c r="T221" s="155"/>
      <c r="U221" s="155"/>
      <c r="V221" s="155"/>
      <c r="W221" s="155"/>
      <c r="X221" s="155"/>
      <c r="Y221" s="155"/>
      <c r="Z221" s="155"/>
      <c r="AA221" s="155"/>
      <c r="AB221" s="155"/>
    </row>
    <row r="222" spans="15:28" x14ac:dyDescent="0.25">
      <c r="O222" s="155"/>
      <c r="P222" s="647"/>
      <c r="Q222" s="647"/>
      <c r="R222" s="647"/>
      <c r="S222" s="155"/>
      <c r="T222" s="155"/>
      <c r="U222" s="155"/>
      <c r="V222" s="155"/>
      <c r="W222" s="155"/>
      <c r="X222" s="155"/>
      <c r="Y222" s="155"/>
      <c r="Z222" s="155"/>
      <c r="AA222" s="155"/>
      <c r="AB222" s="155"/>
    </row>
    <row r="223" spans="15:28" x14ac:dyDescent="0.25">
      <c r="O223" s="155"/>
      <c r="P223" s="647"/>
      <c r="Q223" s="647"/>
      <c r="R223" s="647"/>
      <c r="S223" s="155"/>
      <c r="T223" s="155"/>
      <c r="U223" s="155"/>
      <c r="V223" s="155"/>
      <c r="W223" s="155"/>
      <c r="X223" s="155"/>
      <c r="Y223" s="155"/>
      <c r="Z223" s="155"/>
      <c r="AA223" s="155"/>
      <c r="AB223" s="155"/>
    </row>
    <row r="224" spans="15:28" x14ac:dyDescent="0.25">
      <c r="O224" s="155"/>
      <c r="P224" s="647"/>
      <c r="Q224" s="647"/>
      <c r="R224" s="647"/>
      <c r="S224" s="155"/>
      <c r="T224" s="155"/>
      <c r="U224" s="155"/>
      <c r="V224" s="155"/>
      <c r="W224" s="155"/>
      <c r="X224" s="155"/>
      <c r="Y224" s="155"/>
      <c r="Z224" s="155"/>
      <c r="AA224" s="155"/>
      <c r="AB224" s="155"/>
    </row>
    <row r="225" spans="15:28" x14ac:dyDescent="0.25">
      <c r="O225" s="155"/>
      <c r="P225" s="647"/>
      <c r="Q225" s="647"/>
      <c r="R225" s="647"/>
      <c r="S225" s="155"/>
      <c r="T225" s="155"/>
      <c r="U225" s="155"/>
      <c r="V225" s="155"/>
      <c r="W225" s="155"/>
      <c r="X225" s="155"/>
      <c r="Y225" s="155"/>
      <c r="Z225" s="155"/>
      <c r="AA225" s="155"/>
      <c r="AB225" s="155"/>
    </row>
    <row r="226" spans="15:28" x14ac:dyDescent="0.25">
      <c r="O226" s="155"/>
      <c r="P226" s="647"/>
      <c r="Q226" s="647"/>
      <c r="R226" s="647"/>
      <c r="S226" s="155"/>
      <c r="T226" s="155"/>
      <c r="U226" s="155"/>
      <c r="V226" s="155"/>
      <c r="W226" s="155"/>
      <c r="X226" s="155"/>
      <c r="Y226" s="155"/>
      <c r="Z226" s="155"/>
      <c r="AA226" s="155"/>
      <c r="AB226" s="155"/>
    </row>
    <row r="227" spans="15:28" x14ac:dyDescent="0.25">
      <c r="O227" s="155"/>
      <c r="P227" s="647"/>
      <c r="Q227" s="647"/>
      <c r="R227" s="647"/>
      <c r="S227" s="155"/>
      <c r="T227" s="155"/>
      <c r="U227" s="155"/>
      <c r="V227" s="155"/>
      <c r="W227" s="155"/>
      <c r="X227" s="155"/>
      <c r="Y227" s="155"/>
      <c r="Z227" s="155"/>
      <c r="AA227" s="155"/>
      <c r="AB227" s="155"/>
    </row>
    <row r="228" spans="15:28" x14ac:dyDescent="0.25">
      <c r="O228" s="155"/>
      <c r="P228" s="647"/>
      <c r="Q228" s="647"/>
      <c r="R228" s="647"/>
      <c r="S228" s="155"/>
      <c r="T228" s="155"/>
      <c r="U228" s="155"/>
      <c r="V228" s="155"/>
      <c r="W228" s="155"/>
      <c r="X228" s="155"/>
      <c r="Y228" s="155"/>
      <c r="Z228" s="155"/>
      <c r="AA228" s="155"/>
      <c r="AB228" s="155"/>
    </row>
    <row r="229" spans="15:28" x14ac:dyDescent="0.25">
      <c r="O229" s="155"/>
      <c r="P229" s="647"/>
      <c r="Q229" s="647"/>
      <c r="R229" s="647"/>
      <c r="S229" s="155"/>
      <c r="T229" s="155"/>
      <c r="U229" s="155"/>
      <c r="V229" s="155"/>
      <c r="W229" s="155"/>
      <c r="X229" s="155"/>
      <c r="Y229" s="155"/>
      <c r="Z229" s="155"/>
      <c r="AA229" s="155"/>
      <c r="AB229" s="155"/>
    </row>
    <row r="230" spans="15:28" x14ac:dyDescent="0.25">
      <c r="O230" s="155"/>
      <c r="P230" s="647"/>
      <c r="Q230" s="647"/>
      <c r="R230" s="647"/>
      <c r="S230" s="155"/>
      <c r="T230" s="155"/>
      <c r="U230" s="155"/>
      <c r="V230" s="155"/>
      <c r="W230" s="155"/>
      <c r="X230" s="155"/>
      <c r="Y230" s="155"/>
      <c r="Z230" s="155"/>
      <c r="AA230" s="155"/>
      <c r="AB230" s="155"/>
    </row>
    <row r="231" spans="15:28" x14ac:dyDescent="0.25">
      <c r="O231" s="155"/>
      <c r="P231" s="647"/>
      <c r="Q231" s="647"/>
      <c r="R231" s="647"/>
      <c r="S231" s="155"/>
      <c r="T231" s="155"/>
      <c r="U231" s="155"/>
      <c r="V231" s="155"/>
      <c r="W231" s="155"/>
      <c r="X231" s="155"/>
      <c r="Y231" s="155"/>
      <c r="Z231" s="155"/>
      <c r="AA231" s="155"/>
      <c r="AB231" s="155"/>
    </row>
    <row r="232" spans="15:28" x14ac:dyDescent="0.25">
      <c r="O232" s="155"/>
      <c r="P232" s="647"/>
      <c r="Q232" s="647"/>
      <c r="R232" s="647"/>
      <c r="S232" s="155"/>
      <c r="T232" s="155"/>
      <c r="U232" s="155"/>
      <c r="V232" s="155"/>
      <c r="W232" s="155"/>
      <c r="X232" s="155"/>
      <c r="Y232" s="155"/>
      <c r="Z232" s="155"/>
      <c r="AA232" s="155"/>
      <c r="AB232" s="155"/>
    </row>
    <row r="233" spans="15:28" x14ac:dyDescent="0.25">
      <c r="O233" s="155"/>
      <c r="P233" s="647"/>
      <c r="Q233" s="647"/>
      <c r="R233" s="647"/>
      <c r="S233" s="155"/>
      <c r="T233" s="155"/>
      <c r="U233" s="155"/>
      <c r="V233" s="155"/>
      <c r="W233" s="155"/>
      <c r="X233" s="155"/>
      <c r="Y233" s="155"/>
      <c r="Z233" s="155"/>
      <c r="AA233" s="155"/>
      <c r="AB233" s="155"/>
    </row>
    <row r="234" spans="15:28" x14ac:dyDescent="0.25">
      <c r="O234" s="155"/>
      <c r="P234" s="647"/>
      <c r="Q234" s="647"/>
      <c r="R234" s="647"/>
      <c r="S234" s="155"/>
      <c r="T234" s="155"/>
      <c r="U234" s="155"/>
      <c r="V234" s="155"/>
      <c r="W234" s="155"/>
      <c r="X234" s="155"/>
      <c r="Y234" s="155"/>
      <c r="Z234" s="155"/>
      <c r="AA234" s="155"/>
      <c r="AB234" s="155"/>
    </row>
    <row r="235" spans="15:28" x14ac:dyDescent="0.25">
      <c r="O235" s="155"/>
      <c r="P235" s="647"/>
      <c r="Q235" s="647"/>
      <c r="R235" s="647"/>
      <c r="S235" s="155"/>
      <c r="T235" s="155"/>
      <c r="U235" s="155"/>
      <c r="V235" s="155"/>
      <c r="W235" s="155"/>
      <c r="X235" s="155"/>
      <c r="Y235" s="155"/>
      <c r="Z235" s="155"/>
      <c r="AA235" s="155"/>
      <c r="AB235" s="155"/>
    </row>
    <row r="236" spans="15:28" x14ac:dyDescent="0.25">
      <c r="O236" s="155"/>
      <c r="P236" s="647"/>
      <c r="Q236" s="647"/>
      <c r="R236" s="647"/>
      <c r="S236" s="155"/>
      <c r="T236" s="155"/>
      <c r="U236" s="155"/>
      <c r="V236" s="155"/>
      <c r="W236" s="155"/>
      <c r="X236" s="155"/>
      <c r="Y236" s="155"/>
      <c r="Z236" s="155"/>
      <c r="AA236" s="155"/>
      <c r="AB236" s="155"/>
    </row>
    <row r="237" spans="15:28" x14ac:dyDescent="0.25">
      <c r="O237" s="155"/>
      <c r="P237" s="647"/>
      <c r="Q237" s="647"/>
      <c r="R237" s="647"/>
      <c r="S237" s="155"/>
      <c r="T237" s="155"/>
      <c r="U237" s="155"/>
      <c r="V237" s="155"/>
      <c r="W237" s="155"/>
      <c r="X237" s="155"/>
      <c r="Y237" s="155"/>
      <c r="Z237" s="155"/>
      <c r="AA237" s="155"/>
      <c r="AB237" s="155"/>
    </row>
    <row r="238" spans="15:28" x14ac:dyDescent="0.25">
      <c r="O238" s="155"/>
      <c r="P238" s="647"/>
      <c r="Q238" s="647"/>
      <c r="R238" s="647"/>
      <c r="S238" s="155"/>
      <c r="T238" s="155"/>
      <c r="U238" s="155"/>
      <c r="V238" s="155"/>
      <c r="W238" s="155"/>
      <c r="X238" s="155"/>
      <c r="Y238" s="155"/>
      <c r="Z238" s="155"/>
      <c r="AA238" s="155"/>
      <c r="AB238" s="155"/>
    </row>
    <row r="239" spans="15:28" x14ac:dyDescent="0.25">
      <c r="O239" s="155"/>
      <c r="P239" s="647"/>
      <c r="Q239" s="647"/>
      <c r="R239" s="647"/>
      <c r="S239" s="155"/>
      <c r="T239" s="155"/>
      <c r="U239" s="155"/>
      <c r="V239" s="155"/>
      <c r="W239" s="155"/>
      <c r="X239" s="155"/>
      <c r="Y239" s="155"/>
      <c r="Z239" s="155"/>
      <c r="AA239" s="155"/>
      <c r="AB239" s="155"/>
    </row>
    <row r="240" spans="15:28" x14ac:dyDescent="0.25">
      <c r="O240" s="155"/>
      <c r="P240" s="647"/>
      <c r="Q240" s="647"/>
      <c r="R240" s="647"/>
      <c r="S240" s="155"/>
      <c r="T240" s="155"/>
      <c r="U240" s="155"/>
      <c r="V240" s="155"/>
      <c r="W240" s="155"/>
      <c r="X240" s="155"/>
      <c r="Y240" s="155"/>
      <c r="Z240" s="155"/>
      <c r="AA240" s="155"/>
      <c r="AB240" s="155"/>
    </row>
    <row r="241" spans="15:28" x14ac:dyDescent="0.25">
      <c r="O241" s="155"/>
      <c r="P241" s="647"/>
      <c r="Q241" s="647"/>
      <c r="R241" s="647"/>
      <c r="S241" s="155"/>
      <c r="T241" s="155"/>
      <c r="U241" s="155"/>
      <c r="V241" s="155"/>
      <c r="W241" s="155"/>
      <c r="X241" s="155"/>
      <c r="Y241" s="155"/>
      <c r="Z241" s="155"/>
      <c r="AA241" s="155"/>
      <c r="AB241" s="155"/>
    </row>
    <row r="242" spans="15:28" x14ac:dyDescent="0.25">
      <c r="O242" s="155"/>
      <c r="P242" s="647"/>
      <c r="Q242" s="647"/>
      <c r="R242" s="647"/>
      <c r="S242" s="155"/>
      <c r="T242" s="155"/>
      <c r="U242" s="155"/>
      <c r="V242" s="155"/>
      <c r="W242" s="155"/>
      <c r="X242" s="155"/>
      <c r="Y242" s="155"/>
      <c r="Z242" s="155"/>
      <c r="AA242" s="155"/>
      <c r="AB242" s="155"/>
    </row>
    <row r="243" spans="15:28" x14ac:dyDescent="0.25">
      <c r="O243" s="155"/>
      <c r="P243" s="647"/>
      <c r="Q243" s="647"/>
      <c r="R243" s="647"/>
      <c r="S243" s="155"/>
      <c r="T243" s="155"/>
      <c r="U243" s="155"/>
      <c r="V243" s="155"/>
      <c r="W243" s="155"/>
      <c r="X243" s="155"/>
      <c r="Y243" s="155"/>
      <c r="Z243" s="155"/>
      <c r="AA243" s="155"/>
      <c r="AB243" s="155"/>
    </row>
    <row r="244" spans="15:28" x14ac:dyDescent="0.25">
      <c r="O244" s="155"/>
      <c r="P244" s="647"/>
      <c r="Q244" s="647"/>
      <c r="R244" s="647"/>
      <c r="S244" s="155"/>
      <c r="T244" s="155"/>
      <c r="U244" s="155"/>
      <c r="V244" s="155"/>
      <c r="W244" s="155"/>
      <c r="X244" s="155"/>
      <c r="Y244" s="155"/>
      <c r="Z244" s="155"/>
      <c r="AA244" s="155"/>
      <c r="AB244" s="155"/>
    </row>
    <row r="245" spans="15:28" x14ac:dyDescent="0.25">
      <c r="O245" s="155"/>
      <c r="P245" s="647"/>
      <c r="Q245" s="647"/>
      <c r="R245" s="647"/>
      <c r="S245" s="155"/>
      <c r="T245" s="155"/>
      <c r="U245" s="155"/>
      <c r="V245" s="155"/>
      <c r="W245" s="155"/>
      <c r="X245" s="155"/>
      <c r="Y245" s="155"/>
      <c r="Z245" s="155"/>
      <c r="AA245" s="155"/>
      <c r="AB245" s="155"/>
    </row>
    <row r="246" spans="15:28" x14ac:dyDescent="0.25">
      <c r="O246" s="155"/>
      <c r="P246" s="647"/>
      <c r="Q246" s="647"/>
      <c r="R246" s="647"/>
      <c r="S246" s="155"/>
      <c r="T246" s="155"/>
      <c r="U246" s="155"/>
      <c r="V246" s="155"/>
      <c r="W246" s="155"/>
      <c r="X246" s="155"/>
      <c r="Y246" s="155"/>
      <c r="Z246" s="155"/>
      <c r="AA246" s="155"/>
      <c r="AB246" s="155"/>
    </row>
    <row r="247" spans="15:28" x14ac:dyDescent="0.25">
      <c r="O247" s="155"/>
      <c r="P247" s="647"/>
      <c r="Q247" s="647"/>
      <c r="R247" s="647"/>
      <c r="S247" s="155"/>
      <c r="T247" s="155"/>
      <c r="U247" s="155"/>
      <c r="V247" s="155"/>
      <c r="W247" s="155"/>
      <c r="X247" s="155"/>
      <c r="Y247" s="155"/>
      <c r="Z247" s="155"/>
      <c r="AA247" s="155"/>
      <c r="AB247" s="155"/>
    </row>
    <row r="248" spans="15:28" x14ac:dyDescent="0.25">
      <c r="O248" s="155"/>
      <c r="P248" s="647"/>
      <c r="Q248" s="647"/>
      <c r="R248" s="647"/>
      <c r="S248" s="155"/>
      <c r="T248" s="155"/>
      <c r="U248" s="155"/>
      <c r="V248" s="155"/>
      <c r="W248" s="155"/>
      <c r="X248" s="155"/>
      <c r="Y248" s="155"/>
      <c r="Z248" s="155"/>
      <c r="AA248" s="155"/>
      <c r="AB248" s="155"/>
    </row>
    <row r="249" spans="15:28" x14ac:dyDescent="0.25">
      <c r="O249" s="155"/>
      <c r="P249" s="647"/>
      <c r="Q249" s="647"/>
      <c r="R249" s="647"/>
      <c r="S249" s="155"/>
      <c r="T249" s="155"/>
      <c r="U249" s="155"/>
      <c r="V249" s="155"/>
      <c r="W249" s="155"/>
      <c r="X249" s="155"/>
      <c r="Y249" s="155"/>
      <c r="Z249" s="155"/>
      <c r="AA249" s="155"/>
      <c r="AB249" s="155"/>
    </row>
    <row r="250" spans="15:28" x14ac:dyDescent="0.25">
      <c r="O250" s="155"/>
      <c r="P250" s="647"/>
      <c r="Q250" s="647"/>
      <c r="R250" s="647"/>
      <c r="S250" s="155"/>
      <c r="T250" s="155"/>
      <c r="U250" s="155"/>
      <c r="V250" s="155"/>
      <c r="W250" s="155"/>
      <c r="X250" s="155"/>
      <c r="Y250" s="155"/>
      <c r="Z250" s="155"/>
      <c r="AA250" s="155"/>
      <c r="AB250" s="155"/>
    </row>
    <row r="251" spans="15:28" x14ac:dyDescent="0.25">
      <c r="O251" s="155"/>
      <c r="P251" s="647"/>
      <c r="Q251" s="647"/>
      <c r="R251" s="647"/>
      <c r="S251" s="155"/>
      <c r="T251" s="155"/>
      <c r="U251" s="155"/>
      <c r="V251" s="155"/>
      <c r="W251" s="155"/>
      <c r="X251" s="155"/>
      <c r="Y251" s="155"/>
      <c r="Z251" s="155"/>
      <c r="AA251" s="155"/>
      <c r="AB251" s="155"/>
    </row>
    <row r="252" spans="15:28" x14ac:dyDescent="0.25">
      <c r="O252" s="155"/>
      <c r="P252" s="647"/>
      <c r="Q252" s="647"/>
      <c r="R252" s="647"/>
      <c r="S252" s="155"/>
      <c r="T252" s="155"/>
      <c r="U252" s="155"/>
      <c r="V252" s="155"/>
      <c r="W252" s="155"/>
      <c r="X252" s="155"/>
      <c r="Y252" s="155"/>
      <c r="Z252" s="155"/>
      <c r="AA252" s="155"/>
      <c r="AB252" s="155"/>
    </row>
    <row r="253" spans="15:28" x14ac:dyDescent="0.25">
      <c r="O253" s="155"/>
      <c r="P253" s="647"/>
      <c r="Q253" s="647"/>
      <c r="R253" s="647"/>
      <c r="S253" s="155"/>
      <c r="T253" s="155"/>
      <c r="U253" s="155"/>
      <c r="V253" s="155"/>
      <c r="W253" s="155"/>
      <c r="X253" s="155"/>
      <c r="Y253" s="155"/>
      <c r="Z253" s="155"/>
      <c r="AA253" s="155"/>
      <c r="AB253" s="155"/>
    </row>
    <row r="254" spans="15:28" x14ac:dyDescent="0.25">
      <c r="O254" s="155"/>
      <c r="P254" s="647"/>
      <c r="Q254" s="647"/>
      <c r="R254" s="647"/>
      <c r="S254" s="155"/>
      <c r="T254" s="155"/>
      <c r="U254" s="155"/>
      <c r="V254" s="155"/>
      <c r="W254" s="155"/>
      <c r="X254" s="155"/>
      <c r="Y254" s="155"/>
      <c r="Z254" s="155"/>
      <c r="AA254" s="155"/>
      <c r="AB254" s="155"/>
    </row>
    <row r="255" spans="15:28" x14ac:dyDescent="0.25">
      <c r="O255" s="155"/>
      <c r="P255" s="647"/>
      <c r="Q255" s="647"/>
      <c r="R255" s="647"/>
      <c r="S255" s="155"/>
      <c r="T255" s="155"/>
      <c r="U255" s="155"/>
      <c r="V255" s="155"/>
      <c r="W255" s="155"/>
      <c r="X255" s="155"/>
      <c r="Y255" s="155"/>
      <c r="Z255" s="155"/>
      <c r="AA255" s="155"/>
      <c r="AB255" s="155"/>
    </row>
    <row r="256" spans="15:28" x14ac:dyDescent="0.25">
      <c r="O256" s="155"/>
      <c r="P256" s="647"/>
      <c r="Q256" s="647"/>
      <c r="R256" s="647"/>
      <c r="S256" s="155"/>
      <c r="T256" s="155"/>
      <c r="U256" s="155"/>
      <c r="V256" s="155"/>
      <c r="W256" s="155"/>
      <c r="X256" s="155"/>
      <c r="Y256" s="155"/>
      <c r="Z256" s="155"/>
      <c r="AA256" s="155"/>
      <c r="AB256" s="155"/>
    </row>
    <row r="257" spans="15:28" x14ac:dyDescent="0.25">
      <c r="O257" s="155"/>
      <c r="P257" s="647"/>
      <c r="Q257" s="647"/>
      <c r="R257" s="647"/>
      <c r="S257" s="155"/>
      <c r="T257" s="155"/>
      <c r="U257" s="155"/>
      <c r="V257" s="155"/>
      <c r="W257" s="155"/>
      <c r="X257" s="155"/>
      <c r="Y257" s="155"/>
      <c r="Z257" s="155"/>
      <c r="AA257" s="155"/>
      <c r="AB257" s="155"/>
    </row>
    <row r="258" spans="15:28" x14ac:dyDescent="0.25">
      <c r="O258" s="155"/>
      <c r="P258" s="647"/>
      <c r="Q258" s="647"/>
      <c r="R258" s="647"/>
      <c r="S258" s="155"/>
      <c r="T258" s="155"/>
      <c r="U258" s="155"/>
      <c r="V258" s="155"/>
      <c r="W258" s="155"/>
      <c r="X258" s="155"/>
      <c r="Y258" s="155"/>
      <c r="Z258" s="155"/>
      <c r="AA258" s="155"/>
      <c r="AB258" s="155"/>
    </row>
    <row r="259" spans="15:28" x14ac:dyDescent="0.25">
      <c r="O259" s="155"/>
      <c r="P259" s="647"/>
      <c r="Q259" s="647"/>
      <c r="R259" s="647"/>
      <c r="S259" s="155"/>
      <c r="T259" s="155"/>
      <c r="U259" s="155"/>
      <c r="V259" s="155"/>
      <c r="W259" s="155"/>
      <c r="X259" s="155"/>
      <c r="Y259" s="155"/>
      <c r="Z259" s="155"/>
      <c r="AA259" s="155"/>
      <c r="AB259" s="155"/>
    </row>
    <row r="260" spans="15:28" x14ac:dyDescent="0.25">
      <c r="O260" s="155"/>
      <c r="P260" s="647"/>
      <c r="Q260" s="647"/>
      <c r="R260" s="647"/>
      <c r="S260" s="155"/>
      <c r="T260" s="155"/>
      <c r="U260" s="155"/>
      <c r="V260" s="155"/>
      <c r="W260" s="155"/>
      <c r="X260" s="155"/>
      <c r="Y260" s="155"/>
      <c r="Z260" s="155"/>
      <c r="AA260" s="155"/>
      <c r="AB260" s="155"/>
    </row>
    <row r="261" spans="15:28" x14ac:dyDescent="0.25">
      <c r="O261" s="155"/>
      <c r="P261" s="647"/>
      <c r="Q261" s="647"/>
      <c r="R261" s="647"/>
      <c r="S261" s="155"/>
      <c r="T261" s="155"/>
      <c r="U261" s="155"/>
      <c r="V261" s="155"/>
      <c r="W261" s="155"/>
      <c r="X261" s="155"/>
      <c r="Y261" s="155"/>
      <c r="Z261" s="155"/>
      <c r="AA261" s="155"/>
      <c r="AB261" s="155"/>
    </row>
    <row r="262" spans="15:28" x14ac:dyDescent="0.25">
      <c r="O262" s="155"/>
      <c r="P262" s="647"/>
      <c r="Q262" s="647"/>
      <c r="R262" s="647"/>
      <c r="S262" s="155"/>
      <c r="T262" s="155"/>
      <c r="U262" s="155"/>
      <c r="V262" s="155"/>
      <c r="W262" s="155"/>
      <c r="X262" s="155"/>
      <c r="Y262" s="155"/>
      <c r="Z262" s="155"/>
      <c r="AA262" s="155"/>
      <c r="AB262" s="155"/>
    </row>
    <row r="263" spans="15:28" x14ac:dyDescent="0.25">
      <c r="O263" s="155"/>
      <c r="P263" s="647"/>
      <c r="Q263" s="647"/>
      <c r="R263" s="647"/>
      <c r="S263" s="155"/>
      <c r="T263" s="155"/>
      <c r="U263" s="155"/>
      <c r="V263" s="155"/>
      <c r="W263" s="155"/>
      <c r="X263" s="155"/>
      <c r="Y263" s="155"/>
      <c r="Z263" s="155"/>
      <c r="AA263" s="155"/>
      <c r="AB263" s="155"/>
    </row>
    <row r="264" spans="15:28" x14ac:dyDescent="0.25">
      <c r="O264" s="155"/>
      <c r="P264" s="647"/>
      <c r="Q264" s="647"/>
      <c r="R264" s="647"/>
      <c r="S264" s="155"/>
      <c r="T264" s="155"/>
      <c r="U264" s="155"/>
      <c r="V264" s="155"/>
      <c r="W264" s="155"/>
      <c r="X264" s="155"/>
      <c r="Y264" s="155"/>
      <c r="Z264" s="155"/>
      <c r="AA264" s="155"/>
      <c r="AB264" s="155"/>
    </row>
    <row r="265" spans="15:28" x14ac:dyDescent="0.25">
      <c r="O265" s="155"/>
      <c r="P265" s="647"/>
      <c r="Q265" s="647"/>
      <c r="R265" s="647"/>
      <c r="S265" s="155"/>
      <c r="T265" s="155"/>
      <c r="U265" s="155"/>
      <c r="V265" s="155"/>
      <c r="W265" s="155"/>
      <c r="X265" s="155"/>
      <c r="Y265" s="155"/>
      <c r="Z265" s="155"/>
      <c r="AA265" s="155"/>
      <c r="AB265" s="155"/>
    </row>
    <row r="266" spans="15:28" x14ac:dyDescent="0.25">
      <c r="O266" s="155"/>
      <c r="P266" s="647"/>
      <c r="Q266" s="647"/>
      <c r="R266" s="647"/>
      <c r="S266" s="155"/>
      <c r="T266" s="155"/>
      <c r="U266" s="155"/>
      <c r="V266" s="155"/>
      <c r="W266" s="155"/>
      <c r="X266" s="155"/>
      <c r="Y266" s="155"/>
      <c r="Z266" s="155"/>
      <c r="AA266" s="155"/>
      <c r="AB266" s="155"/>
    </row>
    <row r="267" spans="15:28" x14ac:dyDescent="0.25">
      <c r="O267" s="155"/>
      <c r="P267" s="647"/>
      <c r="Q267" s="647"/>
      <c r="R267" s="647"/>
      <c r="S267" s="155"/>
      <c r="T267" s="155"/>
      <c r="U267" s="155"/>
      <c r="V267" s="155"/>
      <c r="W267" s="155"/>
      <c r="X267" s="155"/>
      <c r="Y267" s="155"/>
      <c r="Z267" s="155"/>
      <c r="AA267" s="155"/>
      <c r="AB267" s="155"/>
    </row>
    <row r="268" spans="15:28" x14ac:dyDescent="0.25">
      <c r="O268" s="155"/>
      <c r="P268" s="647"/>
      <c r="Q268" s="647"/>
      <c r="R268" s="647"/>
      <c r="S268" s="155"/>
      <c r="T268" s="155"/>
      <c r="U268" s="155"/>
      <c r="V268" s="155"/>
      <c r="W268" s="155"/>
      <c r="X268" s="155"/>
      <c r="Y268" s="155"/>
      <c r="Z268" s="155"/>
      <c r="AA268" s="155"/>
      <c r="AB268" s="155"/>
    </row>
    <row r="269" spans="15:28" x14ac:dyDescent="0.25">
      <c r="O269" s="155"/>
      <c r="P269" s="647"/>
      <c r="Q269" s="647"/>
      <c r="R269" s="647"/>
      <c r="S269" s="155"/>
      <c r="T269" s="155"/>
      <c r="U269" s="155"/>
      <c r="V269" s="155"/>
      <c r="W269" s="155"/>
      <c r="X269" s="155"/>
      <c r="Y269" s="155"/>
      <c r="Z269" s="155"/>
      <c r="AA269" s="155"/>
      <c r="AB269" s="155"/>
    </row>
    <row r="270" spans="15:28" x14ac:dyDescent="0.25">
      <c r="O270" s="155"/>
      <c r="P270" s="647"/>
      <c r="Q270" s="647"/>
      <c r="R270" s="647"/>
      <c r="S270" s="155"/>
      <c r="T270" s="155"/>
      <c r="U270" s="155"/>
      <c r="V270" s="155"/>
      <c r="W270" s="155"/>
      <c r="X270" s="155"/>
      <c r="Y270" s="155"/>
      <c r="Z270" s="155"/>
      <c r="AA270" s="155"/>
      <c r="AB270" s="155"/>
    </row>
    <row r="271" spans="15:28" x14ac:dyDescent="0.25">
      <c r="O271" s="155"/>
      <c r="P271" s="647"/>
      <c r="Q271" s="647"/>
      <c r="R271" s="647"/>
      <c r="S271" s="155"/>
      <c r="T271" s="155"/>
      <c r="U271" s="155"/>
      <c r="V271" s="155"/>
      <c r="W271" s="155"/>
      <c r="X271" s="155"/>
      <c r="Y271" s="155"/>
      <c r="Z271" s="155"/>
      <c r="AA271" s="155"/>
      <c r="AB271" s="155"/>
    </row>
    <row r="272" spans="15:28" x14ac:dyDescent="0.25">
      <c r="O272" s="155"/>
      <c r="P272" s="647"/>
      <c r="Q272" s="647"/>
      <c r="R272" s="647"/>
      <c r="S272" s="155"/>
      <c r="T272" s="155"/>
      <c r="U272" s="155"/>
      <c r="V272" s="155"/>
      <c r="W272" s="155"/>
      <c r="X272" s="155"/>
      <c r="Y272" s="155"/>
      <c r="Z272" s="155"/>
      <c r="AA272" s="155"/>
      <c r="AB272" s="155"/>
    </row>
    <row r="273" spans="15:28" x14ac:dyDescent="0.25">
      <c r="O273" s="155"/>
      <c r="P273" s="647"/>
      <c r="Q273" s="647"/>
      <c r="R273" s="647"/>
      <c r="S273" s="155"/>
      <c r="T273" s="155"/>
      <c r="U273" s="155"/>
      <c r="V273" s="155"/>
      <c r="W273" s="155"/>
      <c r="X273" s="155"/>
      <c r="Y273" s="155"/>
      <c r="Z273" s="155"/>
      <c r="AA273" s="155"/>
      <c r="AB273" s="155"/>
    </row>
    <row r="274" spans="15:28" x14ac:dyDescent="0.25">
      <c r="O274" s="155"/>
      <c r="P274" s="647"/>
      <c r="Q274" s="647"/>
      <c r="R274" s="647"/>
      <c r="S274" s="155"/>
      <c r="T274" s="155"/>
      <c r="U274" s="155"/>
      <c r="V274" s="155"/>
      <c r="W274" s="155"/>
      <c r="X274" s="155"/>
      <c r="Y274" s="155"/>
      <c r="Z274" s="155"/>
      <c r="AA274" s="155"/>
      <c r="AB274" s="155"/>
    </row>
    <row r="275" spans="15:28" x14ac:dyDescent="0.25">
      <c r="O275" s="155"/>
      <c r="P275" s="647"/>
      <c r="Q275" s="647"/>
      <c r="R275" s="647"/>
      <c r="S275" s="155"/>
      <c r="T275" s="155"/>
      <c r="U275" s="155"/>
      <c r="V275" s="155"/>
      <c r="W275" s="155"/>
      <c r="X275" s="155"/>
      <c r="Y275" s="155"/>
      <c r="Z275" s="155"/>
      <c r="AA275" s="155"/>
      <c r="AB275" s="155"/>
    </row>
    <row r="276" spans="15:28" x14ac:dyDescent="0.25">
      <c r="O276" s="155"/>
      <c r="P276" s="647"/>
      <c r="Q276" s="647"/>
      <c r="R276" s="647"/>
      <c r="S276" s="155"/>
      <c r="T276" s="155"/>
      <c r="U276" s="155"/>
      <c r="V276" s="155"/>
      <c r="W276" s="155"/>
      <c r="X276" s="155"/>
      <c r="Y276" s="155"/>
      <c r="Z276" s="155"/>
      <c r="AA276" s="155"/>
      <c r="AB276" s="155"/>
    </row>
    <row r="277" spans="15:28" x14ac:dyDescent="0.25">
      <c r="O277" s="155"/>
      <c r="P277" s="647"/>
      <c r="Q277" s="647"/>
      <c r="R277" s="647"/>
      <c r="S277" s="155"/>
      <c r="T277" s="155"/>
      <c r="U277" s="155"/>
      <c r="V277" s="155"/>
      <c r="W277" s="155"/>
      <c r="X277" s="155"/>
      <c r="Y277" s="155"/>
      <c r="Z277" s="155"/>
      <c r="AA277" s="155"/>
      <c r="AB277" s="155"/>
    </row>
    <row r="278" spans="15:28" x14ac:dyDescent="0.25">
      <c r="O278" s="155"/>
      <c r="P278" s="647"/>
      <c r="Q278" s="647"/>
      <c r="R278" s="647"/>
      <c r="S278" s="155"/>
      <c r="T278" s="155"/>
      <c r="U278" s="155"/>
      <c r="V278" s="155"/>
      <c r="W278" s="155"/>
      <c r="X278" s="155"/>
      <c r="Y278" s="155"/>
      <c r="Z278" s="155"/>
      <c r="AA278" s="155"/>
      <c r="AB278" s="155"/>
    </row>
    <row r="279" spans="15:28" x14ac:dyDescent="0.25">
      <c r="O279" s="155"/>
      <c r="P279" s="647"/>
      <c r="Q279" s="647"/>
      <c r="R279" s="647"/>
      <c r="S279" s="155"/>
      <c r="T279" s="155"/>
      <c r="U279" s="155"/>
      <c r="V279" s="155"/>
      <c r="W279" s="155"/>
      <c r="X279" s="155"/>
      <c r="Y279" s="155"/>
      <c r="Z279" s="155"/>
      <c r="AA279" s="155"/>
      <c r="AB279" s="155"/>
    </row>
    <row r="280" spans="15:28" x14ac:dyDescent="0.25">
      <c r="O280" s="155"/>
      <c r="P280" s="647"/>
      <c r="Q280" s="647"/>
      <c r="R280" s="647"/>
      <c r="S280" s="155"/>
      <c r="T280" s="155"/>
      <c r="U280" s="155"/>
      <c r="V280" s="155"/>
      <c r="W280" s="155"/>
      <c r="X280" s="155"/>
      <c r="Y280" s="155"/>
      <c r="Z280" s="155"/>
      <c r="AA280" s="155"/>
      <c r="AB280" s="155"/>
    </row>
  </sheetData>
  <sheetProtection algorithmName="SHA-512" hashValue="pSQC6U4tguzpXMlBCaZ1ELwkoU/3629qSP8Md8LVJF5zfhTSKSfp84ERDPvHuTxr4wlfG0aNxuGWiQrcY/s6tA==" saltValue="Emt4LCV2yjxnXcWcmFMBiQ==" spinCount="100000" sheet="1" objects="1" scenarios="1"/>
  <mergeCells count="35">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 ref="H9:I10"/>
    <mergeCell ref="C41:K41"/>
    <mergeCell ref="C39:K39"/>
    <mergeCell ref="C34:K34"/>
    <mergeCell ref="C36:K36"/>
    <mergeCell ref="C35:K35"/>
    <mergeCell ref="C37:K37"/>
    <mergeCell ref="C40:K40"/>
    <mergeCell ref="C33:K33"/>
    <mergeCell ref="V31:V32"/>
    <mergeCell ref="S30:S32"/>
    <mergeCell ref="C13:F13"/>
    <mergeCell ref="H13:K18"/>
    <mergeCell ref="R29:R32"/>
    <mergeCell ref="C30:K30"/>
    <mergeCell ref="P29:P32"/>
    <mergeCell ref="F19:F20"/>
    <mergeCell ref="H20:K27"/>
    <mergeCell ref="Q29:Q32"/>
  </mergeCells>
  <phoneticPr fontId="17" type="noConversion"/>
  <dataValidations count="5">
    <dataValidation type="list" allowBlank="1" showInputMessage="1" showErrorMessage="1" sqref="C16">
      <formula1>$M$33:$M$186</formula1>
    </dataValidation>
    <dataValidation type="list" allowBlank="1" showInputMessage="1" showErrorMessage="1" sqref="D5">
      <formula1>$O$13:$O$14</formula1>
    </dataValidation>
    <dataValidation type="list" allowBlank="1" showInputMessage="1" showErrorMessage="1" sqref="D14">
      <formula1>$N$27:$N$28</formula1>
    </dataValidation>
    <dataValidation type="list" allowBlank="1" showInputMessage="1" showErrorMessage="1" sqref="D7">
      <formula1>$P$13:$P$14</formula1>
    </dataValidation>
    <dataValidation type="list" allowBlank="1" showInputMessage="1" showErrorMessage="1" sqref="D10">
      <formula1>$S$13:$S$14</formula1>
    </dataValidation>
  </dataValidations>
  <pageMargins left="0.75" right="0.38" top="0.65" bottom="0.78" header="0.5" footer="0.5"/>
  <pageSetup scale="83" orientation="portrait" horizontalDpi="4294967293" r:id="rId1"/>
  <headerFooter alignWithMargins="0">
    <oddFooter>&amp;R&amp;A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66"/>
  <sheetViews>
    <sheetView zoomScaleNormal="100" workbookViewId="0">
      <pane ySplit="1812"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3.109375" style="284" customWidth="1"/>
    <col min="3" max="3" width="20.6640625" style="1066" customWidth="1"/>
    <col min="4" max="4" width="14.6640625" style="1066" customWidth="1"/>
    <col min="5" max="6" width="14.6640625" style="771" customWidth="1"/>
    <col min="7" max="16384" width="9.109375" style="280"/>
  </cols>
  <sheetData>
    <row r="1" spans="1:6" s="1069" customFormat="1" ht="15.6" x14ac:dyDescent="0.3">
      <c r="A1" s="1067" t="s">
        <v>190</v>
      </c>
      <c r="B1" s="321"/>
      <c r="C1" s="1068"/>
      <c r="D1" s="1068"/>
      <c r="E1" s="321"/>
      <c r="F1" s="321"/>
    </row>
    <row r="2" spans="1:6" s="1069" customFormat="1" ht="13.8" x14ac:dyDescent="0.25">
      <c r="A2" s="1002" t="s">
        <v>38</v>
      </c>
      <c r="B2" s="1070"/>
      <c r="C2" s="1071"/>
      <c r="D2" s="1071"/>
      <c r="E2" s="1070"/>
      <c r="F2" s="1070"/>
    </row>
    <row r="3" spans="1:6" s="275" customFormat="1" ht="10.8" thickBot="1" x14ac:dyDescent="0.25">
      <c r="A3" s="1003"/>
      <c r="B3" s="276"/>
      <c r="C3" s="1072"/>
      <c r="D3" s="1072"/>
      <c r="E3" s="801"/>
      <c r="F3" s="801"/>
    </row>
    <row r="4" spans="1:6" s="278" customFormat="1" ht="31.8" thickTop="1" thickBot="1" x14ac:dyDescent="0.25">
      <c r="A4" s="1073" t="s">
        <v>242</v>
      </c>
      <c r="B4" s="1074" t="s">
        <v>834</v>
      </c>
      <c r="C4" s="1075" t="s">
        <v>526</v>
      </c>
      <c r="D4" s="1008" t="s">
        <v>298</v>
      </c>
      <c r="E4" s="1008" t="s">
        <v>340</v>
      </c>
      <c r="F4" s="1076" t="s">
        <v>407</v>
      </c>
    </row>
    <row r="5" spans="1:6" s="278" customFormat="1" x14ac:dyDescent="0.2">
      <c r="A5" s="309" t="s">
        <v>589</v>
      </c>
      <c r="B5" s="783">
        <v>353.51089588377721</v>
      </c>
      <c r="C5" s="1077" t="s">
        <v>1232</v>
      </c>
      <c r="D5" s="1078" t="s">
        <v>1014</v>
      </c>
      <c r="E5" s="1078" t="s">
        <v>1014</v>
      </c>
      <c r="F5" s="902">
        <v>353.51089588377721</v>
      </c>
    </row>
    <row r="6" spans="1:6" s="278" customFormat="1" x14ac:dyDescent="0.2">
      <c r="A6" s="279" t="s">
        <v>590</v>
      </c>
      <c r="B6" s="787">
        <v>235.67393058918483</v>
      </c>
      <c r="C6" s="1079" t="s">
        <v>1232</v>
      </c>
      <c r="D6" s="1080" t="s">
        <v>1014</v>
      </c>
      <c r="E6" s="1080" t="s">
        <v>1014</v>
      </c>
      <c r="F6" s="904">
        <v>235.67393058918483</v>
      </c>
    </row>
    <row r="7" spans="1:6" s="278" customFormat="1" x14ac:dyDescent="0.2">
      <c r="A7" s="279" t="s">
        <v>591</v>
      </c>
      <c r="B7" s="787">
        <v>14110.433698212553</v>
      </c>
      <c r="C7" s="1079" t="s">
        <v>1232</v>
      </c>
      <c r="D7" s="1080" t="s">
        <v>1014</v>
      </c>
      <c r="E7" s="1080" t="s">
        <v>1014</v>
      </c>
      <c r="F7" s="904">
        <v>14110.433698212553</v>
      </c>
    </row>
    <row r="8" spans="1:6" s="278" customFormat="1" x14ac:dyDescent="0.2">
      <c r="A8" s="279" t="s">
        <v>592</v>
      </c>
      <c r="B8" s="787">
        <v>5.1279169417946307E-3</v>
      </c>
      <c r="C8" s="1079" t="s">
        <v>1445</v>
      </c>
      <c r="D8" s="1080">
        <v>5.1279169417946307E-3</v>
      </c>
      <c r="E8" s="1080" t="s">
        <v>1014</v>
      </c>
      <c r="F8" s="904">
        <v>0.58918482647296211</v>
      </c>
    </row>
    <row r="9" spans="1:6" s="278" customFormat="1" x14ac:dyDescent="0.2">
      <c r="A9" s="279" t="s">
        <v>171</v>
      </c>
      <c r="B9" s="787">
        <v>180.49450549450549</v>
      </c>
      <c r="C9" s="1079" t="s">
        <v>1232</v>
      </c>
      <c r="D9" s="1080" t="s">
        <v>1014</v>
      </c>
      <c r="E9" s="1080" t="s">
        <v>1014</v>
      </c>
      <c r="F9" s="904">
        <v>180.49450549450549</v>
      </c>
    </row>
    <row r="10" spans="1:6" s="278" customFormat="1" x14ac:dyDescent="0.2">
      <c r="A10" s="305" t="s">
        <v>172</v>
      </c>
      <c r="B10" s="787">
        <v>40.109890109890109</v>
      </c>
      <c r="C10" s="1079" t="s">
        <v>1232</v>
      </c>
      <c r="D10" s="1080" t="s">
        <v>1014</v>
      </c>
      <c r="E10" s="1080" t="s">
        <v>1014</v>
      </c>
      <c r="F10" s="904">
        <v>40.109890109890109</v>
      </c>
    </row>
    <row r="11" spans="1:6" s="278" customFormat="1" x14ac:dyDescent="0.2">
      <c r="A11" s="305" t="s">
        <v>103</v>
      </c>
      <c r="B11" s="787">
        <v>40.109890109890109</v>
      </c>
      <c r="C11" s="1079" t="s">
        <v>1232</v>
      </c>
      <c r="D11" s="1080" t="s">
        <v>1014</v>
      </c>
      <c r="E11" s="1080" t="s">
        <v>1014</v>
      </c>
      <c r="F11" s="904">
        <v>40.109890109890109</v>
      </c>
    </row>
    <row r="12" spans="1:6" s="278" customFormat="1" x14ac:dyDescent="0.2">
      <c r="A12" s="279" t="s">
        <v>593</v>
      </c>
      <c r="B12" s="787">
        <v>1767.5544794188861</v>
      </c>
      <c r="C12" s="1079" t="s">
        <v>1232</v>
      </c>
      <c r="D12" s="1080" t="s">
        <v>1014</v>
      </c>
      <c r="E12" s="1080" t="s">
        <v>1014</v>
      </c>
      <c r="F12" s="904">
        <v>1767.5544794188861</v>
      </c>
    </row>
    <row r="13" spans="1:6" s="278" customFormat="1" x14ac:dyDescent="0.2">
      <c r="A13" s="279" t="s">
        <v>594</v>
      </c>
      <c r="B13" s="787">
        <v>8.0219780219780219</v>
      </c>
      <c r="C13" s="1079" t="s">
        <v>1232</v>
      </c>
      <c r="D13" s="1080" t="s">
        <v>1014</v>
      </c>
      <c r="E13" s="1080" t="s">
        <v>1014</v>
      </c>
      <c r="F13" s="904">
        <v>8.0219780219780219</v>
      </c>
    </row>
    <row r="14" spans="1:6" s="278" customFormat="1" x14ac:dyDescent="0.2">
      <c r="A14" s="279" t="s">
        <v>731</v>
      </c>
      <c r="B14" s="787">
        <v>5.1938811810743515E-2</v>
      </c>
      <c r="C14" s="1079" t="s">
        <v>1445</v>
      </c>
      <c r="D14" s="1080">
        <v>5.1938811810743515E-2</v>
      </c>
      <c r="E14" s="1080" t="s">
        <v>1014</v>
      </c>
      <c r="F14" s="904">
        <v>6.0164835164835164</v>
      </c>
    </row>
    <row r="15" spans="1:6" s="278" customFormat="1" x14ac:dyDescent="0.2">
      <c r="A15" s="279" t="s">
        <v>104</v>
      </c>
      <c r="B15" s="787">
        <v>0.33873138137441416</v>
      </c>
      <c r="C15" s="1079" t="s">
        <v>1445</v>
      </c>
      <c r="D15" s="1080">
        <v>0.33873138137441416</v>
      </c>
      <c r="E15" s="1080" t="s">
        <v>1014</v>
      </c>
      <c r="F15" s="904">
        <v>701.92307692307702</v>
      </c>
    </row>
    <row r="16" spans="1:6" s="278" customFormat="1" x14ac:dyDescent="0.2">
      <c r="A16" s="279" t="s">
        <v>732</v>
      </c>
      <c r="B16" s="787">
        <v>4010.9890109890111</v>
      </c>
      <c r="C16" s="1079" t="s">
        <v>1232</v>
      </c>
      <c r="D16" s="1080" t="s">
        <v>1014</v>
      </c>
      <c r="E16" s="1080" t="s">
        <v>1014</v>
      </c>
      <c r="F16" s="904">
        <v>4010.9890109890111</v>
      </c>
    </row>
    <row r="17" spans="1:6" s="278" customFormat="1" x14ac:dyDescent="0.2">
      <c r="A17" s="279" t="s">
        <v>1245</v>
      </c>
      <c r="B17" s="787">
        <v>1002.7472527472528</v>
      </c>
      <c r="C17" s="1079" t="s">
        <v>1232</v>
      </c>
      <c r="D17" s="1080" t="s">
        <v>1014</v>
      </c>
      <c r="E17" s="1080" t="s">
        <v>1014</v>
      </c>
      <c r="F17" s="904">
        <v>1002.7472527472528</v>
      </c>
    </row>
    <row r="18" spans="1:6" s="278" customFormat="1" x14ac:dyDescent="0.2">
      <c r="A18" s="279" t="s">
        <v>733</v>
      </c>
      <c r="B18" s="787">
        <v>0.4773269689737471</v>
      </c>
      <c r="C18" s="1079" t="s">
        <v>1445</v>
      </c>
      <c r="D18" s="1080">
        <v>0.4773269689737471</v>
      </c>
      <c r="E18" s="1080" t="s">
        <v>1014</v>
      </c>
      <c r="F18" s="904">
        <v>35.152487961476723</v>
      </c>
    </row>
    <row r="19" spans="1:6" s="278" customFormat="1" x14ac:dyDescent="0.2">
      <c r="A19" s="279" t="s">
        <v>734</v>
      </c>
      <c r="B19" s="787">
        <v>1.1344740236530064E-2</v>
      </c>
      <c r="C19" s="1079" t="s">
        <v>1447</v>
      </c>
      <c r="D19" s="1080">
        <v>3.4531530125212269E-2</v>
      </c>
      <c r="E19" s="1080">
        <v>1.1344740236530064E-2</v>
      </c>
      <c r="F19" s="904" t="s">
        <v>1014</v>
      </c>
    </row>
    <row r="20" spans="1:6" s="278" customFormat="1" x14ac:dyDescent="0.2">
      <c r="A20" s="279" t="s">
        <v>735</v>
      </c>
      <c r="B20" s="787">
        <v>2.9498525073746312E-3</v>
      </c>
      <c r="C20" s="1079" t="s">
        <v>1447</v>
      </c>
      <c r="D20" s="1080">
        <v>1.0672358591248666E-2</v>
      </c>
      <c r="E20" s="1080">
        <v>2.9498525073746312E-3</v>
      </c>
      <c r="F20" s="904" t="s">
        <v>1014</v>
      </c>
    </row>
    <row r="21" spans="1:6" s="278" customFormat="1" x14ac:dyDescent="0.2">
      <c r="A21" s="279" t="s">
        <v>736</v>
      </c>
      <c r="B21" s="787">
        <v>2.9498525073746312E-2</v>
      </c>
      <c r="C21" s="1079" t="s">
        <v>1447</v>
      </c>
      <c r="D21" s="1080">
        <v>0.10672358591248667</v>
      </c>
      <c r="E21" s="1080">
        <v>2.9498525073746312E-2</v>
      </c>
      <c r="F21" s="904" t="s">
        <v>1014</v>
      </c>
    </row>
    <row r="22" spans="1:6" s="278" customFormat="1" x14ac:dyDescent="0.2">
      <c r="A22" s="279" t="s">
        <v>737</v>
      </c>
      <c r="B22" s="787">
        <v>802.19780219780216</v>
      </c>
      <c r="C22" s="1079" t="s">
        <v>1232</v>
      </c>
      <c r="D22" s="1080" t="s">
        <v>1014</v>
      </c>
      <c r="E22" s="1080" t="s">
        <v>1014</v>
      </c>
      <c r="F22" s="904">
        <v>802.19780219780216</v>
      </c>
    </row>
    <row r="23" spans="1:6" s="278" customFormat="1" x14ac:dyDescent="0.2">
      <c r="A23" s="279" t="s">
        <v>738</v>
      </c>
      <c r="B23" s="787">
        <v>0.29498525073746318</v>
      </c>
      <c r="C23" s="1079" t="s">
        <v>1447</v>
      </c>
      <c r="D23" s="1080">
        <v>1.0672358591248667</v>
      </c>
      <c r="E23" s="1080">
        <v>0.29498525073746318</v>
      </c>
      <c r="F23" s="904" t="s">
        <v>1014</v>
      </c>
    </row>
    <row r="24" spans="1:6" s="278" customFormat="1" x14ac:dyDescent="0.2">
      <c r="A24" s="279" t="s">
        <v>136</v>
      </c>
      <c r="B24" s="787">
        <v>40.109890109890109</v>
      </c>
      <c r="C24" s="1079" t="s">
        <v>1232</v>
      </c>
      <c r="D24" s="1080" t="s">
        <v>1014</v>
      </c>
      <c r="E24" s="1080" t="s">
        <v>1014</v>
      </c>
      <c r="F24" s="904">
        <v>40.109890109890109</v>
      </c>
    </row>
    <row r="25" spans="1:6" s="278" customFormat="1" x14ac:dyDescent="0.2">
      <c r="A25" s="279" t="s">
        <v>243</v>
      </c>
      <c r="B25" s="787">
        <v>0.83421630748893139</v>
      </c>
      <c r="C25" s="1079" t="s">
        <v>1232</v>
      </c>
      <c r="D25" s="1080">
        <v>2.1793647002627177</v>
      </c>
      <c r="E25" s="1080" t="s">
        <v>1014</v>
      </c>
      <c r="F25" s="904">
        <v>0.83421630748893139</v>
      </c>
    </row>
    <row r="26" spans="1:6" s="278" customFormat="1" x14ac:dyDescent="0.2">
      <c r="A26" s="279" t="s">
        <v>137</v>
      </c>
      <c r="B26" s="787">
        <v>1.3719999248219218E-2</v>
      </c>
      <c r="C26" s="1079" t="s">
        <v>1445</v>
      </c>
      <c r="D26" s="1080">
        <v>1.3719999248219218E-2</v>
      </c>
      <c r="E26" s="1080" t="s">
        <v>1014</v>
      </c>
      <c r="F26" s="904" t="s">
        <v>1014</v>
      </c>
    </row>
    <row r="27" spans="1:6" s="278" customFormat="1" x14ac:dyDescent="0.2">
      <c r="A27" s="789" t="s">
        <v>1177</v>
      </c>
      <c r="B27" s="787">
        <v>0.37322971522061449</v>
      </c>
      <c r="C27" s="1079" t="s">
        <v>1445</v>
      </c>
      <c r="D27" s="1080">
        <v>0.37322971522061449</v>
      </c>
      <c r="E27" s="1080" t="s">
        <v>1014</v>
      </c>
      <c r="F27" s="904">
        <v>214.07624633431087</v>
      </c>
    </row>
    <row r="28" spans="1:6" s="278" customFormat="1" x14ac:dyDescent="0.2">
      <c r="A28" s="279" t="s">
        <v>138</v>
      </c>
      <c r="B28" s="787">
        <v>5.5648726940082334</v>
      </c>
      <c r="C28" s="1079" t="s">
        <v>1445</v>
      </c>
      <c r="D28" s="1080">
        <v>5.5648726940082334</v>
      </c>
      <c r="E28" s="1080" t="s">
        <v>1014</v>
      </c>
      <c r="F28" s="904">
        <v>401.09890109890108</v>
      </c>
    </row>
    <row r="29" spans="1:6" s="278" customFormat="1" x14ac:dyDescent="0.2">
      <c r="A29" s="279" t="s">
        <v>139</v>
      </c>
      <c r="B29" s="787">
        <v>4010.9890109890111</v>
      </c>
      <c r="C29" s="1079" t="s">
        <v>1232</v>
      </c>
      <c r="D29" s="1080" t="s">
        <v>1014</v>
      </c>
      <c r="E29" s="1080" t="s">
        <v>1014</v>
      </c>
      <c r="F29" s="904">
        <v>4010.9890109890111</v>
      </c>
    </row>
    <row r="30" spans="1:6" s="278" customFormat="1" x14ac:dyDescent="0.2">
      <c r="A30" s="279" t="s">
        <v>140</v>
      </c>
      <c r="B30" s="787">
        <v>0.13541237706225631</v>
      </c>
      <c r="C30" s="1079" t="s">
        <v>1445</v>
      </c>
      <c r="D30" s="1080">
        <v>0.13541237706225631</v>
      </c>
      <c r="E30" s="1080" t="s">
        <v>1014</v>
      </c>
      <c r="F30" s="904">
        <v>117.83696529459242</v>
      </c>
    </row>
    <row r="31" spans="1:6" s="278" customFormat="1" x14ac:dyDescent="0.2">
      <c r="A31" s="279" t="s">
        <v>141</v>
      </c>
      <c r="B31" s="787">
        <v>3.3636987784704844</v>
      </c>
      <c r="C31" s="1079" t="s">
        <v>1445</v>
      </c>
      <c r="D31" s="1080">
        <v>3.3636987784704844</v>
      </c>
      <c r="E31" s="1080" t="s">
        <v>1014</v>
      </c>
      <c r="F31" s="904">
        <v>401.09890109890108</v>
      </c>
    </row>
    <row r="32" spans="1:6" s="278" customFormat="1" x14ac:dyDescent="0.2">
      <c r="A32" s="279" t="s">
        <v>142</v>
      </c>
      <c r="B32" s="787">
        <v>7.6041666666666679</v>
      </c>
      <c r="C32" s="1079" t="s">
        <v>1232</v>
      </c>
      <c r="D32" s="1080" t="s">
        <v>1014</v>
      </c>
      <c r="E32" s="1080" t="s">
        <v>1014</v>
      </c>
      <c r="F32" s="904">
        <v>7.6041666666666679</v>
      </c>
    </row>
    <row r="33" spans="1:7" s="278" customFormat="1" x14ac:dyDescent="0.2">
      <c r="A33" s="279" t="s">
        <v>143</v>
      </c>
      <c r="B33" s="787">
        <v>20.054945054945055</v>
      </c>
      <c r="C33" s="1079" t="s">
        <v>1232</v>
      </c>
      <c r="D33" s="1080" t="s">
        <v>1014</v>
      </c>
      <c r="E33" s="1080" t="s">
        <v>1014</v>
      </c>
      <c r="F33" s="904">
        <v>20.054945054945055</v>
      </c>
    </row>
    <row r="34" spans="1:7" s="278" customFormat="1" x14ac:dyDescent="0.2">
      <c r="A34" s="279" t="s">
        <v>144</v>
      </c>
      <c r="B34" s="787">
        <v>0.50839194930009046</v>
      </c>
      <c r="C34" s="1079" t="s">
        <v>1445</v>
      </c>
      <c r="D34" s="1080">
        <v>0.50839194930009046</v>
      </c>
      <c r="E34" s="1080" t="s">
        <v>1014</v>
      </c>
      <c r="F34" s="904">
        <v>57.93650793650793</v>
      </c>
    </row>
    <row r="35" spans="1:7" s="278" customFormat="1" x14ac:dyDescent="0.2">
      <c r="A35" s="279" t="s">
        <v>655</v>
      </c>
      <c r="B35" s="787">
        <v>4.4841672041524616E-2</v>
      </c>
      <c r="C35" s="1079" t="s">
        <v>1445</v>
      </c>
      <c r="D35" s="1080">
        <v>4.4841672041524616E-2</v>
      </c>
      <c r="E35" s="1080" t="s">
        <v>1014</v>
      </c>
      <c r="F35" s="904">
        <v>1.2744413407821229</v>
      </c>
    </row>
    <row r="36" spans="1:7" s="278" customFormat="1" x14ac:dyDescent="0.2">
      <c r="A36" s="279" t="s">
        <v>145</v>
      </c>
      <c r="B36" s="787">
        <v>0.38954108858057629</v>
      </c>
      <c r="C36" s="1079" t="s">
        <v>1445</v>
      </c>
      <c r="D36" s="1080">
        <v>0.38954108858057629</v>
      </c>
      <c r="E36" s="1080" t="s">
        <v>1014</v>
      </c>
      <c r="F36" s="904">
        <v>80.219780219780219</v>
      </c>
    </row>
    <row r="37" spans="1:7" s="278" customFormat="1" x14ac:dyDescent="0.2">
      <c r="A37" s="279" t="s">
        <v>146</v>
      </c>
      <c r="B37" s="787">
        <v>82.766439909297063</v>
      </c>
      <c r="C37" s="1079" t="s">
        <v>1232</v>
      </c>
      <c r="D37" s="1080" t="s">
        <v>1014</v>
      </c>
      <c r="E37" s="1080" t="s">
        <v>1014</v>
      </c>
      <c r="F37" s="904">
        <v>82.766439909297063</v>
      </c>
    </row>
    <row r="38" spans="1:7" s="278" customFormat="1" x14ac:dyDescent="0.2">
      <c r="A38" s="279" t="s">
        <v>829</v>
      </c>
      <c r="B38" s="787">
        <v>20857.142857142859</v>
      </c>
      <c r="C38" s="1079" t="s">
        <v>1232</v>
      </c>
      <c r="D38" s="1080" t="s">
        <v>1014</v>
      </c>
      <c r="E38" s="1080" t="s">
        <v>1014</v>
      </c>
      <c r="F38" s="904">
        <v>20857.142857142859</v>
      </c>
    </row>
    <row r="39" spans="1:7" ht="11.25" customHeight="1" x14ac:dyDescent="0.2">
      <c r="A39" s="307" t="s">
        <v>147</v>
      </c>
      <c r="B39" s="787">
        <v>0.22252908881958983</v>
      </c>
      <c r="C39" s="1079" t="s">
        <v>1445</v>
      </c>
      <c r="D39" s="1080">
        <v>0.22252908881958983</v>
      </c>
      <c r="E39" s="1080" t="s">
        <v>1014</v>
      </c>
      <c r="F39" s="904">
        <v>101.22820919175912</v>
      </c>
      <c r="G39" s="771"/>
    </row>
    <row r="40" spans="1:7" ht="11.25" customHeight="1" x14ac:dyDescent="0.2">
      <c r="A40" s="279" t="s">
        <v>830</v>
      </c>
      <c r="B40" s="787">
        <v>187.71428571428572</v>
      </c>
      <c r="C40" s="1079" t="s">
        <v>1232</v>
      </c>
      <c r="D40" s="1080" t="s">
        <v>1014</v>
      </c>
      <c r="E40" s="1080" t="s">
        <v>1014</v>
      </c>
      <c r="F40" s="904">
        <v>187.71428571428572</v>
      </c>
      <c r="G40" s="771"/>
    </row>
    <row r="41" spans="1:7" ht="11.25" customHeight="1" x14ac:dyDescent="0.2">
      <c r="A41" s="279" t="s">
        <v>148</v>
      </c>
      <c r="B41" s="787">
        <v>29.459241323648104</v>
      </c>
      <c r="C41" s="1079" t="s">
        <v>1232</v>
      </c>
      <c r="D41" s="1080" t="s">
        <v>1014</v>
      </c>
      <c r="E41" s="1080" t="s">
        <v>1014</v>
      </c>
      <c r="F41" s="904">
        <v>29.459241323648104</v>
      </c>
      <c r="G41" s="771"/>
    </row>
    <row r="42" spans="1:7" ht="11.25" customHeight="1" x14ac:dyDescent="0.2">
      <c r="A42" s="279" t="s">
        <v>653</v>
      </c>
      <c r="B42" s="787" t="s">
        <v>1014</v>
      </c>
      <c r="C42" s="1079" t="s">
        <v>850</v>
      </c>
      <c r="D42" s="1080" t="s">
        <v>1014</v>
      </c>
      <c r="E42" s="1080" t="s">
        <v>1014</v>
      </c>
      <c r="F42" s="904" t="s">
        <v>1014</v>
      </c>
      <c r="G42" s="771"/>
    </row>
    <row r="43" spans="1:7" ht="11.25" customHeight="1" x14ac:dyDescent="0.2">
      <c r="A43" s="279" t="s">
        <v>827</v>
      </c>
      <c r="B43" s="787">
        <v>30082.417582417584</v>
      </c>
      <c r="C43" s="1079" t="s">
        <v>1232</v>
      </c>
      <c r="D43" s="1080" t="s">
        <v>1014</v>
      </c>
      <c r="E43" s="1080" t="s">
        <v>1014</v>
      </c>
      <c r="F43" s="904">
        <v>30082.417582417584</v>
      </c>
      <c r="G43" s="771"/>
    </row>
    <row r="44" spans="1:7" ht="11.25" customHeight="1" x14ac:dyDescent="0.2">
      <c r="A44" s="279" t="s">
        <v>828</v>
      </c>
      <c r="B44" s="787">
        <v>4.3067846607669615</v>
      </c>
      <c r="C44" s="1079" t="s">
        <v>1447</v>
      </c>
      <c r="D44" s="1080">
        <v>15.581643543223052</v>
      </c>
      <c r="E44" s="1080">
        <v>4.3067846607669615</v>
      </c>
      <c r="F44" s="904">
        <v>60.164835164835161</v>
      </c>
      <c r="G44" s="771"/>
    </row>
    <row r="45" spans="1:7" ht="11.25" customHeight="1" x14ac:dyDescent="0.2">
      <c r="A45" s="279" t="s">
        <v>149</v>
      </c>
      <c r="B45" s="787">
        <v>2.9498525073746311</v>
      </c>
      <c r="C45" s="1079" t="s">
        <v>1447</v>
      </c>
      <c r="D45" s="1080">
        <v>10.672358591248665</v>
      </c>
      <c r="E45" s="1080">
        <v>2.9498525073746311</v>
      </c>
      <c r="F45" s="904" t="s">
        <v>1014</v>
      </c>
      <c r="G45" s="771"/>
    </row>
    <row r="46" spans="1:7" ht="11.25" customHeight="1" x14ac:dyDescent="0.2">
      <c r="A46" s="279" t="s">
        <v>150</v>
      </c>
      <c r="B46" s="787">
        <v>6.0164835164835164</v>
      </c>
      <c r="C46" s="1079" t="s">
        <v>1232</v>
      </c>
      <c r="D46" s="1080" t="s">
        <v>1014</v>
      </c>
      <c r="E46" s="1080" t="s">
        <v>1014</v>
      </c>
      <c r="F46" s="904">
        <v>6.0164835164835164</v>
      </c>
      <c r="G46" s="771"/>
    </row>
    <row r="47" spans="1:7" ht="11.25" customHeight="1" x14ac:dyDescent="0.2">
      <c r="A47" s="279" t="s">
        <v>151</v>
      </c>
      <c r="B47" s="787">
        <v>802.19780219780216</v>
      </c>
      <c r="C47" s="1079" t="s">
        <v>1232</v>
      </c>
      <c r="D47" s="1080" t="s">
        <v>1014</v>
      </c>
      <c r="E47" s="1080" t="s">
        <v>1014</v>
      </c>
      <c r="F47" s="904">
        <v>802.19780219780216</v>
      </c>
      <c r="G47" s="771"/>
    </row>
    <row r="48" spans="1:7" ht="11.25" customHeight="1" x14ac:dyDescent="0.2">
      <c r="A48" s="279" t="s">
        <v>152</v>
      </c>
      <c r="B48" s="787">
        <v>1.4653730344596856</v>
      </c>
      <c r="C48" s="1079" t="s">
        <v>1232</v>
      </c>
      <c r="D48" s="1080" t="s">
        <v>1014</v>
      </c>
      <c r="E48" s="1080" t="s">
        <v>1014</v>
      </c>
      <c r="F48" s="904">
        <v>1.4653730344596856</v>
      </c>
      <c r="G48" s="771"/>
    </row>
    <row r="49" spans="1:7" ht="11.25" customHeight="1" x14ac:dyDescent="0.2">
      <c r="A49" s="305" t="s">
        <v>105</v>
      </c>
      <c r="B49" s="787">
        <v>0.70825652469195688</v>
      </c>
      <c r="C49" s="1079" t="s">
        <v>1445</v>
      </c>
      <c r="D49" s="1080">
        <v>0.70825652469195688</v>
      </c>
      <c r="E49" s="1080" t="s">
        <v>1014</v>
      </c>
      <c r="F49" s="904">
        <v>60.164835164835161</v>
      </c>
      <c r="G49" s="771"/>
    </row>
    <row r="50" spans="1:7" ht="11.25" customHeight="1" x14ac:dyDescent="0.2">
      <c r="A50" s="279" t="s">
        <v>106</v>
      </c>
      <c r="B50" s="787">
        <v>601.64835164835165</v>
      </c>
      <c r="C50" s="1079" t="s">
        <v>1232</v>
      </c>
      <c r="D50" s="1080" t="s">
        <v>1014</v>
      </c>
      <c r="E50" s="1080" t="s">
        <v>1014</v>
      </c>
      <c r="F50" s="904">
        <v>601.64835164835165</v>
      </c>
      <c r="G50" s="771"/>
    </row>
    <row r="51" spans="1:7" ht="11.25" customHeight="1" x14ac:dyDescent="0.2">
      <c r="A51" s="279" t="s">
        <v>153</v>
      </c>
      <c r="B51" s="787">
        <v>2.9498525073746312E-3</v>
      </c>
      <c r="C51" s="1079" t="s">
        <v>1447</v>
      </c>
      <c r="D51" s="1080">
        <v>1.0672358591248666E-2</v>
      </c>
      <c r="E51" s="1080">
        <v>2.9498525073746312E-3</v>
      </c>
      <c r="F51" s="904" t="s">
        <v>1014</v>
      </c>
      <c r="G51" s="771"/>
    </row>
    <row r="52" spans="1:7" ht="11.25" customHeight="1" x14ac:dyDescent="0.2">
      <c r="A52" s="279" t="s">
        <v>401</v>
      </c>
      <c r="B52" s="787">
        <v>3.3377226672519112E-4</v>
      </c>
      <c r="C52" s="1079" t="s">
        <v>1447</v>
      </c>
      <c r="D52" s="1080">
        <v>9.2698883549884698E-4</v>
      </c>
      <c r="E52" s="1080">
        <v>3.3377226672519112E-4</v>
      </c>
      <c r="F52" s="904">
        <v>0.37784679089026912</v>
      </c>
      <c r="G52" s="771"/>
    </row>
    <row r="53" spans="1:7" ht="11.25" customHeight="1" x14ac:dyDescent="0.2">
      <c r="A53" s="279" t="s">
        <v>154</v>
      </c>
      <c r="B53" s="787">
        <v>0.2075585428821636</v>
      </c>
      <c r="C53" s="1079" t="s">
        <v>1445</v>
      </c>
      <c r="D53" s="1080">
        <v>0.2075585428821636</v>
      </c>
      <c r="E53" s="1080" t="s">
        <v>1014</v>
      </c>
      <c r="F53" s="904">
        <v>117.83696529459242</v>
      </c>
      <c r="G53" s="771"/>
    </row>
    <row r="54" spans="1:7" ht="11.25" customHeight="1" x14ac:dyDescent="0.2">
      <c r="A54" s="279" t="s">
        <v>528</v>
      </c>
      <c r="B54" s="787">
        <v>7.5459995865205711E-3</v>
      </c>
      <c r="C54" s="1079" t="s">
        <v>1445</v>
      </c>
      <c r="D54" s="1080">
        <v>7.5459995865205711E-3</v>
      </c>
      <c r="E54" s="1080" t="s">
        <v>1014</v>
      </c>
      <c r="F54" s="904">
        <v>17.003105590062113</v>
      </c>
      <c r="G54" s="771"/>
    </row>
    <row r="55" spans="1:7" ht="11.25" customHeight="1" x14ac:dyDescent="0.2">
      <c r="A55" s="279" t="s">
        <v>155</v>
      </c>
      <c r="B55" s="787">
        <v>338.83445074780815</v>
      </c>
      <c r="C55" s="1079" t="s">
        <v>1232</v>
      </c>
      <c r="D55" s="1080" t="s">
        <v>1014</v>
      </c>
      <c r="E55" s="1080" t="s">
        <v>1014</v>
      </c>
      <c r="F55" s="904">
        <v>338.83445074780815</v>
      </c>
      <c r="G55" s="771"/>
    </row>
    <row r="56" spans="1:7" ht="11.25" customHeight="1" x14ac:dyDescent="0.2">
      <c r="A56" s="279" t="s">
        <v>235</v>
      </c>
      <c r="B56" s="787">
        <v>176.7554479418886</v>
      </c>
      <c r="C56" s="1079" t="s">
        <v>1232</v>
      </c>
      <c r="D56" s="1080" t="s">
        <v>1014</v>
      </c>
      <c r="E56" s="1080" t="s">
        <v>1014</v>
      </c>
      <c r="F56" s="904">
        <v>176.7554479418886</v>
      </c>
      <c r="G56" s="771"/>
    </row>
    <row r="57" spans="1:7" ht="11.25" customHeight="1" x14ac:dyDescent="0.2">
      <c r="A57" s="279" t="s">
        <v>236</v>
      </c>
      <c r="B57" s="787">
        <v>0.49304402680538539</v>
      </c>
      <c r="C57" s="1079" t="s">
        <v>1445</v>
      </c>
      <c r="D57" s="1080">
        <v>0.49304402680538539</v>
      </c>
      <c r="E57" s="1080" t="s">
        <v>1014</v>
      </c>
      <c r="F57" s="904">
        <v>762.40208877284601</v>
      </c>
      <c r="G57" s="771"/>
    </row>
    <row r="58" spans="1:7" ht="11.25" customHeight="1" x14ac:dyDescent="0.2">
      <c r="A58" s="279" t="s">
        <v>237</v>
      </c>
      <c r="B58" s="787">
        <v>0.17312937270247838</v>
      </c>
      <c r="C58" s="1079" t="s">
        <v>1445</v>
      </c>
      <c r="D58" s="1080">
        <v>0.17312937270247838</v>
      </c>
      <c r="E58" s="1080" t="s">
        <v>1014</v>
      </c>
      <c r="F58" s="904" t="s">
        <v>1014</v>
      </c>
      <c r="G58" s="771"/>
    </row>
    <row r="59" spans="1:7" ht="11.25" customHeight="1" x14ac:dyDescent="0.2">
      <c r="A59" s="279" t="s">
        <v>375</v>
      </c>
      <c r="B59" s="787">
        <v>0.32461757381714695</v>
      </c>
      <c r="C59" s="1079" t="s">
        <v>1445</v>
      </c>
      <c r="D59" s="1080">
        <v>0.32461757381714695</v>
      </c>
      <c r="E59" s="1080" t="s">
        <v>1014</v>
      </c>
      <c r="F59" s="904" t="s">
        <v>1014</v>
      </c>
      <c r="G59" s="771"/>
    </row>
    <row r="60" spans="1:7" ht="11.25" customHeight="1" x14ac:dyDescent="0.2">
      <c r="A60" s="279" t="s">
        <v>376</v>
      </c>
      <c r="B60" s="787">
        <v>4.6214816596816873E-2</v>
      </c>
      <c r="C60" s="1079" t="s">
        <v>1445</v>
      </c>
      <c r="D60" s="1080">
        <v>4.6214816596816873E-2</v>
      </c>
      <c r="E60" s="1080" t="s">
        <v>1014</v>
      </c>
      <c r="F60" s="904" t="s">
        <v>1014</v>
      </c>
      <c r="G60" s="771"/>
    </row>
    <row r="61" spans="1:7" ht="11.25" customHeight="1" x14ac:dyDescent="0.2">
      <c r="A61" s="279" t="s">
        <v>377</v>
      </c>
      <c r="B61" s="787">
        <v>0.22914181681210372</v>
      </c>
      <c r="C61" s="1079" t="s">
        <v>1445</v>
      </c>
      <c r="D61" s="1080">
        <v>0.22914181681210372</v>
      </c>
      <c r="E61" s="1080" t="s">
        <v>1014</v>
      </c>
      <c r="F61" s="904">
        <v>10.027472527472527</v>
      </c>
      <c r="G61" s="771"/>
    </row>
    <row r="62" spans="1:7" ht="11.25" customHeight="1" x14ac:dyDescent="0.2">
      <c r="A62" s="279" t="s">
        <v>244</v>
      </c>
      <c r="B62" s="787">
        <v>2.7925587871878932</v>
      </c>
      <c r="C62" s="1079" t="s">
        <v>1445</v>
      </c>
      <c r="D62" s="1080">
        <v>2.7925587871878932</v>
      </c>
      <c r="E62" s="1080" t="s">
        <v>1014</v>
      </c>
      <c r="F62" s="904">
        <v>1178.3696529459244</v>
      </c>
      <c r="G62" s="771"/>
    </row>
    <row r="63" spans="1:7" ht="11.25" customHeight="1" x14ac:dyDescent="0.2">
      <c r="A63" s="279" t="s">
        <v>245</v>
      </c>
      <c r="B63" s="787">
        <v>0.17246796939047931</v>
      </c>
      <c r="C63" s="1079" t="s">
        <v>1445</v>
      </c>
      <c r="D63" s="1080">
        <v>0.17246796939047931</v>
      </c>
      <c r="E63" s="1080" t="s">
        <v>1014</v>
      </c>
      <c r="F63" s="904">
        <v>13.020214030915577</v>
      </c>
      <c r="G63" s="771"/>
    </row>
    <row r="64" spans="1:7" ht="11.25" customHeight="1" x14ac:dyDescent="0.2">
      <c r="A64" s="279" t="s">
        <v>307</v>
      </c>
      <c r="B64" s="787">
        <v>294.59241323648109</v>
      </c>
      <c r="C64" s="1079" t="s">
        <v>1232</v>
      </c>
      <c r="D64" s="1080" t="s">
        <v>1014</v>
      </c>
      <c r="E64" s="1080" t="s">
        <v>1014</v>
      </c>
      <c r="F64" s="904">
        <v>294.59241323648109</v>
      </c>
      <c r="G64" s="771"/>
    </row>
    <row r="65" spans="1:7" ht="11.25" customHeight="1" x14ac:dyDescent="0.2">
      <c r="A65" s="279" t="s">
        <v>308</v>
      </c>
      <c r="B65" s="787">
        <v>11.78369652945924</v>
      </c>
      <c r="C65" s="1079" t="s">
        <v>1232</v>
      </c>
      <c r="D65" s="1080" t="s">
        <v>1014</v>
      </c>
      <c r="E65" s="1080" t="s">
        <v>1014</v>
      </c>
      <c r="F65" s="904">
        <v>11.78369652945924</v>
      </c>
      <c r="G65" s="771"/>
    </row>
    <row r="66" spans="1:7" ht="11.25" customHeight="1" x14ac:dyDescent="0.2">
      <c r="A66" s="279" t="s">
        <v>238</v>
      </c>
      <c r="B66" s="787">
        <v>117.83696529459242</v>
      </c>
      <c r="C66" s="1079" t="s">
        <v>1232</v>
      </c>
      <c r="D66" s="1080" t="s">
        <v>1014</v>
      </c>
      <c r="E66" s="1080" t="s">
        <v>1014</v>
      </c>
      <c r="F66" s="904">
        <v>117.83696529459242</v>
      </c>
      <c r="G66" s="771"/>
    </row>
    <row r="67" spans="1:7" ht="11.25" customHeight="1" x14ac:dyDescent="0.2">
      <c r="A67" s="279" t="s">
        <v>1002</v>
      </c>
      <c r="B67" s="787">
        <v>60.164835164835161</v>
      </c>
      <c r="C67" s="1079" t="s">
        <v>1232</v>
      </c>
      <c r="D67" s="1080" t="s">
        <v>1014</v>
      </c>
      <c r="E67" s="1080" t="s">
        <v>1014</v>
      </c>
      <c r="F67" s="904">
        <v>60.164835164835161</v>
      </c>
      <c r="G67" s="771"/>
    </row>
    <row r="68" spans="1:7" ht="11.25" customHeight="1" x14ac:dyDescent="0.2">
      <c r="A68" s="279" t="s">
        <v>107</v>
      </c>
      <c r="B68" s="787">
        <v>200.54945054945054</v>
      </c>
      <c r="C68" s="1079" t="s">
        <v>1232</v>
      </c>
      <c r="D68" s="1080" t="s">
        <v>1014</v>
      </c>
      <c r="E68" s="1080" t="s">
        <v>1014</v>
      </c>
      <c r="F68" s="904">
        <v>200.54945054945054</v>
      </c>
      <c r="G68" s="771"/>
    </row>
    <row r="69" spans="1:7" ht="11.25" customHeight="1" x14ac:dyDescent="0.2">
      <c r="A69" s="279" t="s">
        <v>1003</v>
      </c>
      <c r="B69" s="787">
        <v>0.44585053624215182</v>
      </c>
      <c r="C69" s="1079" t="s">
        <v>1445</v>
      </c>
      <c r="D69" s="1080">
        <v>0.44585053624215182</v>
      </c>
      <c r="E69" s="1080" t="s">
        <v>1014</v>
      </c>
      <c r="F69" s="904">
        <v>8.3044720277068542</v>
      </c>
      <c r="G69" s="771"/>
    </row>
    <row r="70" spans="1:7" ht="11.25" customHeight="1" x14ac:dyDescent="0.2">
      <c r="A70" s="279" t="s">
        <v>309</v>
      </c>
      <c r="B70" s="787">
        <v>0.50102951269732321</v>
      </c>
      <c r="C70" s="1079" t="s">
        <v>1445</v>
      </c>
      <c r="D70" s="1080">
        <v>0.50102951269732321</v>
      </c>
      <c r="E70" s="1080" t="s">
        <v>1014</v>
      </c>
      <c r="F70" s="904">
        <v>39.009618810117566</v>
      </c>
      <c r="G70" s="771"/>
    </row>
    <row r="71" spans="1:7" ht="11.25" customHeight="1" x14ac:dyDescent="0.2">
      <c r="A71" s="279" t="s">
        <v>1004</v>
      </c>
      <c r="B71" s="787">
        <v>1.1129745388016466E-2</v>
      </c>
      <c r="C71" s="1079" t="s">
        <v>1445</v>
      </c>
      <c r="D71" s="1080">
        <v>1.1129745388016466E-2</v>
      </c>
      <c r="E71" s="1080" t="s">
        <v>1014</v>
      </c>
      <c r="F71" s="904">
        <v>1.6043956043956045</v>
      </c>
      <c r="G71" s="771"/>
    </row>
    <row r="72" spans="1:7" ht="11.25" customHeight="1" x14ac:dyDescent="0.2">
      <c r="A72" s="279" t="s">
        <v>1005</v>
      </c>
      <c r="B72" s="787">
        <v>16043.956043956045</v>
      </c>
      <c r="C72" s="1079" t="s">
        <v>1232</v>
      </c>
      <c r="D72" s="1080" t="s">
        <v>1014</v>
      </c>
      <c r="E72" s="1080" t="s">
        <v>1014</v>
      </c>
      <c r="F72" s="904">
        <v>16043.956043956045</v>
      </c>
      <c r="G72" s="771"/>
    </row>
    <row r="73" spans="1:7" ht="11.25" customHeight="1" x14ac:dyDescent="0.2">
      <c r="A73" s="279" t="s">
        <v>1007</v>
      </c>
      <c r="B73" s="787">
        <v>401.09890109890108</v>
      </c>
      <c r="C73" s="1079" t="s">
        <v>1232</v>
      </c>
      <c r="D73" s="1080" t="s">
        <v>1014</v>
      </c>
      <c r="E73" s="1080" t="s">
        <v>1014</v>
      </c>
      <c r="F73" s="904">
        <v>401.09890109890108</v>
      </c>
      <c r="G73" s="771"/>
    </row>
    <row r="74" spans="1:7" ht="11.25" customHeight="1" x14ac:dyDescent="0.2">
      <c r="A74" s="279" t="s">
        <v>1006</v>
      </c>
      <c r="B74" s="787">
        <v>200549.45054945053</v>
      </c>
      <c r="C74" s="1079" t="s">
        <v>1232</v>
      </c>
      <c r="D74" s="1080" t="s">
        <v>1014</v>
      </c>
      <c r="E74" s="1080" t="s">
        <v>1014</v>
      </c>
      <c r="F74" s="904">
        <v>200549.45054945053</v>
      </c>
      <c r="G74" s="771"/>
    </row>
    <row r="75" spans="1:7" ht="11.25" customHeight="1" x14ac:dyDescent="0.2">
      <c r="A75" s="305" t="s">
        <v>108</v>
      </c>
      <c r="B75" s="787">
        <v>2.0054945054945055</v>
      </c>
      <c r="C75" s="1079" t="s">
        <v>1232</v>
      </c>
      <c r="D75" s="1080" t="s">
        <v>1014</v>
      </c>
      <c r="E75" s="1080" t="s">
        <v>1014</v>
      </c>
      <c r="F75" s="904">
        <v>2.0054945054945055</v>
      </c>
      <c r="G75" s="771"/>
    </row>
    <row r="76" spans="1:7" ht="11.25" customHeight="1" x14ac:dyDescent="0.2">
      <c r="A76" s="279" t="s">
        <v>310</v>
      </c>
      <c r="B76" s="787">
        <v>40.109890109890109</v>
      </c>
      <c r="C76" s="1079" t="s">
        <v>1232</v>
      </c>
      <c r="D76" s="1080" t="s">
        <v>1014</v>
      </c>
      <c r="E76" s="1080" t="s">
        <v>1014</v>
      </c>
      <c r="F76" s="904">
        <v>40.109890109890109</v>
      </c>
      <c r="G76" s="771"/>
    </row>
    <row r="77" spans="1:7" ht="11.25" customHeight="1" x14ac:dyDescent="0.2">
      <c r="A77" s="305" t="s">
        <v>109</v>
      </c>
      <c r="B77" s="787">
        <v>0.25131683134230731</v>
      </c>
      <c r="C77" s="1079" t="s">
        <v>1445</v>
      </c>
      <c r="D77" s="1080">
        <v>0.25131683134230731</v>
      </c>
      <c r="E77" s="1080" t="s">
        <v>1014</v>
      </c>
      <c r="F77" s="904">
        <v>40.109890109890109</v>
      </c>
      <c r="G77" s="771"/>
    </row>
    <row r="78" spans="1:7" ht="11.25" customHeight="1" x14ac:dyDescent="0.2">
      <c r="A78" s="305" t="s">
        <v>110</v>
      </c>
      <c r="B78" s="787">
        <v>5.1938811810743515E-2</v>
      </c>
      <c r="C78" s="1079" t="s">
        <v>1445</v>
      </c>
      <c r="D78" s="1080">
        <v>5.1938811810743515E-2</v>
      </c>
      <c r="E78" s="1080" t="s">
        <v>1014</v>
      </c>
      <c r="F78" s="904">
        <v>6.0164835164835164</v>
      </c>
      <c r="G78" s="771"/>
    </row>
    <row r="79" spans="1:7" ht="11.25" customHeight="1" x14ac:dyDescent="0.2">
      <c r="A79" s="279" t="s">
        <v>402</v>
      </c>
      <c r="B79" s="787">
        <v>0.45998739760554502</v>
      </c>
      <c r="C79" s="1079" t="s">
        <v>1445</v>
      </c>
      <c r="D79" s="1080">
        <v>0.45998739760554502</v>
      </c>
      <c r="E79" s="1080" t="s">
        <v>1014</v>
      </c>
      <c r="F79" s="904">
        <v>56.677018633540364</v>
      </c>
      <c r="G79" s="771"/>
    </row>
    <row r="80" spans="1:7" ht="11.25" customHeight="1" x14ac:dyDescent="0.2">
      <c r="A80" s="279" t="s">
        <v>635</v>
      </c>
      <c r="B80" s="787">
        <v>1.1854305711177148E-7</v>
      </c>
      <c r="C80" s="1079" t="s">
        <v>1445</v>
      </c>
      <c r="D80" s="1080">
        <v>1.1854305711177148E-7</v>
      </c>
      <c r="E80" s="1080" t="s">
        <v>1014</v>
      </c>
      <c r="F80" s="904">
        <v>1.944309927360775E-5</v>
      </c>
      <c r="G80" s="771"/>
    </row>
    <row r="81" spans="1:7" ht="11.25" customHeight="1" x14ac:dyDescent="0.2">
      <c r="A81" s="279" t="s">
        <v>111</v>
      </c>
      <c r="B81" s="787">
        <v>40.109890109890109</v>
      </c>
      <c r="C81" s="1079" t="s">
        <v>1232</v>
      </c>
      <c r="D81" s="1080" t="s">
        <v>1014</v>
      </c>
      <c r="E81" s="1080" t="s">
        <v>1014</v>
      </c>
      <c r="F81" s="904">
        <v>40.109890109890109</v>
      </c>
      <c r="G81" s="771"/>
    </row>
    <row r="82" spans="1:7" ht="11.25" customHeight="1" x14ac:dyDescent="0.2">
      <c r="A82" s="279" t="s">
        <v>384</v>
      </c>
      <c r="B82" s="787">
        <v>120.32967032967032</v>
      </c>
      <c r="C82" s="1079" t="s">
        <v>1232</v>
      </c>
      <c r="D82" s="1080" t="s">
        <v>1014</v>
      </c>
      <c r="E82" s="1080" t="s">
        <v>1014</v>
      </c>
      <c r="F82" s="904">
        <v>120.32967032967032</v>
      </c>
      <c r="G82" s="771"/>
    </row>
    <row r="83" spans="1:7" ht="11.25" customHeight="1" x14ac:dyDescent="0.2">
      <c r="A83" s="279" t="s">
        <v>350</v>
      </c>
      <c r="B83" s="787">
        <v>6.0164835164835164</v>
      </c>
      <c r="C83" s="1079" t="s">
        <v>1232</v>
      </c>
      <c r="D83" s="1080" t="s">
        <v>1014</v>
      </c>
      <c r="E83" s="1080" t="s">
        <v>1014</v>
      </c>
      <c r="F83" s="904">
        <v>6.0164835164835164</v>
      </c>
      <c r="G83" s="771"/>
    </row>
    <row r="84" spans="1:7" ht="11.25" customHeight="1" x14ac:dyDescent="0.2">
      <c r="A84" s="279" t="s">
        <v>36</v>
      </c>
      <c r="B84" s="787" t="s">
        <v>1014</v>
      </c>
      <c r="C84" s="1079" t="s">
        <v>1014</v>
      </c>
      <c r="D84" s="1080" t="s">
        <v>1014</v>
      </c>
      <c r="E84" s="1080" t="s">
        <v>1014</v>
      </c>
      <c r="F84" s="904" t="s">
        <v>1014</v>
      </c>
      <c r="G84" s="771"/>
    </row>
    <row r="85" spans="1:7" ht="11.25" customHeight="1" x14ac:dyDescent="0.2">
      <c r="A85" s="279" t="s">
        <v>351</v>
      </c>
      <c r="B85" s="787">
        <v>1.7053285677576095</v>
      </c>
      <c r="C85" s="1079" t="s">
        <v>1445</v>
      </c>
      <c r="D85" s="1080">
        <v>1.7053285677576095</v>
      </c>
      <c r="E85" s="1080" t="s">
        <v>1014</v>
      </c>
      <c r="F85" s="904">
        <v>1022.4089635854343</v>
      </c>
      <c r="G85" s="771"/>
    </row>
    <row r="86" spans="1:7" ht="11.25" customHeight="1" x14ac:dyDescent="0.2">
      <c r="A86" s="279" t="s">
        <v>352</v>
      </c>
      <c r="B86" s="787">
        <v>802.19780219780216</v>
      </c>
      <c r="C86" s="1079" t="s">
        <v>1232</v>
      </c>
      <c r="D86" s="1080" t="s">
        <v>1014</v>
      </c>
      <c r="E86" s="1080" t="s">
        <v>1014</v>
      </c>
      <c r="F86" s="904">
        <v>802.19780219780216</v>
      </c>
      <c r="G86" s="771"/>
    </row>
    <row r="87" spans="1:7" ht="11.25" customHeight="1" x14ac:dyDescent="0.2">
      <c r="A87" s="279" t="s">
        <v>353</v>
      </c>
      <c r="B87" s="787">
        <v>235.67393058918483</v>
      </c>
      <c r="C87" s="1079" t="s">
        <v>1232</v>
      </c>
      <c r="D87" s="1080" t="s">
        <v>1014</v>
      </c>
      <c r="E87" s="1080" t="s">
        <v>1014</v>
      </c>
      <c r="F87" s="904">
        <v>235.67393058918483</v>
      </c>
      <c r="G87" s="771"/>
    </row>
    <row r="88" spans="1:7" ht="11.25" customHeight="1" x14ac:dyDescent="0.2">
      <c r="A88" s="279" t="s">
        <v>112</v>
      </c>
      <c r="B88" s="787">
        <v>2005.4945054945056</v>
      </c>
      <c r="C88" s="1079" t="s">
        <v>1232</v>
      </c>
      <c r="D88" s="1080" t="s">
        <v>1014</v>
      </c>
      <c r="E88" s="1080" t="s">
        <v>1014</v>
      </c>
      <c r="F88" s="904">
        <v>2005.4945054945056</v>
      </c>
      <c r="G88" s="771"/>
    </row>
    <row r="89" spans="1:7" ht="11.25" customHeight="1" x14ac:dyDescent="0.2">
      <c r="A89" s="279" t="s">
        <v>354</v>
      </c>
      <c r="B89" s="787">
        <v>3.4570122889683425E-3</v>
      </c>
      <c r="C89" s="1079" t="s">
        <v>1445</v>
      </c>
      <c r="D89" s="1080">
        <v>3.4570122889683425E-3</v>
      </c>
      <c r="E89" s="1080" t="s">
        <v>1014</v>
      </c>
      <c r="F89" s="904">
        <v>10.027472527472527</v>
      </c>
      <c r="G89" s="771"/>
    </row>
    <row r="90" spans="1:7" ht="11.25" customHeight="1" x14ac:dyDescent="0.2">
      <c r="A90" s="279" t="s">
        <v>355</v>
      </c>
      <c r="B90" s="787">
        <v>1.7246796939047928E-3</v>
      </c>
      <c r="C90" s="1079" t="s">
        <v>1445</v>
      </c>
      <c r="D90" s="1080">
        <v>1.7246796939047928E-3</v>
      </c>
      <c r="E90" s="1080" t="s">
        <v>1014</v>
      </c>
      <c r="F90" s="904">
        <v>0.26071428571428573</v>
      </c>
      <c r="G90" s="771"/>
    </row>
    <row r="91" spans="1:7" ht="11.25" customHeight="1" x14ac:dyDescent="0.2">
      <c r="A91" s="279" t="s">
        <v>385</v>
      </c>
      <c r="B91" s="787">
        <v>9.7604021820515557E-3</v>
      </c>
      <c r="C91" s="1079" t="s">
        <v>1445</v>
      </c>
      <c r="D91" s="1080">
        <v>9.7604021820515557E-3</v>
      </c>
      <c r="E91" s="1080" t="s">
        <v>1014</v>
      </c>
      <c r="F91" s="904">
        <v>16.043956043956044</v>
      </c>
      <c r="G91" s="771"/>
    </row>
    <row r="92" spans="1:7" ht="11.25" customHeight="1" x14ac:dyDescent="0.2">
      <c r="A92" s="279" t="s">
        <v>356</v>
      </c>
      <c r="B92" s="787">
        <v>0.20329391844850539</v>
      </c>
      <c r="C92" s="1079" t="s">
        <v>1445</v>
      </c>
      <c r="D92" s="1080">
        <v>0.20329391844850539</v>
      </c>
      <c r="E92" s="1080" t="s">
        <v>1014</v>
      </c>
      <c r="F92" s="904">
        <v>20.054945054945055</v>
      </c>
      <c r="G92" s="771"/>
    </row>
    <row r="93" spans="1:7" ht="11.25" customHeight="1" x14ac:dyDescent="0.2">
      <c r="A93" s="279" t="s">
        <v>378</v>
      </c>
      <c r="B93" s="787">
        <v>7.0825652469195699E-2</v>
      </c>
      <c r="C93" s="1079" t="s">
        <v>1445</v>
      </c>
      <c r="D93" s="1080">
        <v>7.0825652469195699E-2</v>
      </c>
      <c r="E93" s="1080" t="s">
        <v>1014</v>
      </c>
      <c r="F93" s="904">
        <v>6.0164835164835164</v>
      </c>
      <c r="G93" s="771"/>
    </row>
    <row r="94" spans="1:7" ht="11.25" customHeight="1" x14ac:dyDescent="0.2">
      <c r="A94" s="279" t="s">
        <v>357</v>
      </c>
      <c r="B94" s="787">
        <v>0.40447695035460995</v>
      </c>
      <c r="C94" s="1079" t="s">
        <v>1445</v>
      </c>
      <c r="D94" s="1080">
        <v>0.40447695035460995</v>
      </c>
      <c r="E94" s="1080" t="s">
        <v>1014</v>
      </c>
      <c r="F94" s="904">
        <v>11.465968586387435</v>
      </c>
      <c r="G94" s="771"/>
    </row>
    <row r="95" spans="1:7" ht="11.25" customHeight="1" x14ac:dyDescent="0.2">
      <c r="A95" s="279" t="s">
        <v>113</v>
      </c>
      <c r="B95" s="787">
        <v>661.81318681318692</v>
      </c>
      <c r="C95" s="1079" t="s">
        <v>1232</v>
      </c>
      <c r="D95" s="1080" t="s">
        <v>1014</v>
      </c>
      <c r="E95" s="1080" t="s">
        <v>1014</v>
      </c>
      <c r="F95" s="904">
        <v>661.81318681318692</v>
      </c>
      <c r="G95" s="771"/>
    </row>
    <row r="96" spans="1:7" ht="11.25" customHeight="1" x14ac:dyDescent="0.2">
      <c r="A96" s="279" t="s">
        <v>358</v>
      </c>
      <c r="B96" s="787">
        <v>2.9498525073746312E-2</v>
      </c>
      <c r="C96" s="1079" t="s">
        <v>1447</v>
      </c>
      <c r="D96" s="1080">
        <v>0.10672358591248667</v>
      </c>
      <c r="E96" s="1080">
        <v>2.9498525073746312E-2</v>
      </c>
      <c r="F96" s="904" t="s">
        <v>1014</v>
      </c>
      <c r="G96" s="771"/>
    </row>
    <row r="97" spans="1:7" ht="11.25" customHeight="1" x14ac:dyDescent="0.2">
      <c r="A97" s="279" t="s">
        <v>114</v>
      </c>
      <c r="B97" s="787">
        <v>82.008650227489753</v>
      </c>
      <c r="C97" s="1079" t="s">
        <v>1445</v>
      </c>
      <c r="D97" s="1080">
        <v>82.008650227489753</v>
      </c>
      <c r="E97" s="1080" t="s">
        <v>1014</v>
      </c>
      <c r="F97" s="904">
        <v>4010.9890109890111</v>
      </c>
      <c r="G97" s="771"/>
    </row>
    <row r="98" spans="1:7" ht="11.25" customHeight="1" x14ac:dyDescent="0.2">
      <c r="A98" s="279" t="s">
        <v>359</v>
      </c>
      <c r="B98" s="787" t="s">
        <v>1014</v>
      </c>
      <c r="C98" s="1079" t="s">
        <v>1014</v>
      </c>
      <c r="D98" s="1080" t="s">
        <v>1014</v>
      </c>
      <c r="E98" s="1080" t="s">
        <v>1014</v>
      </c>
      <c r="F98" s="904" t="s">
        <v>1014</v>
      </c>
      <c r="G98" s="771"/>
    </row>
    <row r="99" spans="1:7" ht="11.25" customHeight="1" x14ac:dyDescent="0.2">
      <c r="A99" s="279" t="s">
        <v>360</v>
      </c>
      <c r="B99" s="787">
        <v>6.0164835164835164</v>
      </c>
      <c r="C99" s="1079" t="s">
        <v>1232</v>
      </c>
      <c r="D99" s="1080" t="s">
        <v>1014</v>
      </c>
      <c r="E99" s="1080" t="s">
        <v>1014</v>
      </c>
      <c r="F99" s="904">
        <v>6.0164835164835164</v>
      </c>
      <c r="G99" s="771"/>
    </row>
    <row r="100" spans="1:7" ht="11.25" customHeight="1" x14ac:dyDescent="0.2">
      <c r="A100" s="279" t="s">
        <v>361</v>
      </c>
      <c r="B100" s="787">
        <v>100.27472527472527</v>
      </c>
      <c r="C100" s="1079" t="s">
        <v>1232</v>
      </c>
      <c r="D100" s="1080" t="s">
        <v>1014</v>
      </c>
      <c r="E100" s="1080" t="s">
        <v>1014</v>
      </c>
      <c r="F100" s="904">
        <v>100.27472527472527</v>
      </c>
      <c r="G100" s="771"/>
    </row>
    <row r="101" spans="1:7" ht="11.25" customHeight="1" x14ac:dyDescent="0.2">
      <c r="A101" s="279" t="s">
        <v>363</v>
      </c>
      <c r="B101" s="787">
        <v>5586.7346938775509</v>
      </c>
      <c r="C101" s="1079" t="s">
        <v>1232</v>
      </c>
      <c r="D101" s="1080" t="s">
        <v>1014</v>
      </c>
      <c r="E101" s="1080" t="s">
        <v>1014</v>
      </c>
      <c r="F101" s="904">
        <v>5586.7346938775509</v>
      </c>
      <c r="G101" s="771"/>
    </row>
    <row r="102" spans="1:7" ht="11.25" customHeight="1" x14ac:dyDescent="0.2">
      <c r="A102" s="279" t="s">
        <v>364</v>
      </c>
      <c r="B102" s="787">
        <v>6257.1428571428587</v>
      </c>
      <c r="C102" s="1079" t="s">
        <v>1232</v>
      </c>
      <c r="D102" s="1080" t="s">
        <v>1014</v>
      </c>
      <c r="E102" s="1080" t="s">
        <v>1014</v>
      </c>
      <c r="F102" s="904">
        <v>6257.1428571428587</v>
      </c>
      <c r="G102" s="771"/>
    </row>
    <row r="103" spans="1:7" ht="11.25" customHeight="1" x14ac:dyDescent="0.2">
      <c r="A103" s="279" t="s">
        <v>365</v>
      </c>
      <c r="B103" s="787">
        <v>2.0054945054945055</v>
      </c>
      <c r="C103" s="1079" t="s">
        <v>1232</v>
      </c>
      <c r="D103" s="1080" t="s">
        <v>1014</v>
      </c>
      <c r="E103" s="1080" t="s">
        <v>1014</v>
      </c>
      <c r="F103" s="904">
        <v>2.0054945054945055</v>
      </c>
      <c r="G103" s="771"/>
    </row>
    <row r="104" spans="1:7" ht="11.25" customHeight="1" x14ac:dyDescent="0.2">
      <c r="A104" s="279" t="s">
        <v>366</v>
      </c>
      <c r="B104" s="787">
        <v>14.408084316898904</v>
      </c>
      <c r="C104" s="1079" t="s">
        <v>1445</v>
      </c>
      <c r="D104" s="1080">
        <v>14.408084316898904</v>
      </c>
      <c r="E104" s="1080" t="s">
        <v>1014</v>
      </c>
      <c r="F104" s="904">
        <v>6257.1428571428587</v>
      </c>
      <c r="G104" s="771"/>
    </row>
    <row r="105" spans="1:7" ht="11.25" customHeight="1" x14ac:dyDescent="0.2">
      <c r="A105" s="279" t="s">
        <v>362</v>
      </c>
      <c r="B105" s="787">
        <v>10.224089635854343</v>
      </c>
      <c r="C105" s="1079" t="s">
        <v>1447</v>
      </c>
      <c r="D105" s="1080">
        <v>36.427145708582835</v>
      </c>
      <c r="E105" s="1080">
        <v>10.224089635854343</v>
      </c>
      <c r="F105" s="904">
        <v>109.77443609022556</v>
      </c>
      <c r="G105" s="771"/>
    </row>
    <row r="106" spans="1:7" ht="11.25" customHeight="1" x14ac:dyDescent="0.2">
      <c r="A106" s="279" t="s">
        <v>631</v>
      </c>
      <c r="B106" s="787">
        <v>6.0120405524488776</v>
      </c>
      <c r="C106" s="1079" t="s">
        <v>1445</v>
      </c>
      <c r="D106" s="1080">
        <v>6.0120405524488776</v>
      </c>
      <c r="E106" s="1080" t="s">
        <v>1014</v>
      </c>
      <c r="F106" s="904">
        <v>412.4293785310735</v>
      </c>
      <c r="G106" s="771"/>
    </row>
    <row r="107" spans="1:7" ht="11.25" customHeight="1" x14ac:dyDescent="0.2">
      <c r="A107" s="279" t="s">
        <v>632</v>
      </c>
      <c r="B107" s="787">
        <v>23.56739305891848</v>
      </c>
      <c r="C107" s="1079" t="s">
        <v>1232</v>
      </c>
      <c r="D107" s="1080" t="s">
        <v>1014</v>
      </c>
      <c r="E107" s="1080" t="s">
        <v>1014</v>
      </c>
      <c r="F107" s="904">
        <v>23.56739305891848</v>
      </c>
      <c r="G107" s="771"/>
    </row>
    <row r="108" spans="1:7" ht="11.25" customHeight="1" x14ac:dyDescent="0.2">
      <c r="A108" s="279" t="s">
        <v>506</v>
      </c>
      <c r="B108" s="787">
        <v>100.27472527472527</v>
      </c>
      <c r="C108" s="1079" t="s">
        <v>1232</v>
      </c>
      <c r="D108" s="1080" t="s">
        <v>1014</v>
      </c>
      <c r="E108" s="1080" t="s">
        <v>1014</v>
      </c>
      <c r="F108" s="904">
        <v>100.27472527472527</v>
      </c>
      <c r="G108" s="771"/>
    </row>
    <row r="109" spans="1:7" ht="11.25" customHeight="1" x14ac:dyDescent="0.2">
      <c r="A109" s="279" t="s">
        <v>507</v>
      </c>
      <c r="B109" s="787">
        <v>0.16515837104072398</v>
      </c>
      <c r="C109" s="1079" t="s">
        <v>1445</v>
      </c>
      <c r="D109" s="1080">
        <v>0.16515837104072398</v>
      </c>
      <c r="E109" s="1080" t="s">
        <v>1014</v>
      </c>
      <c r="F109" s="904">
        <v>6.1610307770213248</v>
      </c>
      <c r="G109" s="771"/>
    </row>
    <row r="110" spans="1:7" ht="11.25" customHeight="1" x14ac:dyDescent="0.2">
      <c r="A110" s="279" t="s">
        <v>866</v>
      </c>
      <c r="B110" s="787">
        <v>401.09890109890108</v>
      </c>
      <c r="C110" s="1079" t="s">
        <v>1232</v>
      </c>
      <c r="D110" s="1080" t="s">
        <v>1014</v>
      </c>
      <c r="E110" s="1080" t="s">
        <v>1014</v>
      </c>
      <c r="F110" s="904">
        <v>401.09890109890108</v>
      </c>
      <c r="G110" s="771"/>
    </row>
    <row r="111" spans="1:7" ht="11.25" customHeight="1" x14ac:dyDescent="0.2">
      <c r="A111" s="305" t="s">
        <v>115</v>
      </c>
      <c r="B111" s="787">
        <v>0.14038461538461536</v>
      </c>
      <c r="C111" s="1079" t="s">
        <v>1445</v>
      </c>
      <c r="D111" s="1080">
        <v>0.14038461538461536</v>
      </c>
      <c r="E111" s="1080" t="s">
        <v>1014</v>
      </c>
      <c r="F111" s="904">
        <v>12.787076683534449</v>
      </c>
      <c r="G111" s="771"/>
    </row>
    <row r="112" spans="1:7" ht="11.25" customHeight="1" x14ac:dyDescent="0.2">
      <c r="A112" s="305" t="s">
        <v>116</v>
      </c>
      <c r="B112" s="787">
        <v>2.0054945054945055</v>
      </c>
      <c r="C112" s="1079" t="s">
        <v>1232</v>
      </c>
      <c r="D112" s="1080">
        <v>4.5828363362420745</v>
      </c>
      <c r="E112" s="1080" t="s">
        <v>1014</v>
      </c>
      <c r="F112" s="904">
        <v>2.0054945054945055</v>
      </c>
      <c r="G112" s="771"/>
    </row>
    <row r="113" spans="1:7" ht="11.25" customHeight="1" x14ac:dyDescent="0.2">
      <c r="A113" s="305" t="s">
        <v>117</v>
      </c>
      <c r="B113" s="787">
        <v>7.9249625464098819E-2</v>
      </c>
      <c r="C113" s="1079" t="s">
        <v>1445</v>
      </c>
      <c r="D113" s="1080">
        <v>7.9249625464098819E-2</v>
      </c>
      <c r="E113" s="1080" t="s">
        <v>1014</v>
      </c>
      <c r="F113" s="904">
        <v>5.3026634382566593</v>
      </c>
      <c r="G113" s="771"/>
    </row>
    <row r="114" spans="1:7" ht="11.25" customHeight="1" x14ac:dyDescent="0.2">
      <c r="A114" s="305" t="s">
        <v>118</v>
      </c>
      <c r="B114" s="787">
        <v>2.0054945054945055</v>
      </c>
      <c r="C114" s="1079" t="s">
        <v>1232</v>
      </c>
      <c r="D114" s="1080" t="s">
        <v>1014</v>
      </c>
      <c r="E114" s="1080" t="s">
        <v>1014</v>
      </c>
      <c r="F114" s="904">
        <v>2.0054945054945055</v>
      </c>
      <c r="G114" s="771"/>
    </row>
    <row r="115" spans="1:7" ht="11.25" customHeight="1" x14ac:dyDescent="0.2">
      <c r="A115" s="305" t="s">
        <v>119</v>
      </c>
      <c r="B115" s="787">
        <v>4.8692636072572038</v>
      </c>
      <c r="C115" s="1079" t="s">
        <v>1445</v>
      </c>
      <c r="D115" s="1080">
        <v>4.8692636072572038</v>
      </c>
      <c r="E115" s="1080" t="s">
        <v>1014</v>
      </c>
      <c r="F115" s="904">
        <v>80.219780219780219</v>
      </c>
      <c r="G115" s="771"/>
    </row>
    <row r="116" spans="1:7" ht="11.25" customHeight="1" x14ac:dyDescent="0.2">
      <c r="A116" s="279" t="s">
        <v>508</v>
      </c>
      <c r="B116" s="787">
        <v>0.19477054429028814</v>
      </c>
      <c r="C116" s="1079" t="s">
        <v>1445</v>
      </c>
      <c r="D116" s="1080">
        <v>0.19477054429028814</v>
      </c>
      <c r="E116" s="1080" t="s">
        <v>1014</v>
      </c>
      <c r="F116" s="904">
        <v>100.27472527472527</v>
      </c>
      <c r="G116" s="771"/>
    </row>
    <row r="117" spans="1:7" ht="11.25" customHeight="1" x14ac:dyDescent="0.2">
      <c r="A117" s="305" t="s">
        <v>120</v>
      </c>
      <c r="B117" s="787">
        <v>19.477054429028815</v>
      </c>
      <c r="C117" s="1079" t="s">
        <v>1445</v>
      </c>
      <c r="D117" s="1080">
        <v>19.477054429028815</v>
      </c>
      <c r="E117" s="1080" t="s">
        <v>1014</v>
      </c>
      <c r="F117" s="904">
        <v>40.109890109890109</v>
      </c>
      <c r="G117" s="771"/>
    </row>
    <row r="118" spans="1:7" ht="11.25" customHeight="1" x14ac:dyDescent="0.2">
      <c r="A118" s="279" t="s">
        <v>241</v>
      </c>
      <c r="B118" s="787">
        <v>14.038461538461538</v>
      </c>
      <c r="C118" s="1079" t="s">
        <v>1232</v>
      </c>
      <c r="D118" s="1080" t="s">
        <v>1014</v>
      </c>
      <c r="E118" s="1080" t="s">
        <v>1014</v>
      </c>
      <c r="F118" s="904">
        <v>14.038461538461538</v>
      </c>
      <c r="G118" s="771"/>
    </row>
    <row r="119" spans="1:7" ht="11.25" customHeight="1" x14ac:dyDescent="0.2">
      <c r="A119" s="279" t="s">
        <v>509</v>
      </c>
      <c r="B119" s="787">
        <v>235.67393058918483</v>
      </c>
      <c r="C119" s="1079" t="s">
        <v>1232</v>
      </c>
      <c r="D119" s="1080" t="s">
        <v>1014</v>
      </c>
      <c r="E119" s="1080" t="s">
        <v>1014</v>
      </c>
      <c r="F119" s="904">
        <v>235.67393058918483</v>
      </c>
      <c r="G119" s="771"/>
    </row>
    <row r="120" spans="1:7" ht="11.25" customHeight="1" x14ac:dyDescent="0.2">
      <c r="A120" s="279" t="s">
        <v>510</v>
      </c>
      <c r="B120" s="787">
        <v>6016.4835164835167</v>
      </c>
      <c r="C120" s="1079" t="s">
        <v>1232</v>
      </c>
      <c r="D120" s="1080" t="s">
        <v>1014</v>
      </c>
      <c r="E120" s="1080" t="s">
        <v>1014</v>
      </c>
      <c r="F120" s="904">
        <v>6016.4835164835167</v>
      </c>
      <c r="G120" s="771"/>
    </row>
    <row r="121" spans="1:7" ht="11.25" customHeight="1" x14ac:dyDescent="0.2">
      <c r="A121" s="279" t="s">
        <v>379</v>
      </c>
      <c r="B121" s="787">
        <v>7.8629900904782432E-3</v>
      </c>
      <c r="C121" s="1079" t="s">
        <v>1445</v>
      </c>
      <c r="D121" s="1080">
        <v>7.8629900904782432E-3</v>
      </c>
      <c r="E121" s="1080" t="s">
        <v>1014</v>
      </c>
      <c r="F121" s="904">
        <v>0.40109890109890112</v>
      </c>
      <c r="G121" s="771"/>
    </row>
    <row r="122" spans="1:7" ht="11.25" customHeight="1" x14ac:dyDescent="0.2">
      <c r="A122" s="279" t="s">
        <v>121</v>
      </c>
      <c r="B122" s="787">
        <v>260.71428571428572</v>
      </c>
      <c r="C122" s="1079" t="s">
        <v>1232</v>
      </c>
      <c r="D122" s="1080" t="s">
        <v>1014</v>
      </c>
      <c r="E122" s="1080" t="s">
        <v>1014</v>
      </c>
      <c r="F122" s="904">
        <v>260.71428571428572</v>
      </c>
      <c r="G122" s="771"/>
    </row>
    <row r="123" spans="1:7" ht="11.25" customHeight="1" x14ac:dyDescent="0.2">
      <c r="A123" s="279" t="s">
        <v>511</v>
      </c>
      <c r="B123" s="787">
        <v>176.7554479418886</v>
      </c>
      <c r="C123" s="1079" t="s">
        <v>1232</v>
      </c>
      <c r="D123" s="1080" t="s">
        <v>1014</v>
      </c>
      <c r="E123" s="1080" t="s">
        <v>1014</v>
      </c>
      <c r="F123" s="904">
        <v>176.7554479418886</v>
      </c>
      <c r="G123" s="771"/>
    </row>
    <row r="124" spans="1:7" ht="11.25" customHeight="1" x14ac:dyDescent="0.2">
      <c r="A124" s="279" t="s">
        <v>512</v>
      </c>
      <c r="B124" s="787">
        <v>100.27472527472527</v>
      </c>
      <c r="C124" s="1079" t="s">
        <v>1232</v>
      </c>
      <c r="D124" s="1080" t="s">
        <v>1014</v>
      </c>
      <c r="E124" s="1080" t="s">
        <v>1014</v>
      </c>
      <c r="F124" s="904">
        <v>100.27472527472527</v>
      </c>
      <c r="G124" s="771"/>
    </row>
    <row r="125" spans="1:7" ht="11.25" customHeight="1" x14ac:dyDescent="0.2">
      <c r="A125" s="279" t="s">
        <v>867</v>
      </c>
      <c r="B125" s="787">
        <v>100.27472527472527</v>
      </c>
      <c r="C125" s="1079" t="s">
        <v>1232</v>
      </c>
      <c r="D125" s="1080" t="s">
        <v>1014</v>
      </c>
      <c r="E125" s="1080" t="s">
        <v>1014</v>
      </c>
      <c r="F125" s="904">
        <v>100.27472527472527</v>
      </c>
      <c r="G125" s="771"/>
    </row>
    <row r="126" spans="1:7" ht="11.25" customHeight="1" x14ac:dyDescent="0.2">
      <c r="A126" s="279" t="s">
        <v>122</v>
      </c>
      <c r="B126" s="787">
        <v>0.64923514763429391</v>
      </c>
      <c r="C126" s="1079" t="s">
        <v>1445</v>
      </c>
      <c r="D126" s="1080">
        <v>0.64923514763429391</v>
      </c>
      <c r="E126" s="1080" t="s">
        <v>1014</v>
      </c>
      <c r="F126" s="904">
        <v>100.27472527472527</v>
      </c>
      <c r="G126" s="771"/>
    </row>
    <row r="127" spans="1:7" ht="11.25" customHeight="1" x14ac:dyDescent="0.2">
      <c r="A127" s="279" t="s">
        <v>513</v>
      </c>
      <c r="B127" s="787">
        <v>1372.1804511278194</v>
      </c>
      <c r="C127" s="1079" t="s">
        <v>1232</v>
      </c>
      <c r="D127" s="1080" t="s">
        <v>1014</v>
      </c>
      <c r="E127" s="1080" t="s">
        <v>1014</v>
      </c>
      <c r="F127" s="904">
        <v>1372.1804511278194</v>
      </c>
      <c r="G127" s="771"/>
    </row>
    <row r="128" spans="1:7" ht="11.25" customHeight="1" x14ac:dyDescent="0.2">
      <c r="A128" s="279" t="s">
        <v>123</v>
      </c>
      <c r="B128" s="787">
        <v>260.71428571428572</v>
      </c>
      <c r="C128" s="1079" t="s">
        <v>1232</v>
      </c>
      <c r="D128" s="1080" t="s">
        <v>1014</v>
      </c>
      <c r="E128" s="1080" t="s">
        <v>1014</v>
      </c>
      <c r="F128" s="904">
        <v>260.71428571428572</v>
      </c>
      <c r="G128" s="771"/>
    </row>
    <row r="129" spans="1:7" ht="11.25" customHeight="1" x14ac:dyDescent="0.2">
      <c r="A129" s="279" t="s">
        <v>27</v>
      </c>
      <c r="B129" s="787">
        <v>5.8116392007005802</v>
      </c>
      <c r="C129" s="1079" t="s">
        <v>1445</v>
      </c>
      <c r="D129" s="1080">
        <v>5.8116392007005802</v>
      </c>
      <c r="E129" s="1080" t="s">
        <v>1014</v>
      </c>
      <c r="F129" s="904" t="s">
        <v>1014</v>
      </c>
      <c r="G129" s="771"/>
    </row>
    <row r="130" spans="1:7" ht="11.25" customHeight="1" x14ac:dyDescent="0.2">
      <c r="A130" s="279" t="s">
        <v>514</v>
      </c>
      <c r="B130" s="787">
        <v>0.6054975863041423</v>
      </c>
      <c r="C130" s="1079" t="s">
        <v>1445</v>
      </c>
      <c r="D130" s="1080">
        <v>0.6054975863041423</v>
      </c>
      <c r="E130" s="1080" t="s">
        <v>1014</v>
      </c>
      <c r="F130" s="904">
        <v>176.7554479418886</v>
      </c>
      <c r="G130" s="771"/>
    </row>
    <row r="131" spans="1:7" ht="11.25" customHeight="1" x14ac:dyDescent="0.2">
      <c r="A131" s="279" t="s">
        <v>515</v>
      </c>
      <c r="B131" s="787">
        <v>7.7544083280220943E-2</v>
      </c>
      <c r="C131" s="1079" t="s">
        <v>1445</v>
      </c>
      <c r="D131" s="1080">
        <v>7.7544083280220943E-2</v>
      </c>
      <c r="E131" s="1080" t="s">
        <v>1014</v>
      </c>
      <c r="F131" s="904">
        <v>401.09890109890108</v>
      </c>
      <c r="G131" s="771"/>
    </row>
    <row r="132" spans="1:7" ht="11.25" customHeight="1" x14ac:dyDescent="0.2">
      <c r="A132" s="279" t="s">
        <v>516</v>
      </c>
      <c r="B132" s="787">
        <v>0.73754508623215498</v>
      </c>
      <c r="C132" s="1079" t="s">
        <v>1445</v>
      </c>
      <c r="D132" s="1080">
        <v>0.73754508623215498</v>
      </c>
      <c r="E132" s="1080" t="s">
        <v>1014</v>
      </c>
      <c r="F132" s="904">
        <v>49.26884139482565</v>
      </c>
      <c r="G132" s="771"/>
    </row>
    <row r="133" spans="1:7" ht="11.25" customHeight="1" x14ac:dyDescent="0.2">
      <c r="A133" s="279" t="s">
        <v>124</v>
      </c>
      <c r="B133" s="787">
        <v>601.64835164835165</v>
      </c>
      <c r="C133" s="1079" t="s">
        <v>1232</v>
      </c>
      <c r="D133" s="1080" t="s">
        <v>1014</v>
      </c>
      <c r="E133" s="1080" t="s">
        <v>1014</v>
      </c>
      <c r="F133" s="904">
        <v>601.64835164835165</v>
      </c>
      <c r="G133" s="771"/>
    </row>
    <row r="134" spans="1:7" ht="11.25" customHeight="1" x14ac:dyDescent="0.2">
      <c r="A134" s="305" t="s">
        <v>125</v>
      </c>
      <c r="B134" s="787">
        <v>1002.7472527472528</v>
      </c>
      <c r="C134" s="1079" t="s">
        <v>1232</v>
      </c>
      <c r="D134" s="1080" t="s">
        <v>1014</v>
      </c>
      <c r="E134" s="1080" t="s">
        <v>1014</v>
      </c>
      <c r="F134" s="904">
        <v>1002.7472527472528</v>
      </c>
      <c r="G134" s="771"/>
    </row>
    <row r="135" spans="1:7" ht="11.25" customHeight="1" x14ac:dyDescent="0.2">
      <c r="A135" s="279" t="s">
        <v>517</v>
      </c>
      <c r="B135" s="787">
        <v>0.20054945054945056</v>
      </c>
      <c r="C135" s="1079" t="s">
        <v>1232</v>
      </c>
      <c r="D135" s="1080" t="s">
        <v>1014</v>
      </c>
      <c r="E135" s="1080" t="s">
        <v>1014</v>
      </c>
      <c r="F135" s="904">
        <v>0.20054945054945056</v>
      </c>
      <c r="G135" s="771"/>
    </row>
    <row r="136" spans="1:7" ht="11.25" customHeight="1" x14ac:dyDescent="0.2">
      <c r="A136" s="279" t="s">
        <v>380</v>
      </c>
      <c r="B136" s="787">
        <v>1390.4761904761904</v>
      </c>
      <c r="C136" s="1079" t="s">
        <v>1232</v>
      </c>
      <c r="D136" s="1080" t="s">
        <v>1014</v>
      </c>
      <c r="E136" s="1080" t="s">
        <v>1014</v>
      </c>
      <c r="F136" s="904">
        <v>1390.4761904761904</v>
      </c>
      <c r="G136" s="771"/>
    </row>
    <row r="137" spans="1:7" ht="11.25" customHeight="1" x14ac:dyDescent="0.2">
      <c r="A137" s="279" t="s">
        <v>28</v>
      </c>
      <c r="B137" s="787">
        <v>7.0825652469195699E-2</v>
      </c>
      <c r="C137" s="1079" t="s">
        <v>1445</v>
      </c>
      <c r="D137" s="1080">
        <v>7.0825652469195699E-2</v>
      </c>
      <c r="E137" s="1080" t="s">
        <v>1014</v>
      </c>
      <c r="F137" s="904" t="s">
        <v>1014</v>
      </c>
      <c r="G137" s="771"/>
    </row>
    <row r="138" spans="1:7" ht="11.25" customHeight="1" x14ac:dyDescent="0.2">
      <c r="A138" s="279" t="s">
        <v>66</v>
      </c>
      <c r="B138" s="787">
        <v>296.88253796723336</v>
      </c>
      <c r="C138" s="1079" t="s">
        <v>1232</v>
      </c>
      <c r="D138" s="1080" t="s">
        <v>1014</v>
      </c>
      <c r="E138" s="1080" t="s">
        <v>1014</v>
      </c>
      <c r="F138" s="904">
        <v>296.88253796723336</v>
      </c>
      <c r="G138" s="771"/>
    </row>
    <row r="139" spans="1:7" ht="11.25" customHeight="1" x14ac:dyDescent="0.2">
      <c r="A139" s="279" t="s">
        <v>65</v>
      </c>
      <c r="B139" s="787">
        <v>158.77235379410342</v>
      </c>
      <c r="C139" s="1079" t="s">
        <v>1232</v>
      </c>
      <c r="D139" s="1080" t="s">
        <v>1014</v>
      </c>
      <c r="E139" s="1080" t="s">
        <v>1014</v>
      </c>
      <c r="F139" s="904">
        <v>158.77235379410342</v>
      </c>
      <c r="G139" s="771"/>
    </row>
    <row r="140" spans="1:7" ht="11.25" customHeight="1" x14ac:dyDescent="0.2">
      <c r="A140" s="279" t="s">
        <v>825</v>
      </c>
      <c r="B140" s="787">
        <v>2406.5934065934066</v>
      </c>
      <c r="C140" s="1079" t="s">
        <v>1232</v>
      </c>
      <c r="D140" s="1080" t="s">
        <v>1014</v>
      </c>
      <c r="E140" s="1080" t="s">
        <v>1014</v>
      </c>
      <c r="F140" s="904">
        <v>2406.5934065934066</v>
      </c>
      <c r="G140" s="771"/>
    </row>
    <row r="141" spans="1:7" ht="11.25" customHeight="1" x14ac:dyDescent="0.2">
      <c r="A141" s="279" t="s">
        <v>868</v>
      </c>
      <c r="B141" s="787">
        <v>0.60120405524488763</v>
      </c>
      <c r="C141" s="1079" t="s">
        <v>1445</v>
      </c>
      <c r="D141" s="1080">
        <v>0.60120405524488763</v>
      </c>
      <c r="E141" s="1080" t="s">
        <v>1014</v>
      </c>
      <c r="F141" s="904">
        <v>4.0864308105687419</v>
      </c>
      <c r="G141" s="771"/>
    </row>
    <row r="142" spans="1:7" ht="11.25" customHeight="1" x14ac:dyDescent="0.2">
      <c r="A142" s="279" t="s">
        <v>869</v>
      </c>
      <c r="B142" s="787">
        <v>8276.643990929706</v>
      </c>
      <c r="C142" s="1079" t="s">
        <v>1232</v>
      </c>
      <c r="D142" s="1080" t="s">
        <v>1014</v>
      </c>
      <c r="E142" s="1080" t="s">
        <v>1014</v>
      </c>
      <c r="F142" s="904">
        <v>8276.643990929706</v>
      </c>
      <c r="G142" s="771"/>
    </row>
    <row r="143" spans="1:7" ht="11.25" customHeight="1" x14ac:dyDescent="0.2">
      <c r="A143" s="279" t="s">
        <v>518</v>
      </c>
      <c r="B143" s="787">
        <v>0.27925587871878932</v>
      </c>
      <c r="C143" s="1079" t="s">
        <v>1445</v>
      </c>
      <c r="D143" s="1080">
        <v>0.27925587871878932</v>
      </c>
      <c r="E143" s="1080" t="s">
        <v>1014</v>
      </c>
      <c r="F143" s="904">
        <v>0.41498493547836968</v>
      </c>
      <c r="G143" s="771"/>
    </row>
    <row r="144" spans="1:7" ht="11.25" customHeight="1" x14ac:dyDescent="0.2">
      <c r="A144" s="279" t="s">
        <v>519</v>
      </c>
      <c r="B144" s="787">
        <v>0.24049548659155295</v>
      </c>
      <c r="C144" s="1079" t="s">
        <v>1447</v>
      </c>
      <c r="D144" s="1080">
        <v>0.75724570029667437</v>
      </c>
      <c r="E144" s="1080">
        <v>0.24049548659155295</v>
      </c>
      <c r="F144" s="904">
        <v>2.94592413236481</v>
      </c>
      <c r="G144" s="771"/>
    </row>
    <row r="145" spans="1:7" ht="11.25" customHeight="1" x14ac:dyDescent="0.2">
      <c r="A145" s="279" t="s">
        <v>520</v>
      </c>
      <c r="B145" s="787">
        <v>2005.4945054945056</v>
      </c>
      <c r="C145" s="1079" t="s">
        <v>1232</v>
      </c>
      <c r="D145" s="1080" t="s">
        <v>1014</v>
      </c>
      <c r="E145" s="1080" t="s">
        <v>1014</v>
      </c>
      <c r="F145" s="904">
        <v>2005.4945054945056</v>
      </c>
      <c r="G145" s="771"/>
    </row>
    <row r="146" spans="1:7" ht="11.25" customHeight="1" x14ac:dyDescent="0.2">
      <c r="A146" s="279" t="s">
        <v>521</v>
      </c>
      <c r="B146" s="787">
        <v>7.0825652469195699</v>
      </c>
      <c r="C146" s="1079" t="s">
        <v>1445</v>
      </c>
      <c r="D146" s="1080">
        <v>7.0825652469195699</v>
      </c>
      <c r="E146" s="1080" t="s">
        <v>1014</v>
      </c>
      <c r="F146" s="904">
        <v>20.054945054945055</v>
      </c>
      <c r="G146" s="771"/>
    </row>
    <row r="147" spans="1:7" ht="11.25" customHeight="1" x14ac:dyDescent="0.2">
      <c r="A147" s="305" t="s">
        <v>126</v>
      </c>
      <c r="B147" s="787">
        <v>200.54945054945054</v>
      </c>
      <c r="C147" s="1079" t="s">
        <v>1232</v>
      </c>
      <c r="D147" s="1080" t="s">
        <v>1014</v>
      </c>
      <c r="E147" s="1080" t="s">
        <v>1014</v>
      </c>
      <c r="F147" s="904">
        <v>200.54945054945054</v>
      </c>
      <c r="G147" s="771"/>
    </row>
    <row r="148" spans="1:7" ht="11.25" customHeight="1" x14ac:dyDescent="0.2">
      <c r="A148" s="279" t="s">
        <v>127</v>
      </c>
      <c r="B148" s="787">
        <v>160.43956043956044</v>
      </c>
      <c r="C148" s="1079" t="s">
        <v>1232</v>
      </c>
      <c r="D148" s="1080" t="s">
        <v>1014</v>
      </c>
      <c r="E148" s="1080" t="s">
        <v>1014</v>
      </c>
      <c r="F148" s="904">
        <v>160.43956043956044</v>
      </c>
      <c r="G148" s="771"/>
    </row>
    <row r="149" spans="1:7" ht="11.25" customHeight="1" x14ac:dyDescent="0.2">
      <c r="A149" s="279" t="s">
        <v>1251</v>
      </c>
      <c r="B149" s="787">
        <v>1.9639494215765405E-4</v>
      </c>
      <c r="C149" s="1079" t="s">
        <v>1447</v>
      </c>
      <c r="D149" s="1080">
        <v>5.8116392007005811E-4</v>
      </c>
      <c r="E149" s="1080">
        <v>1.9639494215765405E-4</v>
      </c>
      <c r="F149" s="904">
        <v>0.62087148810705073</v>
      </c>
      <c r="G149" s="771"/>
    </row>
    <row r="150" spans="1:7" ht="11.25" customHeight="1" x14ac:dyDescent="0.2">
      <c r="A150" s="279" t="s">
        <v>129</v>
      </c>
      <c r="B150" s="787">
        <v>0.61927383780115375</v>
      </c>
      <c r="C150" s="1079" t="s">
        <v>1232</v>
      </c>
      <c r="D150" s="1080" t="s">
        <v>1014</v>
      </c>
      <c r="E150" s="1080" t="s">
        <v>1014</v>
      </c>
      <c r="F150" s="904">
        <v>0.61927383780115375</v>
      </c>
      <c r="G150" s="771"/>
    </row>
    <row r="151" spans="1:7" ht="11.25" customHeight="1" x14ac:dyDescent="0.2">
      <c r="A151" s="279" t="s">
        <v>643</v>
      </c>
      <c r="B151" s="787">
        <v>10.117950352742241</v>
      </c>
      <c r="C151" s="1079" t="s">
        <v>1445</v>
      </c>
      <c r="D151" s="1080">
        <v>10.117950352742241</v>
      </c>
      <c r="E151" s="1080" t="s">
        <v>1014</v>
      </c>
      <c r="F151" s="904">
        <v>150.41208791208791</v>
      </c>
      <c r="G151" s="771"/>
    </row>
    <row r="152" spans="1:7" ht="11.25" customHeight="1" x14ac:dyDescent="0.2">
      <c r="A152" s="305" t="s">
        <v>999</v>
      </c>
      <c r="B152" s="787">
        <v>601.64835164835165</v>
      </c>
      <c r="C152" s="1079" t="s">
        <v>1232</v>
      </c>
      <c r="D152" s="1080" t="s">
        <v>1014</v>
      </c>
      <c r="E152" s="1080" t="s">
        <v>1014</v>
      </c>
      <c r="F152" s="904">
        <v>601.64835164835165</v>
      </c>
      <c r="G152" s="771"/>
    </row>
    <row r="153" spans="1:7" ht="11.25" customHeight="1" x14ac:dyDescent="0.2">
      <c r="A153" s="305" t="s">
        <v>644</v>
      </c>
      <c r="B153" s="787">
        <v>40.109890109890109</v>
      </c>
      <c r="C153" s="1079" t="s">
        <v>1232</v>
      </c>
      <c r="D153" s="1080" t="s">
        <v>1014</v>
      </c>
      <c r="E153" s="1080" t="s">
        <v>1014</v>
      </c>
      <c r="F153" s="904">
        <v>40.109890109890109</v>
      </c>
      <c r="G153" s="771"/>
    </row>
    <row r="154" spans="1:7" ht="11.25" customHeight="1" x14ac:dyDescent="0.2">
      <c r="A154" s="305" t="s">
        <v>646</v>
      </c>
      <c r="B154" s="787">
        <v>2.5969405905371756</v>
      </c>
      <c r="C154" s="1079" t="s">
        <v>1445</v>
      </c>
      <c r="D154" s="1080">
        <v>2.5969405905371756</v>
      </c>
      <c r="E154" s="1080" t="s">
        <v>1014</v>
      </c>
      <c r="F154" s="904">
        <v>10.027472527472527</v>
      </c>
      <c r="G154" s="771"/>
    </row>
    <row r="155" spans="1:7" ht="11.25" customHeight="1" x14ac:dyDescent="0.2">
      <c r="A155" s="279" t="s">
        <v>522</v>
      </c>
      <c r="B155" s="787">
        <v>100.27472527472527</v>
      </c>
      <c r="C155" s="1079" t="s">
        <v>1232</v>
      </c>
      <c r="D155" s="1080" t="s">
        <v>1014</v>
      </c>
      <c r="E155" s="1080" t="s">
        <v>1014</v>
      </c>
      <c r="F155" s="904">
        <v>100.27472527472527</v>
      </c>
      <c r="G155" s="771"/>
    </row>
    <row r="156" spans="1:7" ht="11.25" customHeight="1" x14ac:dyDescent="0.2">
      <c r="A156" s="279" t="s">
        <v>523</v>
      </c>
      <c r="B156" s="787">
        <v>2.0134820551859573E-2</v>
      </c>
      <c r="C156" s="1079" t="s">
        <v>1445</v>
      </c>
      <c r="D156" s="1080">
        <v>2.0134820551859573E-2</v>
      </c>
      <c r="E156" s="1080">
        <v>2.8085564789165896E-2</v>
      </c>
      <c r="F156" s="904">
        <v>46.695095948827287</v>
      </c>
      <c r="G156" s="771"/>
    </row>
    <row r="157" spans="1:7" ht="11.25" customHeight="1" x14ac:dyDescent="0.2">
      <c r="A157" s="279" t="s">
        <v>524</v>
      </c>
      <c r="B157" s="787">
        <v>198.26181423139602</v>
      </c>
      <c r="C157" s="1079" t="s">
        <v>1232</v>
      </c>
      <c r="D157" s="1080" t="s">
        <v>1014</v>
      </c>
      <c r="E157" s="1080" t="s">
        <v>1014</v>
      </c>
      <c r="F157" s="904">
        <v>198.26181423139602</v>
      </c>
      <c r="G157" s="771"/>
    </row>
    <row r="158" spans="1:7" ht="11.25" customHeight="1" thickBot="1" x14ac:dyDescent="0.25">
      <c r="A158" s="319" t="s">
        <v>525</v>
      </c>
      <c r="B158" s="961">
        <v>6016.4835164835167</v>
      </c>
      <c r="C158" s="1081" t="s">
        <v>1232</v>
      </c>
      <c r="D158" s="1082" t="s">
        <v>1014</v>
      </c>
      <c r="E158" s="1082" t="s">
        <v>1014</v>
      </c>
      <c r="F158" s="908">
        <v>6016.4835164835167</v>
      </c>
      <c r="G158" s="771"/>
    </row>
    <row r="159" spans="1:7" ht="11.25" customHeight="1" thickTop="1" x14ac:dyDescent="0.2">
      <c r="A159" s="66" t="s">
        <v>741</v>
      </c>
      <c r="B159" s="276"/>
      <c r="C159" s="1072"/>
      <c r="D159" s="1072"/>
      <c r="E159" s="604"/>
      <c r="F159" s="1083"/>
    </row>
    <row r="160" spans="1:7" ht="11.25" customHeight="1" x14ac:dyDescent="0.25">
      <c r="A160" s="1631" t="s">
        <v>1109</v>
      </c>
      <c r="B160" s="1677"/>
      <c r="C160" s="1677"/>
      <c r="D160" s="1677"/>
      <c r="E160" s="1678"/>
      <c r="F160" s="1679"/>
    </row>
    <row r="161" spans="1:6" ht="11.25" customHeight="1" x14ac:dyDescent="0.25">
      <c r="A161" s="1680"/>
      <c r="B161" s="1681"/>
      <c r="C161" s="1681"/>
      <c r="D161" s="1681"/>
      <c r="E161" s="1681"/>
      <c r="F161" s="1682"/>
    </row>
    <row r="162" spans="1:6" ht="11.25" customHeight="1" x14ac:dyDescent="0.2">
      <c r="A162" s="66" t="s">
        <v>529</v>
      </c>
      <c r="B162" s="276"/>
      <c r="C162" s="1072"/>
      <c r="D162" s="1072"/>
      <c r="E162" s="604"/>
      <c r="F162" s="1083"/>
    </row>
    <row r="163" spans="1:6" ht="11.25" customHeight="1" x14ac:dyDescent="0.2">
      <c r="A163" s="67" t="s">
        <v>650</v>
      </c>
      <c r="B163" s="277"/>
      <c r="C163" s="886"/>
      <c r="D163" s="886"/>
      <c r="E163" s="768"/>
      <c r="F163" s="770"/>
    </row>
    <row r="164" spans="1:6" ht="11.25" customHeight="1" x14ac:dyDescent="0.2">
      <c r="A164" s="67" t="s">
        <v>409</v>
      </c>
      <c r="B164" s="277"/>
      <c r="C164" s="886"/>
      <c r="D164" s="886"/>
      <c r="E164" s="768"/>
      <c r="F164" s="796"/>
    </row>
    <row r="165" spans="1:6" ht="10.8" thickBot="1" x14ac:dyDescent="0.25">
      <c r="A165" s="69" t="s">
        <v>408</v>
      </c>
      <c r="B165" s="282"/>
      <c r="C165" s="855"/>
      <c r="D165" s="855"/>
      <c r="E165" s="888"/>
      <c r="F165" s="1037"/>
    </row>
    <row r="166" spans="1:6" ht="10.8" thickTop="1" x14ac:dyDescent="0.2"/>
  </sheetData>
  <sheetProtection algorithmName="SHA-512" hashValue="nlv2LaFulvzHR4ugQ6vuJkr+IGc/K02vQKJ+XtuPdGoGlFfrcoBoHuEvjFh1RKbLeMaWHjfVDEFCjlsa/KFjrA==" saltValue="VcRkPdzx2zeppVsyQDQa7Q==" spinCount="100000" sheet="1" objects="1" scenarios="1"/>
  <mergeCells count="2">
    <mergeCell ref="A160:F160"/>
    <mergeCell ref="A161:F161"/>
  </mergeCells>
  <phoneticPr fontId="0" type="noConversion"/>
  <printOptions horizontalCentered="1"/>
  <pageMargins left="0.93" right="0.41" top="0.53" bottom="1" header="0.5" footer="0.5"/>
  <pageSetup scale="78" fitToHeight="3" orientation="portrait" r:id="rId1"/>
  <headerFooter alignWithMargins="0">
    <oddFooter>&amp;LHawai'i DOH
Summer 2016 (rev Nov 2016)&amp;C&amp;8Page &amp;P of &amp;N&amp;R&amp;A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H162"/>
  <sheetViews>
    <sheetView zoomScaleNormal="100" workbookViewId="0">
      <pane xSplit="4668" ySplit="2040" topLeftCell="B5" activePane="bottomRight"/>
      <selection sqref="A1:XFD1048576"/>
      <selection pane="topRight" activeCell="I1" sqref="I1:N1048576"/>
      <selection pane="bottomLeft" activeCell="A5" sqref="A5"/>
      <selection pane="bottomRight" activeCell="B5" sqref="B5"/>
    </sheetView>
  </sheetViews>
  <sheetFormatPr defaultColWidth="8.6640625" defaultRowHeight="13.2" x14ac:dyDescent="0.25"/>
  <cols>
    <col min="1" max="1" width="40.6640625" style="294" customWidth="1"/>
    <col min="2" max="3" width="13.6640625" style="284" customWidth="1"/>
    <col min="4" max="7" width="13.6640625" style="771" customWidth="1"/>
    <col min="8" max="8" width="9.109375" style="289" customWidth="1"/>
    <col min="9" max="16384" width="8.6640625" style="294"/>
  </cols>
  <sheetData>
    <row r="1" spans="1:7" ht="15.6" x14ac:dyDescent="0.3">
      <c r="A1" s="315" t="s">
        <v>422</v>
      </c>
      <c r="B1" s="321"/>
      <c r="C1" s="321"/>
      <c r="D1" s="743"/>
      <c r="E1" s="743"/>
      <c r="F1" s="743"/>
      <c r="G1" s="743"/>
    </row>
    <row r="2" spans="1:7" ht="12" customHeight="1" thickBot="1" x14ac:dyDescent="0.3">
      <c r="A2" s="316"/>
      <c r="B2" s="277"/>
      <c r="C2" s="277"/>
    </row>
    <row r="3" spans="1:7" ht="15" customHeight="1" thickTop="1" thickBot="1" x14ac:dyDescent="0.3">
      <c r="A3" s="317"/>
      <c r="B3" s="807" t="s">
        <v>556</v>
      </c>
      <c r="C3" s="861"/>
      <c r="D3" s="1084" t="s">
        <v>740</v>
      </c>
      <c r="E3" s="1085"/>
      <c r="F3" s="1086" t="s">
        <v>76</v>
      </c>
      <c r="G3" s="1087"/>
    </row>
    <row r="4" spans="1:7" ht="42.6" thickTop="1" thickBot="1" x14ac:dyDescent="0.3">
      <c r="A4" s="318" t="s">
        <v>654</v>
      </c>
      <c r="B4" s="1088" t="s">
        <v>820</v>
      </c>
      <c r="C4" s="1089" t="s">
        <v>821</v>
      </c>
      <c r="D4" s="1088" t="s">
        <v>820</v>
      </c>
      <c r="E4" s="1089" t="s">
        <v>821</v>
      </c>
      <c r="F4" s="1088" t="s">
        <v>820</v>
      </c>
      <c r="G4" s="780" t="s">
        <v>821</v>
      </c>
    </row>
    <row r="5" spans="1:7" x14ac:dyDescent="0.25">
      <c r="A5" s="309" t="s">
        <v>589</v>
      </c>
      <c r="B5" s="783">
        <v>15</v>
      </c>
      <c r="C5" s="831">
        <v>320</v>
      </c>
      <c r="D5" s="783">
        <v>15</v>
      </c>
      <c r="E5" s="1032">
        <v>570</v>
      </c>
      <c r="F5" s="783">
        <v>20</v>
      </c>
      <c r="G5" s="754">
        <v>320</v>
      </c>
    </row>
    <row r="6" spans="1:7" x14ac:dyDescent="0.25">
      <c r="A6" s="279" t="s">
        <v>590</v>
      </c>
      <c r="B6" s="787">
        <v>13</v>
      </c>
      <c r="C6" s="655">
        <v>300</v>
      </c>
      <c r="D6" s="787">
        <v>13</v>
      </c>
      <c r="E6" s="654">
        <v>300</v>
      </c>
      <c r="F6" s="787">
        <v>307</v>
      </c>
      <c r="G6" s="757">
        <v>300</v>
      </c>
    </row>
    <row r="7" spans="1:7" x14ac:dyDescent="0.25">
      <c r="A7" s="279" t="s">
        <v>591</v>
      </c>
      <c r="B7" s="787">
        <v>1500</v>
      </c>
      <c r="C7" s="655">
        <v>15000</v>
      </c>
      <c r="D7" s="787">
        <v>1700</v>
      </c>
      <c r="E7" s="654">
        <v>15000</v>
      </c>
      <c r="F7" s="787">
        <v>1500</v>
      </c>
      <c r="G7" s="757">
        <v>28000</v>
      </c>
    </row>
    <row r="8" spans="1:7" x14ac:dyDescent="0.25">
      <c r="A8" s="279" t="s">
        <v>592</v>
      </c>
      <c r="B8" s="787">
        <v>1.3999999999999999E-4</v>
      </c>
      <c r="C8" s="655">
        <v>1.3</v>
      </c>
      <c r="D8" s="787">
        <v>3.5000000000000003E-2</v>
      </c>
      <c r="E8" s="654">
        <v>3</v>
      </c>
      <c r="F8" s="787">
        <v>1.3999999999999999E-4</v>
      </c>
      <c r="G8" s="757">
        <v>1.3</v>
      </c>
    </row>
    <row r="9" spans="1:7" x14ac:dyDescent="0.25">
      <c r="A9" s="279" t="s">
        <v>171</v>
      </c>
      <c r="B9" s="787">
        <v>700</v>
      </c>
      <c r="C9" s="655">
        <v>1800</v>
      </c>
      <c r="D9" s="787">
        <v>700</v>
      </c>
      <c r="E9" s="654">
        <v>1800</v>
      </c>
      <c r="F9" s="787">
        <v>700</v>
      </c>
      <c r="G9" s="757">
        <v>1800</v>
      </c>
    </row>
    <row r="10" spans="1:7" x14ac:dyDescent="0.25">
      <c r="A10" s="279" t="s">
        <v>172</v>
      </c>
      <c r="B10" s="787">
        <v>18</v>
      </c>
      <c r="C10" s="655">
        <v>160</v>
      </c>
      <c r="D10" s="787">
        <v>18</v>
      </c>
      <c r="E10" s="654">
        <v>160</v>
      </c>
      <c r="F10" s="787">
        <v>20</v>
      </c>
      <c r="G10" s="757">
        <v>180</v>
      </c>
    </row>
    <row r="11" spans="1:7" x14ac:dyDescent="0.25">
      <c r="A11" s="279" t="s">
        <v>103</v>
      </c>
      <c r="B11" s="787">
        <v>11</v>
      </c>
      <c r="C11" s="655">
        <v>98</v>
      </c>
      <c r="D11" s="787">
        <v>11</v>
      </c>
      <c r="E11" s="654">
        <v>98</v>
      </c>
      <c r="F11" s="787">
        <v>11</v>
      </c>
      <c r="G11" s="757">
        <v>98</v>
      </c>
    </row>
    <row r="12" spans="1:7" x14ac:dyDescent="0.25">
      <c r="A12" s="279" t="s">
        <v>593</v>
      </c>
      <c r="B12" s="787">
        <v>0.02</v>
      </c>
      <c r="C12" s="655">
        <v>0.18</v>
      </c>
      <c r="D12" s="787">
        <v>0.02</v>
      </c>
      <c r="E12" s="654">
        <v>0.18</v>
      </c>
      <c r="F12" s="787">
        <v>0.73</v>
      </c>
      <c r="G12" s="757">
        <v>13</v>
      </c>
    </row>
    <row r="13" spans="1:7" x14ac:dyDescent="0.25">
      <c r="A13" s="279" t="s">
        <v>594</v>
      </c>
      <c r="B13" s="787">
        <v>30</v>
      </c>
      <c r="C13" s="655">
        <v>180</v>
      </c>
      <c r="D13" s="787">
        <v>130</v>
      </c>
      <c r="E13" s="654">
        <v>3000</v>
      </c>
      <c r="F13" s="787">
        <v>30</v>
      </c>
      <c r="G13" s="757">
        <v>180</v>
      </c>
    </row>
    <row r="14" spans="1:7" x14ac:dyDescent="0.25">
      <c r="A14" s="279" t="s">
        <v>731</v>
      </c>
      <c r="B14" s="787">
        <v>36</v>
      </c>
      <c r="C14" s="655">
        <v>69</v>
      </c>
      <c r="D14" s="787">
        <v>190</v>
      </c>
      <c r="E14" s="654">
        <v>360</v>
      </c>
      <c r="F14" s="787">
        <v>36</v>
      </c>
      <c r="G14" s="757">
        <v>69</v>
      </c>
    </row>
    <row r="15" spans="1:7" x14ac:dyDescent="0.25">
      <c r="A15" s="279" t="s">
        <v>104</v>
      </c>
      <c r="B15" s="787">
        <v>12</v>
      </c>
      <c r="C15" s="655">
        <v>330</v>
      </c>
      <c r="D15" s="787">
        <v>12</v>
      </c>
      <c r="E15" s="654">
        <v>330</v>
      </c>
      <c r="F15" s="787">
        <v>12</v>
      </c>
      <c r="G15" s="757">
        <v>330</v>
      </c>
    </row>
    <row r="16" spans="1:7" x14ac:dyDescent="0.25">
      <c r="A16" s="279" t="s">
        <v>732</v>
      </c>
      <c r="B16" s="787">
        <v>220</v>
      </c>
      <c r="C16" s="655">
        <v>2000</v>
      </c>
      <c r="D16" s="787">
        <v>220</v>
      </c>
      <c r="E16" s="654">
        <v>2000</v>
      </c>
      <c r="F16" s="787">
        <v>220</v>
      </c>
      <c r="G16" s="757">
        <v>2000</v>
      </c>
    </row>
    <row r="17" spans="1:7" x14ac:dyDescent="0.25">
      <c r="A17" s="279" t="s">
        <v>1245</v>
      </c>
      <c r="B17" s="787">
        <v>0.14000000000000001</v>
      </c>
      <c r="C17" s="655">
        <v>2.8</v>
      </c>
      <c r="D17" s="787">
        <v>0.14000000000000001</v>
      </c>
      <c r="E17" s="654">
        <v>2.8</v>
      </c>
      <c r="F17" s="787">
        <v>0.14000000000000001</v>
      </c>
      <c r="G17" s="757">
        <v>2.8</v>
      </c>
    </row>
    <row r="18" spans="1:7" x14ac:dyDescent="0.25">
      <c r="A18" s="279" t="s">
        <v>733</v>
      </c>
      <c r="B18" s="787">
        <v>71.3</v>
      </c>
      <c r="C18" s="655">
        <v>1700</v>
      </c>
      <c r="D18" s="787">
        <v>160</v>
      </c>
      <c r="E18" s="654">
        <v>1800</v>
      </c>
      <c r="F18" s="787">
        <v>71.3</v>
      </c>
      <c r="G18" s="757">
        <v>1700</v>
      </c>
    </row>
    <row r="19" spans="1:7" x14ac:dyDescent="0.25">
      <c r="A19" s="279" t="s">
        <v>734</v>
      </c>
      <c r="B19" s="787">
        <v>2.7E-2</v>
      </c>
      <c r="C19" s="655">
        <v>300</v>
      </c>
      <c r="D19" s="787">
        <v>4.7</v>
      </c>
      <c r="E19" s="654">
        <v>300</v>
      </c>
      <c r="F19" s="787">
        <v>2.7E-2</v>
      </c>
      <c r="G19" s="757">
        <v>300</v>
      </c>
    </row>
    <row r="20" spans="1:7" x14ac:dyDescent="0.25">
      <c r="A20" s="279" t="s">
        <v>735</v>
      </c>
      <c r="B20" s="787">
        <v>0.06</v>
      </c>
      <c r="C20" s="655">
        <v>300</v>
      </c>
      <c r="D20" s="787">
        <v>0.06</v>
      </c>
      <c r="E20" s="654">
        <v>300</v>
      </c>
      <c r="F20" s="787">
        <v>0.3</v>
      </c>
      <c r="G20" s="757">
        <v>300</v>
      </c>
    </row>
    <row r="21" spans="1:7" x14ac:dyDescent="0.25">
      <c r="A21" s="279" t="s">
        <v>736</v>
      </c>
      <c r="B21" s="787">
        <v>0.68</v>
      </c>
      <c r="C21" s="655">
        <v>300</v>
      </c>
      <c r="D21" s="787">
        <v>2.6</v>
      </c>
      <c r="E21" s="654">
        <v>300</v>
      </c>
      <c r="F21" s="787">
        <v>0.68</v>
      </c>
      <c r="G21" s="757">
        <v>300</v>
      </c>
    </row>
    <row r="22" spans="1:7" x14ac:dyDescent="0.25">
      <c r="A22" s="279" t="s">
        <v>737</v>
      </c>
      <c r="B22" s="787">
        <v>0.44</v>
      </c>
      <c r="C22" s="655">
        <v>300</v>
      </c>
      <c r="D22" s="787">
        <v>0.44</v>
      </c>
      <c r="E22" s="654">
        <v>300</v>
      </c>
      <c r="F22" s="787">
        <v>0.44</v>
      </c>
      <c r="G22" s="757">
        <v>300</v>
      </c>
    </row>
    <row r="23" spans="1:7" x14ac:dyDescent="0.25">
      <c r="A23" s="279" t="s">
        <v>738</v>
      </c>
      <c r="B23" s="787">
        <v>0.64</v>
      </c>
      <c r="C23" s="655">
        <v>300</v>
      </c>
      <c r="D23" s="787">
        <v>0.64</v>
      </c>
      <c r="E23" s="654">
        <v>300</v>
      </c>
      <c r="F23" s="787">
        <v>0.64</v>
      </c>
      <c r="G23" s="757">
        <v>300</v>
      </c>
    </row>
    <row r="24" spans="1:7" x14ac:dyDescent="0.25">
      <c r="A24" s="279" t="s">
        <v>136</v>
      </c>
      <c r="B24" s="787">
        <v>0.66</v>
      </c>
      <c r="C24" s="655">
        <v>35</v>
      </c>
      <c r="D24" s="787">
        <v>11</v>
      </c>
      <c r="E24" s="654">
        <v>43</v>
      </c>
      <c r="F24" s="787">
        <v>0.66</v>
      </c>
      <c r="G24" s="757">
        <v>35</v>
      </c>
    </row>
    <row r="25" spans="1:7" x14ac:dyDescent="0.25">
      <c r="A25" s="279" t="s">
        <v>243</v>
      </c>
      <c r="B25" s="787">
        <v>6.5</v>
      </c>
      <c r="C25" s="655">
        <v>26</v>
      </c>
      <c r="D25" s="787">
        <v>6.5</v>
      </c>
      <c r="E25" s="654">
        <v>26</v>
      </c>
      <c r="F25" s="787">
        <v>14</v>
      </c>
      <c r="G25" s="757">
        <v>26</v>
      </c>
    </row>
    <row r="26" spans="1:7" x14ac:dyDescent="0.25">
      <c r="A26" s="279" t="s">
        <v>137</v>
      </c>
      <c r="B26" s="787">
        <v>2380</v>
      </c>
      <c r="C26" s="655">
        <v>23800</v>
      </c>
      <c r="D26" s="787">
        <v>2380</v>
      </c>
      <c r="E26" s="654">
        <v>23800</v>
      </c>
      <c r="F26" s="787">
        <v>2380</v>
      </c>
      <c r="G26" s="757">
        <v>23800</v>
      </c>
    </row>
    <row r="27" spans="1:7" x14ac:dyDescent="0.25">
      <c r="A27" s="789" t="s">
        <v>1177</v>
      </c>
      <c r="B27" s="787">
        <v>0.37322971522061449</v>
      </c>
      <c r="C27" s="655">
        <v>0.37322971522061449</v>
      </c>
      <c r="D27" s="787">
        <v>0.37322971522061449</v>
      </c>
      <c r="E27" s="654">
        <v>0.37322971522061449</v>
      </c>
      <c r="F27" s="787">
        <v>0.37322971522061449</v>
      </c>
      <c r="G27" s="757">
        <v>0.37322971522061449</v>
      </c>
    </row>
    <row r="28" spans="1:7" x14ac:dyDescent="0.25">
      <c r="A28" s="279" t="s">
        <v>138</v>
      </c>
      <c r="B28" s="787">
        <v>3</v>
      </c>
      <c r="C28" s="655">
        <v>27</v>
      </c>
      <c r="D28" s="787">
        <v>3</v>
      </c>
      <c r="E28" s="654">
        <v>27</v>
      </c>
      <c r="F28" s="787">
        <v>3</v>
      </c>
      <c r="G28" s="757">
        <v>27</v>
      </c>
    </row>
    <row r="29" spans="1:7" x14ac:dyDescent="0.25">
      <c r="A29" s="279" t="s">
        <v>139</v>
      </c>
      <c r="B29" s="787">
        <v>1000</v>
      </c>
      <c r="C29" s="655">
        <v>34000</v>
      </c>
      <c r="D29" s="787">
        <v>7200</v>
      </c>
      <c r="E29" s="654">
        <v>34000</v>
      </c>
      <c r="F29" s="787">
        <v>1000</v>
      </c>
      <c r="G29" s="757">
        <v>34000</v>
      </c>
    </row>
    <row r="30" spans="1:7" x14ac:dyDescent="0.25">
      <c r="A30" s="279" t="s">
        <v>140</v>
      </c>
      <c r="B30" s="787">
        <v>340</v>
      </c>
      <c r="C30" s="655">
        <v>3100</v>
      </c>
      <c r="D30" s="787">
        <v>340</v>
      </c>
      <c r="E30" s="654">
        <v>3100</v>
      </c>
      <c r="F30" s="787">
        <v>340</v>
      </c>
      <c r="G30" s="757">
        <v>3100</v>
      </c>
    </row>
    <row r="31" spans="1:7" x14ac:dyDescent="0.25">
      <c r="A31" s="279" t="s">
        <v>141</v>
      </c>
      <c r="B31" s="787">
        <v>230</v>
      </c>
      <c r="C31" s="655">
        <v>1100</v>
      </c>
      <c r="D31" s="787">
        <v>230</v>
      </c>
      <c r="E31" s="654">
        <v>1100</v>
      </c>
      <c r="F31" s="787">
        <v>320</v>
      </c>
      <c r="G31" s="757">
        <v>2300</v>
      </c>
    </row>
    <row r="32" spans="1:7" x14ac:dyDescent="0.25">
      <c r="A32" s="279" t="s">
        <v>142</v>
      </c>
      <c r="B32" s="787">
        <v>16</v>
      </c>
      <c r="C32" s="655">
        <v>38</v>
      </c>
      <c r="D32" s="787">
        <v>16</v>
      </c>
      <c r="E32" s="654">
        <v>38</v>
      </c>
      <c r="F32" s="787">
        <v>16</v>
      </c>
      <c r="G32" s="757">
        <v>38</v>
      </c>
    </row>
    <row r="33" spans="1:7" x14ac:dyDescent="0.25">
      <c r="A33" s="279" t="s">
        <v>143</v>
      </c>
      <c r="B33" s="787">
        <v>3</v>
      </c>
      <c r="C33" s="655">
        <v>3</v>
      </c>
      <c r="D33" s="787">
        <v>3</v>
      </c>
      <c r="E33" s="654">
        <v>3</v>
      </c>
      <c r="F33" s="787">
        <v>9.3000000000000007</v>
      </c>
      <c r="G33" s="757">
        <v>43</v>
      </c>
    </row>
    <row r="34" spans="1:7" x14ac:dyDescent="0.25">
      <c r="A34" s="279" t="s">
        <v>144</v>
      </c>
      <c r="B34" s="787">
        <v>9.8000000000000007</v>
      </c>
      <c r="C34" s="655">
        <v>12000</v>
      </c>
      <c r="D34" s="787">
        <v>77</v>
      </c>
      <c r="E34" s="654">
        <v>12000</v>
      </c>
      <c r="F34" s="787">
        <v>9.8000000000000007</v>
      </c>
      <c r="G34" s="757">
        <v>16000</v>
      </c>
    </row>
    <row r="35" spans="1:7" x14ac:dyDescent="0.25">
      <c r="A35" s="279" t="s">
        <v>655</v>
      </c>
      <c r="B35" s="787">
        <v>4.0000000000000001E-3</v>
      </c>
      <c r="C35" s="655">
        <v>0.09</v>
      </c>
      <c r="D35" s="787">
        <v>4.3E-3</v>
      </c>
      <c r="E35" s="654">
        <v>2.4</v>
      </c>
      <c r="F35" s="787">
        <v>4.0000000000000001E-3</v>
      </c>
      <c r="G35" s="757">
        <v>0.09</v>
      </c>
    </row>
    <row r="36" spans="1:7" x14ac:dyDescent="0.25">
      <c r="A36" s="279" t="s">
        <v>145</v>
      </c>
      <c r="B36" s="787">
        <v>19</v>
      </c>
      <c r="C36" s="655">
        <v>459</v>
      </c>
      <c r="D36" s="787">
        <v>19</v>
      </c>
      <c r="E36" s="654">
        <v>459</v>
      </c>
      <c r="F36" s="787">
        <v>19</v>
      </c>
      <c r="G36" s="757">
        <v>459</v>
      </c>
    </row>
    <row r="37" spans="1:7" x14ac:dyDescent="0.25">
      <c r="A37" s="279" t="s">
        <v>146</v>
      </c>
      <c r="B37" s="787">
        <v>25</v>
      </c>
      <c r="C37" s="655">
        <v>220</v>
      </c>
      <c r="D37" s="787">
        <v>25</v>
      </c>
      <c r="E37" s="654">
        <v>220</v>
      </c>
      <c r="F37" s="787">
        <v>64</v>
      </c>
      <c r="G37" s="757">
        <v>1100</v>
      </c>
    </row>
    <row r="38" spans="1:7" ht="12.75" customHeight="1" x14ac:dyDescent="0.25">
      <c r="A38" s="279" t="s">
        <v>829</v>
      </c>
      <c r="B38" s="787">
        <v>20857.142857142859</v>
      </c>
      <c r="C38" s="655">
        <v>20857.142857142859</v>
      </c>
      <c r="D38" s="787">
        <v>20857.142857142859</v>
      </c>
      <c r="E38" s="654">
        <v>20857.142857142859</v>
      </c>
      <c r="F38" s="787">
        <v>20857.142857142859</v>
      </c>
      <c r="G38" s="757">
        <v>20857.142857142859</v>
      </c>
    </row>
    <row r="39" spans="1:7" ht="12.75" customHeight="1" x14ac:dyDescent="0.25">
      <c r="A39" s="279" t="s">
        <v>147</v>
      </c>
      <c r="B39" s="787">
        <v>28</v>
      </c>
      <c r="C39" s="655">
        <v>490</v>
      </c>
      <c r="D39" s="787">
        <v>140</v>
      </c>
      <c r="E39" s="654">
        <v>9600</v>
      </c>
      <c r="F39" s="787">
        <v>28</v>
      </c>
      <c r="G39" s="757">
        <v>490</v>
      </c>
    </row>
    <row r="40" spans="1:7" ht="12.75" customHeight="1" x14ac:dyDescent="0.25">
      <c r="A40" s="279" t="s">
        <v>830</v>
      </c>
      <c r="B40" s="787">
        <v>187.71428571428572</v>
      </c>
      <c r="C40" s="655">
        <v>187.71428571428572</v>
      </c>
      <c r="D40" s="787">
        <v>187.71428571428572</v>
      </c>
      <c r="E40" s="654">
        <v>187.71428571428572</v>
      </c>
      <c r="F40" s="787">
        <v>187.71428571428572</v>
      </c>
      <c r="G40" s="757">
        <v>187.71428571428572</v>
      </c>
    </row>
    <row r="41" spans="1:7" ht="12.75" customHeight="1" x14ac:dyDescent="0.25">
      <c r="A41" s="279" t="s">
        <v>148</v>
      </c>
      <c r="B41" s="787">
        <v>32</v>
      </c>
      <c r="C41" s="655">
        <v>400</v>
      </c>
      <c r="D41" s="787">
        <v>32</v>
      </c>
      <c r="E41" s="654">
        <v>1400</v>
      </c>
      <c r="F41" s="787">
        <v>400</v>
      </c>
      <c r="G41" s="757">
        <v>400</v>
      </c>
    </row>
    <row r="42" spans="1:7" ht="12.75" customHeight="1" x14ac:dyDescent="0.25">
      <c r="A42" s="279" t="s">
        <v>653</v>
      </c>
      <c r="B42" s="787">
        <v>11</v>
      </c>
      <c r="C42" s="655">
        <v>16</v>
      </c>
      <c r="D42" s="787">
        <v>11</v>
      </c>
      <c r="E42" s="654">
        <v>16</v>
      </c>
      <c r="F42" s="787">
        <v>50</v>
      </c>
      <c r="G42" s="757">
        <v>1000</v>
      </c>
    </row>
    <row r="43" spans="1:7" ht="12.75" customHeight="1" x14ac:dyDescent="0.25">
      <c r="A43" s="279" t="s">
        <v>827</v>
      </c>
      <c r="B43" s="787">
        <v>20</v>
      </c>
      <c r="C43" s="655">
        <v>570</v>
      </c>
      <c r="D43" s="787">
        <v>74</v>
      </c>
      <c r="E43" s="654">
        <v>570</v>
      </c>
      <c r="F43" s="787">
        <v>20</v>
      </c>
      <c r="G43" s="757">
        <v>570</v>
      </c>
    </row>
    <row r="44" spans="1:7" ht="12.75" customHeight="1" x14ac:dyDescent="0.25">
      <c r="A44" s="279" t="s">
        <v>828</v>
      </c>
      <c r="B44" s="787">
        <v>11</v>
      </c>
      <c r="C44" s="655">
        <v>16</v>
      </c>
      <c r="D44" s="787">
        <v>11</v>
      </c>
      <c r="E44" s="654">
        <v>16</v>
      </c>
      <c r="F44" s="787">
        <v>50</v>
      </c>
      <c r="G44" s="757">
        <v>1100</v>
      </c>
    </row>
    <row r="45" spans="1:7" ht="12.75" customHeight="1" x14ac:dyDescent="0.25">
      <c r="A45" s="279" t="s">
        <v>149</v>
      </c>
      <c r="B45" s="787">
        <v>2</v>
      </c>
      <c r="C45" s="655">
        <v>300</v>
      </c>
      <c r="D45" s="787">
        <v>4.7</v>
      </c>
      <c r="E45" s="654">
        <v>300</v>
      </c>
      <c r="F45" s="787">
        <v>2</v>
      </c>
      <c r="G45" s="757">
        <v>300</v>
      </c>
    </row>
    <row r="46" spans="1:7" ht="12.75" customHeight="1" x14ac:dyDescent="0.25">
      <c r="A46" s="279" t="s">
        <v>150</v>
      </c>
      <c r="B46" s="787">
        <v>19</v>
      </c>
      <c r="C46" s="655">
        <v>120</v>
      </c>
      <c r="D46" s="787">
        <v>19</v>
      </c>
      <c r="E46" s="654">
        <v>120</v>
      </c>
      <c r="F46" s="787">
        <v>23</v>
      </c>
      <c r="G46" s="757">
        <v>1500</v>
      </c>
    </row>
    <row r="47" spans="1:7" ht="12.75" customHeight="1" x14ac:dyDescent="0.25">
      <c r="A47" s="279" t="s">
        <v>151</v>
      </c>
      <c r="B47" s="787">
        <v>2.9</v>
      </c>
      <c r="C47" s="655">
        <v>2.9</v>
      </c>
      <c r="D47" s="787">
        <v>6</v>
      </c>
      <c r="E47" s="654">
        <v>6</v>
      </c>
      <c r="F47" s="787">
        <v>2.9</v>
      </c>
      <c r="G47" s="757">
        <v>2.9</v>
      </c>
    </row>
    <row r="48" spans="1:7" ht="12.75" customHeight="1" x14ac:dyDescent="0.25">
      <c r="A48" s="279" t="s">
        <v>152</v>
      </c>
      <c r="B48" s="787">
        <v>1</v>
      </c>
      <c r="C48" s="655">
        <v>1</v>
      </c>
      <c r="D48" s="787">
        <v>5.2</v>
      </c>
      <c r="E48" s="654">
        <v>22</v>
      </c>
      <c r="F48" s="787">
        <v>1</v>
      </c>
      <c r="G48" s="757">
        <v>1</v>
      </c>
    </row>
    <row r="49" spans="1:7" ht="12.75" customHeight="1" x14ac:dyDescent="0.25">
      <c r="A49" s="279" t="s">
        <v>105</v>
      </c>
      <c r="B49" s="787">
        <v>79</v>
      </c>
      <c r="C49" s="655">
        <v>520</v>
      </c>
      <c r="D49" s="787">
        <v>79</v>
      </c>
      <c r="E49" s="654">
        <v>520</v>
      </c>
      <c r="F49" s="787">
        <v>190</v>
      </c>
      <c r="G49" s="757">
        <v>700</v>
      </c>
    </row>
    <row r="50" spans="1:7" ht="12.75" customHeight="1" x14ac:dyDescent="0.25">
      <c r="A50" s="279" t="s">
        <v>106</v>
      </c>
      <c r="B50" s="787">
        <v>300</v>
      </c>
      <c r="C50" s="655">
        <v>3000</v>
      </c>
      <c r="D50" s="787">
        <v>300</v>
      </c>
      <c r="E50" s="654">
        <v>3000</v>
      </c>
      <c r="F50" s="787">
        <v>300</v>
      </c>
      <c r="G50" s="757">
        <v>3000</v>
      </c>
    </row>
    <row r="51" spans="1:7" ht="12.75" customHeight="1" x14ac:dyDescent="0.25">
      <c r="A51" s="279" t="s">
        <v>153</v>
      </c>
      <c r="B51" s="787">
        <v>0.8</v>
      </c>
      <c r="C51" s="655">
        <v>300</v>
      </c>
      <c r="D51" s="787">
        <v>0.8</v>
      </c>
      <c r="E51" s="654">
        <v>300</v>
      </c>
      <c r="F51" s="787">
        <v>7.1</v>
      </c>
      <c r="G51" s="757">
        <v>300</v>
      </c>
    </row>
    <row r="52" spans="1:7" ht="12.75" customHeight="1" x14ac:dyDescent="0.25">
      <c r="A52" s="279" t="s">
        <v>86</v>
      </c>
      <c r="B52" s="787">
        <v>0.04</v>
      </c>
      <c r="C52" s="655">
        <v>0.04</v>
      </c>
      <c r="D52" s="787">
        <v>0.04</v>
      </c>
      <c r="E52" s="654">
        <v>0.04</v>
      </c>
      <c r="F52" s="787">
        <v>0.04</v>
      </c>
      <c r="G52" s="757">
        <v>0.04</v>
      </c>
    </row>
    <row r="53" spans="1:7" ht="12.75" customHeight="1" x14ac:dyDescent="0.25">
      <c r="A53" s="279" t="s">
        <v>154</v>
      </c>
      <c r="B53" s="787">
        <v>34</v>
      </c>
      <c r="C53" s="655">
        <v>2900</v>
      </c>
      <c r="D53" s="787">
        <v>320</v>
      </c>
      <c r="E53" s="654">
        <v>2900</v>
      </c>
      <c r="F53" s="787">
        <v>34</v>
      </c>
      <c r="G53" s="757">
        <v>2900</v>
      </c>
    </row>
    <row r="54" spans="1:7" ht="12.75" customHeight="1" x14ac:dyDescent="0.25">
      <c r="A54" s="279" t="s">
        <v>528</v>
      </c>
      <c r="B54" s="787">
        <v>1400</v>
      </c>
      <c r="C54" s="655">
        <v>1400</v>
      </c>
      <c r="D54" s="787">
        <v>1400</v>
      </c>
      <c r="E54" s="654">
        <v>1400</v>
      </c>
      <c r="F54" s="787">
        <v>1400</v>
      </c>
      <c r="G54" s="757">
        <v>1400</v>
      </c>
    </row>
    <row r="55" spans="1:7" ht="12.75" customHeight="1" x14ac:dyDescent="0.25">
      <c r="A55" s="279" t="s">
        <v>155</v>
      </c>
      <c r="B55" s="787">
        <v>14</v>
      </c>
      <c r="C55" s="655">
        <v>370</v>
      </c>
      <c r="D55" s="787">
        <v>23</v>
      </c>
      <c r="E55" s="654">
        <v>370</v>
      </c>
      <c r="F55" s="787">
        <v>14</v>
      </c>
      <c r="G55" s="757">
        <v>660</v>
      </c>
    </row>
    <row r="56" spans="1:7" ht="12.75" customHeight="1" x14ac:dyDescent="0.25">
      <c r="A56" s="279" t="s">
        <v>235</v>
      </c>
      <c r="B56" s="787">
        <v>22</v>
      </c>
      <c r="C56" s="655">
        <v>370</v>
      </c>
      <c r="D56" s="787">
        <v>22</v>
      </c>
      <c r="E56" s="654">
        <v>370</v>
      </c>
      <c r="F56" s="787">
        <v>71</v>
      </c>
      <c r="G56" s="757">
        <v>660</v>
      </c>
    </row>
    <row r="57" spans="1:7" ht="12.75" customHeight="1" x14ac:dyDescent="0.25">
      <c r="A57" s="279" t="s">
        <v>236</v>
      </c>
      <c r="B57" s="787">
        <v>9.4</v>
      </c>
      <c r="C57" s="655">
        <v>370</v>
      </c>
      <c r="D57" s="787">
        <v>9.4</v>
      </c>
      <c r="E57" s="654">
        <v>370</v>
      </c>
      <c r="F57" s="787">
        <v>15</v>
      </c>
      <c r="G57" s="757">
        <v>660</v>
      </c>
    </row>
    <row r="58" spans="1:7" ht="12.75" customHeight="1" x14ac:dyDescent="0.25">
      <c r="A58" s="279" t="s">
        <v>237</v>
      </c>
      <c r="B58" s="787">
        <v>4.5</v>
      </c>
      <c r="C58" s="655">
        <v>41</v>
      </c>
      <c r="D58" s="787">
        <v>4.5</v>
      </c>
      <c r="E58" s="654">
        <v>41</v>
      </c>
      <c r="F58" s="787">
        <v>4.5</v>
      </c>
      <c r="G58" s="757">
        <v>41</v>
      </c>
    </row>
    <row r="59" spans="1:7" ht="12.75" customHeight="1" x14ac:dyDescent="0.25">
      <c r="A59" s="279" t="s">
        <v>375</v>
      </c>
      <c r="B59" s="787">
        <v>1.0999999999999999E-2</v>
      </c>
      <c r="C59" s="655">
        <v>0.19</v>
      </c>
      <c r="D59" s="787">
        <v>1.0999999999999999E-2</v>
      </c>
      <c r="E59" s="654">
        <v>0.19</v>
      </c>
      <c r="F59" s="787">
        <v>1.0999999999999999E-2</v>
      </c>
      <c r="G59" s="757">
        <v>0.19</v>
      </c>
    </row>
    <row r="60" spans="1:7" ht="12.75" customHeight="1" x14ac:dyDescent="0.25">
      <c r="A60" s="279" t="s">
        <v>376</v>
      </c>
      <c r="B60" s="787">
        <v>0.41</v>
      </c>
      <c r="C60" s="655">
        <v>7</v>
      </c>
      <c r="D60" s="787">
        <v>0.41</v>
      </c>
      <c r="E60" s="654">
        <v>7</v>
      </c>
      <c r="F60" s="787">
        <v>0.41</v>
      </c>
      <c r="G60" s="757">
        <v>7</v>
      </c>
    </row>
    <row r="61" spans="1:7" ht="12.75" customHeight="1" x14ac:dyDescent="0.25">
      <c r="A61" s="279" t="s">
        <v>377</v>
      </c>
      <c r="B61" s="787">
        <v>1E-3</v>
      </c>
      <c r="C61" s="655">
        <v>1.2999999999999999E-2</v>
      </c>
      <c r="D61" s="787">
        <v>1E-3</v>
      </c>
      <c r="E61" s="654">
        <v>1.1000000000000001</v>
      </c>
      <c r="F61" s="787">
        <v>1E-3</v>
      </c>
      <c r="G61" s="757">
        <v>1.2999999999999999E-2</v>
      </c>
    </row>
    <row r="62" spans="1:7" ht="12.75" customHeight="1" x14ac:dyDescent="0.25">
      <c r="A62" s="279" t="s">
        <v>244</v>
      </c>
      <c r="B62" s="787">
        <v>47</v>
      </c>
      <c r="C62" s="655">
        <v>830</v>
      </c>
      <c r="D62" s="787">
        <v>410</v>
      </c>
      <c r="E62" s="654">
        <v>3700</v>
      </c>
      <c r="F62" s="787">
        <v>47</v>
      </c>
      <c r="G62" s="757">
        <v>830</v>
      </c>
    </row>
    <row r="63" spans="1:7" ht="12.75" customHeight="1" x14ac:dyDescent="0.25">
      <c r="A63" s="279" t="s">
        <v>245</v>
      </c>
      <c r="B63" s="787">
        <v>910</v>
      </c>
      <c r="C63" s="655">
        <v>38000</v>
      </c>
      <c r="D63" s="787">
        <v>2000</v>
      </c>
      <c r="E63" s="654">
        <v>39000</v>
      </c>
      <c r="F63" s="787">
        <v>910</v>
      </c>
      <c r="G63" s="757">
        <v>38000</v>
      </c>
    </row>
    <row r="64" spans="1:7" ht="12.75" customHeight="1" x14ac:dyDescent="0.25">
      <c r="A64" s="279" t="s">
        <v>307</v>
      </c>
      <c r="B64" s="787">
        <v>25</v>
      </c>
      <c r="C64" s="655">
        <v>3900</v>
      </c>
      <c r="D64" s="787">
        <v>130</v>
      </c>
      <c r="E64" s="654">
        <v>3900</v>
      </c>
      <c r="F64" s="787">
        <v>25</v>
      </c>
      <c r="G64" s="757">
        <v>75000</v>
      </c>
    </row>
    <row r="65" spans="1:7" ht="12.75" customHeight="1" x14ac:dyDescent="0.25">
      <c r="A65" s="279" t="s">
        <v>308</v>
      </c>
      <c r="B65" s="787">
        <v>620</v>
      </c>
      <c r="C65" s="655">
        <v>5500</v>
      </c>
      <c r="D65" s="787">
        <v>620</v>
      </c>
      <c r="E65" s="654">
        <v>5500</v>
      </c>
      <c r="F65" s="787">
        <v>620</v>
      </c>
      <c r="G65" s="757">
        <v>5500</v>
      </c>
    </row>
    <row r="66" spans="1:7" ht="12.75" customHeight="1" x14ac:dyDescent="0.25">
      <c r="A66" s="279" t="s">
        <v>238</v>
      </c>
      <c r="B66" s="787">
        <v>558</v>
      </c>
      <c r="C66" s="655">
        <v>10046</v>
      </c>
      <c r="D66" s="787">
        <v>558</v>
      </c>
      <c r="E66" s="654">
        <v>10046</v>
      </c>
      <c r="F66" s="787">
        <v>558</v>
      </c>
      <c r="G66" s="757">
        <v>10046</v>
      </c>
    </row>
    <row r="67" spans="1:7" ht="12.75" customHeight="1" x14ac:dyDescent="0.25">
      <c r="A67" s="279" t="s">
        <v>1002</v>
      </c>
      <c r="B67" s="787">
        <v>11</v>
      </c>
      <c r="C67" s="655">
        <v>670</v>
      </c>
      <c r="D67" s="787">
        <v>11</v>
      </c>
      <c r="E67" s="654">
        <v>670</v>
      </c>
      <c r="F67" s="787">
        <v>790</v>
      </c>
      <c r="G67" s="757">
        <v>790</v>
      </c>
    </row>
    <row r="68" spans="1:7" ht="12.75" customHeight="1" x14ac:dyDescent="0.25">
      <c r="A68" s="279" t="s">
        <v>107</v>
      </c>
      <c r="B68" s="787">
        <v>70</v>
      </c>
      <c r="C68" s="655">
        <v>130</v>
      </c>
      <c r="D68" s="787">
        <v>79.2</v>
      </c>
      <c r="E68" s="654">
        <v>130</v>
      </c>
      <c r="F68" s="787">
        <v>70</v>
      </c>
      <c r="G68" s="757">
        <v>130</v>
      </c>
    </row>
    <row r="69" spans="1:7" ht="12.75" customHeight="1" x14ac:dyDescent="0.25">
      <c r="A69" s="279" t="s">
        <v>1003</v>
      </c>
      <c r="B69" s="787">
        <v>520</v>
      </c>
      <c r="C69" s="655">
        <v>3400</v>
      </c>
      <c r="D69" s="787">
        <v>520</v>
      </c>
      <c r="E69" s="654">
        <v>7700</v>
      </c>
      <c r="F69" s="787">
        <v>520</v>
      </c>
      <c r="G69" s="757">
        <v>3400</v>
      </c>
    </row>
    <row r="70" spans="1:7" ht="12.75" customHeight="1" x14ac:dyDescent="0.25">
      <c r="A70" s="279" t="s">
        <v>309</v>
      </c>
      <c r="B70" s="787">
        <v>0.06</v>
      </c>
      <c r="C70" s="655">
        <v>260</v>
      </c>
      <c r="D70" s="787">
        <v>1.7</v>
      </c>
      <c r="E70" s="654">
        <v>2000</v>
      </c>
      <c r="F70" s="787">
        <v>0.06</v>
      </c>
      <c r="G70" s="757">
        <v>260</v>
      </c>
    </row>
    <row r="71" spans="1:7" ht="12.75" customHeight="1" x14ac:dyDescent="0.25">
      <c r="A71" s="279" t="s">
        <v>1004</v>
      </c>
      <c r="B71" s="787">
        <v>1.9E-3</v>
      </c>
      <c r="C71" s="655">
        <v>0.71</v>
      </c>
      <c r="D71" s="787">
        <v>1.9E-3</v>
      </c>
      <c r="E71" s="654">
        <v>2.5</v>
      </c>
      <c r="F71" s="787">
        <v>1.9E-3</v>
      </c>
      <c r="G71" s="757">
        <v>0.71</v>
      </c>
    </row>
    <row r="72" spans="1:7" ht="12.75" customHeight="1" x14ac:dyDescent="0.25">
      <c r="A72" s="279" t="s">
        <v>1005</v>
      </c>
      <c r="B72" s="787">
        <v>210</v>
      </c>
      <c r="C72" s="655">
        <v>980</v>
      </c>
      <c r="D72" s="787">
        <v>220</v>
      </c>
      <c r="E72" s="654">
        <v>980</v>
      </c>
      <c r="F72" s="787">
        <v>210</v>
      </c>
      <c r="G72" s="757">
        <v>1800</v>
      </c>
    </row>
    <row r="73" spans="1:7" ht="12.75" customHeight="1" x14ac:dyDescent="0.25">
      <c r="A73" s="279" t="s">
        <v>1007</v>
      </c>
      <c r="B73" s="787">
        <v>120</v>
      </c>
      <c r="C73" s="655">
        <v>700</v>
      </c>
      <c r="D73" s="787">
        <v>120</v>
      </c>
      <c r="E73" s="654">
        <v>700</v>
      </c>
      <c r="F73" s="787">
        <v>120</v>
      </c>
      <c r="G73" s="757">
        <v>1100</v>
      </c>
    </row>
    <row r="74" spans="1:7" ht="12.75" customHeight="1" x14ac:dyDescent="0.25">
      <c r="A74" s="279" t="s">
        <v>1006</v>
      </c>
      <c r="B74" s="787">
        <v>1100</v>
      </c>
      <c r="C74" s="655">
        <v>3200</v>
      </c>
      <c r="D74" s="787">
        <v>1100</v>
      </c>
      <c r="E74" s="654">
        <v>3200</v>
      </c>
      <c r="F74" s="787">
        <v>2900</v>
      </c>
      <c r="G74" s="757">
        <v>3200</v>
      </c>
    </row>
    <row r="75" spans="1:7" ht="12.75" customHeight="1" x14ac:dyDescent="0.25">
      <c r="A75" s="279" t="s">
        <v>108</v>
      </c>
      <c r="B75" s="787">
        <v>10</v>
      </c>
      <c r="C75" s="655">
        <v>100</v>
      </c>
      <c r="D75" s="787">
        <v>22</v>
      </c>
      <c r="E75" s="654">
        <v>100</v>
      </c>
      <c r="F75" s="787">
        <v>10</v>
      </c>
      <c r="G75" s="757">
        <v>110</v>
      </c>
    </row>
    <row r="76" spans="1:7" ht="12.75" customHeight="1" x14ac:dyDescent="0.25">
      <c r="A76" s="279" t="s">
        <v>310</v>
      </c>
      <c r="B76" s="787">
        <v>14.3</v>
      </c>
      <c r="C76" s="655">
        <v>379</v>
      </c>
      <c r="D76" s="787">
        <v>71</v>
      </c>
      <c r="E76" s="654">
        <v>379</v>
      </c>
      <c r="F76" s="787">
        <v>14.3</v>
      </c>
      <c r="G76" s="757">
        <v>379</v>
      </c>
    </row>
    <row r="77" spans="1:7" ht="12.75" customHeight="1" x14ac:dyDescent="0.25">
      <c r="A77" s="279" t="s">
        <v>109</v>
      </c>
      <c r="B77" s="787">
        <v>9.1</v>
      </c>
      <c r="C77" s="655">
        <v>110</v>
      </c>
      <c r="D77" s="787">
        <v>44</v>
      </c>
      <c r="E77" s="654">
        <v>110</v>
      </c>
      <c r="F77" s="787">
        <v>9.1</v>
      </c>
      <c r="G77" s="757">
        <v>200</v>
      </c>
    </row>
    <row r="78" spans="1:7" ht="12.75" customHeight="1" x14ac:dyDescent="0.25">
      <c r="A78" s="279" t="s">
        <v>110</v>
      </c>
      <c r="B78" s="787">
        <v>81</v>
      </c>
      <c r="C78" s="655">
        <v>110</v>
      </c>
      <c r="D78" s="787">
        <v>81</v>
      </c>
      <c r="E78" s="654">
        <v>110</v>
      </c>
      <c r="F78" s="787">
        <v>81</v>
      </c>
      <c r="G78" s="757">
        <v>200</v>
      </c>
    </row>
    <row r="79" spans="1:7" ht="12.75" customHeight="1" x14ac:dyDescent="0.25">
      <c r="A79" s="279" t="s">
        <v>402</v>
      </c>
      <c r="B79" s="787">
        <v>335000</v>
      </c>
      <c r="C79" s="655">
        <v>3350000</v>
      </c>
      <c r="D79" s="787">
        <v>335000</v>
      </c>
      <c r="E79" s="654">
        <v>3350000</v>
      </c>
      <c r="F79" s="787">
        <v>500000</v>
      </c>
      <c r="G79" s="757">
        <v>5000000</v>
      </c>
    </row>
    <row r="80" spans="1:7" ht="12.75" customHeight="1" x14ac:dyDescent="0.25">
      <c r="A80" s="279" t="s">
        <v>635</v>
      </c>
      <c r="B80" s="787">
        <v>3.1E-9</v>
      </c>
      <c r="C80" s="655">
        <v>3.0000000000000001E-3</v>
      </c>
      <c r="D80" s="787">
        <v>3.1E-9</v>
      </c>
      <c r="E80" s="654">
        <v>3.0000000000000001E-3</v>
      </c>
      <c r="F80" s="787">
        <v>3.1E-9</v>
      </c>
      <c r="G80" s="757">
        <v>3.0000000000000001E-3</v>
      </c>
    </row>
    <row r="81" spans="1:7" ht="12.75" customHeight="1" x14ac:dyDescent="0.25">
      <c r="A81" s="279" t="s">
        <v>111</v>
      </c>
      <c r="B81" s="787">
        <v>60</v>
      </c>
      <c r="C81" s="655">
        <v>200</v>
      </c>
      <c r="D81" s="787">
        <v>60</v>
      </c>
      <c r="E81" s="654">
        <v>200</v>
      </c>
      <c r="F81" s="787">
        <v>60</v>
      </c>
      <c r="G81" s="757">
        <v>550</v>
      </c>
    </row>
    <row r="82" spans="1:7" ht="12.75" customHeight="1" x14ac:dyDescent="0.25">
      <c r="A82" s="279" t="s">
        <v>384</v>
      </c>
      <c r="B82" s="787">
        <v>8.6999999999999994E-3</v>
      </c>
      <c r="C82" s="655">
        <v>3.4000000000000002E-2</v>
      </c>
      <c r="D82" s="787">
        <v>5.6000000000000001E-2</v>
      </c>
      <c r="E82" s="654">
        <v>0.22</v>
      </c>
      <c r="F82" s="787">
        <v>8.6999999999999994E-3</v>
      </c>
      <c r="G82" s="757">
        <v>3.4000000000000002E-2</v>
      </c>
    </row>
    <row r="83" spans="1:7" ht="12.75" customHeight="1" x14ac:dyDescent="0.25">
      <c r="A83" s="279" t="s">
        <v>350</v>
      </c>
      <c r="B83" s="787">
        <v>2.3E-3</v>
      </c>
      <c r="C83" s="655">
        <v>3.6999999999999998E-2</v>
      </c>
      <c r="D83" s="787">
        <v>2.3E-3</v>
      </c>
      <c r="E83" s="654">
        <v>0.18</v>
      </c>
      <c r="F83" s="787">
        <v>2.3E-3</v>
      </c>
      <c r="G83" s="757">
        <v>3.6999999999999998E-2</v>
      </c>
    </row>
    <row r="84" spans="1:7" ht="12.75" customHeight="1" x14ac:dyDescent="0.25">
      <c r="A84" s="279" t="s">
        <v>36</v>
      </c>
      <c r="B84" s="787" t="s">
        <v>1014</v>
      </c>
      <c r="C84" s="655" t="s">
        <v>1014</v>
      </c>
      <c r="D84" s="787" t="s">
        <v>1014</v>
      </c>
      <c r="E84" s="654" t="s">
        <v>1014</v>
      </c>
      <c r="F84" s="787" t="s">
        <v>1014</v>
      </c>
      <c r="G84" s="757" t="s">
        <v>1014</v>
      </c>
    </row>
    <row r="85" spans="1:7" ht="12.75" customHeight="1" x14ac:dyDescent="0.25">
      <c r="A85" s="279" t="s">
        <v>351</v>
      </c>
      <c r="B85" s="787">
        <v>7.3</v>
      </c>
      <c r="C85" s="655">
        <v>140</v>
      </c>
      <c r="D85" s="787">
        <v>61</v>
      </c>
      <c r="E85" s="654">
        <v>11000</v>
      </c>
      <c r="F85" s="787">
        <v>7.3</v>
      </c>
      <c r="G85" s="757">
        <v>140</v>
      </c>
    </row>
    <row r="86" spans="1:7" ht="12.75" customHeight="1" x14ac:dyDescent="0.25">
      <c r="A86" s="279" t="s">
        <v>352</v>
      </c>
      <c r="B86" s="787">
        <v>0.8</v>
      </c>
      <c r="C86" s="655">
        <v>13</v>
      </c>
      <c r="D86" s="787">
        <v>0.8</v>
      </c>
      <c r="E86" s="654">
        <v>1300</v>
      </c>
      <c r="F86" s="787">
        <v>7.1</v>
      </c>
      <c r="G86" s="757">
        <v>13</v>
      </c>
    </row>
    <row r="87" spans="1:7" ht="12.75" customHeight="1" x14ac:dyDescent="0.25">
      <c r="A87" s="279" t="s">
        <v>353</v>
      </c>
      <c r="B87" s="787">
        <v>3.9</v>
      </c>
      <c r="C87" s="655">
        <v>300</v>
      </c>
      <c r="D87" s="787">
        <v>19</v>
      </c>
      <c r="E87" s="654">
        <v>300</v>
      </c>
      <c r="F87" s="787">
        <v>3.9</v>
      </c>
      <c r="G87" s="757">
        <v>300</v>
      </c>
    </row>
    <row r="88" spans="1:7" ht="12.75" customHeight="1" x14ac:dyDescent="0.25">
      <c r="A88" s="279" t="s">
        <v>112</v>
      </c>
      <c r="B88" s="787">
        <v>1800</v>
      </c>
      <c r="C88" s="655">
        <v>21500</v>
      </c>
      <c r="D88" s="787">
        <v>1800</v>
      </c>
      <c r="E88" s="654">
        <v>21500</v>
      </c>
      <c r="F88" s="787">
        <v>1800</v>
      </c>
      <c r="G88" s="757">
        <v>21500</v>
      </c>
    </row>
    <row r="89" spans="1:7" ht="12.75" customHeight="1" x14ac:dyDescent="0.25">
      <c r="A89" s="279" t="s">
        <v>354</v>
      </c>
      <c r="B89" s="787">
        <v>3.5999999999999999E-3</v>
      </c>
      <c r="C89" s="655">
        <v>5.2999999999999999E-2</v>
      </c>
      <c r="D89" s="787">
        <v>3.8E-3</v>
      </c>
      <c r="E89" s="654">
        <v>0.52</v>
      </c>
      <c r="F89" s="787">
        <v>3.5999999999999999E-3</v>
      </c>
      <c r="G89" s="757">
        <v>5.2999999999999999E-2</v>
      </c>
    </row>
    <row r="90" spans="1:7" ht="12.75" customHeight="1" x14ac:dyDescent="0.25">
      <c r="A90" s="279" t="s">
        <v>355</v>
      </c>
      <c r="B90" s="787">
        <v>3.5999999999999999E-3</v>
      </c>
      <c r="C90" s="655">
        <v>5.2999999999999999E-2</v>
      </c>
      <c r="D90" s="787">
        <v>3.8E-3</v>
      </c>
      <c r="E90" s="654">
        <v>0.52</v>
      </c>
      <c r="F90" s="787">
        <v>3.5999999999999999E-3</v>
      </c>
      <c r="G90" s="757">
        <v>5.2999999999999999E-2</v>
      </c>
    </row>
    <row r="91" spans="1:7" ht="12.75" customHeight="1" x14ac:dyDescent="0.25">
      <c r="A91" s="279" t="s">
        <v>385</v>
      </c>
      <c r="B91" s="787">
        <v>2.9999999999999997E-4</v>
      </c>
      <c r="C91" s="655">
        <v>2.9999999999999997E-4</v>
      </c>
      <c r="D91" s="787">
        <v>2.9999999999999997E-4</v>
      </c>
      <c r="E91" s="654">
        <v>2.9999999999999997E-4</v>
      </c>
      <c r="F91" s="787">
        <v>2.9999999999999997E-4</v>
      </c>
      <c r="G91" s="757">
        <v>2.9999999999999997E-4</v>
      </c>
    </row>
    <row r="92" spans="1:7" ht="12.75" customHeight="1" x14ac:dyDescent="0.25">
      <c r="A92" s="279" t="s">
        <v>356</v>
      </c>
      <c r="B92" s="787">
        <v>0.3</v>
      </c>
      <c r="C92" s="655">
        <v>11</v>
      </c>
      <c r="D92" s="787">
        <v>1</v>
      </c>
      <c r="E92" s="654">
        <v>30</v>
      </c>
      <c r="F92" s="787">
        <v>0.3</v>
      </c>
      <c r="G92" s="757">
        <v>11</v>
      </c>
    </row>
    <row r="93" spans="1:7" ht="12.75" customHeight="1" x14ac:dyDescent="0.25">
      <c r="A93" s="279" t="s">
        <v>378</v>
      </c>
      <c r="B93" s="787">
        <v>6.3E-2</v>
      </c>
      <c r="C93" s="655">
        <v>0.16</v>
      </c>
      <c r="D93" s="787">
        <v>0.08</v>
      </c>
      <c r="E93" s="654">
        <v>2</v>
      </c>
      <c r="F93" s="787">
        <v>6.3E-2</v>
      </c>
      <c r="G93" s="757">
        <v>0.16</v>
      </c>
    </row>
    <row r="94" spans="1:7" ht="12.75" customHeight="1" x14ac:dyDescent="0.25">
      <c r="A94" s="279" t="s">
        <v>357</v>
      </c>
      <c r="B94" s="787">
        <v>12</v>
      </c>
      <c r="C94" s="655">
        <v>310</v>
      </c>
      <c r="D94" s="787">
        <v>12</v>
      </c>
      <c r="E94" s="654">
        <v>330</v>
      </c>
      <c r="F94" s="787">
        <v>12</v>
      </c>
      <c r="G94" s="757">
        <v>310</v>
      </c>
    </row>
    <row r="95" spans="1:7" ht="12.75" customHeight="1" x14ac:dyDescent="0.25">
      <c r="A95" s="279" t="s">
        <v>113</v>
      </c>
      <c r="B95" s="787">
        <v>17000</v>
      </c>
      <c r="C95" s="655">
        <v>137000</v>
      </c>
      <c r="D95" s="787">
        <v>17000</v>
      </c>
      <c r="E95" s="654">
        <v>137000</v>
      </c>
      <c r="F95" s="787">
        <v>17000</v>
      </c>
      <c r="G95" s="757">
        <v>137000</v>
      </c>
    </row>
    <row r="96" spans="1:7" ht="12.75" customHeight="1" x14ac:dyDescent="0.25">
      <c r="A96" s="279" t="s">
        <v>358</v>
      </c>
      <c r="B96" s="787">
        <v>0.28000000000000003</v>
      </c>
      <c r="C96" s="655">
        <v>300</v>
      </c>
      <c r="D96" s="787">
        <v>0.28000000000000003</v>
      </c>
      <c r="E96" s="654">
        <v>300</v>
      </c>
      <c r="F96" s="787">
        <v>0.28000000000000003</v>
      </c>
      <c r="G96" s="757">
        <v>300</v>
      </c>
    </row>
    <row r="97" spans="1:7" ht="12.75" customHeight="1" x14ac:dyDescent="0.25">
      <c r="A97" s="279" t="s">
        <v>114</v>
      </c>
      <c r="B97" s="787">
        <v>920</v>
      </c>
      <c r="C97" s="655">
        <v>4300</v>
      </c>
      <c r="D97" s="787">
        <v>920</v>
      </c>
      <c r="E97" s="654">
        <v>39000</v>
      </c>
      <c r="F97" s="787">
        <v>920</v>
      </c>
      <c r="G97" s="757">
        <v>4300</v>
      </c>
    </row>
    <row r="98" spans="1:7" ht="12.75" customHeight="1" x14ac:dyDescent="0.25">
      <c r="A98" s="279" t="s">
        <v>359</v>
      </c>
      <c r="B98" s="787">
        <v>5.6</v>
      </c>
      <c r="C98" s="655">
        <v>29</v>
      </c>
      <c r="D98" s="787">
        <v>29</v>
      </c>
      <c r="E98" s="654">
        <v>29</v>
      </c>
      <c r="F98" s="787">
        <v>5.6</v>
      </c>
      <c r="G98" s="757">
        <v>140</v>
      </c>
    </row>
    <row r="99" spans="1:7" ht="12.75" customHeight="1" x14ac:dyDescent="0.25">
      <c r="A99" s="279" t="s">
        <v>360</v>
      </c>
      <c r="B99" s="787">
        <v>2.5000000000000001E-2</v>
      </c>
      <c r="C99" s="655">
        <v>2.1</v>
      </c>
      <c r="D99" s="787">
        <v>0.55000000000000004</v>
      </c>
      <c r="E99" s="654">
        <v>2.4</v>
      </c>
      <c r="F99" s="787">
        <v>2.5000000000000001E-2</v>
      </c>
      <c r="G99" s="757">
        <v>2.1</v>
      </c>
    </row>
    <row r="100" spans="1:7" ht="12.75" customHeight="1" x14ac:dyDescent="0.25">
      <c r="A100" s="279" t="s">
        <v>361</v>
      </c>
      <c r="B100" s="787">
        <v>0.03</v>
      </c>
      <c r="C100" s="655">
        <v>0.7</v>
      </c>
      <c r="D100" s="787">
        <v>0.03</v>
      </c>
      <c r="E100" s="654">
        <v>0.7</v>
      </c>
      <c r="F100" s="787">
        <v>0.03</v>
      </c>
      <c r="G100" s="757">
        <v>0.7</v>
      </c>
    </row>
    <row r="101" spans="1:7" ht="12.75" customHeight="1" x14ac:dyDescent="0.25">
      <c r="A101" s="279" t="s">
        <v>363</v>
      </c>
      <c r="B101" s="787">
        <v>14000</v>
      </c>
      <c r="C101" s="655">
        <v>200000</v>
      </c>
      <c r="D101" s="787">
        <v>22000</v>
      </c>
      <c r="E101" s="654">
        <v>200000</v>
      </c>
      <c r="F101" s="787">
        <v>14000</v>
      </c>
      <c r="G101" s="757">
        <v>240000</v>
      </c>
    </row>
    <row r="102" spans="1:7" ht="12.75" customHeight="1" x14ac:dyDescent="0.25">
      <c r="A102" s="279" t="s">
        <v>364</v>
      </c>
      <c r="B102" s="787">
        <v>170</v>
      </c>
      <c r="C102" s="655">
        <v>2200</v>
      </c>
      <c r="D102" s="787">
        <v>170</v>
      </c>
      <c r="E102" s="654">
        <v>2200</v>
      </c>
      <c r="F102" s="787">
        <v>170</v>
      </c>
      <c r="G102" s="757">
        <v>2200</v>
      </c>
    </row>
    <row r="103" spans="1:7" ht="12.75" customHeight="1" x14ac:dyDescent="0.25">
      <c r="A103" s="279" t="s">
        <v>365</v>
      </c>
      <c r="B103" s="787">
        <v>2.8E-3</v>
      </c>
      <c r="C103" s="655">
        <v>9.9000000000000005E-2</v>
      </c>
      <c r="D103" s="787">
        <v>2.8E-3</v>
      </c>
      <c r="E103" s="654">
        <v>9.9000000000000005E-2</v>
      </c>
      <c r="F103" s="787">
        <v>2.8E-3</v>
      </c>
      <c r="G103" s="757">
        <v>9.9000000000000005E-2</v>
      </c>
    </row>
    <row r="104" spans="1:7" ht="12.75" customHeight="1" x14ac:dyDescent="0.25">
      <c r="A104" s="279" t="s">
        <v>366</v>
      </c>
      <c r="B104" s="787">
        <v>730</v>
      </c>
      <c r="C104" s="655">
        <v>6500</v>
      </c>
      <c r="D104" s="787">
        <v>730</v>
      </c>
      <c r="E104" s="654">
        <v>6500</v>
      </c>
      <c r="F104" s="787">
        <v>18000</v>
      </c>
      <c r="G104" s="757">
        <v>53000</v>
      </c>
    </row>
    <row r="105" spans="1:7" ht="12.75" customHeight="1" x14ac:dyDescent="0.25">
      <c r="A105" s="279" t="s">
        <v>362</v>
      </c>
      <c r="B105" s="787">
        <v>1500</v>
      </c>
      <c r="C105" s="655">
        <v>8500</v>
      </c>
      <c r="D105" s="787">
        <v>1500</v>
      </c>
      <c r="E105" s="654">
        <v>8500</v>
      </c>
      <c r="F105" s="787">
        <v>2200</v>
      </c>
      <c r="G105" s="757">
        <v>26000</v>
      </c>
    </row>
    <row r="106" spans="1:7" ht="12.75" customHeight="1" x14ac:dyDescent="0.25">
      <c r="A106" s="279" t="s">
        <v>631</v>
      </c>
      <c r="B106" s="787">
        <v>2.1</v>
      </c>
      <c r="C106" s="655">
        <v>37</v>
      </c>
      <c r="D106" s="787">
        <v>2.1</v>
      </c>
      <c r="E106" s="654">
        <v>37</v>
      </c>
      <c r="F106" s="787">
        <v>2.1</v>
      </c>
      <c r="G106" s="757">
        <v>37</v>
      </c>
    </row>
    <row r="107" spans="1:7" ht="12.75" customHeight="1" x14ac:dyDescent="0.25">
      <c r="A107" s="279" t="s">
        <v>632</v>
      </c>
      <c r="B107" s="787">
        <v>4.7</v>
      </c>
      <c r="C107" s="655">
        <v>42</v>
      </c>
      <c r="D107" s="787">
        <v>4.7</v>
      </c>
      <c r="E107" s="654">
        <v>42</v>
      </c>
      <c r="F107" s="787">
        <v>72</v>
      </c>
      <c r="G107" s="757">
        <v>86</v>
      </c>
    </row>
    <row r="108" spans="1:7" ht="12.75" customHeight="1" x14ac:dyDescent="0.25">
      <c r="A108" s="279" t="s">
        <v>506</v>
      </c>
      <c r="B108" s="787">
        <v>370</v>
      </c>
      <c r="C108" s="655">
        <v>7200</v>
      </c>
      <c r="D108" s="787">
        <v>800</v>
      </c>
      <c r="E108" s="654">
        <v>7200</v>
      </c>
      <c r="F108" s="787">
        <v>370</v>
      </c>
      <c r="G108" s="757">
        <v>16000</v>
      </c>
    </row>
    <row r="109" spans="1:7" ht="12.75" customHeight="1" x14ac:dyDescent="0.25">
      <c r="A109" s="279" t="s">
        <v>507</v>
      </c>
      <c r="B109" s="787">
        <v>12</v>
      </c>
      <c r="C109" s="655">
        <v>770</v>
      </c>
      <c r="D109" s="787">
        <v>21</v>
      </c>
      <c r="E109" s="654">
        <v>770</v>
      </c>
      <c r="F109" s="787">
        <v>12</v>
      </c>
      <c r="G109" s="757">
        <v>780</v>
      </c>
    </row>
    <row r="110" spans="1:7" ht="12.75" customHeight="1" x14ac:dyDescent="0.25">
      <c r="A110" s="279" t="s">
        <v>866</v>
      </c>
      <c r="B110" s="787">
        <v>5</v>
      </c>
      <c r="C110" s="655">
        <v>5</v>
      </c>
      <c r="D110" s="787">
        <v>5</v>
      </c>
      <c r="E110" s="654">
        <v>5</v>
      </c>
      <c r="F110" s="787">
        <v>8.3000000000000007</v>
      </c>
      <c r="G110" s="757">
        <v>75</v>
      </c>
    </row>
    <row r="111" spans="1:7" ht="12.75" customHeight="1" x14ac:dyDescent="0.25">
      <c r="A111" s="279" t="s">
        <v>115</v>
      </c>
      <c r="B111" s="787">
        <v>380</v>
      </c>
      <c r="C111" s="655">
        <v>2000</v>
      </c>
      <c r="D111" s="787">
        <v>380</v>
      </c>
      <c r="E111" s="654">
        <v>9000</v>
      </c>
      <c r="F111" s="787">
        <v>380</v>
      </c>
      <c r="G111" s="757">
        <v>2000</v>
      </c>
    </row>
    <row r="112" spans="1:7" ht="12.75" customHeight="1" x14ac:dyDescent="0.25">
      <c r="A112" s="279" t="s">
        <v>116</v>
      </c>
      <c r="B112" s="787">
        <v>18</v>
      </c>
      <c r="C112" s="655">
        <v>160</v>
      </c>
      <c r="D112" s="787">
        <v>18</v>
      </c>
      <c r="E112" s="654">
        <v>160</v>
      </c>
      <c r="F112" s="787">
        <v>18</v>
      </c>
      <c r="G112" s="757">
        <v>160</v>
      </c>
    </row>
    <row r="113" spans="1:7" ht="12.75" customHeight="1" x14ac:dyDescent="0.25">
      <c r="A113" s="279" t="s">
        <v>117</v>
      </c>
      <c r="B113" s="787">
        <v>71</v>
      </c>
      <c r="C113" s="655">
        <v>640</v>
      </c>
      <c r="D113" s="787">
        <v>71</v>
      </c>
      <c r="E113" s="654">
        <v>640</v>
      </c>
      <c r="F113" s="787">
        <v>71</v>
      </c>
      <c r="G113" s="757">
        <v>640</v>
      </c>
    </row>
    <row r="114" spans="1:7" ht="12.75" customHeight="1" x14ac:dyDescent="0.25">
      <c r="A114" s="279" t="s">
        <v>118</v>
      </c>
      <c r="B114" s="787">
        <v>42</v>
      </c>
      <c r="C114" s="655">
        <v>380</v>
      </c>
      <c r="D114" s="787">
        <v>42</v>
      </c>
      <c r="E114" s="654">
        <v>380</v>
      </c>
      <c r="F114" s="787">
        <v>42</v>
      </c>
      <c r="G114" s="757">
        <v>380</v>
      </c>
    </row>
    <row r="115" spans="1:7" ht="12.75" customHeight="1" x14ac:dyDescent="0.25">
      <c r="A115" s="279" t="s">
        <v>119</v>
      </c>
      <c r="B115" s="787">
        <v>46</v>
      </c>
      <c r="C115" s="655">
        <v>410</v>
      </c>
      <c r="D115" s="787">
        <v>46</v>
      </c>
      <c r="E115" s="654">
        <v>410</v>
      </c>
      <c r="F115" s="787">
        <v>46</v>
      </c>
      <c r="G115" s="757">
        <v>410</v>
      </c>
    </row>
    <row r="116" spans="1:7" ht="12.75" customHeight="1" x14ac:dyDescent="0.25">
      <c r="A116" s="279" t="s">
        <v>508</v>
      </c>
      <c r="B116" s="787">
        <v>7.9</v>
      </c>
      <c r="C116" s="655">
        <v>13</v>
      </c>
      <c r="D116" s="787">
        <v>13</v>
      </c>
      <c r="E116" s="654">
        <v>20</v>
      </c>
      <c r="F116" s="787">
        <v>7.9</v>
      </c>
      <c r="G116" s="757">
        <v>13</v>
      </c>
    </row>
    <row r="117" spans="1:7" ht="12.75" customHeight="1" x14ac:dyDescent="0.25">
      <c r="A117" s="279" t="s">
        <v>120</v>
      </c>
      <c r="B117" s="787">
        <v>850000</v>
      </c>
      <c r="C117" s="655">
        <v>850000</v>
      </c>
      <c r="D117" s="787">
        <v>850000</v>
      </c>
      <c r="E117" s="654">
        <v>850000</v>
      </c>
      <c r="F117" s="787">
        <v>850000</v>
      </c>
      <c r="G117" s="757">
        <v>850000</v>
      </c>
    </row>
    <row r="118" spans="1:7" ht="12.75" customHeight="1" x14ac:dyDescent="0.25">
      <c r="A118" s="279" t="s">
        <v>241</v>
      </c>
      <c r="B118" s="787">
        <v>600</v>
      </c>
      <c r="C118" s="655">
        <v>5000</v>
      </c>
      <c r="D118" s="787">
        <v>600</v>
      </c>
      <c r="E118" s="654">
        <v>5000</v>
      </c>
      <c r="F118" s="787">
        <v>600</v>
      </c>
      <c r="G118" s="757">
        <v>5000</v>
      </c>
    </row>
    <row r="119" spans="1:7" ht="12.75" customHeight="1" x14ac:dyDescent="0.25">
      <c r="A119" s="279" t="s">
        <v>509</v>
      </c>
      <c r="B119" s="787">
        <v>2.2999999999999998</v>
      </c>
      <c r="C119" s="655">
        <v>300</v>
      </c>
      <c r="D119" s="787">
        <v>2.2999999999999998</v>
      </c>
      <c r="E119" s="654">
        <v>300</v>
      </c>
      <c r="F119" s="787">
        <v>4.5999999999999996</v>
      </c>
      <c r="G119" s="757">
        <v>300</v>
      </c>
    </row>
    <row r="120" spans="1:7" ht="12.75" customHeight="1" x14ac:dyDescent="0.25">
      <c r="A120" s="279" t="s">
        <v>510</v>
      </c>
      <c r="B120" s="787">
        <v>58</v>
      </c>
      <c r="C120" s="655">
        <v>300</v>
      </c>
      <c r="D120" s="787">
        <v>160</v>
      </c>
      <c r="E120" s="654">
        <v>4700</v>
      </c>
      <c r="F120" s="787">
        <v>58</v>
      </c>
      <c r="G120" s="757">
        <v>300</v>
      </c>
    </row>
    <row r="121" spans="1:7" ht="12.75" customHeight="1" x14ac:dyDescent="0.25">
      <c r="A121" s="279" t="s">
        <v>379</v>
      </c>
      <c r="B121" s="787">
        <v>1.4E-2</v>
      </c>
      <c r="C121" s="655">
        <v>2</v>
      </c>
      <c r="D121" s="787">
        <v>1.4E-2</v>
      </c>
      <c r="E121" s="654">
        <v>2</v>
      </c>
      <c r="F121" s="787">
        <v>0.03</v>
      </c>
      <c r="G121" s="757">
        <v>10</v>
      </c>
    </row>
    <row r="122" spans="1:7" ht="12.75" customHeight="1" x14ac:dyDescent="0.25">
      <c r="A122" s="279" t="s">
        <v>121</v>
      </c>
      <c r="B122" s="787">
        <v>95</v>
      </c>
      <c r="C122" s="655">
        <v>425</v>
      </c>
      <c r="D122" s="787">
        <v>95</v>
      </c>
      <c r="E122" s="654">
        <v>425</v>
      </c>
      <c r="F122" s="787">
        <v>95</v>
      </c>
      <c r="G122" s="757">
        <v>425</v>
      </c>
    </row>
    <row r="123" spans="1:7" ht="12.75" customHeight="1" x14ac:dyDescent="0.25">
      <c r="A123" s="279" t="s">
        <v>511</v>
      </c>
      <c r="B123" s="787">
        <v>4.5999999999999996</v>
      </c>
      <c r="C123" s="655">
        <v>300</v>
      </c>
      <c r="D123" s="787">
        <v>4.5999999999999996</v>
      </c>
      <c r="E123" s="654">
        <v>300</v>
      </c>
      <c r="F123" s="787">
        <v>10</v>
      </c>
      <c r="G123" s="757">
        <v>300</v>
      </c>
    </row>
    <row r="124" spans="1:7" ht="12.75" customHeight="1" x14ac:dyDescent="0.25">
      <c r="A124" s="279" t="s">
        <v>512</v>
      </c>
      <c r="B124" s="787">
        <v>5</v>
      </c>
      <c r="C124" s="655">
        <v>20</v>
      </c>
      <c r="D124" s="787">
        <v>5</v>
      </c>
      <c r="E124" s="654">
        <v>20</v>
      </c>
      <c r="F124" s="787">
        <v>71</v>
      </c>
      <c r="G124" s="757">
        <v>300</v>
      </c>
    </row>
    <row r="125" spans="1:7" ht="12.75" customHeight="1" x14ac:dyDescent="0.25">
      <c r="A125" s="279" t="s">
        <v>867</v>
      </c>
      <c r="B125" s="787">
        <v>0.1</v>
      </c>
      <c r="C125" s="655">
        <v>1</v>
      </c>
      <c r="D125" s="787">
        <v>1</v>
      </c>
      <c r="E125" s="654">
        <v>1</v>
      </c>
      <c r="F125" s="787">
        <v>0.1</v>
      </c>
      <c r="G125" s="757">
        <v>2.2999999999999998</v>
      </c>
    </row>
    <row r="126" spans="1:7" ht="12.75" customHeight="1" x14ac:dyDescent="0.25">
      <c r="A126" s="279" t="s">
        <v>122</v>
      </c>
      <c r="B126" s="787">
        <v>9</v>
      </c>
      <c r="C126" s="655">
        <v>80</v>
      </c>
      <c r="D126" s="787">
        <v>9</v>
      </c>
      <c r="E126" s="654">
        <v>80</v>
      </c>
      <c r="F126" s="787">
        <v>9</v>
      </c>
      <c r="G126" s="757">
        <v>80</v>
      </c>
    </row>
    <row r="127" spans="1:7" ht="12.75" customHeight="1" x14ac:dyDescent="0.25">
      <c r="A127" s="279" t="s">
        <v>513</v>
      </c>
      <c r="B127" s="787">
        <v>32</v>
      </c>
      <c r="C127" s="655">
        <v>290</v>
      </c>
      <c r="D127" s="787">
        <v>32</v>
      </c>
      <c r="E127" s="654">
        <v>290</v>
      </c>
      <c r="F127" s="787">
        <v>32</v>
      </c>
      <c r="G127" s="757">
        <v>290</v>
      </c>
    </row>
    <row r="128" spans="1:7" ht="12.75" customHeight="1" x14ac:dyDescent="0.25">
      <c r="A128" s="279" t="s">
        <v>123</v>
      </c>
      <c r="B128" s="787">
        <v>260.71428571428572</v>
      </c>
      <c r="C128" s="655">
        <v>260.71428571428572</v>
      </c>
      <c r="D128" s="787">
        <v>1200</v>
      </c>
      <c r="E128" s="654">
        <v>23100</v>
      </c>
      <c r="F128" s="787">
        <v>260.71428571428572</v>
      </c>
      <c r="G128" s="757">
        <v>260.71428571428572</v>
      </c>
    </row>
    <row r="129" spans="1:7" ht="12.75" customHeight="1" x14ac:dyDescent="0.25">
      <c r="A129" s="279" t="s">
        <v>27</v>
      </c>
      <c r="B129" s="787">
        <v>18000</v>
      </c>
      <c r="C129" s="655">
        <v>180000</v>
      </c>
      <c r="D129" s="787">
        <v>18000</v>
      </c>
      <c r="E129" s="654">
        <v>180000</v>
      </c>
      <c r="F129" s="787">
        <v>18000</v>
      </c>
      <c r="G129" s="757">
        <v>180000</v>
      </c>
    </row>
    <row r="130" spans="1:7" ht="12.75" customHeight="1" x14ac:dyDescent="0.25">
      <c r="A130" s="279" t="s">
        <v>514</v>
      </c>
      <c r="B130" s="787">
        <v>10.8</v>
      </c>
      <c r="C130" s="655">
        <v>770</v>
      </c>
      <c r="D130" s="787">
        <v>85</v>
      </c>
      <c r="E130" s="654">
        <v>3100</v>
      </c>
      <c r="F130" s="787">
        <v>10.8</v>
      </c>
      <c r="G130" s="757">
        <v>770</v>
      </c>
    </row>
    <row r="131" spans="1:7" ht="12.75" customHeight="1" x14ac:dyDescent="0.25">
      <c r="A131" s="279" t="s">
        <v>515</v>
      </c>
      <c r="B131" s="787">
        <v>200</v>
      </c>
      <c r="C131" s="655">
        <v>910</v>
      </c>
      <c r="D131" s="787">
        <v>200</v>
      </c>
      <c r="E131" s="654">
        <v>910</v>
      </c>
      <c r="F131" s="787">
        <v>610</v>
      </c>
      <c r="G131" s="757">
        <v>3000</v>
      </c>
    </row>
    <row r="132" spans="1:7" ht="12.75" customHeight="1" x14ac:dyDescent="0.25">
      <c r="A132" s="279" t="s">
        <v>516</v>
      </c>
      <c r="B132" s="787">
        <v>53</v>
      </c>
      <c r="C132" s="655">
        <v>1800</v>
      </c>
      <c r="D132" s="787">
        <v>53</v>
      </c>
      <c r="E132" s="654">
        <v>1800</v>
      </c>
      <c r="F132" s="787">
        <v>145</v>
      </c>
      <c r="G132" s="757">
        <v>3400</v>
      </c>
    </row>
    <row r="133" spans="1:7" ht="12.75" customHeight="1" x14ac:dyDescent="0.25">
      <c r="A133" s="279" t="s">
        <v>124</v>
      </c>
      <c r="B133" s="787">
        <v>1.2</v>
      </c>
      <c r="C133" s="655">
        <v>11</v>
      </c>
      <c r="D133" s="787">
        <v>1.2</v>
      </c>
      <c r="E133" s="654">
        <v>11</v>
      </c>
      <c r="F133" s="787">
        <v>1.2</v>
      </c>
      <c r="G133" s="757">
        <v>11</v>
      </c>
    </row>
    <row r="134" spans="1:7" ht="12.75" customHeight="1" x14ac:dyDescent="0.25">
      <c r="A134" s="279" t="s">
        <v>125</v>
      </c>
      <c r="B134" s="787">
        <v>220</v>
      </c>
      <c r="C134" s="655">
        <v>1200</v>
      </c>
      <c r="D134" s="787">
        <v>220</v>
      </c>
      <c r="E134" s="654">
        <v>1200</v>
      </c>
      <c r="F134" s="787">
        <v>330</v>
      </c>
      <c r="G134" s="757">
        <v>1880</v>
      </c>
    </row>
    <row r="135" spans="1:7" ht="12.75" customHeight="1" x14ac:dyDescent="0.25">
      <c r="A135" s="279" t="s">
        <v>517</v>
      </c>
      <c r="B135" s="787">
        <v>6</v>
      </c>
      <c r="C135" s="655">
        <v>470</v>
      </c>
      <c r="D135" s="787">
        <v>6</v>
      </c>
      <c r="E135" s="654">
        <v>470</v>
      </c>
      <c r="F135" s="787">
        <v>12</v>
      </c>
      <c r="G135" s="757">
        <v>710</v>
      </c>
    </row>
    <row r="136" spans="1:7" ht="12.75" customHeight="1" x14ac:dyDescent="0.25">
      <c r="A136" s="279" t="s">
        <v>380</v>
      </c>
      <c r="B136" s="787">
        <v>9.8000000000000007</v>
      </c>
      <c r="C136" s="655">
        <v>2100</v>
      </c>
      <c r="D136" s="787">
        <v>62</v>
      </c>
      <c r="E136" s="654">
        <v>5800</v>
      </c>
      <c r="F136" s="787">
        <v>9.8000000000000007</v>
      </c>
      <c r="G136" s="757">
        <v>2100</v>
      </c>
    </row>
    <row r="137" spans="1:7" ht="12.75" customHeight="1" x14ac:dyDescent="0.25">
      <c r="A137" s="279" t="s">
        <v>28</v>
      </c>
      <c r="B137" s="787">
        <v>2.0000000000000001E-4</v>
      </c>
      <c r="C137" s="655">
        <v>0.21</v>
      </c>
      <c r="D137" s="787">
        <v>2.0000000000000001E-4</v>
      </c>
      <c r="E137" s="654">
        <v>0.73</v>
      </c>
      <c r="F137" s="787">
        <v>2.0000000000000001E-4</v>
      </c>
      <c r="G137" s="757">
        <v>0.21</v>
      </c>
    </row>
    <row r="138" spans="1:7" ht="12.75" customHeight="1" x14ac:dyDescent="0.25">
      <c r="A138" s="279" t="s">
        <v>66</v>
      </c>
      <c r="B138" s="787">
        <v>500</v>
      </c>
      <c r="C138" s="655">
        <v>5000</v>
      </c>
      <c r="D138" s="787">
        <v>500</v>
      </c>
      <c r="E138" s="654">
        <v>5000</v>
      </c>
      <c r="F138" s="787">
        <v>3700</v>
      </c>
      <c r="G138" s="757">
        <v>5000</v>
      </c>
    </row>
    <row r="139" spans="1:7" ht="12.75" customHeight="1" x14ac:dyDescent="0.25">
      <c r="A139" s="279" t="s">
        <v>65</v>
      </c>
      <c r="B139" s="787">
        <v>640</v>
      </c>
      <c r="C139" s="655">
        <v>2500</v>
      </c>
      <c r="D139" s="787">
        <v>640</v>
      </c>
      <c r="E139" s="654">
        <v>2500</v>
      </c>
      <c r="F139" s="787">
        <v>640</v>
      </c>
      <c r="G139" s="757">
        <v>2500</v>
      </c>
    </row>
    <row r="140" spans="1:7" ht="12.75" customHeight="1" x14ac:dyDescent="0.25">
      <c r="A140" s="279" t="s">
        <v>825</v>
      </c>
      <c r="B140" s="787">
        <v>640</v>
      </c>
      <c r="C140" s="655">
        <v>2500</v>
      </c>
      <c r="D140" s="787">
        <v>640</v>
      </c>
      <c r="E140" s="654">
        <v>2500</v>
      </c>
      <c r="F140" s="787">
        <v>640</v>
      </c>
      <c r="G140" s="757">
        <v>2500</v>
      </c>
    </row>
    <row r="141" spans="1:7" ht="12.75" customHeight="1" x14ac:dyDescent="0.25">
      <c r="A141" s="279" t="s">
        <v>868</v>
      </c>
      <c r="B141" s="787">
        <v>110</v>
      </c>
      <c r="C141" s="655">
        <v>420</v>
      </c>
      <c r="D141" s="787">
        <v>130</v>
      </c>
      <c r="E141" s="654">
        <v>420</v>
      </c>
      <c r="F141" s="787">
        <v>110</v>
      </c>
      <c r="G141" s="757">
        <v>700</v>
      </c>
    </row>
    <row r="142" spans="1:7" ht="12.75" customHeight="1" x14ac:dyDescent="0.25">
      <c r="A142" s="279" t="s">
        <v>869</v>
      </c>
      <c r="B142" s="787">
        <v>11</v>
      </c>
      <c r="C142" s="655">
        <v>6000</v>
      </c>
      <c r="D142" s="787">
        <v>76</v>
      </c>
      <c r="E142" s="654">
        <v>6000</v>
      </c>
      <c r="F142" s="787">
        <v>11</v>
      </c>
      <c r="G142" s="757">
        <v>10400</v>
      </c>
    </row>
    <row r="143" spans="1:7" ht="12.75" customHeight="1" x14ac:dyDescent="0.25">
      <c r="A143" s="279" t="s">
        <v>518</v>
      </c>
      <c r="B143" s="787">
        <v>730</v>
      </c>
      <c r="C143" s="655">
        <v>5200</v>
      </c>
      <c r="D143" s="787">
        <v>730</v>
      </c>
      <c r="E143" s="654">
        <v>6000</v>
      </c>
      <c r="F143" s="787">
        <v>1200</v>
      </c>
      <c r="G143" s="757">
        <v>5200</v>
      </c>
    </row>
    <row r="144" spans="1:7" ht="12.75" customHeight="1" x14ac:dyDescent="0.25">
      <c r="A144" s="279" t="s">
        <v>519</v>
      </c>
      <c r="B144" s="787">
        <v>47</v>
      </c>
      <c r="C144" s="655">
        <v>700</v>
      </c>
      <c r="D144" s="787">
        <v>200</v>
      </c>
      <c r="E144" s="654">
        <v>15000</v>
      </c>
      <c r="F144" s="787">
        <v>47</v>
      </c>
      <c r="G144" s="757">
        <v>700</v>
      </c>
    </row>
    <row r="145" spans="1:7" ht="12.75" customHeight="1" x14ac:dyDescent="0.25">
      <c r="A145" s="279" t="s">
        <v>520</v>
      </c>
      <c r="B145" s="787">
        <v>1.9</v>
      </c>
      <c r="C145" s="655">
        <v>17</v>
      </c>
      <c r="D145" s="787">
        <v>1.9</v>
      </c>
      <c r="E145" s="654">
        <v>17</v>
      </c>
      <c r="F145" s="787">
        <v>12</v>
      </c>
      <c r="G145" s="757">
        <v>259</v>
      </c>
    </row>
    <row r="146" spans="1:7" ht="12.75" customHeight="1" x14ac:dyDescent="0.25">
      <c r="A146" s="279" t="s">
        <v>521</v>
      </c>
      <c r="B146" s="787">
        <v>4.9000000000000004</v>
      </c>
      <c r="C146" s="655">
        <v>39</v>
      </c>
      <c r="D146" s="787">
        <v>4.9000000000000004</v>
      </c>
      <c r="E146" s="654">
        <v>39</v>
      </c>
      <c r="F146" s="787">
        <v>6.5</v>
      </c>
      <c r="G146" s="757">
        <v>39</v>
      </c>
    </row>
    <row r="147" spans="1:7" ht="12.75" customHeight="1" x14ac:dyDescent="0.25">
      <c r="A147" s="305" t="s">
        <v>126</v>
      </c>
      <c r="B147" s="787">
        <v>686</v>
      </c>
      <c r="C147" s="655">
        <v>686</v>
      </c>
      <c r="D147" s="787">
        <v>686</v>
      </c>
      <c r="E147" s="654">
        <v>686</v>
      </c>
      <c r="F147" s="787">
        <v>686</v>
      </c>
      <c r="G147" s="757">
        <v>686</v>
      </c>
    </row>
    <row r="148" spans="1:7" ht="12.75" customHeight="1" x14ac:dyDescent="0.25">
      <c r="A148" s="279" t="s">
        <v>127</v>
      </c>
      <c r="B148" s="787">
        <v>30</v>
      </c>
      <c r="C148" s="655">
        <v>270</v>
      </c>
      <c r="D148" s="787">
        <v>30</v>
      </c>
      <c r="E148" s="654">
        <v>270</v>
      </c>
      <c r="F148" s="787">
        <v>50</v>
      </c>
      <c r="G148" s="757">
        <v>270</v>
      </c>
    </row>
    <row r="149" spans="1:7" ht="12.75" customHeight="1" x14ac:dyDescent="0.25">
      <c r="A149" s="279" t="s">
        <v>128</v>
      </c>
      <c r="B149" s="787">
        <v>14</v>
      </c>
      <c r="C149" s="655">
        <v>140</v>
      </c>
      <c r="D149" s="787">
        <v>14</v>
      </c>
      <c r="E149" s="654">
        <v>140</v>
      </c>
      <c r="F149" s="787">
        <v>14</v>
      </c>
      <c r="G149" s="757">
        <v>140</v>
      </c>
    </row>
    <row r="150" spans="1:7" ht="12.75" customHeight="1" x14ac:dyDescent="0.25">
      <c r="A150" s="279" t="s">
        <v>129</v>
      </c>
      <c r="B150" s="787">
        <v>0.61927383780115375</v>
      </c>
      <c r="C150" s="655">
        <v>0.61927383780115375</v>
      </c>
      <c r="D150" s="787">
        <v>0.61927383780115375</v>
      </c>
      <c r="E150" s="654">
        <v>0.61927383780115375</v>
      </c>
      <c r="F150" s="787">
        <v>0.61927383780115375</v>
      </c>
      <c r="G150" s="757">
        <v>0.61927383780115375</v>
      </c>
    </row>
    <row r="151" spans="1:7" ht="12.75" customHeight="1" x14ac:dyDescent="0.25">
      <c r="A151" s="279" t="s">
        <v>643</v>
      </c>
      <c r="B151" s="787">
        <v>1.1399999999999999</v>
      </c>
      <c r="C151" s="655">
        <v>20.5</v>
      </c>
      <c r="D151" s="787">
        <v>1.1399999999999999</v>
      </c>
      <c r="E151" s="654">
        <v>20.5</v>
      </c>
      <c r="F151" s="787">
        <v>1.1399999999999999</v>
      </c>
      <c r="G151" s="757">
        <v>20.5</v>
      </c>
    </row>
    <row r="152" spans="1:7" ht="12.75" customHeight="1" x14ac:dyDescent="0.25">
      <c r="A152" s="279" t="s">
        <v>999</v>
      </c>
      <c r="B152" s="787">
        <v>10</v>
      </c>
      <c r="C152" s="655">
        <v>27</v>
      </c>
      <c r="D152" s="787">
        <v>11</v>
      </c>
      <c r="E152" s="654">
        <v>27</v>
      </c>
      <c r="F152" s="787">
        <v>10</v>
      </c>
      <c r="G152" s="757">
        <v>30</v>
      </c>
    </row>
    <row r="153" spans="1:7" ht="12.75" customHeight="1" x14ac:dyDescent="0.25">
      <c r="A153" s="279" t="s">
        <v>644</v>
      </c>
      <c r="B153" s="787">
        <v>40.109890109890109</v>
      </c>
      <c r="C153" s="655">
        <v>40.109890109890109</v>
      </c>
      <c r="D153" s="787">
        <v>40.109890109890109</v>
      </c>
      <c r="E153" s="654">
        <v>40.109890109890109</v>
      </c>
      <c r="F153" s="787">
        <v>40.109890109890109</v>
      </c>
      <c r="G153" s="757">
        <v>40.109890109890109</v>
      </c>
    </row>
    <row r="154" spans="1:7" ht="12.75" customHeight="1" x14ac:dyDescent="0.25">
      <c r="A154" s="279" t="s">
        <v>646</v>
      </c>
      <c r="B154" s="787">
        <v>13</v>
      </c>
      <c r="C154" s="655">
        <v>210</v>
      </c>
      <c r="D154" s="787">
        <v>13</v>
      </c>
      <c r="E154" s="654">
        <v>210</v>
      </c>
      <c r="F154" s="787">
        <v>90</v>
      </c>
      <c r="G154" s="757">
        <v>570</v>
      </c>
    </row>
    <row r="155" spans="1:7" ht="12.75" customHeight="1" x14ac:dyDescent="0.25">
      <c r="A155" s="279" t="s">
        <v>522</v>
      </c>
      <c r="B155" s="787">
        <v>27</v>
      </c>
      <c r="C155" s="655">
        <v>90</v>
      </c>
      <c r="D155" s="787">
        <v>27</v>
      </c>
      <c r="E155" s="654">
        <v>120</v>
      </c>
      <c r="F155" s="787">
        <v>81</v>
      </c>
      <c r="G155" s="757">
        <v>90</v>
      </c>
    </row>
    <row r="156" spans="1:7" ht="12.75" customHeight="1" x14ac:dyDescent="0.25">
      <c r="A156" s="279" t="s">
        <v>523</v>
      </c>
      <c r="B156" s="787">
        <v>930</v>
      </c>
      <c r="C156" s="655">
        <v>8400</v>
      </c>
      <c r="D156" s="787">
        <v>930</v>
      </c>
      <c r="E156" s="654">
        <v>8400</v>
      </c>
      <c r="F156" s="787">
        <v>930</v>
      </c>
      <c r="G156" s="757">
        <v>8400</v>
      </c>
    </row>
    <row r="157" spans="1:7" ht="12.75" customHeight="1" x14ac:dyDescent="0.25">
      <c r="A157" s="279" t="s">
        <v>524</v>
      </c>
      <c r="B157" s="787">
        <v>13</v>
      </c>
      <c r="C157" s="655">
        <v>230</v>
      </c>
      <c r="D157" s="787">
        <v>27</v>
      </c>
      <c r="E157" s="654">
        <v>240</v>
      </c>
      <c r="F157" s="787">
        <v>13</v>
      </c>
      <c r="G157" s="757">
        <v>230</v>
      </c>
    </row>
    <row r="158" spans="1:7" ht="12.75" customHeight="1" thickBot="1" x14ac:dyDescent="0.3">
      <c r="A158" s="319" t="s">
        <v>525</v>
      </c>
      <c r="B158" s="787">
        <v>22</v>
      </c>
      <c r="C158" s="655">
        <v>22</v>
      </c>
      <c r="D158" s="787">
        <v>22</v>
      </c>
      <c r="E158" s="654">
        <v>22</v>
      </c>
      <c r="F158" s="787">
        <v>86</v>
      </c>
      <c r="G158" s="757">
        <v>95</v>
      </c>
    </row>
    <row r="159" spans="1:7" ht="13.8" thickTop="1" x14ac:dyDescent="0.25">
      <c r="A159" s="66" t="s">
        <v>529</v>
      </c>
      <c r="B159" s="322"/>
      <c r="C159" s="322"/>
      <c r="D159" s="322"/>
      <c r="E159" s="322"/>
      <c r="F159" s="322"/>
      <c r="G159" s="765"/>
    </row>
    <row r="160" spans="1:7" x14ac:dyDescent="0.25">
      <c r="A160" s="320" t="s">
        <v>418</v>
      </c>
      <c r="B160" s="276"/>
      <c r="C160" s="276"/>
      <c r="D160" s="768"/>
      <c r="E160" s="768"/>
      <c r="F160" s="768"/>
      <c r="G160" s="796"/>
    </row>
    <row r="161" spans="1:7" ht="13.8" thickBot="1" x14ac:dyDescent="0.3">
      <c r="A161" s="69" t="s">
        <v>557</v>
      </c>
      <c r="B161" s="282"/>
      <c r="C161" s="282"/>
      <c r="D161" s="888"/>
      <c r="E161" s="888"/>
      <c r="F161" s="888"/>
      <c r="G161" s="1037"/>
    </row>
    <row r="162" spans="1:7" ht="13.8" thickTop="1" x14ac:dyDescent="0.25"/>
  </sheetData>
  <sheetProtection algorithmName="SHA-512" hashValue="DSej0VfiVd6truzuGX4AYYGExi01MgUUFjTuBvdhGWKm9K2r/7geEqCKihMcJJmlU3XNsuZIY4hVljflJAwuGQ==" saltValue="ZoIWTG9j+J7mduRz0NgnJQ==" spinCount="100000" sheet="1" objects="1" scenarios="1"/>
  <phoneticPr fontId="17" type="noConversion"/>
  <printOptions horizontalCentered="1"/>
  <pageMargins left="0.75" right="0.75" top="0.62" bottom="1" header="0.5" footer="0.5"/>
  <pageSetup scale="82" fitToHeight="4" orientation="landscape" horizontalDpi="4294967293" r:id="rId1"/>
  <headerFooter alignWithMargins="0">
    <oddFooter>&amp;LHawai'i DOH
Summer 2016 (rev Nov 2016)&amp;CPage &amp;P of &amp;N&amp;R&amp;A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G163"/>
  <sheetViews>
    <sheetView zoomScaleNormal="100" workbookViewId="0">
      <pane ySplit="2640" topLeftCell="A5" activePane="bottomLeft"/>
      <selection sqref="A1:XFD1048576"/>
      <selection pane="bottomLeft" activeCell="A5" sqref="A5"/>
    </sheetView>
  </sheetViews>
  <sheetFormatPr defaultColWidth="9.109375" defaultRowHeight="10.199999999999999" x14ac:dyDescent="0.2"/>
  <cols>
    <col min="1" max="1" width="40.88671875" style="280" customWidth="1"/>
    <col min="2" max="2" width="12.6640625" style="284" customWidth="1"/>
    <col min="3" max="3" width="22.6640625" style="1001" customWidth="1"/>
    <col min="4" max="4" width="12.6640625" style="284" customWidth="1"/>
    <col min="5" max="5" width="22.6640625" style="1066" customWidth="1"/>
    <col min="6" max="6" width="12.6640625" style="284" customWidth="1"/>
    <col min="7" max="7" width="22.6640625" style="1066" customWidth="1"/>
    <col min="8" max="16384" width="9.109375" style="280"/>
  </cols>
  <sheetData>
    <row r="1" spans="1:7" s="275" customFormat="1" ht="15.6" x14ac:dyDescent="0.3">
      <c r="A1" s="1067" t="s">
        <v>421</v>
      </c>
      <c r="B1" s="801"/>
      <c r="C1" s="803"/>
      <c r="D1" s="801"/>
      <c r="E1" s="803"/>
      <c r="F1" s="801"/>
      <c r="G1" s="803"/>
    </row>
    <row r="2" spans="1:7" s="275" customFormat="1" ht="10.8" thickBot="1" x14ac:dyDescent="0.25">
      <c r="A2" s="1003"/>
      <c r="B2" s="801"/>
      <c r="C2" s="803"/>
      <c r="D2" s="276"/>
      <c r="E2" s="1072"/>
      <c r="F2" s="276"/>
      <c r="G2" s="1072"/>
    </row>
    <row r="3" spans="1:7" s="278" customFormat="1" ht="23.25" customHeight="1" thickTop="1" thickBot="1" x14ac:dyDescent="0.3">
      <c r="A3" s="1022"/>
      <c r="B3" s="1090" t="s">
        <v>483</v>
      </c>
      <c r="C3" s="1091"/>
      <c r="D3" s="1092"/>
      <c r="E3" s="1091"/>
      <c r="F3" s="1093"/>
      <c r="G3" s="1094"/>
    </row>
    <row r="4" spans="1:7" s="278" customFormat="1" ht="68.25" customHeight="1" thickBot="1" x14ac:dyDescent="0.25">
      <c r="A4" s="1027" t="s">
        <v>242</v>
      </c>
      <c r="B4" s="778" t="s">
        <v>788</v>
      </c>
      <c r="C4" s="1095" t="s">
        <v>526</v>
      </c>
      <c r="D4" s="1096" t="s">
        <v>789</v>
      </c>
      <c r="E4" s="1097" t="s">
        <v>526</v>
      </c>
      <c r="F4" s="1088" t="s">
        <v>790</v>
      </c>
      <c r="G4" s="1098" t="s">
        <v>526</v>
      </c>
    </row>
    <row r="5" spans="1:7" s="278" customFormat="1" ht="11.25" customHeight="1" x14ac:dyDescent="0.2">
      <c r="A5" s="309" t="s">
        <v>589</v>
      </c>
      <c r="B5" s="783">
        <v>15</v>
      </c>
      <c r="C5" s="1099" t="s">
        <v>1448</v>
      </c>
      <c r="D5" s="783">
        <v>15</v>
      </c>
      <c r="E5" s="1048" t="s">
        <v>1448</v>
      </c>
      <c r="F5" s="783">
        <v>20</v>
      </c>
      <c r="G5" s="1100" t="s">
        <v>1449</v>
      </c>
    </row>
    <row r="6" spans="1:7" s="278" customFormat="1" ht="11.25" customHeight="1" x14ac:dyDescent="0.2">
      <c r="A6" s="279" t="s">
        <v>590</v>
      </c>
      <c r="B6" s="787">
        <v>13</v>
      </c>
      <c r="C6" s="1101" t="s">
        <v>1448</v>
      </c>
      <c r="D6" s="787">
        <v>13</v>
      </c>
      <c r="E6" s="1051" t="s">
        <v>1448</v>
      </c>
      <c r="F6" s="787">
        <v>307</v>
      </c>
      <c r="G6" s="1102" t="s">
        <v>1449</v>
      </c>
    </row>
    <row r="7" spans="1:7" s="278" customFormat="1" ht="11.25" customHeight="1" x14ac:dyDescent="0.2">
      <c r="A7" s="279" t="s">
        <v>591</v>
      </c>
      <c r="B7" s="787">
        <v>1500</v>
      </c>
      <c r="C7" s="1101" t="s">
        <v>1449</v>
      </c>
      <c r="D7" s="787">
        <v>1700</v>
      </c>
      <c r="E7" s="1051" t="s">
        <v>1448</v>
      </c>
      <c r="F7" s="787">
        <v>1500</v>
      </c>
      <c r="G7" s="1102" t="s">
        <v>1449</v>
      </c>
    </row>
    <row r="8" spans="1:7" s="278" customFormat="1" ht="11.25" customHeight="1" x14ac:dyDescent="0.2">
      <c r="A8" s="279" t="s">
        <v>592</v>
      </c>
      <c r="B8" s="787">
        <v>1.3999999999999999E-4</v>
      </c>
      <c r="C8" s="1101" t="s">
        <v>1449</v>
      </c>
      <c r="D8" s="787">
        <v>3.5000000000000003E-2</v>
      </c>
      <c r="E8" s="1051" t="s">
        <v>1448</v>
      </c>
      <c r="F8" s="787">
        <v>1.3999999999999999E-4</v>
      </c>
      <c r="G8" s="1102" t="s">
        <v>1449</v>
      </c>
    </row>
    <row r="9" spans="1:7" s="278" customFormat="1" ht="11.25" customHeight="1" x14ac:dyDescent="0.2">
      <c r="A9" s="279" t="s">
        <v>171</v>
      </c>
      <c r="B9" s="787">
        <v>700</v>
      </c>
      <c r="C9" s="1101" t="s">
        <v>1171</v>
      </c>
      <c r="D9" s="787">
        <v>700</v>
      </c>
      <c r="E9" s="1051" t="s">
        <v>1170</v>
      </c>
      <c r="F9" s="787">
        <v>700</v>
      </c>
      <c r="G9" s="1102" t="s">
        <v>1171</v>
      </c>
    </row>
    <row r="10" spans="1:7" s="278" customFormat="1" ht="11.25" customHeight="1" x14ac:dyDescent="0.2">
      <c r="A10" s="305" t="s">
        <v>172</v>
      </c>
      <c r="B10" s="787">
        <v>18</v>
      </c>
      <c r="C10" s="1101" t="s">
        <v>1448</v>
      </c>
      <c r="D10" s="787">
        <v>18</v>
      </c>
      <c r="E10" s="1051" t="s">
        <v>1448</v>
      </c>
      <c r="F10" s="787">
        <v>20</v>
      </c>
      <c r="G10" s="1102" t="s">
        <v>1449</v>
      </c>
    </row>
    <row r="11" spans="1:7" s="278" customFormat="1" ht="11.25" customHeight="1" x14ac:dyDescent="0.2">
      <c r="A11" s="305" t="s">
        <v>103</v>
      </c>
      <c r="B11" s="787">
        <v>11</v>
      </c>
      <c r="C11" s="1101" t="s">
        <v>1165</v>
      </c>
      <c r="D11" s="787">
        <v>11</v>
      </c>
      <c r="E11" s="1051" t="s">
        <v>1448</v>
      </c>
      <c r="F11" s="787">
        <v>11</v>
      </c>
      <c r="G11" s="1102" t="s">
        <v>1165</v>
      </c>
    </row>
    <row r="12" spans="1:7" s="278" customFormat="1" ht="11.25" customHeight="1" x14ac:dyDescent="0.2">
      <c r="A12" s="279" t="s">
        <v>593</v>
      </c>
      <c r="B12" s="787">
        <v>0.02</v>
      </c>
      <c r="C12" s="1101" t="s">
        <v>1448</v>
      </c>
      <c r="D12" s="787">
        <v>0.02</v>
      </c>
      <c r="E12" s="1051" t="s">
        <v>1448</v>
      </c>
      <c r="F12" s="787">
        <v>0.73</v>
      </c>
      <c r="G12" s="1102" t="s">
        <v>1449</v>
      </c>
    </row>
    <row r="13" spans="1:7" s="278" customFormat="1" ht="11.25" customHeight="1" x14ac:dyDescent="0.2">
      <c r="A13" s="279" t="s">
        <v>594</v>
      </c>
      <c r="B13" s="787">
        <v>30</v>
      </c>
      <c r="C13" s="1101" t="s">
        <v>1449</v>
      </c>
      <c r="D13" s="787">
        <v>130</v>
      </c>
      <c r="E13" s="1051" t="s">
        <v>1448</v>
      </c>
      <c r="F13" s="787">
        <v>30</v>
      </c>
      <c r="G13" s="1102" t="s">
        <v>1449</v>
      </c>
    </row>
    <row r="14" spans="1:7" s="278" customFormat="1" ht="11.25" customHeight="1" x14ac:dyDescent="0.2">
      <c r="A14" s="279" t="s">
        <v>731</v>
      </c>
      <c r="B14" s="787">
        <v>36</v>
      </c>
      <c r="C14" s="1101" t="s">
        <v>1450</v>
      </c>
      <c r="D14" s="787">
        <v>190</v>
      </c>
      <c r="E14" s="1051" t="s">
        <v>1451</v>
      </c>
      <c r="F14" s="787">
        <v>36</v>
      </c>
      <c r="G14" s="1102" t="s">
        <v>1450</v>
      </c>
    </row>
    <row r="15" spans="1:7" s="278" customFormat="1" ht="11.25" customHeight="1" x14ac:dyDescent="0.2">
      <c r="A15" s="279" t="s">
        <v>104</v>
      </c>
      <c r="B15" s="787">
        <v>12</v>
      </c>
      <c r="C15" s="1101" t="s">
        <v>1165</v>
      </c>
      <c r="D15" s="787">
        <v>12</v>
      </c>
      <c r="E15" s="1051" t="s">
        <v>1448</v>
      </c>
      <c r="F15" s="787">
        <v>12</v>
      </c>
      <c r="G15" s="1102" t="s">
        <v>1165</v>
      </c>
    </row>
    <row r="16" spans="1:7" s="278" customFormat="1" ht="11.25" customHeight="1" x14ac:dyDescent="0.2">
      <c r="A16" s="279" t="s">
        <v>732</v>
      </c>
      <c r="B16" s="787">
        <v>220</v>
      </c>
      <c r="C16" s="1101" t="s">
        <v>1449</v>
      </c>
      <c r="D16" s="787">
        <v>220</v>
      </c>
      <c r="E16" s="1051" t="s">
        <v>1448</v>
      </c>
      <c r="F16" s="787">
        <v>220</v>
      </c>
      <c r="G16" s="1102" t="s">
        <v>1449</v>
      </c>
    </row>
    <row r="17" spans="1:7" s="278" customFormat="1" ht="11.25" customHeight="1" x14ac:dyDescent="0.2">
      <c r="A17" s="279" t="s">
        <v>1245</v>
      </c>
      <c r="B17" s="787">
        <v>0.14000000000000001</v>
      </c>
      <c r="C17" s="1101" t="s">
        <v>1248</v>
      </c>
      <c r="D17" s="787">
        <v>0.14000000000000001</v>
      </c>
      <c r="E17" s="1051" t="s">
        <v>1247</v>
      </c>
      <c r="F17" s="787">
        <v>0.14000000000000001</v>
      </c>
      <c r="G17" s="1102" t="s">
        <v>1248</v>
      </c>
    </row>
    <row r="18" spans="1:7" s="278" customFormat="1" ht="11.25" customHeight="1" x14ac:dyDescent="0.2">
      <c r="A18" s="279" t="s">
        <v>733</v>
      </c>
      <c r="B18" s="787">
        <v>71.3</v>
      </c>
      <c r="C18" s="1101" t="s">
        <v>1449</v>
      </c>
      <c r="D18" s="787">
        <v>160</v>
      </c>
      <c r="E18" s="1051" t="s">
        <v>1448</v>
      </c>
      <c r="F18" s="787">
        <v>71.3</v>
      </c>
      <c r="G18" s="1102" t="s">
        <v>1449</v>
      </c>
    </row>
    <row r="19" spans="1:7" s="278" customFormat="1" ht="11.25" customHeight="1" x14ac:dyDescent="0.2">
      <c r="A19" s="279" t="s">
        <v>734</v>
      </c>
      <c r="B19" s="787">
        <v>2.7E-2</v>
      </c>
      <c r="C19" s="1101" t="s">
        <v>1449</v>
      </c>
      <c r="D19" s="787">
        <v>4.7</v>
      </c>
      <c r="E19" s="1051" t="s">
        <v>1448</v>
      </c>
      <c r="F19" s="787">
        <v>2.7E-2</v>
      </c>
      <c r="G19" s="1102" t="s">
        <v>1449</v>
      </c>
    </row>
    <row r="20" spans="1:7" s="278" customFormat="1" ht="11.25" customHeight="1" x14ac:dyDescent="0.2">
      <c r="A20" s="279" t="s">
        <v>735</v>
      </c>
      <c r="B20" s="787">
        <v>0.06</v>
      </c>
      <c r="C20" s="1101" t="s">
        <v>1448</v>
      </c>
      <c r="D20" s="787">
        <v>0.06</v>
      </c>
      <c r="E20" s="1051" t="s">
        <v>1448</v>
      </c>
      <c r="F20" s="787">
        <v>0.3</v>
      </c>
      <c r="G20" s="1102" t="s">
        <v>1449</v>
      </c>
    </row>
    <row r="21" spans="1:7" s="278" customFormat="1" ht="11.25" customHeight="1" x14ac:dyDescent="0.2">
      <c r="A21" s="279" t="s">
        <v>736</v>
      </c>
      <c r="B21" s="787">
        <v>0.68</v>
      </c>
      <c r="C21" s="1101" t="s">
        <v>1449</v>
      </c>
      <c r="D21" s="787">
        <v>2.6</v>
      </c>
      <c r="E21" s="1051" t="s">
        <v>1448</v>
      </c>
      <c r="F21" s="787">
        <v>0.68</v>
      </c>
      <c r="G21" s="1102" t="s">
        <v>1449</v>
      </c>
    </row>
    <row r="22" spans="1:7" s="278" customFormat="1" ht="11.25" customHeight="1" x14ac:dyDescent="0.2">
      <c r="A22" s="279" t="s">
        <v>737</v>
      </c>
      <c r="B22" s="787">
        <v>0.44</v>
      </c>
      <c r="C22" s="1101" t="s">
        <v>1449</v>
      </c>
      <c r="D22" s="787">
        <v>0.44</v>
      </c>
      <c r="E22" s="1051" t="s">
        <v>1448</v>
      </c>
      <c r="F22" s="787">
        <v>0.44</v>
      </c>
      <c r="G22" s="1102" t="s">
        <v>1449</v>
      </c>
    </row>
    <row r="23" spans="1:7" s="278" customFormat="1" ht="11.25" customHeight="1" x14ac:dyDescent="0.2">
      <c r="A23" s="279" t="s">
        <v>738</v>
      </c>
      <c r="B23" s="787">
        <v>0.64</v>
      </c>
      <c r="C23" s="1101" t="s">
        <v>1449</v>
      </c>
      <c r="D23" s="787">
        <v>0.64</v>
      </c>
      <c r="E23" s="1051" t="s">
        <v>1448</v>
      </c>
      <c r="F23" s="787">
        <v>0.64</v>
      </c>
      <c r="G23" s="1102" t="s">
        <v>1449</v>
      </c>
    </row>
    <row r="24" spans="1:7" s="278" customFormat="1" ht="11.25" customHeight="1" x14ac:dyDescent="0.2">
      <c r="A24" s="279" t="s">
        <v>136</v>
      </c>
      <c r="B24" s="787">
        <v>0.66</v>
      </c>
      <c r="C24" s="1101" t="s">
        <v>1449</v>
      </c>
      <c r="D24" s="787">
        <v>11</v>
      </c>
      <c r="E24" s="1051" t="s">
        <v>1448</v>
      </c>
      <c r="F24" s="787">
        <v>0.66</v>
      </c>
      <c r="G24" s="1102" t="s">
        <v>1449</v>
      </c>
    </row>
    <row r="25" spans="1:7" s="278" customFormat="1" ht="11.25" customHeight="1" x14ac:dyDescent="0.2">
      <c r="A25" s="279" t="s">
        <v>243</v>
      </c>
      <c r="B25" s="787">
        <v>6.5</v>
      </c>
      <c r="C25" s="1101" t="s">
        <v>1448</v>
      </c>
      <c r="D25" s="787">
        <v>6.5</v>
      </c>
      <c r="E25" s="1051" t="s">
        <v>1448</v>
      </c>
      <c r="F25" s="787">
        <v>14</v>
      </c>
      <c r="G25" s="1102" t="s">
        <v>1449</v>
      </c>
    </row>
    <row r="26" spans="1:7" s="278" customFormat="1" ht="11.25" customHeight="1" x14ac:dyDescent="0.2">
      <c r="A26" s="279" t="s">
        <v>137</v>
      </c>
      <c r="B26" s="787">
        <v>2380</v>
      </c>
      <c r="C26" s="1101" t="s">
        <v>1202</v>
      </c>
      <c r="D26" s="787">
        <v>2380</v>
      </c>
      <c r="E26" s="1051" t="s">
        <v>1200</v>
      </c>
      <c r="F26" s="787">
        <v>2380</v>
      </c>
      <c r="G26" s="1102" t="s">
        <v>1202</v>
      </c>
    </row>
    <row r="27" spans="1:7" s="278" customFormat="1" ht="11.25" customHeight="1" x14ac:dyDescent="0.2">
      <c r="A27" s="789" t="s">
        <v>1177</v>
      </c>
      <c r="B27" s="787">
        <v>0.37322971522061449</v>
      </c>
      <c r="C27" s="1101" t="s">
        <v>1452</v>
      </c>
      <c r="D27" s="787">
        <v>0.37322971522061449</v>
      </c>
      <c r="E27" s="1051" t="s">
        <v>1453</v>
      </c>
      <c r="F27" s="787">
        <v>0.37322971522061449</v>
      </c>
      <c r="G27" s="1102" t="s">
        <v>1452</v>
      </c>
    </row>
    <row r="28" spans="1:7" s="278" customFormat="1" ht="11.25" customHeight="1" x14ac:dyDescent="0.2">
      <c r="A28" s="279" t="s">
        <v>138</v>
      </c>
      <c r="B28" s="787">
        <v>3</v>
      </c>
      <c r="C28" s="1101" t="s">
        <v>1449</v>
      </c>
      <c r="D28" s="787">
        <v>3</v>
      </c>
      <c r="E28" s="1051" t="s">
        <v>1448</v>
      </c>
      <c r="F28" s="787">
        <v>3</v>
      </c>
      <c r="G28" s="1102" t="s">
        <v>1449</v>
      </c>
    </row>
    <row r="29" spans="1:7" s="278" customFormat="1" ht="11.25" customHeight="1" x14ac:dyDescent="0.2">
      <c r="A29" s="279" t="s">
        <v>139</v>
      </c>
      <c r="B29" s="787">
        <v>1000</v>
      </c>
      <c r="C29" s="1101" t="s">
        <v>1449</v>
      </c>
      <c r="D29" s="787">
        <v>7200</v>
      </c>
      <c r="E29" s="1051" t="s">
        <v>1448</v>
      </c>
      <c r="F29" s="787">
        <v>1000</v>
      </c>
      <c r="G29" s="1102" t="s">
        <v>1449</v>
      </c>
    </row>
    <row r="30" spans="1:7" s="278" customFormat="1" ht="11.25" customHeight="1" x14ac:dyDescent="0.2">
      <c r="A30" s="279" t="s">
        <v>140</v>
      </c>
      <c r="B30" s="787">
        <v>340</v>
      </c>
      <c r="C30" s="1101" t="s">
        <v>1165</v>
      </c>
      <c r="D30" s="787">
        <v>340</v>
      </c>
      <c r="E30" s="1051" t="s">
        <v>1448</v>
      </c>
      <c r="F30" s="787">
        <v>340</v>
      </c>
      <c r="G30" s="1102" t="s">
        <v>1165</v>
      </c>
    </row>
    <row r="31" spans="1:7" s="278" customFormat="1" ht="11.25" customHeight="1" x14ac:dyDescent="0.2">
      <c r="A31" s="279" t="s">
        <v>141</v>
      </c>
      <c r="B31" s="787">
        <v>230</v>
      </c>
      <c r="C31" s="1101" t="s">
        <v>1448</v>
      </c>
      <c r="D31" s="787">
        <v>230</v>
      </c>
      <c r="E31" s="1051" t="s">
        <v>1448</v>
      </c>
      <c r="F31" s="787">
        <v>320</v>
      </c>
      <c r="G31" s="1102" t="s">
        <v>1449</v>
      </c>
    </row>
    <row r="32" spans="1:7" s="278" customFormat="1" ht="11.25" customHeight="1" x14ac:dyDescent="0.2">
      <c r="A32" s="279" t="s">
        <v>142</v>
      </c>
      <c r="B32" s="787">
        <v>16</v>
      </c>
      <c r="C32" s="1101" t="s">
        <v>1165</v>
      </c>
      <c r="D32" s="787">
        <v>16</v>
      </c>
      <c r="E32" s="1051" t="s">
        <v>1448</v>
      </c>
      <c r="F32" s="787">
        <v>16</v>
      </c>
      <c r="G32" s="1102" t="s">
        <v>1165</v>
      </c>
    </row>
    <row r="33" spans="1:7" s="278" customFormat="1" ht="11.25" customHeight="1" x14ac:dyDescent="0.2">
      <c r="A33" s="279" t="s">
        <v>143</v>
      </c>
      <c r="B33" s="787">
        <v>3</v>
      </c>
      <c r="C33" s="1101" t="s">
        <v>1451</v>
      </c>
      <c r="D33" s="787">
        <v>3</v>
      </c>
      <c r="E33" s="1051" t="s">
        <v>1451</v>
      </c>
      <c r="F33" s="787">
        <v>9.3000000000000007</v>
      </c>
      <c r="G33" s="1102" t="s">
        <v>1450</v>
      </c>
    </row>
    <row r="34" spans="1:7" s="278" customFormat="1" ht="11.25" customHeight="1" x14ac:dyDescent="0.2">
      <c r="A34" s="279" t="s">
        <v>144</v>
      </c>
      <c r="B34" s="787">
        <v>9.8000000000000007</v>
      </c>
      <c r="C34" s="1101" t="s">
        <v>1449</v>
      </c>
      <c r="D34" s="787">
        <v>77</v>
      </c>
      <c r="E34" s="1051" t="s">
        <v>1448</v>
      </c>
      <c r="F34" s="787">
        <v>9.8000000000000007</v>
      </c>
      <c r="G34" s="1102" t="s">
        <v>1449</v>
      </c>
    </row>
    <row r="35" spans="1:7" s="278" customFormat="1" ht="11.25" customHeight="1" x14ac:dyDescent="0.2">
      <c r="A35" s="279" t="s">
        <v>655</v>
      </c>
      <c r="B35" s="787">
        <v>4.0000000000000001E-3</v>
      </c>
      <c r="C35" s="1101" t="s">
        <v>1450</v>
      </c>
      <c r="D35" s="787">
        <v>4.3E-3</v>
      </c>
      <c r="E35" s="1051" t="s">
        <v>1451</v>
      </c>
      <c r="F35" s="787">
        <v>4.0000000000000001E-3</v>
      </c>
      <c r="G35" s="1102" t="s">
        <v>1450</v>
      </c>
    </row>
    <row r="36" spans="1:7" s="278" customFormat="1" ht="11.25" customHeight="1" x14ac:dyDescent="0.2">
      <c r="A36" s="279" t="s">
        <v>145</v>
      </c>
      <c r="B36" s="787">
        <v>19</v>
      </c>
      <c r="C36" s="1101" t="s">
        <v>1165</v>
      </c>
      <c r="D36" s="787">
        <v>19</v>
      </c>
      <c r="E36" s="1051" t="s">
        <v>1448</v>
      </c>
      <c r="F36" s="787">
        <v>19</v>
      </c>
      <c r="G36" s="1102" t="s">
        <v>1165</v>
      </c>
    </row>
    <row r="37" spans="1:7" s="278" customFormat="1" ht="11.25" customHeight="1" x14ac:dyDescent="0.2">
      <c r="A37" s="279" t="s">
        <v>146</v>
      </c>
      <c r="B37" s="787">
        <v>25</v>
      </c>
      <c r="C37" s="1101" t="s">
        <v>1448</v>
      </c>
      <c r="D37" s="787">
        <v>25</v>
      </c>
      <c r="E37" s="1051" t="s">
        <v>1448</v>
      </c>
      <c r="F37" s="787">
        <v>64</v>
      </c>
      <c r="G37" s="1102" t="s">
        <v>1449</v>
      </c>
    </row>
    <row r="38" spans="1:7" s="278" customFormat="1" ht="11.25" customHeight="1" x14ac:dyDescent="0.2">
      <c r="A38" s="279" t="s">
        <v>829</v>
      </c>
      <c r="B38" s="787">
        <v>20857.142857142859</v>
      </c>
      <c r="C38" s="1101" t="s">
        <v>1452</v>
      </c>
      <c r="D38" s="787">
        <v>20857.142857142859</v>
      </c>
      <c r="E38" s="1051" t="s">
        <v>1453</v>
      </c>
      <c r="F38" s="787">
        <v>20857.142857142859</v>
      </c>
      <c r="G38" s="1102" t="s">
        <v>1452</v>
      </c>
    </row>
    <row r="39" spans="1:7" ht="11.25" customHeight="1" x14ac:dyDescent="0.2">
      <c r="A39" s="307" t="s">
        <v>147</v>
      </c>
      <c r="B39" s="787">
        <v>28</v>
      </c>
      <c r="C39" s="1101" t="s">
        <v>1449</v>
      </c>
      <c r="D39" s="787">
        <v>140</v>
      </c>
      <c r="E39" s="1051" t="s">
        <v>1448</v>
      </c>
      <c r="F39" s="787">
        <v>28</v>
      </c>
      <c r="G39" s="1102" t="s">
        <v>1449</v>
      </c>
    </row>
    <row r="40" spans="1:7" ht="11.25" customHeight="1" x14ac:dyDescent="0.2">
      <c r="A40" s="279" t="s">
        <v>830</v>
      </c>
      <c r="B40" s="787">
        <v>187.71428571428572</v>
      </c>
      <c r="C40" s="1101" t="s">
        <v>1452</v>
      </c>
      <c r="D40" s="787">
        <v>187.71428571428572</v>
      </c>
      <c r="E40" s="1051" t="s">
        <v>1453</v>
      </c>
      <c r="F40" s="787">
        <v>187.71428571428572</v>
      </c>
      <c r="G40" s="1102" t="s">
        <v>1452</v>
      </c>
    </row>
    <row r="41" spans="1:7" ht="11.25" customHeight="1" x14ac:dyDescent="0.2">
      <c r="A41" s="279" t="s">
        <v>148</v>
      </c>
      <c r="B41" s="787">
        <v>32</v>
      </c>
      <c r="C41" s="1101" t="s">
        <v>1448</v>
      </c>
      <c r="D41" s="787">
        <v>32</v>
      </c>
      <c r="E41" s="1051" t="s">
        <v>1448</v>
      </c>
      <c r="F41" s="787">
        <v>400</v>
      </c>
      <c r="G41" s="1102" t="s">
        <v>1449</v>
      </c>
    </row>
    <row r="42" spans="1:7" ht="11.25" customHeight="1" x14ac:dyDescent="0.2">
      <c r="A42" s="279" t="s">
        <v>653</v>
      </c>
      <c r="B42" s="787">
        <v>11</v>
      </c>
      <c r="C42" s="1101" t="s">
        <v>1168</v>
      </c>
      <c r="D42" s="787">
        <v>11</v>
      </c>
      <c r="E42" s="1051" t="s">
        <v>1168</v>
      </c>
      <c r="F42" s="787">
        <v>50</v>
      </c>
      <c r="G42" s="1102" t="s">
        <v>1168</v>
      </c>
    </row>
    <row r="43" spans="1:7" ht="11.25" customHeight="1" x14ac:dyDescent="0.2">
      <c r="A43" s="279" t="s">
        <v>827</v>
      </c>
      <c r="B43" s="787">
        <v>20</v>
      </c>
      <c r="C43" s="1101" t="s">
        <v>1449</v>
      </c>
      <c r="D43" s="787">
        <v>74</v>
      </c>
      <c r="E43" s="1051" t="s">
        <v>1448</v>
      </c>
      <c r="F43" s="787">
        <v>20</v>
      </c>
      <c r="G43" s="1102" t="s">
        <v>1449</v>
      </c>
    </row>
    <row r="44" spans="1:7" ht="11.25" customHeight="1" x14ac:dyDescent="0.2">
      <c r="A44" s="279" t="s">
        <v>828</v>
      </c>
      <c r="B44" s="787">
        <v>11</v>
      </c>
      <c r="C44" s="1101" t="s">
        <v>1451</v>
      </c>
      <c r="D44" s="787">
        <v>11</v>
      </c>
      <c r="E44" s="1051" t="s">
        <v>1451</v>
      </c>
      <c r="F44" s="787">
        <v>50</v>
      </c>
      <c r="G44" s="1102" t="s">
        <v>1450</v>
      </c>
    </row>
    <row r="45" spans="1:7" ht="11.25" customHeight="1" x14ac:dyDescent="0.2">
      <c r="A45" s="279" t="s">
        <v>149</v>
      </c>
      <c r="B45" s="787">
        <v>2</v>
      </c>
      <c r="C45" s="1101" t="s">
        <v>1449</v>
      </c>
      <c r="D45" s="787">
        <v>4.7</v>
      </c>
      <c r="E45" s="1051" t="s">
        <v>1448</v>
      </c>
      <c r="F45" s="787">
        <v>2</v>
      </c>
      <c r="G45" s="1102" t="s">
        <v>1449</v>
      </c>
    </row>
    <row r="46" spans="1:7" ht="11.25" customHeight="1" x14ac:dyDescent="0.2">
      <c r="A46" s="279" t="s">
        <v>150</v>
      </c>
      <c r="B46" s="787">
        <v>19</v>
      </c>
      <c r="C46" s="1101" t="s">
        <v>1448</v>
      </c>
      <c r="D46" s="787">
        <v>19</v>
      </c>
      <c r="E46" s="1051" t="s">
        <v>1448</v>
      </c>
      <c r="F46" s="787">
        <v>23</v>
      </c>
      <c r="G46" s="1102" t="s">
        <v>1449</v>
      </c>
    </row>
    <row r="47" spans="1:7" ht="11.25" customHeight="1" x14ac:dyDescent="0.2">
      <c r="A47" s="279" t="s">
        <v>151</v>
      </c>
      <c r="B47" s="787">
        <v>2.9</v>
      </c>
      <c r="C47" s="1101" t="s">
        <v>1450</v>
      </c>
      <c r="D47" s="787">
        <v>6</v>
      </c>
      <c r="E47" s="1051" t="s">
        <v>1451</v>
      </c>
      <c r="F47" s="787">
        <v>2.9</v>
      </c>
      <c r="G47" s="1102" t="s">
        <v>1450</v>
      </c>
    </row>
    <row r="48" spans="1:7" ht="11.25" customHeight="1" x14ac:dyDescent="0.2">
      <c r="A48" s="279" t="s">
        <v>152</v>
      </c>
      <c r="B48" s="787">
        <v>1</v>
      </c>
      <c r="C48" s="1101" t="s">
        <v>1450</v>
      </c>
      <c r="D48" s="787">
        <v>5.2</v>
      </c>
      <c r="E48" s="1051" t="s">
        <v>1451</v>
      </c>
      <c r="F48" s="787">
        <v>1</v>
      </c>
      <c r="G48" s="1102" t="s">
        <v>1450</v>
      </c>
    </row>
    <row r="49" spans="1:7" ht="11.25" customHeight="1" x14ac:dyDescent="0.2">
      <c r="A49" s="305" t="s">
        <v>105</v>
      </c>
      <c r="B49" s="787">
        <v>79</v>
      </c>
      <c r="C49" s="1101" t="s">
        <v>1448</v>
      </c>
      <c r="D49" s="787">
        <v>79</v>
      </c>
      <c r="E49" s="1051" t="s">
        <v>1448</v>
      </c>
      <c r="F49" s="787">
        <v>190</v>
      </c>
      <c r="G49" s="1102" t="s">
        <v>1449</v>
      </c>
    </row>
    <row r="50" spans="1:7" ht="11.25" customHeight="1" x14ac:dyDescent="0.2">
      <c r="A50" s="279" t="s">
        <v>106</v>
      </c>
      <c r="B50" s="787">
        <v>300</v>
      </c>
      <c r="C50" s="1101" t="s">
        <v>1190</v>
      </c>
      <c r="D50" s="787">
        <v>300</v>
      </c>
      <c r="E50" s="1051" t="s">
        <v>1178</v>
      </c>
      <c r="F50" s="787">
        <v>300</v>
      </c>
      <c r="G50" s="1102" t="s">
        <v>1190</v>
      </c>
    </row>
    <row r="51" spans="1:7" ht="11.25" customHeight="1" x14ac:dyDescent="0.2">
      <c r="A51" s="279" t="s">
        <v>153</v>
      </c>
      <c r="B51" s="787">
        <v>0.8</v>
      </c>
      <c r="C51" s="1101" t="s">
        <v>1448</v>
      </c>
      <c r="D51" s="787">
        <v>0.8</v>
      </c>
      <c r="E51" s="1051" t="s">
        <v>1448</v>
      </c>
      <c r="F51" s="787">
        <v>7.1</v>
      </c>
      <c r="G51" s="1102" t="s">
        <v>1449</v>
      </c>
    </row>
    <row r="52" spans="1:7" ht="11.25" customHeight="1" x14ac:dyDescent="0.2">
      <c r="A52" s="279" t="s">
        <v>401</v>
      </c>
      <c r="B52" s="787">
        <v>0.04</v>
      </c>
      <c r="C52" s="1101" t="s">
        <v>1452</v>
      </c>
      <c r="D52" s="787">
        <v>0.04</v>
      </c>
      <c r="E52" s="1051" t="s">
        <v>1453</v>
      </c>
      <c r="F52" s="787">
        <v>0.04</v>
      </c>
      <c r="G52" s="1102" t="s">
        <v>1452</v>
      </c>
    </row>
    <row r="53" spans="1:7" ht="11.25" customHeight="1" x14ac:dyDescent="0.2">
      <c r="A53" s="279" t="s">
        <v>154</v>
      </c>
      <c r="B53" s="787">
        <v>34</v>
      </c>
      <c r="C53" s="1101" t="s">
        <v>1449</v>
      </c>
      <c r="D53" s="787">
        <v>320</v>
      </c>
      <c r="E53" s="1051" t="s">
        <v>1448</v>
      </c>
      <c r="F53" s="787">
        <v>34</v>
      </c>
      <c r="G53" s="1102" t="s">
        <v>1449</v>
      </c>
    </row>
    <row r="54" spans="1:7" ht="11.25" customHeight="1" x14ac:dyDescent="0.2">
      <c r="A54" s="279" t="s">
        <v>528</v>
      </c>
      <c r="B54" s="787">
        <v>1400</v>
      </c>
      <c r="C54" s="1101" t="s">
        <v>371</v>
      </c>
      <c r="D54" s="787">
        <v>1400</v>
      </c>
      <c r="E54" s="1051" t="s">
        <v>371</v>
      </c>
      <c r="F54" s="787">
        <v>1400</v>
      </c>
      <c r="G54" s="1102" t="s">
        <v>371</v>
      </c>
    </row>
    <row r="55" spans="1:7" ht="11.25" customHeight="1" x14ac:dyDescent="0.2">
      <c r="A55" s="279" t="s">
        <v>155</v>
      </c>
      <c r="B55" s="787">
        <v>14</v>
      </c>
      <c r="C55" s="1101" t="s">
        <v>1449</v>
      </c>
      <c r="D55" s="787">
        <v>23</v>
      </c>
      <c r="E55" s="1051" t="s">
        <v>1448</v>
      </c>
      <c r="F55" s="787">
        <v>14</v>
      </c>
      <c r="G55" s="1102" t="s">
        <v>1449</v>
      </c>
    </row>
    <row r="56" spans="1:7" ht="11.25" customHeight="1" x14ac:dyDescent="0.2">
      <c r="A56" s="279" t="s">
        <v>235</v>
      </c>
      <c r="B56" s="787">
        <v>22</v>
      </c>
      <c r="C56" s="1101" t="s">
        <v>1448</v>
      </c>
      <c r="D56" s="787">
        <v>22</v>
      </c>
      <c r="E56" s="1051" t="s">
        <v>1448</v>
      </c>
      <c r="F56" s="787">
        <v>71</v>
      </c>
      <c r="G56" s="1102" t="s">
        <v>1449</v>
      </c>
    </row>
    <row r="57" spans="1:7" ht="11.25" customHeight="1" x14ac:dyDescent="0.2">
      <c r="A57" s="279" t="s">
        <v>236</v>
      </c>
      <c r="B57" s="787">
        <v>9.4</v>
      </c>
      <c r="C57" s="1101" t="s">
        <v>1448</v>
      </c>
      <c r="D57" s="787">
        <v>9.4</v>
      </c>
      <c r="E57" s="1051" t="s">
        <v>1448</v>
      </c>
      <c r="F57" s="787">
        <v>15</v>
      </c>
      <c r="G57" s="1102" t="s">
        <v>1449</v>
      </c>
    </row>
    <row r="58" spans="1:7" ht="11.25" customHeight="1" x14ac:dyDescent="0.2">
      <c r="A58" s="279" t="s">
        <v>237</v>
      </c>
      <c r="B58" s="787">
        <v>4.5</v>
      </c>
      <c r="C58" s="1101" t="s">
        <v>1165</v>
      </c>
      <c r="D58" s="787">
        <v>4.5</v>
      </c>
      <c r="E58" s="1051" t="s">
        <v>1448</v>
      </c>
      <c r="F58" s="787">
        <v>4.5</v>
      </c>
      <c r="G58" s="1102" t="s">
        <v>1165</v>
      </c>
    </row>
    <row r="59" spans="1:7" ht="11.25" customHeight="1" x14ac:dyDescent="0.2">
      <c r="A59" s="279" t="s">
        <v>375</v>
      </c>
      <c r="B59" s="787">
        <v>1.0999999999999999E-2</v>
      </c>
      <c r="C59" s="1101" t="s">
        <v>1449</v>
      </c>
      <c r="D59" s="787">
        <v>1.0999999999999999E-2</v>
      </c>
      <c r="E59" s="1051" t="s">
        <v>1448</v>
      </c>
      <c r="F59" s="787">
        <v>1.0999999999999999E-2</v>
      </c>
      <c r="G59" s="1102" t="s">
        <v>1449</v>
      </c>
    </row>
    <row r="60" spans="1:7" ht="11.25" customHeight="1" x14ac:dyDescent="0.2">
      <c r="A60" s="279" t="s">
        <v>376</v>
      </c>
      <c r="B60" s="787">
        <v>0.41</v>
      </c>
      <c r="C60" s="1101" t="s">
        <v>1165</v>
      </c>
      <c r="D60" s="787">
        <v>0.41</v>
      </c>
      <c r="E60" s="1051" t="s">
        <v>1448</v>
      </c>
      <c r="F60" s="787">
        <v>0.41</v>
      </c>
      <c r="G60" s="1102" t="s">
        <v>1165</v>
      </c>
    </row>
    <row r="61" spans="1:7" ht="11.25" customHeight="1" x14ac:dyDescent="0.2">
      <c r="A61" s="279" t="s">
        <v>377</v>
      </c>
      <c r="B61" s="787">
        <v>1E-3</v>
      </c>
      <c r="C61" s="1101" t="s">
        <v>1450</v>
      </c>
      <c r="D61" s="787">
        <v>1E-3</v>
      </c>
      <c r="E61" s="1051" t="s">
        <v>1451</v>
      </c>
      <c r="F61" s="787">
        <v>1E-3</v>
      </c>
      <c r="G61" s="1102" t="s">
        <v>1450</v>
      </c>
    </row>
    <row r="62" spans="1:7" ht="11.25" customHeight="1" x14ac:dyDescent="0.2">
      <c r="A62" s="279" t="s">
        <v>244</v>
      </c>
      <c r="B62" s="787">
        <v>47</v>
      </c>
      <c r="C62" s="1101" t="s">
        <v>1449</v>
      </c>
      <c r="D62" s="787">
        <v>410</v>
      </c>
      <c r="E62" s="1051" t="s">
        <v>1448</v>
      </c>
      <c r="F62" s="787">
        <v>47</v>
      </c>
      <c r="G62" s="1102" t="s">
        <v>1449</v>
      </c>
    </row>
    <row r="63" spans="1:7" ht="11.25" customHeight="1" x14ac:dyDescent="0.2">
      <c r="A63" s="279" t="s">
        <v>245</v>
      </c>
      <c r="B63" s="787">
        <v>910</v>
      </c>
      <c r="C63" s="1101" t="s">
        <v>1449</v>
      </c>
      <c r="D63" s="787">
        <v>2000</v>
      </c>
      <c r="E63" s="1051" t="s">
        <v>1448</v>
      </c>
      <c r="F63" s="787">
        <v>910</v>
      </c>
      <c r="G63" s="1102" t="s">
        <v>1449</v>
      </c>
    </row>
    <row r="64" spans="1:7" ht="11.25" customHeight="1" x14ac:dyDescent="0.2">
      <c r="A64" s="279" t="s">
        <v>307</v>
      </c>
      <c r="B64" s="787">
        <v>25</v>
      </c>
      <c r="C64" s="1101" t="s">
        <v>1449</v>
      </c>
      <c r="D64" s="787">
        <v>130</v>
      </c>
      <c r="E64" s="1051" t="s">
        <v>1448</v>
      </c>
      <c r="F64" s="787">
        <v>25</v>
      </c>
      <c r="G64" s="1102" t="s">
        <v>1449</v>
      </c>
    </row>
    <row r="65" spans="1:7" ht="11.25" customHeight="1" x14ac:dyDescent="0.2">
      <c r="A65" s="279" t="s">
        <v>308</v>
      </c>
      <c r="B65" s="787">
        <v>620</v>
      </c>
      <c r="C65" s="1101" t="s">
        <v>1165</v>
      </c>
      <c r="D65" s="787">
        <v>620</v>
      </c>
      <c r="E65" s="1051" t="s">
        <v>1448</v>
      </c>
      <c r="F65" s="787">
        <v>620</v>
      </c>
      <c r="G65" s="1102" t="s">
        <v>1165</v>
      </c>
    </row>
    <row r="66" spans="1:7" ht="11.25" customHeight="1" x14ac:dyDescent="0.2">
      <c r="A66" s="279" t="s">
        <v>238</v>
      </c>
      <c r="B66" s="787">
        <v>558</v>
      </c>
      <c r="C66" s="1101" t="s">
        <v>1165</v>
      </c>
      <c r="D66" s="787">
        <v>558</v>
      </c>
      <c r="E66" s="1051" t="s">
        <v>1448</v>
      </c>
      <c r="F66" s="787">
        <v>558</v>
      </c>
      <c r="G66" s="1102" t="s">
        <v>1165</v>
      </c>
    </row>
    <row r="67" spans="1:7" ht="11.25" customHeight="1" x14ac:dyDescent="0.2">
      <c r="A67" s="279" t="s">
        <v>1002</v>
      </c>
      <c r="B67" s="787">
        <v>11</v>
      </c>
      <c r="C67" s="1101" t="s">
        <v>1448</v>
      </c>
      <c r="D67" s="787">
        <v>11</v>
      </c>
      <c r="E67" s="1051" t="s">
        <v>1448</v>
      </c>
      <c r="F67" s="787">
        <v>790</v>
      </c>
      <c r="G67" s="1102" t="s">
        <v>1449</v>
      </c>
    </row>
    <row r="68" spans="1:7" ht="11.25" customHeight="1" x14ac:dyDescent="0.2">
      <c r="A68" s="279" t="s">
        <v>107</v>
      </c>
      <c r="B68" s="787">
        <v>70</v>
      </c>
      <c r="C68" s="1101" t="s">
        <v>1449</v>
      </c>
      <c r="D68" s="787">
        <v>79.2</v>
      </c>
      <c r="E68" s="1051" t="s">
        <v>1448</v>
      </c>
      <c r="F68" s="787">
        <v>70</v>
      </c>
      <c r="G68" s="1102" t="s">
        <v>1449</v>
      </c>
    </row>
    <row r="69" spans="1:7" ht="11.25" customHeight="1" x14ac:dyDescent="0.2">
      <c r="A69" s="279" t="s">
        <v>1003</v>
      </c>
      <c r="B69" s="787">
        <v>520</v>
      </c>
      <c r="C69" s="1101" t="s">
        <v>1165</v>
      </c>
      <c r="D69" s="787">
        <v>520</v>
      </c>
      <c r="E69" s="1051" t="s">
        <v>1448</v>
      </c>
      <c r="F69" s="787">
        <v>520</v>
      </c>
      <c r="G69" s="1102" t="s">
        <v>1165</v>
      </c>
    </row>
    <row r="70" spans="1:7" ht="11.25" customHeight="1" x14ac:dyDescent="0.2">
      <c r="A70" s="279" t="s">
        <v>309</v>
      </c>
      <c r="B70" s="787">
        <v>0.06</v>
      </c>
      <c r="C70" s="1101" t="s">
        <v>1449</v>
      </c>
      <c r="D70" s="787">
        <v>1.7</v>
      </c>
      <c r="E70" s="1051" t="s">
        <v>1448</v>
      </c>
      <c r="F70" s="787">
        <v>0.06</v>
      </c>
      <c r="G70" s="1102" t="s">
        <v>1449</v>
      </c>
    </row>
    <row r="71" spans="1:7" ht="11.25" customHeight="1" x14ac:dyDescent="0.2">
      <c r="A71" s="279" t="s">
        <v>1004</v>
      </c>
      <c r="B71" s="787">
        <v>1.9E-3</v>
      </c>
      <c r="C71" s="1101" t="s">
        <v>1450</v>
      </c>
      <c r="D71" s="787">
        <v>1.9E-3</v>
      </c>
      <c r="E71" s="1051" t="s">
        <v>1451</v>
      </c>
      <c r="F71" s="787">
        <v>1.9E-3</v>
      </c>
      <c r="G71" s="1102" t="s">
        <v>1450</v>
      </c>
    </row>
    <row r="72" spans="1:7" ht="11.25" customHeight="1" x14ac:dyDescent="0.2">
      <c r="A72" s="279" t="s">
        <v>1005</v>
      </c>
      <c r="B72" s="787">
        <v>210</v>
      </c>
      <c r="C72" s="1101" t="s">
        <v>1449</v>
      </c>
      <c r="D72" s="787">
        <v>220</v>
      </c>
      <c r="E72" s="1051" t="s">
        <v>1448</v>
      </c>
      <c r="F72" s="787">
        <v>210</v>
      </c>
      <c r="G72" s="1102" t="s">
        <v>1449</v>
      </c>
    </row>
    <row r="73" spans="1:7" ht="11.25" customHeight="1" x14ac:dyDescent="0.2">
      <c r="A73" s="279" t="s">
        <v>1007</v>
      </c>
      <c r="B73" s="787">
        <v>120</v>
      </c>
      <c r="C73" s="1101" t="s">
        <v>1165</v>
      </c>
      <c r="D73" s="787">
        <v>120</v>
      </c>
      <c r="E73" s="1051" t="s">
        <v>1448</v>
      </c>
      <c r="F73" s="787">
        <v>120</v>
      </c>
      <c r="G73" s="1102" t="s">
        <v>1165</v>
      </c>
    </row>
    <row r="74" spans="1:7" ht="11.25" customHeight="1" x14ac:dyDescent="0.2">
      <c r="A74" s="279" t="s">
        <v>1006</v>
      </c>
      <c r="B74" s="787">
        <v>1100</v>
      </c>
      <c r="C74" s="1101" t="s">
        <v>1448</v>
      </c>
      <c r="D74" s="787">
        <v>1100</v>
      </c>
      <c r="E74" s="1051" t="s">
        <v>1448</v>
      </c>
      <c r="F74" s="787">
        <v>2900</v>
      </c>
      <c r="G74" s="1102" t="s">
        <v>1449</v>
      </c>
    </row>
    <row r="75" spans="1:7" ht="11.25" customHeight="1" x14ac:dyDescent="0.2">
      <c r="A75" s="305" t="s">
        <v>108</v>
      </c>
      <c r="B75" s="787">
        <v>10</v>
      </c>
      <c r="C75" s="1101" t="s">
        <v>1449</v>
      </c>
      <c r="D75" s="787">
        <v>22</v>
      </c>
      <c r="E75" s="1051" t="s">
        <v>1448</v>
      </c>
      <c r="F75" s="787">
        <v>10</v>
      </c>
      <c r="G75" s="1102" t="s">
        <v>1449</v>
      </c>
    </row>
    <row r="76" spans="1:7" ht="11.25" customHeight="1" x14ac:dyDescent="0.2">
      <c r="A76" s="279" t="s">
        <v>310</v>
      </c>
      <c r="B76" s="787">
        <v>14.3</v>
      </c>
      <c r="C76" s="1101" t="s">
        <v>1449</v>
      </c>
      <c r="D76" s="787">
        <v>71</v>
      </c>
      <c r="E76" s="1051" t="s">
        <v>1448</v>
      </c>
      <c r="F76" s="787">
        <v>14.3</v>
      </c>
      <c r="G76" s="1102" t="s">
        <v>1449</v>
      </c>
    </row>
    <row r="77" spans="1:7" ht="11.25" customHeight="1" x14ac:dyDescent="0.2">
      <c r="A77" s="305" t="s">
        <v>109</v>
      </c>
      <c r="B77" s="787">
        <v>9.1</v>
      </c>
      <c r="C77" s="1101" t="s">
        <v>1449</v>
      </c>
      <c r="D77" s="787">
        <v>44</v>
      </c>
      <c r="E77" s="1051" t="s">
        <v>1448</v>
      </c>
      <c r="F77" s="787">
        <v>9.1</v>
      </c>
      <c r="G77" s="1102" t="s">
        <v>1449</v>
      </c>
    </row>
    <row r="78" spans="1:7" ht="11.25" customHeight="1" x14ac:dyDescent="0.2">
      <c r="A78" s="305" t="s">
        <v>110</v>
      </c>
      <c r="B78" s="787">
        <v>81</v>
      </c>
      <c r="C78" s="1101" t="s">
        <v>1165</v>
      </c>
      <c r="D78" s="787">
        <v>81</v>
      </c>
      <c r="E78" s="1051" t="s">
        <v>1448</v>
      </c>
      <c r="F78" s="787">
        <v>81</v>
      </c>
      <c r="G78" s="1102" t="s">
        <v>1165</v>
      </c>
    </row>
    <row r="79" spans="1:7" ht="11.25" customHeight="1" x14ac:dyDescent="0.2">
      <c r="A79" s="279" t="s">
        <v>402</v>
      </c>
      <c r="B79" s="787">
        <v>335000</v>
      </c>
      <c r="C79" s="1101" t="s">
        <v>1181</v>
      </c>
      <c r="D79" s="787">
        <v>335000</v>
      </c>
      <c r="E79" s="1051" t="s">
        <v>1181</v>
      </c>
      <c r="F79" s="787">
        <v>500000</v>
      </c>
      <c r="G79" s="1102" t="s">
        <v>1183</v>
      </c>
    </row>
    <row r="80" spans="1:7" ht="11.25" customHeight="1" x14ac:dyDescent="0.2">
      <c r="A80" s="279" t="s">
        <v>635</v>
      </c>
      <c r="B80" s="787">
        <v>3.1E-9</v>
      </c>
      <c r="C80" s="1101" t="s">
        <v>1165</v>
      </c>
      <c r="D80" s="787">
        <v>3.1E-9</v>
      </c>
      <c r="E80" s="1051" t="s">
        <v>1448</v>
      </c>
      <c r="F80" s="787">
        <v>3.1E-9</v>
      </c>
      <c r="G80" s="1102" t="s">
        <v>1165</v>
      </c>
    </row>
    <row r="81" spans="1:7" ht="11.25" customHeight="1" x14ac:dyDescent="0.2">
      <c r="A81" s="279" t="s">
        <v>111</v>
      </c>
      <c r="B81" s="787">
        <v>60</v>
      </c>
      <c r="C81" s="1101" t="s">
        <v>1180</v>
      </c>
      <c r="D81" s="787">
        <v>60</v>
      </c>
      <c r="E81" s="1051" t="s">
        <v>1180</v>
      </c>
      <c r="F81" s="787">
        <v>60</v>
      </c>
      <c r="G81" s="1102" t="s">
        <v>1180</v>
      </c>
    </row>
    <row r="82" spans="1:7" ht="11.25" customHeight="1" x14ac:dyDescent="0.2">
      <c r="A82" s="279" t="s">
        <v>384</v>
      </c>
      <c r="B82" s="787">
        <v>8.6999999999999994E-3</v>
      </c>
      <c r="C82" s="1101" t="s">
        <v>1450</v>
      </c>
      <c r="D82" s="787">
        <v>5.6000000000000001E-2</v>
      </c>
      <c r="E82" s="1051" t="s">
        <v>1451</v>
      </c>
      <c r="F82" s="787">
        <v>8.6999999999999994E-3</v>
      </c>
      <c r="G82" s="1102" t="s">
        <v>1450</v>
      </c>
    </row>
    <row r="83" spans="1:7" ht="11.25" customHeight="1" x14ac:dyDescent="0.2">
      <c r="A83" s="279" t="s">
        <v>350</v>
      </c>
      <c r="B83" s="787">
        <v>2.3E-3</v>
      </c>
      <c r="C83" s="1101" t="s">
        <v>1450</v>
      </c>
      <c r="D83" s="787">
        <v>2.3E-3</v>
      </c>
      <c r="E83" s="1051" t="s">
        <v>1451</v>
      </c>
      <c r="F83" s="787">
        <v>2.3E-3</v>
      </c>
      <c r="G83" s="1102" t="s">
        <v>1450</v>
      </c>
    </row>
    <row r="84" spans="1:7" ht="11.25" customHeight="1" x14ac:dyDescent="0.2">
      <c r="A84" s="279" t="s">
        <v>36</v>
      </c>
      <c r="B84" s="787" t="s">
        <v>1014</v>
      </c>
      <c r="C84" s="1033" t="s">
        <v>58</v>
      </c>
      <c r="D84" s="787" t="s">
        <v>1014</v>
      </c>
      <c r="E84" s="1033" t="s">
        <v>58</v>
      </c>
      <c r="F84" s="787" t="s">
        <v>1014</v>
      </c>
      <c r="G84" s="1102" t="s">
        <v>1014</v>
      </c>
    </row>
    <row r="85" spans="1:7" ht="11.25" customHeight="1" x14ac:dyDescent="0.2">
      <c r="A85" s="279" t="s">
        <v>351</v>
      </c>
      <c r="B85" s="787">
        <v>7.3</v>
      </c>
      <c r="C85" s="1101" t="s">
        <v>1449</v>
      </c>
      <c r="D85" s="787">
        <v>61</v>
      </c>
      <c r="E85" s="1051" t="s">
        <v>1448</v>
      </c>
      <c r="F85" s="787">
        <v>7.3</v>
      </c>
      <c r="G85" s="1102" t="s">
        <v>1449</v>
      </c>
    </row>
    <row r="86" spans="1:7" ht="11.25" customHeight="1" x14ac:dyDescent="0.2">
      <c r="A86" s="279" t="s">
        <v>352</v>
      </c>
      <c r="B86" s="787">
        <v>0.8</v>
      </c>
      <c r="C86" s="1101" t="s">
        <v>1448</v>
      </c>
      <c r="D86" s="787">
        <v>0.8</v>
      </c>
      <c r="E86" s="1051" t="s">
        <v>1448</v>
      </c>
      <c r="F86" s="787">
        <v>7.1</v>
      </c>
      <c r="G86" s="1102" t="s">
        <v>1449</v>
      </c>
    </row>
    <row r="87" spans="1:7" ht="11.25" customHeight="1" x14ac:dyDescent="0.2">
      <c r="A87" s="279" t="s">
        <v>353</v>
      </c>
      <c r="B87" s="787">
        <v>3.9</v>
      </c>
      <c r="C87" s="1101" t="s">
        <v>1449</v>
      </c>
      <c r="D87" s="787">
        <v>19</v>
      </c>
      <c r="E87" s="1051" t="s">
        <v>1448</v>
      </c>
      <c r="F87" s="787">
        <v>3.9</v>
      </c>
      <c r="G87" s="1102" t="s">
        <v>1449</v>
      </c>
    </row>
    <row r="88" spans="1:7" ht="11.25" customHeight="1" x14ac:dyDescent="0.2">
      <c r="A88" s="279" t="s">
        <v>112</v>
      </c>
      <c r="B88" s="787">
        <v>1800</v>
      </c>
      <c r="C88" s="1101" t="s">
        <v>1171</v>
      </c>
      <c r="D88" s="787">
        <v>1800</v>
      </c>
      <c r="E88" s="1051" t="s">
        <v>1170</v>
      </c>
      <c r="F88" s="787">
        <v>1800</v>
      </c>
      <c r="G88" s="1102" t="s">
        <v>1171</v>
      </c>
    </row>
    <row r="89" spans="1:7" ht="11.25" customHeight="1" x14ac:dyDescent="0.2">
      <c r="A89" s="279" t="s">
        <v>354</v>
      </c>
      <c r="B89" s="787">
        <v>3.5999999999999999E-3</v>
      </c>
      <c r="C89" s="1101" t="s">
        <v>1450</v>
      </c>
      <c r="D89" s="787">
        <v>3.8E-3</v>
      </c>
      <c r="E89" s="1051" t="s">
        <v>1451</v>
      </c>
      <c r="F89" s="787">
        <v>3.5999999999999999E-3</v>
      </c>
      <c r="G89" s="1102" t="s">
        <v>1450</v>
      </c>
    </row>
    <row r="90" spans="1:7" ht="11.25" customHeight="1" x14ac:dyDescent="0.2">
      <c r="A90" s="279" t="s">
        <v>355</v>
      </c>
      <c r="B90" s="787">
        <v>3.5999999999999999E-3</v>
      </c>
      <c r="C90" s="1101" t="s">
        <v>1449</v>
      </c>
      <c r="D90" s="787">
        <v>3.8E-3</v>
      </c>
      <c r="E90" s="1051" t="s">
        <v>1448</v>
      </c>
      <c r="F90" s="787">
        <v>3.5999999999999999E-3</v>
      </c>
      <c r="G90" s="1102" t="s">
        <v>1449</v>
      </c>
    </row>
    <row r="91" spans="1:7" ht="11.25" customHeight="1" x14ac:dyDescent="0.2">
      <c r="A91" s="279" t="s">
        <v>385</v>
      </c>
      <c r="B91" s="787">
        <v>2.9999999999999997E-4</v>
      </c>
      <c r="C91" s="1101" t="s">
        <v>1165</v>
      </c>
      <c r="D91" s="787">
        <v>2.9999999999999997E-4</v>
      </c>
      <c r="E91" s="1051" t="s">
        <v>1448</v>
      </c>
      <c r="F91" s="787">
        <v>2.9999999999999997E-4</v>
      </c>
      <c r="G91" s="1102" t="s">
        <v>1165</v>
      </c>
    </row>
    <row r="92" spans="1:7" ht="11.25" customHeight="1" x14ac:dyDescent="0.2">
      <c r="A92" s="279" t="s">
        <v>356</v>
      </c>
      <c r="B92" s="787">
        <v>0.3</v>
      </c>
      <c r="C92" s="1101" t="s">
        <v>1449</v>
      </c>
      <c r="D92" s="787">
        <v>1</v>
      </c>
      <c r="E92" s="1051" t="s">
        <v>1448</v>
      </c>
      <c r="F92" s="787">
        <v>0.3</v>
      </c>
      <c r="G92" s="1102" t="s">
        <v>1449</v>
      </c>
    </row>
    <row r="93" spans="1:7" ht="11.25" customHeight="1" x14ac:dyDescent="0.2">
      <c r="A93" s="279" t="s">
        <v>378</v>
      </c>
      <c r="B93" s="787">
        <v>6.3E-2</v>
      </c>
      <c r="C93" s="1101" t="s">
        <v>1449</v>
      </c>
      <c r="D93" s="787">
        <v>0.08</v>
      </c>
      <c r="E93" s="1051" t="s">
        <v>1451</v>
      </c>
      <c r="F93" s="787">
        <v>6.3E-2</v>
      </c>
      <c r="G93" s="1102" t="s">
        <v>1449</v>
      </c>
    </row>
    <row r="94" spans="1:7" ht="11.25" customHeight="1" x14ac:dyDescent="0.2">
      <c r="A94" s="279" t="s">
        <v>357</v>
      </c>
      <c r="B94" s="787">
        <v>12</v>
      </c>
      <c r="C94" s="1101" t="s">
        <v>1449</v>
      </c>
      <c r="D94" s="787">
        <v>12</v>
      </c>
      <c r="E94" s="1051" t="s">
        <v>1448</v>
      </c>
      <c r="F94" s="787">
        <v>12</v>
      </c>
      <c r="G94" s="1102" t="s">
        <v>1449</v>
      </c>
    </row>
    <row r="95" spans="1:7" ht="11.25" customHeight="1" x14ac:dyDescent="0.2">
      <c r="A95" s="279" t="s">
        <v>113</v>
      </c>
      <c r="B95" s="787">
        <v>17000</v>
      </c>
      <c r="C95" s="1101" t="s">
        <v>1171</v>
      </c>
      <c r="D95" s="787">
        <v>17000</v>
      </c>
      <c r="E95" s="1051" t="s">
        <v>1170</v>
      </c>
      <c r="F95" s="787">
        <v>17000</v>
      </c>
      <c r="G95" s="1102" t="s">
        <v>1171</v>
      </c>
    </row>
    <row r="96" spans="1:7" ht="11.25" customHeight="1" x14ac:dyDescent="0.2">
      <c r="A96" s="279" t="s">
        <v>358</v>
      </c>
      <c r="B96" s="787">
        <v>0.28000000000000003</v>
      </c>
      <c r="C96" s="1101" t="s">
        <v>1449</v>
      </c>
      <c r="D96" s="787">
        <v>0.28000000000000003</v>
      </c>
      <c r="E96" s="1051" t="s">
        <v>1448</v>
      </c>
      <c r="F96" s="787">
        <v>0.28000000000000003</v>
      </c>
      <c r="G96" s="1102" t="s">
        <v>1449</v>
      </c>
    </row>
    <row r="97" spans="1:7" ht="11.25" customHeight="1" x14ac:dyDescent="0.2">
      <c r="A97" s="279" t="s">
        <v>114</v>
      </c>
      <c r="B97" s="787">
        <v>920</v>
      </c>
      <c r="C97" s="1101" t="s">
        <v>1165</v>
      </c>
      <c r="D97" s="787">
        <v>920</v>
      </c>
      <c r="E97" s="1051" t="s">
        <v>1448</v>
      </c>
      <c r="F97" s="787">
        <v>920</v>
      </c>
      <c r="G97" s="1102" t="s">
        <v>1165</v>
      </c>
    </row>
    <row r="98" spans="1:7" ht="11.25" customHeight="1" x14ac:dyDescent="0.2">
      <c r="A98" s="279" t="s">
        <v>359</v>
      </c>
      <c r="B98" s="787">
        <v>5.6</v>
      </c>
      <c r="C98" s="1101" t="s">
        <v>1450</v>
      </c>
      <c r="D98" s="787">
        <v>29</v>
      </c>
      <c r="E98" s="1051" t="s">
        <v>1451</v>
      </c>
      <c r="F98" s="787">
        <v>5.6</v>
      </c>
      <c r="G98" s="1102" t="s">
        <v>1450</v>
      </c>
    </row>
    <row r="99" spans="1:7" ht="11.25" customHeight="1" x14ac:dyDescent="0.2">
      <c r="A99" s="279" t="s">
        <v>360</v>
      </c>
      <c r="B99" s="787">
        <v>2.5000000000000001E-2</v>
      </c>
      <c r="C99" s="1101" t="s">
        <v>1450</v>
      </c>
      <c r="D99" s="787">
        <v>0.55000000000000004</v>
      </c>
      <c r="E99" s="1051" t="s">
        <v>1451</v>
      </c>
      <c r="F99" s="787">
        <v>2.5000000000000001E-2</v>
      </c>
      <c r="G99" s="1102" t="s">
        <v>1450</v>
      </c>
    </row>
    <row r="100" spans="1:7" ht="11.25" customHeight="1" x14ac:dyDescent="0.2">
      <c r="A100" s="279" t="s">
        <v>361</v>
      </c>
      <c r="B100" s="787">
        <v>0.03</v>
      </c>
      <c r="C100" s="1101" t="s">
        <v>1450</v>
      </c>
      <c r="D100" s="787">
        <v>0.03</v>
      </c>
      <c r="E100" s="1051" t="s">
        <v>1451</v>
      </c>
      <c r="F100" s="787">
        <v>0.03</v>
      </c>
      <c r="G100" s="1102" t="s">
        <v>1450</v>
      </c>
    </row>
    <row r="101" spans="1:7" ht="11.25" customHeight="1" x14ac:dyDescent="0.2">
      <c r="A101" s="279" t="s">
        <v>363</v>
      </c>
      <c r="B101" s="787">
        <v>14000</v>
      </c>
      <c r="C101" s="1101" t="s">
        <v>1449</v>
      </c>
      <c r="D101" s="787">
        <v>22000</v>
      </c>
      <c r="E101" s="1051" t="s">
        <v>1448</v>
      </c>
      <c r="F101" s="787">
        <v>14000</v>
      </c>
      <c r="G101" s="1102" t="s">
        <v>1449</v>
      </c>
    </row>
    <row r="102" spans="1:7" ht="11.25" customHeight="1" x14ac:dyDescent="0.2">
      <c r="A102" s="279" t="s">
        <v>364</v>
      </c>
      <c r="B102" s="787">
        <v>170</v>
      </c>
      <c r="C102" s="1101" t="s">
        <v>1449</v>
      </c>
      <c r="D102" s="787">
        <v>170</v>
      </c>
      <c r="E102" s="1051" t="s">
        <v>1448</v>
      </c>
      <c r="F102" s="787">
        <v>170</v>
      </c>
      <c r="G102" s="1102" t="s">
        <v>1449</v>
      </c>
    </row>
    <row r="103" spans="1:7" ht="11.25" customHeight="1" x14ac:dyDescent="0.2">
      <c r="A103" s="279" t="s">
        <v>365</v>
      </c>
      <c r="B103" s="787">
        <v>2.8E-3</v>
      </c>
      <c r="C103" s="1101" t="s">
        <v>1449</v>
      </c>
      <c r="D103" s="787">
        <v>2.8E-3</v>
      </c>
      <c r="E103" s="1051" t="s">
        <v>1448</v>
      </c>
      <c r="F103" s="787">
        <v>2.8E-3</v>
      </c>
      <c r="G103" s="1102" t="s">
        <v>1449</v>
      </c>
    </row>
    <row r="104" spans="1:7" ht="11.25" customHeight="1" x14ac:dyDescent="0.2">
      <c r="A104" s="279" t="s">
        <v>366</v>
      </c>
      <c r="B104" s="787">
        <v>730</v>
      </c>
      <c r="C104" s="1101" t="s">
        <v>1448</v>
      </c>
      <c r="D104" s="787">
        <v>730</v>
      </c>
      <c r="E104" s="1051" t="s">
        <v>1448</v>
      </c>
      <c r="F104" s="787">
        <v>18000</v>
      </c>
      <c r="G104" s="1102" t="s">
        <v>1449</v>
      </c>
    </row>
    <row r="105" spans="1:7" ht="11.25" customHeight="1" x14ac:dyDescent="0.2">
      <c r="A105" s="279" t="s">
        <v>362</v>
      </c>
      <c r="B105" s="787">
        <v>1500</v>
      </c>
      <c r="C105" s="1101" t="s">
        <v>1448</v>
      </c>
      <c r="D105" s="787">
        <v>1500</v>
      </c>
      <c r="E105" s="1051" t="s">
        <v>1448</v>
      </c>
      <c r="F105" s="787">
        <v>2200</v>
      </c>
      <c r="G105" s="1102" t="s">
        <v>1449</v>
      </c>
    </row>
    <row r="106" spans="1:7" ht="11.25" customHeight="1" x14ac:dyDescent="0.2">
      <c r="A106" s="279" t="s">
        <v>631</v>
      </c>
      <c r="B106" s="787">
        <v>2.1</v>
      </c>
      <c r="C106" s="1101" t="s">
        <v>1449</v>
      </c>
      <c r="D106" s="787">
        <v>2.1</v>
      </c>
      <c r="E106" s="1051" t="s">
        <v>1448</v>
      </c>
      <c r="F106" s="787">
        <v>2.1</v>
      </c>
      <c r="G106" s="1102" t="s">
        <v>1449</v>
      </c>
    </row>
    <row r="107" spans="1:7" ht="11.25" customHeight="1" x14ac:dyDescent="0.2">
      <c r="A107" s="279" t="s">
        <v>632</v>
      </c>
      <c r="B107" s="787">
        <v>4.7</v>
      </c>
      <c r="C107" s="1101" t="s">
        <v>1448</v>
      </c>
      <c r="D107" s="787">
        <v>4.7</v>
      </c>
      <c r="E107" s="1051" t="s">
        <v>1448</v>
      </c>
      <c r="F107" s="787">
        <v>72</v>
      </c>
      <c r="G107" s="1102" t="s">
        <v>1449</v>
      </c>
    </row>
    <row r="108" spans="1:7" ht="11.25" customHeight="1" x14ac:dyDescent="0.2">
      <c r="A108" s="279" t="s">
        <v>506</v>
      </c>
      <c r="B108" s="787">
        <v>370</v>
      </c>
      <c r="C108" s="1101" t="s">
        <v>1449</v>
      </c>
      <c r="D108" s="787">
        <v>800</v>
      </c>
      <c r="E108" s="1051" t="s">
        <v>1448</v>
      </c>
      <c r="F108" s="787">
        <v>370</v>
      </c>
      <c r="G108" s="1102" t="s">
        <v>1449</v>
      </c>
    </row>
    <row r="109" spans="1:7" ht="11.25" customHeight="1" x14ac:dyDescent="0.2">
      <c r="A109" s="279" t="s">
        <v>507</v>
      </c>
      <c r="B109" s="787">
        <v>12</v>
      </c>
      <c r="C109" s="1101" t="s">
        <v>1449</v>
      </c>
      <c r="D109" s="787">
        <v>21</v>
      </c>
      <c r="E109" s="1051" t="s">
        <v>1448</v>
      </c>
      <c r="F109" s="787">
        <v>12</v>
      </c>
      <c r="G109" s="1102" t="s">
        <v>1449</v>
      </c>
    </row>
    <row r="110" spans="1:7" ht="11.25" customHeight="1" x14ac:dyDescent="0.2">
      <c r="A110" s="279" t="s">
        <v>866</v>
      </c>
      <c r="B110" s="787">
        <v>5</v>
      </c>
      <c r="C110" s="1101" t="s">
        <v>1451</v>
      </c>
      <c r="D110" s="787">
        <v>5</v>
      </c>
      <c r="E110" s="1051" t="s">
        <v>1451</v>
      </c>
      <c r="F110" s="787">
        <v>8.3000000000000007</v>
      </c>
      <c r="G110" s="1102" t="s">
        <v>1450</v>
      </c>
    </row>
    <row r="111" spans="1:7" ht="11.25" customHeight="1" x14ac:dyDescent="0.2">
      <c r="A111" s="305" t="s">
        <v>115</v>
      </c>
      <c r="B111" s="787">
        <v>380</v>
      </c>
      <c r="C111" s="1101" t="s">
        <v>1165</v>
      </c>
      <c r="D111" s="787">
        <v>380</v>
      </c>
      <c r="E111" s="1051" t="s">
        <v>1448</v>
      </c>
      <c r="F111" s="787">
        <v>380</v>
      </c>
      <c r="G111" s="1102" t="s">
        <v>1165</v>
      </c>
    </row>
    <row r="112" spans="1:7" ht="11.25" customHeight="1" x14ac:dyDescent="0.2">
      <c r="A112" s="305" t="s">
        <v>116</v>
      </c>
      <c r="B112" s="787">
        <v>18</v>
      </c>
      <c r="C112" s="1101" t="s">
        <v>1165</v>
      </c>
      <c r="D112" s="787">
        <v>18</v>
      </c>
      <c r="E112" s="1051" t="s">
        <v>1448</v>
      </c>
      <c r="F112" s="787">
        <v>18</v>
      </c>
      <c r="G112" s="1102" t="s">
        <v>1165</v>
      </c>
    </row>
    <row r="113" spans="1:7" ht="11.25" customHeight="1" x14ac:dyDescent="0.2">
      <c r="A113" s="305" t="s">
        <v>117</v>
      </c>
      <c r="B113" s="787">
        <v>71</v>
      </c>
      <c r="C113" s="1101" t="s">
        <v>1165</v>
      </c>
      <c r="D113" s="787">
        <v>71</v>
      </c>
      <c r="E113" s="1051" t="s">
        <v>1448</v>
      </c>
      <c r="F113" s="787">
        <v>71</v>
      </c>
      <c r="G113" s="1102" t="s">
        <v>1165</v>
      </c>
    </row>
    <row r="114" spans="1:7" ht="11.25" customHeight="1" x14ac:dyDescent="0.2">
      <c r="A114" s="305" t="s">
        <v>118</v>
      </c>
      <c r="B114" s="787">
        <v>42</v>
      </c>
      <c r="C114" s="1101" t="s">
        <v>1165</v>
      </c>
      <c r="D114" s="787">
        <v>42</v>
      </c>
      <c r="E114" s="1051" t="s">
        <v>1448</v>
      </c>
      <c r="F114" s="787">
        <v>42</v>
      </c>
      <c r="G114" s="1102" t="s">
        <v>1165</v>
      </c>
    </row>
    <row r="115" spans="1:7" ht="11.25" customHeight="1" x14ac:dyDescent="0.2">
      <c r="A115" s="305" t="s">
        <v>119</v>
      </c>
      <c r="B115" s="787">
        <v>46</v>
      </c>
      <c r="C115" s="1101" t="s">
        <v>1165</v>
      </c>
      <c r="D115" s="787">
        <v>46</v>
      </c>
      <c r="E115" s="1051" t="s">
        <v>1448</v>
      </c>
      <c r="F115" s="787">
        <v>46</v>
      </c>
      <c r="G115" s="1102" t="s">
        <v>1165</v>
      </c>
    </row>
    <row r="116" spans="1:7" ht="11.25" customHeight="1" x14ac:dyDescent="0.2">
      <c r="A116" s="279" t="s">
        <v>508</v>
      </c>
      <c r="B116" s="787">
        <v>7.9</v>
      </c>
      <c r="C116" s="1101" t="s">
        <v>1449</v>
      </c>
      <c r="D116" s="787">
        <v>13</v>
      </c>
      <c r="E116" s="1051" t="s">
        <v>1451</v>
      </c>
      <c r="F116" s="787">
        <v>7.9</v>
      </c>
      <c r="G116" s="1102" t="s">
        <v>1449</v>
      </c>
    </row>
    <row r="117" spans="1:7" ht="11.25" customHeight="1" x14ac:dyDescent="0.2">
      <c r="A117" s="305" t="s">
        <v>120</v>
      </c>
      <c r="B117" s="787">
        <v>850000</v>
      </c>
      <c r="C117" s="1101" t="s">
        <v>1204</v>
      </c>
      <c r="D117" s="787">
        <v>850000</v>
      </c>
      <c r="E117" s="1051" t="s">
        <v>1204</v>
      </c>
      <c r="F117" s="787">
        <v>850000</v>
      </c>
      <c r="G117" s="1102" t="s">
        <v>1204</v>
      </c>
    </row>
    <row r="118" spans="1:7" ht="11.25" customHeight="1" x14ac:dyDescent="0.2">
      <c r="A118" s="279" t="s">
        <v>241</v>
      </c>
      <c r="B118" s="787">
        <v>600</v>
      </c>
      <c r="C118" s="1101" t="s">
        <v>1192</v>
      </c>
      <c r="D118" s="787">
        <v>600</v>
      </c>
      <c r="E118" s="1051" t="s">
        <v>1192</v>
      </c>
      <c r="F118" s="787">
        <v>600</v>
      </c>
      <c r="G118" s="1102" t="s">
        <v>1192</v>
      </c>
    </row>
    <row r="119" spans="1:7" ht="11.25" customHeight="1" x14ac:dyDescent="0.2">
      <c r="A119" s="279" t="s">
        <v>509</v>
      </c>
      <c r="B119" s="787">
        <v>2.2999999999999998</v>
      </c>
      <c r="C119" s="1101" t="s">
        <v>1448</v>
      </c>
      <c r="D119" s="787">
        <v>2.2999999999999998</v>
      </c>
      <c r="E119" s="1051" t="s">
        <v>1448</v>
      </c>
      <c r="F119" s="787">
        <v>4.5999999999999996</v>
      </c>
      <c r="G119" s="1102" t="s">
        <v>1449</v>
      </c>
    </row>
    <row r="120" spans="1:7" ht="11.25" customHeight="1" x14ac:dyDescent="0.2">
      <c r="A120" s="279" t="s">
        <v>510</v>
      </c>
      <c r="B120" s="787">
        <v>58</v>
      </c>
      <c r="C120" s="1101" t="s">
        <v>1449</v>
      </c>
      <c r="D120" s="787">
        <v>160</v>
      </c>
      <c r="E120" s="1051" t="s">
        <v>1448</v>
      </c>
      <c r="F120" s="787">
        <v>58</v>
      </c>
      <c r="G120" s="1102" t="s">
        <v>1449</v>
      </c>
    </row>
    <row r="121" spans="1:7" ht="11.25" customHeight="1" x14ac:dyDescent="0.2">
      <c r="A121" s="279" t="s">
        <v>379</v>
      </c>
      <c r="B121" s="787">
        <v>1.4E-2</v>
      </c>
      <c r="C121" s="1101" t="s">
        <v>1451</v>
      </c>
      <c r="D121" s="787">
        <v>1.4E-2</v>
      </c>
      <c r="E121" s="1051" t="s">
        <v>1451</v>
      </c>
      <c r="F121" s="787">
        <v>0.03</v>
      </c>
      <c r="G121" s="1102" t="s">
        <v>1450</v>
      </c>
    </row>
    <row r="122" spans="1:7" ht="11.25" customHeight="1" x14ac:dyDescent="0.2">
      <c r="A122" s="279" t="s">
        <v>121</v>
      </c>
      <c r="B122" s="787">
        <v>95</v>
      </c>
      <c r="C122" s="1101" t="s">
        <v>1171</v>
      </c>
      <c r="D122" s="787">
        <v>95</v>
      </c>
      <c r="E122" s="1051" t="s">
        <v>1170</v>
      </c>
      <c r="F122" s="787">
        <v>95</v>
      </c>
      <c r="G122" s="1102" t="s">
        <v>1171</v>
      </c>
    </row>
    <row r="123" spans="1:7" ht="11.25" customHeight="1" x14ac:dyDescent="0.2">
      <c r="A123" s="279" t="s">
        <v>511</v>
      </c>
      <c r="B123" s="787">
        <v>4.5999999999999996</v>
      </c>
      <c r="C123" s="1101" t="s">
        <v>1448</v>
      </c>
      <c r="D123" s="787">
        <v>4.5999999999999996</v>
      </c>
      <c r="E123" s="1051" t="s">
        <v>1448</v>
      </c>
      <c r="F123" s="787">
        <v>10</v>
      </c>
      <c r="G123" s="1102" t="s">
        <v>1449</v>
      </c>
    </row>
    <row r="124" spans="1:7" ht="11.25" customHeight="1" x14ac:dyDescent="0.2">
      <c r="A124" s="279" t="s">
        <v>512</v>
      </c>
      <c r="B124" s="787">
        <v>5</v>
      </c>
      <c r="C124" s="1101" t="s">
        <v>1451</v>
      </c>
      <c r="D124" s="787">
        <v>5</v>
      </c>
      <c r="E124" s="1051" t="s">
        <v>1451</v>
      </c>
      <c r="F124" s="787">
        <v>71</v>
      </c>
      <c r="G124" s="1102" t="s">
        <v>1450</v>
      </c>
    </row>
    <row r="125" spans="1:7" ht="11.25" customHeight="1" x14ac:dyDescent="0.2">
      <c r="A125" s="279" t="s">
        <v>867</v>
      </c>
      <c r="B125" s="787">
        <v>0.1</v>
      </c>
      <c r="C125" s="1101" t="s">
        <v>1449</v>
      </c>
      <c r="D125" s="787">
        <v>1</v>
      </c>
      <c r="E125" s="1051" t="s">
        <v>1451</v>
      </c>
      <c r="F125" s="787">
        <v>0.1</v>
      </c>
      <c r="G125" s="1102" t="s">
        <v>1449</v>
      </c>
    </row>
    <row r="126" spans="1:7" ht="11.25" customHeight="1" x14ac:dyDescent="0.2">
      <c r="A126" s="279" t="s">
        <v>122</v>
      </c>
      <c r="B126" s="787">
        <v>9</v>
      </c>
      <c r="C126" s="1101" t="s">
        <v>1165</v>
      </c>
      <c r="D126" s="787">
        <v>9</v>
      </c>
      <c r="E126" s="1051" t="s">
        <v>1448</v>
      </c>
      <c r="F126" s="787">
        <v>9</v>
      </c>
      <c r="G126" s="1102" t="s">
        <v>1165</v>
      </c>
    </row>
    <row r="127" spans="1:7" ht="11.25" customHeight="1" x14ac:dyDescent="0.2">
      <c r="A127" s="279" t="s">
        <v>513</v>
      </c>
      <c r="B127" s="787">
        <v>32</v>
      </c>
      <c r="C127" s="1101" t="s">
        <v>1165</v>
      </c>
      <c r="D127" s="787">
        <v>32</v>
      </c>
      <c r="E127" s="1051" t="s">
        <v>1448</v>
      </c>
      <c r="F127" s="787">
        <v>32</v>
      </c>
      <c r="G127" s="1102" t="s">
        <v>1165</v>
      </c>
    </row>
    <row r="128" spans="1:7" ht="11.25" customHeight="1" x14ac:dyDescent="0.2">
      <c r="A128" s="279" t="s">
        <v>123</v>
      </c>
      <c r="B128" s="787">
        <v>260.71428571428572</v>
      </c>
      <c r="C128" s="1101" t="s">
        <v>1452</v>
      </c>
      <c r="D128" s="787">
        <v>1200</v>
      </c>
      <c r="E128" s="1051" t="s">
        <v>1170</v>
      </c>
      <c r="F128" s="787">
        <v>260.71428571428572</v>
      </c>
      <c r="G128" s="1102" t="s">
        <v>1452</v>
      </c>
    </row>
    <row r="129" spans="1:7" ht="11.25" customHeight="1" x14ac:dyDescent="0.2">
      <c r="A129" s="279" t="s">
        <v>27</v>
      </c>
      <c r="B129" s="787">
        <v>18000</v>
      </c>
      <c r="C129" s="1101" t="s">
        <v>1187</v>
      </c>
      <c r="D129" s="787">
        <v>18000</v>
      </c>
      <c r="E129" s="1051" t="s">
        <v>1187</v>
      </c>
      <c r="F129" s="787">
        <v>18000</v>
      </c>
      <c r="G129" s="1102" t="s">
        <v>1187</v>
      </c>
    </row>
    <row r="130" spans="1:7" ht="11.25" customHeight="1" x14ac:dyDescent="0.2">
      <c r="A130" s="279" t="s">
        <v>514</v>
      </c>
      <c r="B130" s="787">
        <v>10.8</v>
      </c>
      <c r="C130" s="1101" t="s">
        <v>1449</v>
      </c>
      <c r="D130" s="787">
        <v>85</v>
      </c>
      <c r="E130" s="1051" t="s">
        <v>1448</v>
      </c>
      <c r="F130" s="787">
        <v>10.8</v>
      </c>
      <c r="G130" s="1102" t="s">
        <v>1449</v>
      </c>
    </row>
    <row r="131" spans="1:7" ht="11.25" customHeight="1" x14ac:dyDescent="0.2">
      <c r="A131" s="279" t="s">
        <v>515</v>
      </c>
      <c r="B131" s="787">
        <v>200</v>
      </c>
      <c r="C131" s="1101" t="s">
        <v>1448</v>
      </c>
      <c r="D131" s="787">
        <v>200</v>
      </c>
      <c r="E131" s="1051" t="s">
        <v>1448</v>
      </c>
      <c r="F131" s="787">
        <v>610</v>
      </c>
      <c r="G131" s="1102" t="s">
        <v>1449</v>
      </c>
    </row>
    <row r="132" spans="1:7" ht="11.25" customHeight="1" x14ac:dyDescent="0.2">
      <c r="A132" s="279" t="s">
        <v>516</v>
      </c>
      <c r="B132" s="787">
        <v>53</v>
      </c>
      <c r="C132" s="1101" t="s">
        <v>1448</v>
      </c>
      <c r="D132" s="787">
        <v>53</v>
      </c>
      <c r="E132" s="1051" t="s">
        <v>1448</v>
      </c>
      <c r="F132" s="787">
        <v>145</v>
      </c>
      <c r="G132" s="1102" t="s">
        <v>1450</v>
      </c>
    </row>
    <row r="133" spans="1:7" ht="11.25" customHeight="1" x14ac:dyDescent="0.2">
      <c r="A133" s="279" t="s">
        <v>124</v>
      </c>
      <c r="B133" s="787">
        <v>1.2</v>
      </c>
      <c r="C133" s="1101" t="s">
        <v>1165</v>
      </c>
      <c r="D133" s="787">
        <v>1.2</v>
      </c>
      <c r="E133" s="1051" t="s">
        <v>1448</v>
      </c>
      <c r="F133" s="787">
        <v>1.2</v>
      </c>
      <c r="G133" s="1102" t="s">
        <v>1165</v>
      </c>
    </row>
    <row r="134" spans="1:7" ht="11.25" customHeight="1" x14ac:dyDescent="0.2">
      <c r="A134" s="305" t="s">
        <v>125</v>
      </c>
      <c r="B134" s="787">
        <v>220</v>
      </c>
      <c r="C134" s="1101" t="s">
        <v>1448</v>
      </c>
      <c r="D134" s="787">
        <v>220</v>
      </c>
      <c r="E134" s="1051" t="s">
        <v>1448</v>
      </c>
      <c r="F134" s="787">
        <v>330</v>
      </c>
      <c r="G134" s="1102" t="s">
        <v>1449</v>
      </c>
    </row>
    <row r="135" spans="1:7" ht="11.25" customHeight="1" x14ac:dyDescent="0.2">
      <c r="A135" s="279" t="s">
        <v>517</v>
      </c>
      <c r="B135" s="787">
        <v>6</v>
      </c>
      <c r="C135" s="1101" t="s">
        <v>1448</v>
      </c>
      <c r="D135" s="787">
        <v>6</v>
      </c>
      <c r="E135" s="1051" t="s">
        <v>1448</v>
      </c>
      <c r="F135" s="787">
        <v>12</v>
      </c>
      <c r="G135" s="1102" t="s">
        <v>1449</v>
      </c>
    </row>
    <row r="136" spans="1:7" ht="11.25" customHeight="1" x14ac:dyDescent="0.2">
      <c r="A136" s="279" t="s">
        <v>380</v>
      </c>
      <c r="B136" s="787">
        <v>9.8000000000000007</v>
      </c>
      <c r="C136" s="1101" t="s">
        <v>1449</v>
      </c>
      <c r="D136" s="787">
        <v>62</v>
      </c>
      <c r="E136" s="1051" t="s">
        <v>1448</v>
      </c>
      <c r="F136" s="787">
        <v>9.8000000000000007</v>
      </c>
      <c r="G136" s="1102" t="s">
        <v>1449</v>
      </c>
    </row>
    <row r="137" spans="1:7" ht="11.25" customHeight="1" x14ac:dyDescent="0.2">
      <c r="A137" s="279" t="s">
        <v>28</v>
      </c>
      <c r="B137" s="787">
        <v>2.0000000000000001E-4</v>
      </c>
      <c r="C137" s="1101" t="s">
        <v>1450</v>
      </c>
      <c r="D137" s="787">
        <v>2.0000000000000001E-4</v>
      </c>
      <c r="E137" s="1051" t="s">
        <v>1451</v>
      </c>
      <c r="F137" s="787">
        <v>2.0000000000000001E-4</v>
      </c>
      <c r="G137" s="1102" t="s">
        <v>1450</v>
      </c>
    </row>
    <row r="138" spans="1:7" ht="11.25" customHeight="1" x14ac:dyDescent="0.2">
      <c r="A138" s="279" t="s">
        <v>66</v>
      </c>
      <c r="B138" s="787">
        <v>500</v>
      </c>
      <c r="C138" s="1101" t="s">
        <v>1173</v>
      </c>
      <c r="D138" s="787">
        <v>500</v>
      </c>
      <c r="E138" s="1051" t="s">
        <v>1173</v>
      </c>
      <c r="F138" s="787">
        <v>3700</v>
      </c>
      <c r="G138" s="1102" t="s">
        <v>1175</v>
      </c>
    </row>
    <row r="139" spans="1:7" ht="11.25" customHeight="1" x14ac:dyDescent="0.2">
      <c r="A139" s="279" t="s">
        <v>65</v>
      </c>
      <c r="B139" s="787">
        <v>640</v>
      </c>
      <c r="C139" s="1101" t="s">
        <v>1176</v>
      </c>
      <c r="D139" s="787">
        <v>640</v>
      </c>
      <c r="E139" s="1051" t="s">
        <v>1173</v>
      </c>
      <c r="F139" s="787">
        <v>640</v>
      </c>
      <c r="G139" s="1102" t="s">
        <v>1176</v>
      </c>
    </row>
    <row r="140" spans="1:7" ht="11.25" customHeight="1" x14ac:dyDescent="0.2">
      <c r="A140" s="279" t="s">
        <v>825</v>
      </c>
      <c r="B140" s="787">
        <v>640</v>
      </c>
      <c r="C140" s="1101" t="s">
        <v>1176</v>
      </c>
      <c r="D140" s="787">
        <v>640</v>
      </c>
      <c r="E140" s="1051" t="s">
        <v>1174</v>
      </c>
      <c r="F140" s="787">
        <v>640</v>
      </c>
      <c r="G140" s="1102" t="s">
        <v>1176</v>
      </c>
    </row>
    <row r="141" spans="1:7" ht="11.25" customHeight="1" x14ac:dyDescent="0.2">
      <c r="A141" s="279" t="s">
        <v>868</v>
      </c>
      <c r="B141" s="787">
        <v>110</v>
      </c>
      <c r="C141" s="1101" t="s">
        <v>1449</v>
      </c>
      <c r="D141" s="787">
        <v>130</v>
      </c>
      <c r="E141" s="1051" t="s">
        <v>1448</v>
      </c>
      <c r="F141" s="787">
        <v>110</v>
      </c>
      <c r="G141" s="1102" t="s">
        <v>1449</v>
      </c>
    </row>
    <row r="142" spans="1:7" ht="11.25" customHeight="1" x14ac:dyDescent="0.2">
      <c r="A142" s="279" t="s">
        <v>869</v>
      </c>
      <c r="B142" s="787">
        <v>11</v>
      </c>
      <c r="C142" s="1101" t="s">
        <v>1449</v>
      </c>
      <c r="D142" s="787">
        <v>76</v>
      </c>
      <c r="E142" s="1051" t="s">
        <v>1448</v>
      </c>
      <c r="F142" s="787">
        <v>11</v>
      </c>
      <c r="G142" s="1102" t="s">
        <v>1449</v>
      </c>
    </row>
    <row r="143" spans="1:7" ht="11.25" customHeight="1" x14ac:dyDescent="0.2">
      <c r="A143" s="279" t="s">
        <v>518</v>
      </c>
      <c r="B143" s="787">
        <v>730</v>
      </c>
      <c r="C143" s="1101" t="s">
        <v>1448</v>
      </c>
      <c r="D143" s="787">
        <v>730</v>
      </c>
      <c r="E143" s="1051" t="s">
        <v>1448</v>
      </c>
      <c r="F143" s="787">
        <v>1200</v>
      </c>
      <c r="G143" s="1102" t="s">
        <v>1449</v>
      </c>
    </row>
    <row r="144" spans="1:7" ht="11.25" customHeight="1" x14ac:dyDescent="0.2">
      <c r="A144" s="279" t="s">
        <v>519</v>
      </c>
      <c r="B144" s="787">
        <v>47</v>
      </c>
      <c r="C144" s="1101" t="s">
        <v>1449</v>
      </c>
      <c r="D144" s="787">
        <v>200</v>
      </c>
      <c r="E144" s="1051" t="s">
        <v>1448</v>
      </c>
      <c r="F144" s="787">
        <v>47</v>
      </c>
      <c r="G144" s="1102" t="s">
        <v>1449</v>
      </c>
    </row>
    <row r="145" spans="1:7" ht="11.25" customHeight="1" x14ac:dyDescent="0.2">
      <c r="A145" s="279" t="s">
        <v>520</v>
      </c>
      <c r="B145" s="787">
        <v>1.9</v>
      </c>
      <c r="C145" s="1101" t="s">
        <v>1448</v>
      </c>
      <c r="D145" s="787">
        <v>1.9</v>
      </c>
      <c r="E145" s="1051" t="s">
        <v>1448</v>
      </c>
      <c r="F145" s="787">
        <v>12</v>
      </c>
      <c r="G145" s="1102" t="s">
        <v>1449</v>
      </c>
    </row>
    <row r="146" spans="1:7" ht="11.25" customHeight="1" x14ac:dyDescent="0.2">
      <c r="A146" s="279" t="s">
        <v>521</v>
      </c>
      <c r="B146" s="787">
        <v>4.9000000000000004</v>
      </c>
      <c r="C146" s="1101" t="s">
        <v>1448</v>
      </c>
      <c r="D146" s="787">
        <v>4.9000000000000004</v>
      </c>
      <c r="E146" s="1051" t="s">
        <v>1448</v>
      </c>
      <c r="F146" s="787">
        <v>6.5</v>
      </c>
      <c r="G146" s="1102" t="s">
        <v>1449</v>
      </c>
    </row>
    <row r="147" spans="1:7" ht="11.25" customHeight="1" x14ac:dyDescent="0.2">
      <c r="A147" s="305" t="s">
        <v>126</v>
      </c>
      <c r="B147" s="787">
        <v>686</v>
      </c>
      <c r="C147" s="1101" t="s">
        <v>812</v>
      </c>
      <c r="D147" s="787">
        <v>686</v>
      </c>
      <c r="E147" s="1051" t="s">
        <v>812</v>
      </c>
      <c r="F147" s="787">
        <v>686</v>
      </c>
      <c r="G147" s="1102" t="s">
        <v>812</v>
      </c>
    </row>
    <row r="148" spans="1:7" ht="11.25" customHeight="1" x14ac:dyDescent="0.2">
      <c r="A148" s="279" t="s">
        <v>127</v>
      </c>
      <c r="B148" s="787">
        <v>30</v>
      </c>
      <c r="C148" s="1101" t="s">
        <v>1448</v>
      </c>
      <c r="D148" s="787">
        <v>30</v>
      </c>
      <c r="E148" s="1051" t="s">
        <v>1448</v>
      </c>
      <c r="F148" s="787">
        <v>50</v>
      </c>
      <c r="G148" s="1102" t="s">
        <v>1449</v>
      </c>
    </row>
    <row r="149" spans="1:7" ht="11.25" customHeight="1" x14ac:dyDescent="0.2">
      <c r="A149" s="279" t="s">
        <v>128</v>
      </c>
      <c r="B149" s="787">
        <v>14</v>
      </c>
      <c r="C149" s="1101" t="s">
        <v>1180</v>
      </c>
      <c r="D149" s="787">
        <v>14</v>
      </c>
      <c r="E149" s="1051" t="s">
        <v>1180</v>
      </c>
      <c r="F149" s="787">
        <v>14</v>
      </c>
      <c r="G149" s="1102" t="s">
        <v>1180</v>
      </c>
    </row>
    <row r="150" spans="1:7" ht="11.25" customHeight="1" x14ac:dyDescent="0.2">
      <c r="A150" s="279" t="s">
        <v>129</v>
      </c>
      <c r="B150" s="787">
        <v>0.61927383780115375</v>
      </c>
      <c r="C150" s="1101" t="s">
        <v>1452</v>
      </c>
      <c r="D150" s="787">
        <v>0.61927383780115375</v>
      </c>
      <c r="E150" s="1051" t="s">
        <v>1453</v>
      </c>
      <c r="F150" s="787">
        <v>0.61927383780115375</v>
      </c>
      <c r="G150" s="1102" t="s">
        <v>1452</v>
      </c>
    </row>
    <row r="151" spans="1:7" ht="11.25" customHeight="1" x14ac:dyDescent="0.2">
      <c r="A151" s="279" t="s">
        <v>643</v>
      </c>
      <c r="B151" s="787">
        <v>1.1399999999999999</v>
      </c>
      <c r="C151" s="1101" t="s">
        <v>1165</v>
      </c>
      <c r="D151" s="787">
        <v>1.1399999999999999</v>
      </c>
      <c r="E151" s="1051" t="s">
        <v>1448</v>
      </c>
      <c r="F151" s="787">
        <v>1.1399999999999999</v>
      </c>
      <c r="G151" s="1102" t="s">
        <v>1165</v>
      </c>
    </row>
    <row r="152" spans="1:7" ht="11.25" customHeight="1" x14ac:dyDescent="0.2">
      <c r="A152" s="305" t="s">
        <v>999</v>
      </c>
      <c r="B152" s="787">
        <v>10</v>
      </c>
      <c r="C152" s="1101" t="s">
        <v>1449</v>
      </c>
      <c r="D152" s="787">
        <v>11</v>
      </c>
      <c r="E152" s="1051" t="s">
        <v>1448</v>
      </c>
      <c r="F152" s="787">
        <v>10</v>
      </c>
      <c r="G152" s="1102" t="s">
        <v>1449</v>
      </c>
    </row>
    <row r="153" spans="1:7" ht="11.25" customHeight="1" x14ac:dyDescent="0.2">
      <c r="A153" s="305" t="s">
        <v>644</v>
      </c>
      <c r="B153" s="787">
        <v>40.109890109890109</v>
      </c>
      <c r="C153" s="1101" t="s">
        <v>1452</v>
      </c>
      <c r="D153" s="787">
        <v>40.109890109890109</v>
      </c>
      <c r="E153" s="1051" t="s">
        <v>1453</v>
      </c>
      <c r="F153" s="787">
        <v>40.109890109890109</v>
      </c>
      <c r="G153" s="1102" t="s">
        <v>1452</v>
      </c>
    </row>
    <row r="154" spans="1:7" ht="11.25" customHeight="1" x14ac:dyDescent="0.2">
      <c r="A154" s="305" t="s">
        <v>646</v>
      </c>
      <c r="B154" s="787">
        <v>13</v>
      </c>
      <c r="C154" s="1101" t="s">
        <v>1448</v>
      </c>
      <c r="D154" s="787">
        <v>13</v>
      </c>
      <c r="E154" s="1051" t="s">
        <v>1448</v>
      </c>
      <c r="F154" s="787">
        <v>90</v>
      </c>
      <c r="G154" s="1102" t="s">
        <v>1449</v>
      </c>
    </row>
    <row r="155" spans="1:7" ht="11.25" customHeight="1" x14ac:dyDescent="0.2">
      <c r="A155" s="279" t="s">
        <v>522</v>
      </c>
      <c r="B155" s="787">
        <v>27</v>
      </c>
      <c r="C155" s="1101" t="s">
        <v>1448</v>
      </c>
      <c r="D155" s="787">
        <v>27</v>
      </c>
      <c r="E155" s="1051" t="s">
        <v>1448</v>
      </c>
      <c r="F155" s="787">
        <v>81</v>
      </c>
      <c r="G155" s="1102" t="s">
        <v>1449</v>
      </c>
    </row>
    <row r="156" spans="1:7" ht="11.25" customHeight="1" x14ac:dyDescent="0.2">
      <c r="A156" s="279" t="s">
        <v>523</v>
      </c>
      <c r="B156" s="787">
        <v>930</v>
      </c>
      <c r="C156" s="1101" t="s">
        <v>816</v>
      </c>
      <c r="D156" s="787">
        <v>930</v>
      </c>
      <c r="E156" s="1051" t="s">
        <v>1448</v>
      </c>
      <c r="F156" s="787">
        <v>930</v>
      </c>
      <c r="G156" s="1102" t="s">
        <v>816</v>
      </c>
    </row>
    <row r="157" spans="1:7" ht="11.25" customHeight="1" x14ac:dyDescent="0.2">
      <c r="A157" s="279" t="s">
        <v>524</v>
      </c>
      <c r="B157" s="787">
        <v>13</v>
      </c>
      <c r="C157" s="1101" t="s">
        <v>1449</v>
      </c>
      <c r="D157" s="787">
        <v>27</v>
      </c>
      <c r="E157" s="1051" t="s">
        <v>1448</v>
      </c>
      <c r="F157" s="787">
        <v>13</v>
      </c>
      <c r="G157" s="1102" t="s">
        <v>1449</v>
      </c>
    </row>
    <row r="158" spans="1:7" ht="11.25" customHeight="1" thickBot="1" x14ac:dyDescent="0.25">
      <c r="A158" s="281" t="s">
        <v>525</v>
      </c>
      <c r="B158" s="961">
        <v>22</v>
      </c>
      <c r="C158" s="1103" t="s">
        <v>1451</v>
      </c>
      <c r="D158" s="961">
        <v>22</v>
      </c>
      <c r="E158" s="1060" t="s">
        <v>1451</v>
      </c>
      <c r="F158" s="961">
        <v>86</v>
      </c>
      <c r="G158" s="1104" t="s">
        <v>1450</v>
      </c>
    </row>
    <row r="159" spans="1:7" ht="11.25" customHeight="1" thickTop="1" x14ac:dyDescent="0.2">
      <c r="A159" s="66" t="s">
        <v>529</v>
      </c>
      <c r="B159" s="277"/>
      <c r="C159" s="998"/>
      <c r="D159" s="277"/>
      <c r="E159" s="886"/>
      <c r="F159" s="277"/>
      <c r="G159" s="1063"/>
    </row>
    <row r="160" spans="1:7" ht="11.25" customHeight="1" x14ac:dyDescent="0.2">
      <c r="A160" s="67" t="s">
        <v>1207</v>
      </c>
      <c r="B160" s="277"/>
      <c r="C160" s="998"/>
      <c r="D160" s="277"/>
      <c r="E160" s="886"/>
      <c r="F160" s="277"/>
      <c r="G160" s="1063"/>
    </row>
    <row r="161" spans="1:7" ht="11.25" customHeight="1" x14ac:dyDescent="0.2">
      <c r="A161" s="67" t="s">
        <v>1205</v>
      </c>
      <c r="B161" s="277"/>
      <c r="C161" s="998"/>
      <c r="D161" s="277"/>
      <c r="E161" s="886"/>
      <c r="F161" s="277"/>
      <c r="G161" s="1063"/>
    </row>
    <row r="162" spans="1:7" ht="11.25" customHeight="1" thickBot="1" x14ac:dyDescent="0.25">
      <c r="A162" s="1105" t="s">
        <v>1206</v>
      </c>
      <c r="B162" s="282"/>
      <c r="C162" s="999"/>
      <c r="D162" s="282"/>
      <c r="E162" s="855"/>
      <c r="F162" s="282"/>
      <c r="G162" s="1106"/>
    </row>
    <row r="163" spans="1:7" ht="10.8" thickTop="1" x14ac:dyDescent="0.2"/>
  </sheetData>
  <sheetProtection algorithmName="SHA-512" hashValue="QOpdkz8qjB0XW2/ZD8+Cma1VnPmLCxQ96WLfepzQerbFxs1n2PUXxMqUIpY8ZUsn2ok+EKwLCmnq90Xzmi08YQ==" saltValue="vi86qBZiVMQ3TW/Tu3dDn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63"/>
  <sheetViews>
    <sheetView zoomScaleNormal="100" workbookViewId="0">
      <pane ySplit="2712"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2.6640625" style="926" customWidth="1"/>
    <col min="3" max="3" width="22.6640625" style="1066" customWidth="1"/>
    <col min="4" max="4" width="12.6640625" style="284" customWidth="1"/>
    <col min="5" max="5" width="22.6640625" style="1066" customWidth="1"/>
    <col min="6" max="6" width="12.6640625" style="284" customWidth="1"/>
    <col min="7" max="7" width="22.6640625" style="1066" customWidth="1"/>
    <col min="8" max="16384" width="9.109375" style="280"/>
  </cols>
  <sheetData>
    <row r="1" spans="1:7" s="275" customFormat="1" ht="15.6" x14ac:dyDescent="0.3">
      <c r="A1" s="1067" t="s">
        <v>936</v>
      </c>
      <c r="B1" s="1068"/>
      <c r="C1" s="1068"/>
      <c r="D1" s="801"/>
      <c r="E1" s="803"/>
      <c r="F1" s="801"/>
      <c r="G1" s="803"/>
    </row>
    <row r="2" spans="1:7" s="275" customFormat="1" ht="14.4" thickBot="1" x14ac:dyDescent="0.3">
      <c r="A2" s="1002"/>
      <c r="B2" s="1071"/>
      <c r="C2" s="1071"/>
      <c r="D2" s="801"/>
      <c r="E2" s="803"/>
      <c r="F2" s="801"/>
      <c r="G2" s="803"/>
    </row>
    <row r="3" spans="1:7" s="278" customFormat="1" ht="23.25" customHeight="1" thickTop="1" thickBot="1" x14ac:dyDescent="0.3">
      <c r="A3" s="1668" t="s">
        <v>654</v>
      </c>
      <c r="B3" s="1090" t="s">
        <v>483</v>
      </c>
      <c r="C3" s="1091"/>
      <c r="D3" s="1092"/>
      <c r="E3" s="1091"/>
      <c r="F3" s="1093"/>
      <c r="G3" s="1094"/>
    </row>
    <row r="4" spans="1:7" s="278" customFormat="1" ht="68.25" customHeight="1" thickTop="1" thickBot="1" x14ac:dyDescent="0.25">
      <c r="A4" s="1669"/>
      <c r="B4" s="584" t="s">
        <v>130</v>
      </c>
      <c r="C4" s="1107" t="s">
        <v>526</v>
      </c>
      <c r="D4" s="1045" t="s">
        <v>131</v>
      </c>
      <c r="E4" s="1107" t="s">
        <v>526</v>
      </c>
      <c r="F4" s="1041" t="s">
        <v>132</v>
      </c>
      <c r="G4" s="1108" t="s">
        <v>526</v>
      </c>
    </row>
    <row r="5" spans="1:7" s="278" customFormat="1" x14ac:dyDescent="0.2">
      <c r="A5" s="309" t="s">
        <v>589</v>
      </c>
      <c r="B5" s="784">
        <v>320</v>
      </c>
      <c r="C5" s="1031" t="s">
        <v>1454</v>
      </c>
      <c r="D5" s="783">
        <v>570</v>
      </c>
      <c r="E5" s="1031" t="s">
        <v>1455</v>
      </c>
      <c r="F5" s="784">
        <v>320</v>
      </c>
      <c r="G5" s="1109" t="s">
        <v>1454</v>
      </c>
    </row>
    <row r="6" spans="1:7" s="278" customFormat="1" x14ac:dyDescent="0.2">
      <c r="A6" s="279" t="s">
        <v>590</v>
      </c>
      <c r="B6" s="788">
        <v>300</v>
      </c>
      <c r="C6" s="1033" t="s">
        <v>1095</v>
      </c>
      <c r="D6" s="787">
        <v>300</v>
      </c>
      <c r="E6" s="1033" t="s">
        <v>1095</v>
      </c>
      <c r="F6" s="788">
        <v>300</v>
      </c>
      <c r="G6" s="1110" t="s">
        <v>1095</v>
      </c>
    </row>
    <row r="7" spans="1:7" s="278" customFormat="1" x14ac:dyDescent="0.2">
      <c r="A7" s="279" t="s">
        <v>591</v>
      </c>
      <c r="B7" s="788">
        <v>15000</v>
      </c>
      <c r="C7" s="1033" t="s">
        <v>1456</v>
      </c>
      <c r="D7" s="787">
        <v>15000</v>
      </c>
      <c r="E7" s="1033" t="s">
        <v>1456</v>
      </c>
      <c r="F7" s="788">
        <v>28000</v>
      </c>
      <c r="G7" s="1110" t="s">
        <v>1457</v>
      </c>
    </row>
    <row r="8" spans="1:7" s="278" customFormat="1" x14ac:dyDescent="0.2">
      <c r="A8" s="279" t="s">
        <v>592</v>
      </c>
      <c r="B8" s="788">
        <v>1.3</v>
      </c>
      <c r="C8" s="1033" t="s">
        <v>1454</v>
      </c>
      <c r="D8" s="787">
        <v>3</v>
      </c>
      <c r="E8" s="1033" t="s">
        <v>1455</v>
      </c>
      <c r="F8" s="788">
        <v>1.3</v>
      </c>
      <c r="G8" s="1110" t="s">
        <v>1454</v>
      </c>
    </row>
    <row r="9" spans="1:7" s="278" customFormat="1" x14ac:dyDescent="0.2">
      <c r="A9" s="279" t="s">
        <v>171</v>
      </c>
      <c r="B9" s="788">
        <v>1800</v>
      </c>
      <c r="C9" s="1033" t="s">
        <v>1171</v>
      </c>
      <c r="D9" s="787">
        <v>1800</v>
      </c>
      <c r="E9" s="1033" t="s">
        <v>1170</v>
      </c>
      <c r="F9" s="788">
        <v>1800</v>
      </c>
      <c r="G9" s="1110" t="s">
        <v>1171</v>
      </c>
    </row>
    <row r="10" spans="1:7" s="278" customFormat="1" x14ac:dyDescent="0.2">
      <c r="A10" s="279" t="s">
        <v>172</v>
      </c>
      <c r="B10" s="788">
        <v>160</v>
      </c>
      <c r="C10" s="1033" t="s">
        <v>1456</v>
      </c>
      <c r="D10" s="787">
        <v>160</v>
      </c>
      <c r="E10" s="1033" t="s">
        <v>1456</v>
      </c>
      <c r="F10" s="788">
        <v>180</v>
      </c>
      <c r="G10" s="1110" t="s">
        <v>1457</v>
      </c>
    </row>
    <row r="11" spans="1:7" s="278" customFormat="1" x14ac:dyDescent="0.2">
      <c r="A11" s="279" t="s">
        <v>103</v>
      </c>
      <c r="B11" s="788">
        <v>98</v>
      </c>
      <c r="C11" s="1033" t="s">
        <v>1165</v>
      </c>
      <c r="D11" s="787">
        <v>98</v>
      </c>
      <c r="E11" s="1033" t="s">
        <v>1456</v>
      </c>
      <c r="F11" s="788">
        <v>98</v>
      </c>
      <c r="G11" s="1110" t="s">
        <v>1165</v>
      </c>
    </row>
    <row r="12" spans="1:7" s="278" customFormat="1" x14ac:dyDescent="0.2">
      <c r="A12" s="279" t="s">
        <v>593</v>
      </c>
      <c r="B12" s="788">
        <v>0.18</v>
      </c>
      <c r="C12" s="1033" t="s">
        <v>1456</v>
      </c>
      <c r="D12" s="787">
        <v>0.18</v>
      </c>
      <c r="E12" s="1033" t="s">
        <v>1456</v>
      </c>
      <c r="F12" s="788">
        <v>13</v>
      </c>
      <c r="G12" s="1110" t="s">
        <v>1457</v>
      </c>
    </row>
    <row r="13" spans="1:7" s="278" customFormat="1" x14ac:dyDescent="0.2">
      <c r="A13" s="279" t="s">
        <v>594</v>
      </c>
      <c r="B13" s="788">
        <v>180</v>
      </c>
      <c r="C13" s="1033" t="s">
        <v>1457</v>
      </c>
      <c r="D13" s="787">
        <v>3000</v>
      </c>
      <c r="E13" s="1033" t="s">
        <v>1455</v>
      </c>
      <c r="F13" s="788">
        <v>180</v>
      </c>
      <c r="G13" s="1110" t="s">
        <v>1457</v>
      </c>
    </row>
    <row r="14" spans="1:7" s="278" customFormat="1" x14ac:dyDescent="0.2">
      <c r="A14" s="279" t="s">
        <v>731</v>
      </c>
      <c r="B14" s="788">
        <v>69</v>
      </c>
      <c r="C14" s="1033" t="s">
        <v>1454</v>
      </c>
      <c r="D14" s="787">
        <v>360</v>
      </c>
      <c r="E14" s="1033" t="s">
        <v>1455</v>
      </c>
      <c r="F14" s="788">
        <v>69</v>
      </c>
      <c r="G14" s="1110" t="s">
        <v>1454</v>
      </c>
    </row>
    <row r="15" spans="1:7" s="278" customFormat="1" x14ac:dyDescent="0.2">
      <c r="A15" s="279" t="s">
        <v>104</v>
      </c>
      <c r="B15" s="788">
        <v>330</v>
      </c>
      <c r="C15" s="1033" t="s">
        <v>1165</v>
      </c>
      <c r="D15" s="787">
        <v>330</v>
      </c>
      <c r="E15" s="1033" t="s">
        <v>1456</v>
      </c>
      <c r="F15" s="788">
        <v>330</v>
      </c>
      <c r="G15" s="1110" t="s">
        <v>1165</v>
      </c>
    </row>
    <row r="16" spans="1:7" s="278" customFormat="1" x14ac:dyDescent="0.2">
      <c r="A16" s="279" t="s">
        <v>732</v>
      </c>
      <c r="B16" s="788">
        <v>2000</v>
      </c>
      <c r="C16" s="1033" t="s">
        <v>1457</v>
      </c>
      <c r="D16" s="787">
        <v>2000</v>
      </c>
      <c r="E16" s="1033" t="s">
        <v>1456</v>
      </c>
      <c r="F16" s="788">
        <v>2000</v>
      </c>
      <c r="G16" s="1110" t="s">
        <v>1457</v>
      </c>
    </row>
    <row r="17" spans="1:7" s="278" customFormat="1" x14ac:dyDescent="0.2">
      <c r="A17" s="279" t="s">
        <v>1245</v>
      </c>
      <c r="B17" s="788">
        <v>2.8</v>
      </c>
      <c r="C17" s="1033" t="s">
        <v>1249</v>
      </c>
      <c r="D17" s="787">
        <v>2.8</v>
      </c>
      <c r="E17" s="1033" t="s">
        <v>1246</v>
      </c>
      <c r="F17" s="788">
        <v>2.8</v>
      </c>
      <c r="G17" s="1110" t="s">
        <v>1249</v>
      </c>
    </row>
    <row r="18" spans="1:7" s="278" customFormat="1" x14ac:dyDescent="0.2">
      <c r="A18" s="279" t="s">
        <v>733</v>
      </c>
      <c r="B18" s="788">
        <v>1700</v>
      </c>
      <c r="C18" s="1033" t="s">
        <v>1454</v>
      </c>
      <c r="D18" s="787">
        <v>1800</v>
      </c>
      <c r="E18" s="1033" t="s">
        <v>1455</v>
      </c>
      <c r="F18" s="788">
        <v>1700</v>
      </c>
      <c r="G18" s="1110" t="s">
        <v>1454</v>
      </c>
    </row>
    <row r="19" spans="1:7" s="278" customFormat="1" x14ac:dyDescent="0.2">
      <c r="A19" s="279" t="s">
        <v>734</v>
      </c>
      <c r="B19" s="788">
        <v>300</v>
      </c>
      <c r="C19" s="1033" t="s">
        <v>1095</v>
      </c>
      <c r="D19" s="787">
        <v>300</v>
      </c>
      <c r="E19" s="1033" t="s">
        <v>1095</v>
      </c>
      <c r="F19" s="788">
        <v>300</v>
      </c>
      <c r="G19" s="1110" t="s">
        <v>1095</v>
      </c>
    </row>
    <row r="20" spans="1:7" s="278" customFormat="1" x14ac:dyDescent="0.2">
      <c r="A20" s="279" t="s">
        <v>735</v>
      </c>
      <c r="B20" s="788">
        <v>300</v>
      </c>
      <c r="C20" s="1033" t="s">
        <v>1095</v>
      </c>
      <c r="D20" s="787">
        <v>300</v>
      </c>
      <c r="E20" s="1033" t="s">
        <v>1095</v>
      </c>
      <c r="F20" s="788">
        <v>300</v>
      </c>
      <c r="G20" s="1110" t="s">
        <v>1095</v>
      </c>
    </row>
    <row r="21" spans="1:7" s="278" customFormat="1" x14ac:dyDescent="0.2">
      <c r="A21" s="279" t="s">
        <v>736</v>
      </c>
      <c r="B21" s="788">
        <v>300</v>
      </c>
      <c r="C21" s="1033" t="s">
        <v>1095</v>
      </c>
      <c r="D21" s="787">
        <v>300</v>
      </c>
      <c r="E21" s="1033" t="s">
        <v>1095</v>
      </c>
      <c r="F21" s="788">
        <v>300</v>
      </c>
      <c r="G21" s="1110" t="s">
        <v>1095</v>
      </c>
    </row>
    <row r="22" spans="1:7" s="278" customFormat="1" x14ac:dyDescent="0.2">
      <c r="A22" s="279" t="s">
        <v>737</v>
      </c>
      <c r="B22" s="788">
        <v>300</v>
      </c>
      <c r="C22" s="1033" t="s">
        <v>1095</v>
      </c>
      <c r="D22" s="787">
        <v>300</v>
      </c>
      <c r="E22" s="1033" t="s">
        <v>1095</v>
      </c>
      <c r="F22" s="788">
        <v>300</v>
      </c>
      <c r="G22" s="1110" t="s">
        <v>1095</v>
      </c>
    </row>
    <row r="23" spans="1:7" s="278" customFormat="1" x14ac:dyDescent="0.2">
      <c r="A23" s="279" t="s">
        <v>738</v>
      </c>
      <c r="B23" s="788">
        <v>300</v>
      </c>
      <c r="C23" s="1033" t="s">
        <v>1095</v>
      </c>
      <c r="D23" s="787">
        <v>300</v>
      </c>
      <c r="E23" s="1033" t="s">
        <v>1095</v>
      </c>
      <c r="F23" s="788">
        <v>300</v>
      </c>
      <c r="G23" s="1110" t="s">
        <v>1095</v>
      </c>
    </row>
    <row r="24" spans="1:7" s="278" customFormat="1" x14ac:dyDescent="0.2">
      <c r="A24" s="279" t="s">
        <v>136</v>
      </c>
      <c r="B24" s="788">
        <v>35</v>
      </c>
      <c r="C24" s="1033" t="s">
        <v>1457</v>
      </c>
      <c r="D24" s="787">
        <v>43</v>
      </c>
      <c r="E24" s="1033" t="s">
        <v>1455</v>
      </c>
      <c r="F24" s="788">
        <v>35</v>
      </c>
      <c r="G24" s="1110" t="s">
        <v>1457</v>
      </c>
    </row>
    <row r="25" spans="1:7" s="278" customFormat="1" x14ac:dyDescent="0.2">
      <c r="A25" s="279" t="s">
        <v>243</v>
      </c>
      <c r="B25" s="788">
        <v>26</v>
      </c>
      <c r="C25" s="1033" t="s">
        <v>1165</v>
      </c>
      <c r="D25" s="787">
        <v>26</v>
      </c>
      <c r="E25" s="1033" t="s">
        <v>1456</v>
      </c>
      <c r="F25" s="788">
        <v>26</v>
      </c>
      <c r="G25" s="1110" t="s">
        <v>1165</v>
      </c>
    </row>
    <row r="26" spans="1:7" s="278" customFormat="1" x14ac:dyDescent="0.2">
      <c r="A26" s="279" t="s">
        <v>137</v>
      </c>
      <c r="B26" s="788">
        <v>23800</v>
      </c>
      <c r="C26" s="1033" t="s">
        <v>1203</v>
      </c>
      <c r="D26" s="787">
        <v>23800</v>
      </c>
      <c r="E26" s="1033" t="s">
        <v>1201</v>
      </c>
      <c r="F26" s="788">
        <v>23800</v>
      </c>
      <c r="G26" s="1110" t="s">
        <v>1203</v>
      </c>
    </row>
    <row r="27" spans="1:7" s="278" customFormat="1" x14ac:dyDescent="0.2">
      <c r="A27" s="789" t="s">
        <v>1177</v>
      </c>
      <c r="B27" s="788">
        <v>0.37322971522061449</v>
      </c>
      <c r="C27" s="1033" t="s">
        <v>1452</v>
      </c>
      <c r="D27" s="787">
        <v>0.37322971522061449</v>
      </c>
      <c r="E27" s="1033" t="s">
        <v>1452</v>
      </c>
      <c r="F27" s="788">
        <v>0.37322971522061449</v>
      </c>
      <c r="G27" s="1110" t="s">
        <v>1452</v>
      </c>
    </row>
    <row r="28" spans="1:7" s="278" customFormat="1" x14ac:dyDescent="0.2">
      <c r="A28" s="279" t="s">
        <v>138</v>
      </c>
      <c r="B28" s="788">
        <v>27</v>
      </c>
      <c r="C28" s="1033" t="s">
        <v>1457</v>
      </c>
      <c r="D28" s="787">
        <v>27</v>
      </c>
      <c r="E28" s="1033" t="s">
        <v>1456</v>
      </c>
      <c r="F28" s="788">
        <v>27</v>
      </c>
      <c r="G28" s="1110" t="s">
        <v>1457</v>
      </c>
    </row>
    <row r="29" spans="1:7" s="278" customFormat="1" x14ac:dyDescent="0.2">
      <c r="A29" s="279" t="s">
        <v>139</v>
      </c>
      <c r="B29" s="788">
        <v>34000</v>
      </c>
      <c r="C29" s="1033" t="s">
        <v>1165</v>
      </c>
      <c r="D29" s="787">
        <v>34000</v>
      </c>
      <c r="E29" s="1033" t="s">
        <v>1456</v>
      </c>
      <c r="F29" s="788">
        <v>34000</v>
      </c>
      <c r="G29" s="1110" t="s">
        <v>1165</v>
      </c>
    </row>
    <row r="30" spans="1:7" s="278" customFormat="1" x14ac:dyDescent="0.2">
      <c r="A30" s="279" t="s">
        <v>140</v>
      </c>
      <c r="B30" s="788">
        <v>3100</v>
      </c>
      <c r="C30" s="1033" t="s">
        <v>1165</v>
      </c>
      <c r="D30" s="787">
        <v>3100</v>
      </c>
      <c r="E30" s="1033" t="s">
        <v>1456</v>
      </c>
      <c r="F30" s="788">
        <v>3100</v>
      </c>
      <c r="G30" s="1110" t="s">
        <v>1165</v>
      </c>
    </row>
    <row r="31" spans="1:7" s="278" customFormat="1" x14ac:dyDescent="0.2">
      <c r="A31" s="279" t="s">
        <v>141</v>
      </c>
      <c r="B31" s="788">
        <v>1100</v>
      </c>
      <c r="C31" s="1033" t="s">
        <v>1456</v>
      </c>
      <c r="D31" s="787">
        <v>1100</v>
      </c>
      <c r="E31" s="1033" t="s">
        <v>1456</v>
      </c>
      <c r="F31" s="788">
        <v>2300</v>
      </c>
      <c r="G31" s="1110" t="s">
        <v>1457</v>
      </c>
    </row>
    <row r="32" spans="1:7" s="278" customFormat="1" x14ac:dyDescent="0.2">
      <c r="A32" s="279" t="s">
        <v>142</v>
      </c>
      <c r="B32" s="788">
        <v>38</v>
      </c>
      <c r="C32" s="1033" t="s">
        <v>1165</v>
      </c>
      <c r="D32" s="787">
        <v>38</v>
      </c>
      <c r="E32" s="1033" t="s">
        <v>1456</v>
      </c>
      <c r="F32" s="788">
        <v>38</v>
      </c>
      <c r="G32" s="1110" t="s">
        <v>1165</v>
      </c>
    </row>
    <row r="33" spans="1:7" s="278" customFormat="1" x14ac:dyDescent="0.2">
      <c r="A33" s="279" t="s">
        <v>143</v>
      </c>
      <c r="B33" s="788">
        <v>3</v>
      </c>
      <c r="C33" s="1033" t="s">
        <v>1455</v>
      </c>
      <c r="D33" s="787">
        <v>3</v>
      </c>
      <c r="E33" s="1033" t="s">
        <v>1455</v>
      </c>
      <c r="F33" s="788">
        <v>43</v>
      </c>
      <c r="G33" s="1110" t="s">
        <v>1454</v>
      </c>
    </row>
    <row r="34" spans="1:7" s="278" customFormat="1" x14ac:dyDescent="0.2">
      <c r="A34" s="279" t="s">
        <v>144</v>
      </c>
      <c r="B34" s="788">
        <v>12000</v>
      </c>
      <c r="C34" s="1033" t="s">
        <v>1455</v>
      </c>
      <c r="D34" s="787">
        <v>12000</v>
      </c>
      <c r="E34" s="1033" t="s">
        <v>1455</v>
      </c>
      <c r="F34" s="788">
        <v>16000</v>
      </c>
      <c r="G34" s="1110" t="s">
        <v>1454</v>
      </c>
    </row>
    <row r="35" spans="1:7" s="278" customFormat="1" x14ac:dyDescent="0.2">
      <c r="A35" s="279" t="s">
        <v>655</v>
      </c>
      <c r="B35" s="788">
        <v>0.09</v>
      </c>
      <c r="C35" s="1033" t="s">
        <v>1454</v>
      </c>
      <c r="D35" s="787">
        <v>2.4</v>
      </c>
      <c r="E35" s="1033" t="s">
        <v>1455</v>
      </c>
      <c r="F35" s="788">
        <v>0.09</v>
      </c>
      <c r="G35" s="1110" t="s">
        <v>1454</v>
      </c>
    </row>
    <row r="36" spans="1:7" s="278" customFormat="1" x14ac:dyDescent="0.2">
      <c r="A36" s="279" t="s">
        <v>145</v>
      </c>
      <c r="B36" s="788">
        <v>459</v>
      </c>
      <c r="C36" s="1033" t="s">
        <v>1165</v>
      </c>
      <c r="D36" s="787">
        <v>459</v>
      </c>
      <c r="E36" s="1033" t="s">
        <v>1456</v>
      </c>
      <c r="F36" s="788">
        <v>459</v>
      </c>
      <c r="G36" s="1110" t="s">
        <v>1165</v>
      </c>
    </row>
    <row r="37" spans="1:7" s="278" customFormat="1" x14ac:dyDescent="0.2">
      <c r="A37" s="279" t="s">
        <v>146</v>
      </c>
      <c r="B37" s="788">
        <v>220</v>
      </c>
      <c r="C37" s="1033" t="s">
        <v>1456</v>
      </c>
      <c r="D37" s="787">
        <v>220</v>
      </c>
      <c r="E37" s="1033" t="s">
        <v>1456</v>
      </c>
      <c r="F37" s="788">
        <v>1100</v>
      </c>
      <c r="G37" s="1110" t="s">
        <v>1457</v>
      </c>
    </row>
    <row r="38" spans="1:7" ht="11.25" customHeight="1" x14ac:dyDescent="0.2">
      <c r="A38" s="279" t="s">
        <v>829</v>
      </c>
      <c r="B38" s="788">
        <v>20857.142857142859</v>
      </c>
      <c r="C38" s="1033" t="s">
        <v>1452</v>
      </c>
      <c r="D38" s="787">
        <v>20857.142857142859</v>
      </c>
      <c r="E38" s="1033" t="s">
        <v>1452</v>
      </c>
      <c r="F38" s="788">
        <v>20857.142857142859</v>
      </c>
      <c r="G38" s="1110" t="s">
        <v>1452</v>
      </c>
    </row>
    <row r="39" spans="1:7" ht="11.25" customHeight="1" x14ac:dyDescent="0.2">
      <c r="A39" s="279" t="s">
        <v>147</v>
      </c>
      <c r="B39" s="788">
        <v>490</v>
      </c>
      <c r="C39" s="1033" t="s">
        <v>1457</v>
      </c>
      <c r="D39" s="787">
        <v>9600</v>
      </c>
      <c r="E39" s="1033" t="s">
        <v>1455</v>
      </c>
      <c r="F39" s="788">
        <v>490</v>
      </c>
      <c r="G39" s="1110" t="s">
        <v>1457</v>
      </c>
    </row>
    <row r="40" spans="1:7" ht="11.25" customHeight="1" x14ac:dyDescent="0.2">
      <c r="A40" s="279" t="s">
        <v>830</v>
      </c>
      <c r="B40" s="788">
        <v>187.71428571428572</v>
      </c>
      <c r="C40" s="1033" t="s">
        <v>1452</v>
      </c>
      <c r="D40" s="787">
        <v>187.71428571428572</v>
      </c>
      <c r="E40" s="1033" t="s">
        <v>1452</v>
      </c>
      <c r="F40" s="788">
        <v>187.71428571428572</v>
      </c>
      <c r="G40" s="1110" t="s">
        <v>1452</v>
      </c>
    </row>
    <row r="41" spans="1:7" ht="11.25" customHeight="1" x14ac:dyDescent="0.2">
      <c r="A41" s="279" t="s">
        <v>148</v>
      </c>
      <c r="B41" s="788">
        <v>400</v>
      </c>
      <c r="C41" s="1033" t="s">
        <v>1169</v>
      </c>
      <c r="D41" s="787">
        <v>1400</v>
      </c>
      <c r="E41" s="1033" t="s">
        <v>1455</v>
      </c>
      <c r="F41" s="788">
        <v>400</v>
      </c>
      <c r="G41" s="1110" t="s">
        <v>1169</v>
      </c>
    </row>
    <row r="42" spans="1:7" ht="11.25" customHeight="1" x14ac:dyDescent="0.2">
      <c r="A42" s="279" t="s">
        <v>653</v>
      </c>
      <c r="B42" s="788">
        <v>16</v>
      </c>
      <c r="C42" s="1033" t="s">
        <v>1168</v>
      </c>
      <c r="D42" s="787">
        <v>16</v>
      </c>
      <c r="E42" s="1033" t="s">
        <v>1168</v>
      </c>
      <c r="F42" s="788">
        <v>1000</v>
      </c>
      <c r="G42" s="1110" t="s">
        <v>1168</v>
      </c>
    </row>
    <row r="43" spans="1:7" ht="11.25" customHeight="1" x14ac:dyDescent="0.2">
      <c r="A43" s="279" t="s">
        <v>827</v>
      </c>
      <c r="B43" s="788">
        <v>570</v>
      </c>
      <c r="C43" s="1033" t="s">
        <v>1165</v>
      </c>
      <c r="D43" s="787">
        <v>570</v>
      </c>
      <c r="E43" s="1033" t="s">
        <v>1456</v>
      </c>
      <c r="F43" s="788">
        <v>570</v>
      </c>
      <c r="G43" s="1110" t="s">
        <v>1165</v>
      </c>
    </row>
    <row r="44" spans="1:7" ht="11.25" customHeight="1" x14ac:dyDescent="0.2">
      <c r="A44" s="279" t="s">
        <v>828</v>
      </c>
      <c r="B44" s="788">
        <v>16</v>
      </c>
      <c r="C44" s="1033" t="s">
        <v>1455</v>
      </c>
      <c r="D44" s="787">
        <v>16</v>
      </c>
      <c r="E44" s="1033" t="s">
        <v>1455</v>
      </c>
      <c r="F44" s="788">
        <v>1100</v>
      </c>
      <c r="G44" s="1110" t="s">
        <v>1454</v>
      </c>
    </row>
    <row r="45" spans="1:7" ht="11.25" customHeight="1" x14ac:dyDescent="0.2">
      <c r="A45" s="279" t="s">
        <v>149</v>
      </c>
      <c r="B45" s="788">
        <v>300</v>
      </c>
      <c r="C45" s="1033" t="s">
        <v>1095</v>
      </c>
      <c r="D45" s="787">
        <v>300</v>
      </c>
      <c r="E45" s="1033" t="s">
        <v>1095</v>
      </c>
      <c r="F45" s="788">
        <v>300</v>
      </c>
      <c r="G45" s="1110" t="s">
        <v>1095</v>
      </c>
    </row>
    <row r="46" spans="1:7" ht="11.25" customHeight="1" x14ac:dyDescent="0.2">
      <c r="A46" s="279" t="s">
        <v>150</v>
      </c>
      <c r="B46" s="788">
        <v>120</v>
      </c>
      <c r="C46" s="1033" t="s">
        <v>1456</v>
      </c>
      <c r="D46" s="787">
        <v>120</v>
      </c>
      <c r="E46" s="1033" t="s">
        <v>1456</v>
      </c>
      <c r="F46" s="788">
        <v>1500</v>
      </c>
      <c r="G46" s="1110" t="s">
        <v>1457</v>
      </c>
    </row>
    <row r="47" spans="1:7" ht="11.25" customHeight="1" x14ac:dyDescent="0.2">
      <c r="A47" s="279" t="s">
        <v>151</v>
      </c>
      <c r="B47" s="788">
        <v>2.9</v>
      </c>
      <c r="C47" s="1033" t="s">
        <v>1454</v>
      </c>
      <c r="D47" s="787">
        <v>6</v>
      </c>
      <c r="E47" s="1033" t="s">
        <v>1455</v>
      </c>
      <c r="F47" s="788">
        <v>2.9</v>
      </c>
      <c r="G47" s="1110" t="s">
        <v>1454</v>
      </c>
    </row>
    <row r="48" spans="1:7" ht="11.25" customHeight="1" x14ac:dyDescent="0.2">
      <c r="A48" s="279" t="s">
        <v>152</v>
      </c>
      <c r="B48" s="788">
        <v>1</v>
      </c>
      <c r="C48" s="1033" t="s">
        <v>1454</v>
      </c>
      <c r="D48" s="787">
        <v>22</v>
      </c>
      <c r="E48" s="1033" t="s">
        <v>1455</v>
      </c>
      <c r="F48" s="788">
        <v>1</v>
      </c>
      <c r="G48" s="1110" t="s">
        <v>1454</v>
      </c>
    </row>
    <row r="49" spans="1:7" ht="11.25" customHeight="1" x14ac:dyDescent="0.2">
      <c r="A49" s="279" t="s">
        <v>105</v>
      </c>
      <c r="B49" s="788">
        <v>520</v>
      </c>
      <c r="C49" s="1033" t="s">
        <v>1456</v>
      </c>
      <c r="D49" s="787">
        <v>520</v>
      </c>
      <c r="E49" s="1033" t="s">
        <v>1456</v>
      </c>
      <c r="F49" s="788">
        <v>700</v>
      </c>
      <c r="G49" s="1110" t="s">
        <v>1457</v>
      </c>
    </row>
    <row r="50" spans="1:7" ht="11.25" customHeight="1" x14ac:dyDescent="0.2">
      <c r="A50" s="279" t="s">
        <v>106</v>
      </c>
      <c r="B50" s="788">
        <v>3000</v>
      </c>
      <c r="C50" s="1033" t="s">
        <v>1188</v>
      </c>
      <c r="D50" s="787">
        <v>3000</v>
      </c>
      <c r="E50" s="1033" t="s">
        <v>1188</v>
      </c>
      <c r="F50" s="788">
        <v>3000</v>
      </c>
      <c r="G50" s="1110" t="s">
        <v>1188</v>
      </c>
    </row>
    <row r="51" spans="1:7" ht="11.25" customHeight="1" x14ac:dyDescent="0.2">
      <c r="A51" s="279" t="s">
        <v>153</v>
      </c>
      <c r="B51" s="788">
        <v>300</v>
      </c>
      <c r="C51" s="1033" t="s">
        <v>1095</v>
      </c>
      <c r="D51" s="787">
        <v>300</v>
      </c>
      <c r="E51" s="1033" t="s">
        <v>1095</v>
      </c>
      <c r="F51" s="788">
        <v>300</v>
      </c>
      <c r="G51" s="1110" t="s">
        <v>1095</v>
      </c>
    </row>
    <row r="52" spans="1:7" ht="11.25" customHeight="1" x14ac:dyDescent="0.2">
      <c r="A52" s="279" t="s">
        <v>86</v>
      </c>
      <c r="B52" s="788">
        <v>0.04</v>
      </c>
      <c r="C52" s="1033" t="s">
        <v>1452</v>
      </c>
      <c r="D52" s="787">
        <v>0.04</v>
      </c>
      <c r="E52" s="1033" t="s">
        <v>1452</v>
      </c>
      <c r="F52" s="788">
        <v>0.04</v>
      </c>
      <c r="G52" s="1110" t="s">
        <v>1452</v>
      </c>
    </row>
    <row r="53" spans="1:7" ht="11.25" customHeight="1" x14ac:dyDescent="0.2">
      <c r="A53" s="279" t="s">
        <v>154</v>
      </c>
      <c r="B53" s="788">
        <v>2900</v>
      </c>
      <c r="C53" s="1033" t="s">
        <v>1165</v>
      </c>
      <c r="D53" s="787">
        <v>2900</v>
      </c>
      <c r="E53" s="1033" t="s">
        <v>1456</v>
      </c>
      <c r="F53" s="788">
        <v>2900</v>
      </c>
      <c r="G53" s="1110" t="s">
        <v>1165</v>
      </c>
    </row>
    <row r="54" spans="1:7" ht="11.25" customHeight="1" x14ac:dyDescent="0.2">
      <c r="A54" s="279" t="s">
        <v>528</v>
      </c>
      <c r="B54" s="788">
        <v>1400</v>
      </c>
      <c r="C54" s="1033" t="s">
        <v>371</v>
      </c>
      <c r="D54" s="787">
        <v>1400</v>
      </c>
      <c r="E54" s="1033" t="s">
        <v>371</v>
      </c>
      <c r="F54" s="788">
        <v>1400</v>
      </c>
      <c r="G54" s="1110" t="s">
        <v>371</v>
      </c>
    </row>
    <row r="55" spans="1:7" ht="11.25" customHeight="1" x14ac:dyDescent="0.2">
      <c r="A55" s="279" t="s">
        <v>155</v>
      </c>
      <c r="B55" s="788">
        <v>370</v>
      </c>
      <c r="C55" s="1033" t="s">
        <v>1455</v>
      </c>
      <c r="D55" s="787">
        <v>370</v>
      </c>
      <c r="E55" s="1033" t="s">
        <v>1455</v>
      </c>
      <c r="F55" s="788">
        <v>660</v>
      </c>
      <c r="G55" s="1110" t="s">
        <v>1454</v>
      </c>
    </row>
    <row r="56" spans="1:7" ht="11.25" customHeight="1" x14ac:dyDescent="0.2">
      <c r="A56" s="279" t="s">
        <v>235</v>
      </c>
      <c r="B56" s="788">
        <v>370</v>
      </c>
      <c r="C56" s="1033" t="s">
        <v>1455</v>
      </c>
      <c r="D56" s="787">
        <v>370</v>
      </c>
      <c r="E56" s="1033" t="s">
        <v>1455</v>
      </c>
      <c r="F56" s="788">
        <v>660</v>
      </c>
      <c r="G56" s="1110" t="s">
        <v>1454</v>
      </c>
    </row>
    <row r="57" spans="1:7" ht="11.25" customHeight="1" x14ac:dyDescent="0.2">
      <c r="A57" s="279" t="s">
        <v>236</v>
      </c>
      <c r="B57" s="788">
        <v>370</v>
      </c>
      <c r="C57" s="1033" t="s">
        <v>1455</v>
      </c>
      <c r="D57" s="787">
        <v>370</v>
      </c>
      <c r="E57" s="1033" t="s">
        <v>1455</v>
      </c>
      <c r="F57" s="788">
        <v>660</v>
      </c>
      <c r="G57" s="1110" t="s">
        <v>1454</v>
      </c>
    </row>
    <row r="58" spans="1:7" ht="11.25" customHeight="1" x14ac:dyDescent="0.2">
      <c r="A58" s="279" t="s">
        <v>237</v>
      </c>
      <c r="B58" s="788">
        <v>41</v>
      </c>
      <c r="C58" s="1033" t="s">
        <v>1165</v>
      </c>
      <c r="D58" s="787">
        <v>41</v>
      </c>
      <c r="E58" s="1033" t="s">
        <v>1456</v>
      </c>
      <c r="F58" s="788">
        <v>41</v>
      </c>
      <c r="G58" s="1110" t="s">
        <v>1165</v>
      </c>
    </row>
    <row r="59" spans="1:7" ht="11.25" customHeight="1" x14ac:dyDescent="0.2">
      <c r="A59" s="279" t="s">
        <v>375</v>
      </c>
      <c r="B59" s="788">
        <v>0.19</v>
      </c>
      <c r="C59" s="1033" t="s">
        <v>1457</v>
      </c>
      <c r="D59" s="787">
        <v>0.19</v>
      </c>
      <c r="E59" s="1033" t="s">
        <v>1456</v>
      </c>
      <c r="F59" s="788">
        <v>0.19</v>
      </c>
      <c r="G59" s="1110" t="s">
        <v>1457</v>
      </c>
    </row>
    <row r="60" spans="1:7" ht="11.25" customHeight="1" x14ac:dyDescent="0.2">
      <c r="A60" s="279" t="s">
        <v>376</v>
      </c>
      <c r="B60" s="788">
        <v>7</v>
      </c>
      <c r="C60" s="1033" t="s">
        <v>1165</v>
      </c>
      <c r="D60" s="787">
        <v>7</v>
      </c>
      <c r="E60" s="1033" t="s">
        <v>1456</v>
      </c>
      <c r="F60" s="788">
        <v>7</v>
      </c>
      <c r="G60" s="1110" t="s">
        <v>1165</v>
      </c>
    </row>
    <row r="61" spans="1:7" ht="11.25" customHeight="1" x14ac:dyDescent="0.2">
      <c r="A61" s="279" t="s">
        <v>377</v>
      </c>
      <c r="B61" s="788">
        <v>1.2999999999999999E-2</v>
      </c>
      <c r="C61" s="1033" t="s">
        <v>1454</v>
      </c>
      <c r="D61" s="787">
        <v>1.1000000000000001</v>
      </c>
      <c r="E61" s="1033" t="s">
        <v>1455</v>
      </c>
      <c r="F61" s="788">
        <v>1.2999999999999999E-2</v>
      </c>
      <c r="G61" s="1110" t="s">
        <v>1454</v>
      </c>
    </row>
    <row r="62" spans="1:7" ht="11.25" customHeight="1" x14ac:dyDescent="0.2">
      <c r="A62" s="279" t="s">
        <v>244</v>
      </c>
      <c r="B62" s="788">
        <v>830</v>
      </c>
      <c r="C62" s="1033" t="s">
        <v>1457</v>
      </c>
      <c r="D62" s="787">
        <v>3700</v>
      </c>
      <c r="E62" s="1033" t="s">
        <v>1456</v>
      </c>
      <c r="F62" s="788">
        <v>830</v>
      </c>
      <c r="G62" s="1110" t="s">
        <v>1457</v>
      </c>
    </row>
    <row r="63" spans="1:7" ht="11.25" customHeight="1" x14ac:dyDescent="0.2">
      <c r="A63" s="279" t="s">
        <v>245</v>
      </c>
      <c r="B63" s="788">
        <v>38000</v>
      </c>
      <c r="C63" s="1033" t="s">
        <v>1454</v>
      </c>
      <c r="D63" s="787">
        <v>39000</v>
      </c>
      <c r="E63" s="1033" t="s">
        <v>1455</v>
      </c>
      <c r="F63" s="788">
        <v>38000</v>
      </c>
      <c r="G63" s="1110" t="s">
        <v>1454</v>
      </c>
    </row>
    <row r="64" spans="1:7" ht="11.25" customHeight="1" x14ac:dyDescent="0.2">
      <c r="A64" s="279" t="s">
        <v>307</v>
      </c>
      <c r="B64" s="788">
        <v>3900</v>
      </c>
      <c r="C64" s="1033" t="s">
        <v>1455</v>
      </c>
      <c r="D64" s="787">
        <v>3900</v>
      </c>
      <c r="E64" s="1033" t="s">
        <v>1455</v>
      </c>
      <c r="F64" s="788">
        <v>75000</v>
      </c>
      <c r="G64" s="1110" t="s">
        <v>1454</v>
      </c>
    </row>
    <row r="65" spans="1:7" ht="11.25" customHeight="1" x14ac:dyDescent="0.2">
      <c r="A65" s="279" t="s">
        <v>308</v>
      </c>
      <c r="B65" s="788">
        <v>5500</v>
      </c>
      <c r="C65" s="1033" t="s">
        <v>1165</v>
      </c>
      <c r="D65" s="787">
        <v>5500</v>
      </c>
      <c r="E65" s="1033" t="s">
        <v>1456</v>
      </c>
      <c r="F65" s="788">
        <v>5500</v>
      </c>
      <c r="G65" s="1110" t="s">
        <v>1165</v>
      </c>
    </row>
    <row r="66" spans="1:7" ht="11.25" customHeight="1" x14ac:dyDescent="0.2">
      <c r="A66" s="279" t="s">
        <v>238</v>
      </c>
      <c r="B66" s="788">
        <v>10046</v>
      </c>
      <c r="C66" s="1033" t="s">
        <v>1165</v>
      </c>
      <c r="D66" s="787">
        <v>10046</v>
      </c>
      <c r="E66" s="1033" t="s">
        <v>1456</v>
      </c>
      <c r="F66" s="788">
        <v>10046</v>
      </c>
      <c r="G66" s="1110" t="s">
        <v>1165</v>
      </c>
    </row>
    <row r="67" spans="1:7" ht="11.25" customHeight="1" x14ac:dyDescent="0.2">
      <c r="A67" s="279" t="s">
        <v>1002</v>
      </c>
      <c r="B67" s="788">
        <v>670</v>
      </c>
      <c r="C67" s="1033" t="s">
        <v>1455</v>
      </c>
      <c r="D67" s="787">
        <v>670</v>
      </c>
      <c r="E67" s="1033" t="s">
        <v>1455</v>
      </c>
      <c r="F67" s="788">
        <v>790</v>
      </c>
      <c r="G67" s="1110" t="s">
        <v>1169</v>
      </c>
    </row>
    <row r="68" spans="1:7" ht="11.25" customHeight="1" x14ac:dyDescent="0.2">
      <c r="A68" s="279" t="s">
        <v>107</v>
      </c>
      <c r="B68" s="788">
        <v>130</v>
      </c>
      <c r="C68" s="1033" t="s">
        <v>1165</v>
      </c>
      <c r="D68" s="787">
        <v>130</v>
      </c>
      <c r="E68" s="1033" t="s">
        <v>1456</v>
      </c>
      <c r="F68" s="788">
        <v>130</v>
      </c>
      <c r="G68" s="1110" t="s">
        <v>1165</v>
      </c>
    </row>
    <row r="69" spans="1:7" ht="11.25" customHeight="1" x14ac:dyDescent="0.2">
      <c r="A69" s="279" t="s">
        <v>1003</v>
      </c>
      <c r="B69" s="788">
        <v>3400</v>
      </c>
      <c r="C69" s="1033" t="s">
        <v>1454</v>
      </c>
      <c r="D69" s="787">
        <v>7700</v>
      </c>
      <c r="E69" s="1033" t="s">
        <v>1455</v>
      </c>
      <c r="F69" s="788">
        <v>3400</v>
      </c>
      <c r="G69" s="1110" t="s">
        <v>1454</v>
      </c>
    </row>
    <row r="70" spans="1:7" ht="11.25" customHeight="1" x14ac:dyDescent="0.2">
      <c r="A70" s="279" t="s">
        <v>309</v>
      </c>
      <c r="B70" s="788">
        <v>260</v>
      </c>
      <c r="C70" s="1033" t="s">
        <v>1454</v>
      </c>
      <c r="D70" s="787">
        <v>2000</v>
      </c>
      <c r="E70" s="1033" t="s">
        <v>1455</v>
      </c>
      <c r="F70" s="788">
        <v>260</v>
      </c>
      <c r="G70" s="1110" t="s">
        <v>1454</v>
      </c>
    </row>
    <row r="71" spans="1:7" ht="11.25" customHeight="1" x14ac:dyDescent="0.2">
      <c r="A71" s="279" t="s">
        <v>1004</v>
      </c>
      <c r="B71" s="788">
        <v>0.71</v>
      </c>
      <c r="C71" s="1033" t="s">
        <v>1454</v>
      </c>
      <c r="D71" s="787">
        <v>2.5</v>
      </c>
      <c r="E71" s="1033" t="s">
        <v>1455</v>
      </c>
      <c r="F71" s="788">
        <v>0.71</v>
      </c>
      <c r="G71" s="1110" t="s">
        <v>1454</v>
      </c>
    </row>
    <row r="72" spans="1:7" ht="11.25" customHeight="1" x14ac:dyDescent="0.2">
      <c r="A72" s="279" t="s">
        <v>1005</v>
      </c>
      <c r="B72" s="788">
        <v>980</v>
      </c>
      <c r="C72" s="1033" t="s">
        <v>1456</v>
      </c>
      <c r="D72" s="787">
        <v>980</v>
      </c>
      <c r="E72" s="1033" t="s">
        <v>1456</v>
      </c>
      <c r="F72" s="788">
        <v>1800</v>
      </c>
      <c r="G72" s="1110" t="s">
        <v>1457</v>
      </c>
    </row>
    <row r="73" spans="1:7" ht="11.25" customHeight="1" x14ac:dyDescent="0.2">
      <c r="A73" s="279" t="s">
        <v>1007</v>
      </c>
      <c r="B73" s="788">
        <v>700</v>
      </c>
      <c r="C73" s="1033" t="s">
        <v>1455</v>
      </c>
      <c r="D73" s="787">
        <v>700</v>
      </c>
      <c r="E73" s="1033" t="s">
        <v>1455</v>
      </c>
      <c r="F73" s="788">
        <v>1100</v>
      </c>
      <c r="G73" s="1110" t="s">
        <v>1165</v>
      </c>
    </row>
    <row r="74" spans="1:7" ht="11.25" customHeight="1" x14ac:dyDescent="0.2">
      <c r="A74" s="279" t="s">
        <v>1006</v>
      </c>
      <c r="B74" s="788">
        <v>3200</v>
      </c>
      <c r="C74" s="1033" t="s">
        <v>1165</v>
      </c>
      <c r="D74" s="787">
        <v>3200</v>
      </c>
      <c r="E74" s="1033" t="s">
        <v>1456</v>
      </c>
      <c r="F74" s="788">
        <v>3200</v>
      </c>
      <c r="G74" s="1110" t="s">
        <v>1165</v>
      </c>
    </row>
    <row r="75" spans="1:7" ht="11.25" customHeight="1" x14ac:dyDescent="0.2">
      <c r="A75" s="279" t="s">
        <v>108</v>
      </c>
      <c r="B75" s="788">
        <v>100</v>
      </c>
      <c r="C75" s="1033" t="s">
        <v>1456</v>
      </c>
      <c r="D75" s="787">
        <v>100</v>
      </c>
      <c r="E75" s="1033" t="s">
        <v>1456</v>
      </c>
      <c r="F75" s="788">
        <v>110</v>
      </c>
      <c r="G75" s="1110" t="s">
        <v>1457</v>
      </c>
    </row>
    <row r="76" spans="1:7" ht="11.25" customHeight="1" x14ac:dyDescent="0.2">
      <c r="A76" s="279" t="s">
        <v>310</v>
      </c>
      <c r="B76" s="788">
        <v>379</v>
      </c>
      <c r="C76" s="1033">
        <v>0</v>
      </c>
      <c r="D76" s="787">
        <v>379</v>
      </c>
      <c r="E76" s="1033" t="s">
        <v>1456</v>
      </c>
      <c r="F76" s="788">
        <v>379</v>
      </c>
      <c r="G76" s="1110">
        <v>0</v>
      </c>
    </row>
    <row r="77" spans="1:7" ht="11.25" customHeight="1" x14ac:dyDescent="0.2">
      <c r="A77" s="279" t="s">
        <v>109</v>
      </c>
      <c r="B77" s="788">
        <v>110</v>
      </c>
      <c r="C77" s="1033" t="s">
        <v>1455</v>
      </c>
      <c r="D77" s="787">
        <v>110</v>
      </c>
      <c r="E77" s="1033" t="s">
        <v>1455</v>
      </c>
      <c r="F77" s="788">
        <v>200</v>
      </c>
      <c r="G77" s="1110" t="s">
        <v>1454</v>
      </c>
    </row>
    <row r="78" spans="1:7" ht="11.25" customHeight="1" x14ac:dyDescent="0.2">
      <c r="A78" s="279" t="s">
        <v>110</v>
      </c>
      <c r="B78" s="788">
        <v>110</v>
      </c>
      <c r="C78" s="1033" t="s">
        <v>1455</v>
      </c>
      <c r="D78" s="787">
        <v>110</v>
      </c>
      <c r="E78" s="1033" t="s">
        <v>1455</v>
      </c>
      <c r="F78" s="788">
        <v>200</v>
      </c>
      <c r="G78" s="1110" t="s">
        <v>1454</v>
      </c>
    </row>
    <row r="79" spans="1:7" ht="11.25" customHeight="1" x14ac:dyDescent="0.2">
      <c r="A79" s="279" t="s">
        <v>402</v>
      </c>
      <c r="B79" s="788">
        <v>3350000</v>
      </c>
      <c r="C79" s="1033" t="s">
        <v>1182</v>
      </c>
      <c r="D79" s="787">
        <v>3350000</v>
      </c>
      <c r="E79" s="1033" t="s">
        <v>1182</v>
      </c>
      <c r="F79" s="788">
        <v>5000000</v>
      </c>
      <c r="G79" s="1110" t="s">
        <v>1184</v>
      </c>
    </row>
    <row r="80" spans="1:7" ht="11.25" customHeight="1" x14ac:dyDescent="0.2">
      <c r="A80" s="279" t="s">
        <v>635</v>
      </c>
      <c r="B80" s="788">
        <v>3.0000000000000001E-3</v>
      </c>
      <c r="C80" s="1033" t="s">
        <v>1165</v>
      </c>
      <c r="D80" s="787">
        <v>3.0000000000000001E-3</v>
      </c>
      <c r="E80" s="1033" t="s">
        <v>1455</v>
      </c>
      <c r="F80" s="788">
        <v>3.0000000000000001E-3</v>
      </c>
      <c r="G80" s="1110" t="s">
        <v>1165</v>
      </c>
    </row>
    <row r="81" spans="1:7" ht="11.25" customHeight="1" x14ac:dyDescent="0.2">
      <c r="A81" s="279" t="s">
        <v>111</v>
      </c>
      <c r="B81" s="788">
        <v>200</v>
      </c>
      <c r="C81" s="1033" t="s">
        <v>1179</v>
      </c>
      <c r="D81" s="787">
        <v>200</v>
      </c>
      <c r="E81" s="1033" t="s">
        <v>1179</v>
      </c>
      <c r="F81" s="788">
        <v>550</v>
      </c>
      <c r="G81" s="1110" t="s">
        <v>1185</v>
      </c>
    </row>
    <row r="82" spans="1:7" ht="11.25" customHeight="1" x14ac:dyDescent="0.2">
      <c r="A82" s="279" t="s">
        <v>384</v>
      </c>
      <c r="B82" s="788">
        <v>3.4000000000000002E-2</v>
      </c>
      <c r="C82" s="1033" t="s">
        <v>1454</v>
      </c>
      <c r="D82" s="787">
        <v>0.22</v>
      </c>
      <c r="E82" s="1033" t="s">
        <v>1455</v>
      </c>
      <c r="F82" s="788">
        <v>3.4000000000000002E-2</v>
      </c>
      <c r="G82" s="1110" t="s">
        <v>1454</v>
      </c>
    </row>
    <row r="83" spans="1:7" ht="11.25" customHeight="1" x14ac:dyDescent="0.2">
      <c r="A83" s="279" t="s">
        <v>350</v>
      </c>
      <c r="B83" s="788">
        <v>3.6999999999999998E-2</v>
      </c>
      <c r="C83" s="1033" t="s">
        <v>1454</v>
      </c>
      <c r="D83" s="787">
        <v>0.18</v>
      </c>
      <c r="E83" s="1033" t="s">
        <v>1455</v>
      </c>
      <c r="F83" s="788">
        <v>3.6999999999999998E-2</v>
      </c>
      <c r="G83" s="1110" t="s">
        <v>1454</v>
      </c>
    </row>
    <row r="84" spans="1:7" ht="11.25" customHeight="1" x14ac:dyDescent="0.2">
      <c r="A84" s="279" t="s">
        <v>36</v>
      </c>
      <c r="B84" s="788" t="s">
        <v>1014</v>
      </c>
      <c r="C84" s="1033" t="s">
        <v>58</v>
      </c>
      <c r="D84" s="787" t="s">
        <v>1014</v>
      </c>
      <c r="E84" s="1033" t="s">
        <v>58</v>
      </c>
      <c r="F84" s="788" t="s">
        <v>1014</v>
      </c>
      <c r="G84" s="1110" t="s">
        <v>1014</v>
      </c>
    </row>
    <row r="85" spans="1:7" ht="11.25" customHeight="1" x14ac:dyDescent="0.2">
      <c r="A85" s="279" t="s">
        <v>351</v>
      </c>
      <c r="B85" s="788">
        <v>140</v>
      </c>
      <c r="C85" s="1033" t="s">
        <v>1454</v>
      </c>
      <c r="D85" s="787">
        <v>11000</v>
      </c>
      <c r="E85" s="1033" t="s">
        <v>1455</v>
      </c>
      <c r="F85" s="788">
        <v>140</v>
      </c>
      <c r="G85" s="1110" t="s">
        <v>1454</v>
      </c>
    </row>
    <row r="86" spans="1:7" ht="11.25" customHeight="1" x14ac:dyDescent="0.2">
      <c r="A86" s="279" t="s">
        <v>352</v>
      </c>
      <c r="B86" s="788">
        <v>13</v>
      </c>
      <c r="C86" s="1033" t="s">
        <v>1454</v>
      </c>
      <c r="D86" s="787">
        <v>1300</v>
      </c>
      <c r="E86" s="1033" t="s">
        <v>1455</v>
      </c>
      <c r="F86" s="788">
        <v>13</v>
      </c>
      <c r="G86" s="1110" t="s">
        <v>1454</v>
      </c>
    </row>
    <row r="87" spans="1:7" ht="11.25" customHeight="1" x14ac:dyDescent="0.2">
      <c r="A87" s="279" t="s">
        <v>353</v>
      </c>
      <c r="B87" s="788">
        <v>300</v>
      </c>
      <c r="C87" s="1033" t="s">
        <v>1095</v>
      </c>
      <c r="D87" s="787">
        <v>300</v>
      </c>
      <c r="E87" s="1033" t="s">
        <v>1095</v>
      </c>
      <c r="F87" s="788">
        <v>300</v>
      </c>
      <c r="G87" s="1110" t="s">
        <v>1095</v>
      </c>
    </row>
    <row r="88" spans="1:7" ht="11.25" customHeight="1" x14ac:dyDescent="0.2">
      <c r="A88" s="279" t="s">
        <v>112</v>
      </c>
      <c r="B88" s="788">
        <v>21500</v>
      </c>
      <c r="C88" s="1033" t="s">
        <v>1171</v>
      </c>
      <c r="D88" s="787">
        <v>21500</v>
      </c>
      <c r="E88" s="1033" t="s">
        <v>1170</v>
      </c>
      <c r="F88" s="788">
        <v>21500</v>
      </c>
      <c r="G88" s="1110" t="s">
        <v>1171</v>
      </c>
    </row>
    <row r="89" spans="1:7" ht="11.25" customHeight="1" x14ac:dyDescent="0.2">
      <c r="A89" s="279" t="s">
        <v>354</v>
      </c>
      <c r="B89" s="788">
        <v>5.2999999999999999E-2</v>
      </c>
      <c r="C89" s="1033" t="s">
        <v>1454</v>
      </c>
      <c r="D89" s="787">
        <v>0.52</v>
      </c>
      <c r="E89" s="1033" t="s">
        <v>1455</v>
      </c>
      <c r="F89" s="788">
        <v>5.2999999999999999E-2</v>
      </c>
      <c r="G89" s="1110" t="s">
        <v>1454</v>
      </c>
    </row>
    <row r="90" spans="1:7" ht="11.25" customHeight="1" x14ac:dyDescent="0.2">
      <c r="A90" s="279" t="s">
        <v>355</v>
      </c>
      <c r="B90" s="788">
        <v>5.2999999999999999E-2</v>
      </c>
      <c r="C90" s="1033" t="s">
        <v>1457</v>
      </c>
      <c r="D90" s="787">
        <v>0.52</v>
      </c>
      <c r="E90" s="1033" t="s">
        <v>1456</v>
      </c>
      <c r="F90" s="788">
        <v>5.2999999999999999E-2</v>
      </c>
      <c r="G90" s="1110" t="s">
        <v>1457</v>
      </c>
    </row>
    <row r="91" spans="1:7" ht="11.25" customHeight="1" x14ac:dyDescent="0.2">
      <c r="A91" s="279" t="s">
        <v>385</v>
      </c>
      <c r="B91" s="788">
        <v>2.9999999999999997E-4</v>
      </c>
      <c r="C91" s="1033" t="s">
        <v>1172</v>
      </c>
      <c r="D91" s="787">
        <v>2.9999999999999997E-4</v>
      </c>
      <c r="E91" s="1033" t="s">
        <v>1172</v>
      </c>
      <c r="F91" s="788">
        <v>2.9999999999999997E-4</v>
      </c>
      <c r="G91" s="1110" t="s">
        <v>1172</v>
      </c>
    </row>
    <row r="92" spans="1:7" ht="11.25" customHeight="1" x14ac:dyDescent="0.2">
      <c r="A92" s="279" t="s">
        <v>356</v>
      </c>
      <c r="B92" s="788">
        <v>11</v>
      </c>
      <c r="C92" s="1033" t="s">
        <v>1454</v>
      </c>
      <c r="D92" s="787">
        <v>30</v>
      </c>
      <c r="E92" s="1033" t="s">
        <v>1455</v>
      </c>
      <c r="F92" s="788">
        <v>11</v>
      </c>
      <c r="G92" s="1110" t="s">
        <v>1454</v>
      </c>
    </row>
    <row r="93" spans="1:7" ht="11.25" customHeight="1" x14ac:dyDescent="0.2">
      <c r="A93" s="279" t="s">
        <v>378</v>
      </c>
      <c r="B93" s="788">
        <v>0.16</v>
      </c>
      <c r="C93" s="1033" t="s">
        <v>1454</v>
      </c>
      <c r="D93" s="787">
        <v>2</v>
      </c>
      <c r="E93" s="1033" t="s">
        <v>1455</v>
      </c>
      <c r="F93" s="788">
        <v>0.16</v>
      </c>
      <c r="G93" s="1110" t="s">
        <v>1454</v>
      </c>
    </row>
    <row r="94" spans="1:7" ht="11.25" customHeight="1" x14ac:dyDescent="0.2">
      <c r="A94" s="279" t="s">
        <v>357</v>
      </c>
      <c r="B94" s="788">
        <v>310</v>
      </c>
      <c r="C94" s="1033" t="s">
        <v>1454</v>
      </c>
      <c r="D94" s="787">
        <v>330</v>
      </c>
      <c r="E94" s="1033" t="s">
        <v>1455</v>
      </c>
      <c r="F94" s="788">
        <v>310</v>
      </c>
      <c r="G94" s="1110" t="s">
        <v>1454</v>
      </c>
    </row>
    <row r="95" spans="1:7" ht="11.25" customHeight="1" x14ac:dyDescent="0.2">
      <c r="A95" s="279" t="s">
        <v>113</v>
      </c>
      <c r="B95" s="788">
        <v>137000</v>
      </c>
      <c r="C95" s="1033" t="s">
        <v>1171</v>
      </c>
      <c r="D95" s="787">
        <v>137000</v>
      </c>
      <c r="E95" s="1033" t="s">
        <v>1170</v>
      </c>
      <c r="F95" s="788">
        <v>137000</v>
      </c>
      <c r="G95" s="1110" t="s">
        <v>1171</v>
      </c>
    </row>
    <row r="96" spans="1:7" ht="11.25" customHeight="1" x14ac:dyDescent="0.2">
      <c r="A96" s="279" t="s">
        <v>358</v>
      </c>
      <c r="B96" s="788">
        <v>300</v>
      </c>
      <c r="C96" s="1033" t="s">
        <v>1095</v>
      </c>
      <c r="D96" s="787">
        <v>300</v>
      </c>
      <c r="E96" s="1033" t="s">
        <v>1095</v>
      </c>
      <c r="F96" s="788">
        <v>300</v>
      </c>
      <c r="G96" s="1110" t="s">
        <v>1095</v>
      </c>
    </row>
    <row r="97" spans="1:7" ht="11.25" customHeight="1" x14ac:dyDescent="0.2">
      <c r="A97" s="279" t="s">
        <v>114</v>
      </c>
      <c r="B97" s="788">
        <v>4300</v>
      </c>
      <c r="C97" s="1033" t="s">
        <v>1454</v>
      </c>
      <c r="D97" s="787">
        <v>39000</v>
      </c>
      <c r="E97" s="1033" t="s">
        <v>1455</v>
      </c>
      <c r="F97" s="788">
        <v>4300</v>
      </c>
      <c r="G97" s="1110" t="s">
        <v>1454</v>
      </c>
    </row>
    <row r="98" spans="1:7" ht="11.25" customHeight="1" x14ac:dyDescent="0.2">
      <c r="A98" s="279" t="s">
        <v>359</v>
      </c>
      <c r="B98" s="788">
        <v>29</v>
      </c>
      <c r="C98" s="1033" t="s">
        <v>1455</v>
      </c>
      <c r="D98" s="787">
        <v>29</v>
      </c>
      <c r="E98" s="1033" t="s">
        <v>1455</v>
      </c>
      <c r="F98" s="788">
        <v>140</v>
      </c>
      <c r="G98" s="1110" t="s">
        <v>1454</v>
      </c>
    </row>
    <row r="99" spans="1:7" ht="11.25" customHeight="1" x14ac:dyDescent="0.2">
      <c r="A99" s="279" t="s">
        <v>360</v>
      </c>
      <c r="B99" s="788">
        <v>2.1</v>
      </c>
      <c r="C99" s="1033" t="s">
        <v>1454</v>
      </c>
      <c r="D99" s="787">
        <v>2.4</v>
      </c>
      <c r="E99" s="1033" t="s">
        <v>1455</v>
      </c>
      <c r="F99" s="788">
        <v>2.1</v>
      </c>
      <c r="G99" s="1110" t="s">
        <v>1454</v>
      </c>
    </row>
    <row r="100" spans="1:7" ht="11.25" customHeight="1" x14ac:dyDescent="0.2">
      <c r="A100" s="279" t="s">
        <v>361</v>
      </c>
      <c r="B100" s="788">
        <v>0.7</v>
      </c>
      <c r="C100" s="1033" t="s">
        <v>1165</v>
      </c>
      <c r="D100" s="787">
        <v>0.7</v>
      </c>
      <c r="E100" s="1033" t="s">
        <v>1456</v>
      </c>
      <c r="F100" s="788">
        <v>0.7</v>
      </c>
      <c r="G100" s="1110" t="s">
        <v>1165</v>
      </c>
    </row>
    <row r="101" spans="1:7" ht="11.25" customHeight="1" x14ac:dyDescent="0.2">
      <c r="A101" s="279" t="s">
        <v>363</v>
      </c>
      <c r="B101" s="788">
        <v>200000</v>
      </c>
      <c r="C101" s="1033" t="s">
        <v>1456</v>
      </c>
      <c r="D101" s="787">
        <v>200000</v>
      </c>
      <c r="E101" s="1033" t="s">
        <v>1456</v>
      </c>
      <c r="F101" s="788">
        <v>240000</v>
      </c>
      <c r="G101" s="1110" t="s">
        <v>1457</v>
      </c>
    </row>
    <row r="102" spans="1:7" ht="11.25" customHeight="1" x14ac:dyDescent="0.2">
      <c r="A102" s="279" t="s">
        <v>364</v>
      </c>
      <c r="B102" s="788">
        <v>2200</v>
      </c>
      <c r="C102" s="1033" t="s">
        <v>1457</v>
      </c>
      <c r="D102" s="787">
        <v>2200</v>
      </c>
      <c r="E102" s="1033" t="s">
        <v>1456</v>
      </c>
      <c r="F102" s="788">
        <v>2200</v>
      </c>
      <c r="G102" s="1110" t="s">
        <v>1457</v>
      </c>
    </row>
    <row r="103" spans="1:7" ht="11.25" customHeight="1" x14ac:dyDescent="0.2">
      <c r="A103" s="279" t="s">
        <v>365</v>
      </c>
      <c r="B103" s="788">
        <v>9.9000000000000005E-2</v>
      </c>
      <c r="C103" s="1033" t="s">
        <v>1457</v>
      </c>
      <c r="D103" s="787">
        <v>9.9000000000000005E-2</v>
      </c>
      <c r="E103" s="1033" t="s">
        <v>1456</v>
      </c>
      <c r="F103" s="788">
        <v>9.9000000000000005E-2</v>
      </c>
      <c r="G103" s="1110" t="s">
        <v>1457</v>
      </c>
    </row>
    <row r="104" spans="1:7" ht="11.25" customHeight="1" x14ac:dyDescent="0.2">
      <c r="A104" s="279" t="s">
        <v>366</v>
      </c>
      <c r="B104" s="788">
        <v>6500</v>
      </c>
      <c r="C104" s="1033" t="s">
        <v>1456</v>
      </c>
      <c r="D104" s="787">
        <v>6500</v>
      </c>
      <c r="E104" s="1033" t="s">
        <v>1456</v>
      </c>
      <c r="F104" s="788">
        <v>53000</v>
      </c>
      <c r="G104" s="1110" t="s">
        <v>1457</v>
      </c>
    </row>
    <row r="105" spans="1:7" ht="11.25" customHeight="1" x14ac:dyDescent="0.2">
      <c r="A105" s="279" t="s">
        <v>362</v>
      </c>
      <c r="B105" s="788">
        <v>8500</v>
      </c>
      <c r="C105" s="1033" t="s">
        <v>1456</v>
      </c>
      <c r="D105" s="787">
        <v>8500</v>
      </c>
      <c r="E105" s="1033" t="s">
        <v>1456</v>
      </c>
      <c r="F105" s="788">
        <v>26000</v>
      </c>
      <c r="G105" s="1110" t="s">
        <v>1457</v>
      </c>
    </row>
    <row r="106" spans="1:7" ht="11.25" customHeight="1" x14ac:dyDescent="0.2">
      <c r="A106" s="279" t="s">
        <v>631</v>
      </c>
      <c r="B106" s="788">
        <v>37</v>
      </c>
      <c r="C106" s="1033" t="s">
        <v>1457</v>
      </c>
      <c r="D106" s="787">
        <v>37</v>
      </c>
      <c r="E106" s="1033" t="s">
        <v>1456</v>
      </c>
      <c r="F106" s="788">
        <v>37</v>
      </c>
      <c r="G106" s="1110" t="s">
        <v>1457</v>
      </c>
    </row>
    <row r="107" spans="1:7" ht="11.25" customHeight="1" x14ac:dyDescent="0.2">
      <c r="A107" s="279" t="s">
        <v>632</v>
      </c>
      <c r="B107" s="788">
        <v>42</v>
      </c>
      <c r="C107" s="1033" t="s">
        <v>1456</v>
      </c>
      <c r="D107" s="787">
        <v>42</v>
      </c>
      <c r="E107" s="1033" t="s">
        <v>1456</v>
      </c>
      <c r="F107" s="788">
        <v>86</v>
      </c>
      <c r="G107" s="1110" t="s">
        <v>1457</v>
      </c>
    </row>
    <row r="108" spans="1:7" ht="11.25" customHeight="1" x14ac:dyDescent="0.2">
      <c r="A108" s="279" t="s">
        <v>506</v>
      </c>
      <c r="B108" s="788">
        <v>7200</v>
      </c>
      <c r="C108" s="1033" t="s">
        <v>1456</v>
      </c>
      <c r="D108" s="787">
        <v>7200</v>
      </c>
      <c r="E108" s="1033" t="s">
        <v>1456</v>
      </c>
      <c r="F108" s="788">
        <v>16000</v>
      </c>
      <c r="G108" s="1110" t="s">
        <v>1457</v>
      </c>
    </row>
    <row r="109" spans="1:7" ht="11.25" customHeight="1" x14ac:dyDescent="0.2">
      <c r="A109" s="279" t="s">
        <v>507</v>
      </c>
      <c r="B109" s="788">
        <v>770</v>
      </c>
      <c r="C109" s="1033" t="s">
        <v>1455</v>
      </c>
      <c r="D109" s="787">
        <v>770</v>
      </c>
      <c r="E109" s="1033" t="s">
        <v>1455</v>
      </c>
      <c r="F109" s="788">
        <v>780</v>
      </c>
      <c r="G109" s="1110" t="s">
        <v>1454</v>
      </c>
    </row>
    <row r="110" spans="1:7" ht="11.25" customHeight="1" x14ac:dyDescent="0.2">
      <c r="A110" s="279" t="s">
        <v>866</v>
      </c>
      <c r="B110" s="788">
        <v>5</v>
      </c>
      <c r="C110" s="1033" t="s">
        <v>1455</v>
      </c>
      <c r="D110" s="787">
        <v>5</v>
      </c>
      <c r="E110" s="1033" t="s">
        <v>1455</v>
      </c>
      <c r="F110" s="788">
        <v>75</v>
      </c>
      <c r="G110" s="1110" t="s">
        <v>1454</v>
      </c>
    </row>
    <row r="111" spans="1:7" ht="11.25" customHeight="1" x14ac:dyDescent="0.2">
      <c r="A111" s="279" t="s">
        <v>115</v>
      </c>
      <c r="B111" s="788">
        <v>2000</v>
      </c>
      <c r="C111" s="1033" t="s">
        <v>1454</v>
      </c>
      <c r="D111" s="787">
        <v>9000</v>
      </c>
      <c r="E111" s="1033" t="s">
        <v>1455</v>
      </c>
      <c r="F111" s="788">
        <v>2000</v>
      </c>
      <c r="G111" s="1110" t="s">
        <v>1454</v>
      </c>
    </row>
    <row r="112" spans="1:7" ht="11.25" customHeight="1" x14ac:dyDescent="0.2">
      <c r="A112" s="279" t="s">
        <v>116</v>
      </c>
      <c r="B112" s="788">
        <v>160</v>
      </c>
      <c r="C112" s="1033" t="s">
        <v>1165</v>
      </c>
      <c r="D112" s="787">
        <v>160</v>
      </c>
      <c r="E112" s="1033" t="s">
        <v>1456</v>
      </c>
      <c r="F112" s="788">
        <v>160</v>
      </c>
      <c r="G112" s="1110" t="s">
        <v>1165</v>
      </c>
    </row>
    <row r="113" spans="1:7" ht="11.25" customHeight="1" x14ac:dyDescent="0.2">
      <c r="A113" s="279" t="s">
        <v>117</v>
      </c>
      <c r="B113" s="788">
        <v>640</v>
      </c>
      <c r="C113" s="1033" t="s">
        <v>1165</v>
      </c>
      <c r="D113" s="787">
        <v>640</v>
      </c>
      <c r="E113" s="1033" t="s">
        <v>1456</v>
      </c>
      <c r="F113" s="788">
        <v>640</v>
      </c>
      <c r="G113" s="1110" t="s">
        <v>1165</v>
      </c>
    </row>
    <row r="114" spans="1:7" ht="11.25" customHeight="1" x14ac:dyDescent="0.2">
      <c r="A114" s="279" t="s">
        <v>118</v>
      </c>
      <c r="B114" s="788">
        <v>380</v>
      </c>
      <c r="C114" s="1033" t="s">
        <v>1165</v>
      </c>
      <c r="D114" s="787">
        <v>380</v>
      </c>
      <c r="E114" s="1033" t="s">
        <v>1456</v>
      </c>
      <c r="F114" s="788">
        <v>380</v>
      </c>
      <c r="G114" s="1110" t="s">
        <v>1165</v>
      </c>
    </row>
    <row r="115" spans="1:7" ht="11.25" customHeight="1" x14ac:dyDescent="0.2">
      <c r="A115" s="279" t="s">
        <v>119</v>
      </c>
      <c r="B115" s="788">
        <v>410</v>
      </c>
      <c r="C115" s="1033" t="s">
        <v>1165</v>
      </c>
      <c r="D115" s="787">
        <v>410</v>
      </c>
      <c r="E115" s="1033" t="s">
        <v>1456</v>
      </c>
      <c r="F115" s="788">
        <v>410</v>
      </c>
      <c r="G115" s="1110" t="s">
        <v>1165</v>
      </c>
    </row>
    <row r="116" spans="1:7" ht="11.25" customHeight="1" x14ac:dyDescent="0.2">
      <c r="A116" s="279" t="s">
        <v>508</v>
      </c>
      <c r="B116" s="788">
        <v>13</v>
      </c>
      <c r="C116" s="1033" t="s">
        <v>1454</v>
      </c>
      <c r="D116" s="787">
        <v>20</v>
      </c>
      <c r="E116" s="1033" t="s">
        <v>1455</v>
      </c>
      <c r="F116" s="788">
        <v>13</v>
      </c>
      <c r="G116" s="1110" t="s">
        <v>1454</v>
      </c>
    </row>
    <row r="117" spans="1:7" ht="11.25" customHeight="1" x14ac:dyDescent="0.2">
      <c r="A117" s="279" t="s">
        <v>120</v>
      </c>
      <c r="B117" s="788">
        <v>850000</v>
      </c>
      <c r="C117" s="1033" t="s">
        <v>1204</v>
      </c>
      <c r="D117" s="787">
        <v>850000</v>
      </c>
      <c r="E117" s="1033" t="s">
        <v>1204</v>
      </c>
      <c r="F117" s="788">
        <v>850000</v>
      </c>
      <c r="G117" s="1110" t="s">
        <v>1204</v>
      </c>
    </row>
    <row r="118" spans="1:7" ht="11.25" customHeight="1" x14ac:dyDescent="0.2">
      <c r="A118" s="279" t="s">
        <v>241</v>
      </c>
      <c r="B118" s="788">
        <v>5000</v>
      </c>
      <c r="C118" s="1033" t="s">
        <v>1192</v>
      </c>
      <c r="D118" s="787">
        <v>5000</v>
      </c>
      <c r="E118" s="1033" t="s">
        <v>1192</v>
      </c>
      <c r="F118" s="788">
        <v>5000</v>
      </c>
      <c r="G118" s="1110" t="s">
        <v>1192</v>
      </c>
    </row>
    <row r="119" spans="1:7" ht="11.25" customHeight="1" x14ac:dyDescent="0.2">
      <c r="A119" s="279" t="s">
        <v>509</v>
      </c>
      <c r="B119" s="788">
        <v>300</v>
      </c>
      <c r="C119" s="1033" t="s">
        <v>1095</v>
      </c>
      <c r="D119" s="787">
        <v>300</v>
      </c>
      <c r="E119" s="1033" t="s">
        <v>1095</v>
      </c>
      <c r="F119" s="788">
        <v>300</v>
      </c>
      <c r="G119" s="1110" t="s">
        <v>1095</v>
      </c>
    </row>
    <row r="120" spans="1:7" ht="11.25" customHeight="1" x14ac:dyDescent="0.2">
      <c r="A120" s="279" t="s">
        <v>510</v>
      </c>
      <c r="B120" s="788">
        <v>300</v>
      </c>
      <c r="C120" s="1033" t="s">
        <v>1457</v>
      </c>
      <c r="D120" s="787">
        <v>4700</v>
      </c>
      <c r="E120" s="1033" t="s">
        <v>1455</v>
      </c>
      <c r="F120" s="788">
        <v>300</v>
      </c>
      <c r="G120" s="1110" t="s">
        <v>1457</v>
      </c>
    </row>
    <row r="121" spans="1:7" ht="11.25" customHeight="1" x14ac:dyDescent="0.2">
      <c r="A121" s="279" t="s">
        <v>379</v>
      </c>
      <c r="B121" s="788">
        <v>2</v>
      </c>
      <c r="C121" s="1033" t="s">
        <v>1455</v>
      </c>
      <c r="D121" s="787">
        <v>2</v>
      </c>
      <c r="E121" s="1033" t="s">
        <v>1455</v>
      </c>
      <c r="F121" s="788">
        <v>10</v>
      </c>
      <c r="G121" s="1110" t="s">
        <v>1454</v>
      </c>
    </row>
    <row r="122" spans="1:7" ht="11.25" customHeight="1" x14ac:dyDescent="0.2">
      <c r="A122" s="279" t="s">
        <v>121</v>
      </c>
      <c r="B122" s="788">
        <v>425</v>
      </c>
      <c r="C122" s="1033" t="s">
        <v>1171</v>
      </c>
      <c r="D122" s="787">
        <v>425</v>
      </c>
      <c r="E122" s="1033" t="s">
        <v>1170</v>
      </c>
      <c r="F122" s="788">
        <v>425</v>
      </c>
      <c r="G122" s="1110" t="s">
        <v>1171</v>
      </c>
    </row>
    <row r="123" spans="1:7" ht="11.25" customHeight="1" x14ac:dyDescent="0.2">
      <c r="A123" s="279" t="s">
        <v>511</v>
      </c>
      <c r="B123" s="788">
        <v>300</v>
      </c>
      <c r="C123" s="1033" t="s">
        <v>1095</v>
      </c>
      <c r="D123" s="787">
        <v>300</v>
      </c>
      <c r="E123" s="1033" t="s">
        <v>1095</v>
      </c>
      <c r="F123" s="788">
        <v>300</v>
      </c>
      <c r="G123" s="1110" t="s">
        <v>1095</v>
      </c>
    </row>
    <row r="124" spans="1:7" ht="11.25" customHeight="1" x14ac:dyDescent="0.2">
      <c r="A124" s="279" t="s">
        <v>512</v>
      </c>
      <c r="B124" s="788">
        <v>20</v>
      </c>
      <c r="C124" s="1033" t="s">
        <v>1455</v>
      </c>
      <c r="D124" s="787">
        <v>20</v>
      </c>
      <c r="E124" s="1033" t="s">
        <v>1455</v>
      </c>
      <c r="F124" s="788">
        <v>300</v>
      </c>
      <c r="G124" s="1110" t="s">
        <v>1454</v>
      </c>
    </row>
    <row r="125" spans="1:7" ht="11.25" customHeight="1" x14ac:dyDescent="0.2">
      <c r="A125" s="279" t="s">
        <v>867</v>
      </c>
      <c r="B125" s="788">
        <v>1</v>
      </c>
      <c r="C125" s="1033" t="s">
        <v>1455</v>
      </c>
      <c r="D125" s="787">
        <v>1</v>
      </c>
      <c r="E125" s="1033" t="s">
        <v>1455</v>
      </c>
      <c r="F125" s="788">
        <v>2.2999999999999998</v>
      </c>
      <c r="G125" s="1110" t="s">
        <v>1454</v>
      </c>
    </row>
    <row r="126" spans="1:7" ht="11.25" customHeight="1" x14ac:dyDescent="0.2">
      <c r="A126" s="279" t="s">
        <v>122</v>
      </c>
      <c r="B126" s="788">
        <v>80</v>
      </c>
      <c r="C126" s="1033" t="s">
        <v>1165</v>
      </c>
      <c r="D126" s="787">
        <v>80</v>
      </c>
      <c r="E126" s="1033" t="s">
        <v>1456</v>
      </c>
      <c r="F126" s="788">
        <v>80</v>
      </c>
      <c r="G126" s="1110" t="s">
        <v>1165</v>
      </c>
    </row>
    <row r="127" spans="1:7" ht="11.25" customHeight="1" x14ac:dyDescent="0.2">
      <c r="A127" s="279" t="s">
        <v>513</v>
      </c>
      <c r="B127" s="788">
        <v>290</v>
      </c>
      <c r="C127" s="1033" t="s">
        <v>1165</v>
      </c>
      <c r="D127" s="787">
        <v>290</v>
      </c>
      <c r="E127" s="1033" t="s">
        <v>1456</v>
      </c>
      <c r="F127" s="788">
        <v>290</v>
      </c>
      <c r="G127" s="1110" t="s">
        <v>1165</v>
      </c>
    </row>
    <row r="128" spans="1:7" ht="11.25" customHeight="1" x14ac:dyDescent="0.2">
      <c r="A128" s="279" t="s">
        <v>123</v>
      </c>
      <c r="B128" s="788">
        <v>260.71428571428572</v>
      </c>
      <c r="C128" s="1033" t="s">
        <v>1452</v>
      </c>
      <c r="D128" s="787">
        <v>23100</v>
      </c>
      <c r="E128" s="1033" t="s">
        <v>1170</v>
      </c>
      <c r="F128" s="788">
        <v>260.71428571428572</v>
      </c>
      <c r="G128" s="1110" t="s">
        <v>1452</v>
      </c>
    </row>
    <row r="129" spans="1:7" ht="11.25" customHeight="1" x14ac:dyDescent="0.2">
      <c r="A129" s="279" t="s">
        <v>27</v>
      </c>
      <c r="B129" s="788">
        <v>180000</v>
      </c>
      <c r="C129" s="1033" t="s">
        <v>1186</v>
      </c>
      <c r="D129" s="787">
        <v>180000</v>
      </c>
      <c r="E129" s="1033" t="s">
        <v>1186</v>
      </c>
      <c r="F129" s="788">
        <v>180000</v>
      </c>
      <c r="G129" s="1110" t="s">
        <v>1186</v>
      </c>
    </row>
    <row r="130" spans="1:7" ht="11.25" customHeight="1" x14ac:dyDescent="0.2">
      <c r="A130" s="279" t="s">
        <v>514</v>
      </c>
      <c r="B130" s="788">
        <v>770</v>
      </c>
      <c r="C130" s="1033" t="s">
        <v>1165</v>
      </c>
      <c r="D130" s="787">
        <v>3100</v>
      </c>
      <c r="E130" s="1033" t="s">
        <v>1455</v>
      </c>
      <c r="F130" s="788">
        <v>770</v>
      </c>
      <c r="G130" s="1110" t="s">
        <v>1165</v>
      </c>
    </row>
    <row r="131" spans="1:7" ht="11.25" customHeight="1" x14ac:dyDescent="0.2">
      <c r="A131" s="279" t="s">
        <v>515</v>
      </c>
      <c r="B131" s="788">
        <v>910</v>
      </c>
      <c r="C131" s="1033" t="s">
        <v>1456</v>
      </c>
      <c r="D131" s="787">
        <v>910</v>
      </c>
      <c r="E131" s="1033" t="s">
        <v>1456</v>
      </c>
      <c r="F131" s="788">
        <v>3000</v>
      </c>
      <c r="G131" s="1110" t="s">
        <v>1454</v>
      </c>
    </row>
    <row r="132" spans="1:7" ht="11.25" customHeight="1" x14ac:dyDescent="0.2">
      <c r="A132" s="279" t="s">
        <v>516</v>
      </c>
      <c r="B132" s="788">
        <v>1800</v>
      </c>
      <c r="C132" s="1033" t="s">
        <v>1455</v>
      </c>
      <c r="D132" s="787">
        <v>1800</v>
      </c>
      <c r="E132" s="1033" t="s">
        <v>1455</v>
      </c>
      <c r="F132" s="788">
        <v>3400</v>
      </c>
      <c r="G132" s="1110" t="s">
        <v>1454</v>
      </c>
    </row>
    <row r="133" spans="1:7" ht="11.25" customHeight="1" x14ac:dyDescent="0.2">
      <c r="A133" s="279" t="s">
        <v>124</v>
      </c>
      <c r="B133" s="788">
        <v>11</v>
      </c>
      <c r="C133" s="1033" t="s">
        <v>1165</v>
      </c>
      <c r="D133" s="787">
        <v>11</v>
      </c>
      <c r="E133" s="1033" t="s">
        <v>1456</v>
      </c>
      <c r="F133" s="788">
        <v>11</v>
      </c>
      <c r="G133" s="1110" t="s">
        <v>1165</v>
      </c>
    </row>
    <row r="134" spans="1:7" ht="11.25" customHeight="1" x14ac:dyDescent="0.2">
      <c r="A134" s="279" t="s">
        <v>125</v>
      </c>
      <c r="B134" s="788">
        <v>1200</v>
      </c>
      <c r="C134" s="1033" t="s">
        <v>1456</v>
      </c>
      <c r="D134" s="787">
        <v>1200</v>
      </c>
      <c r="E134" s="1033" t="s">
        <v>1456</v>
      </c>
      <c r="F134" s="788">
        <v>1880</v>
      </c>
      <c r="G134" s="1110" t="s">
        <v>1457</v>
      </c>
    </row>
    <row r="135" spans="1:7" ht="11.25" customHeight="1" x14ac:dyDescent="0.2">
      <c r="A135" s="279" t="s">
        <v>517</v>
      </c>
      <c r="B135" s="788">
        <v>470</v>
      </c>
      <c r="C135" s="1033" t="s">
        <v>1455</v>
      </c>
      <c r="D135" s="787">
        <v>470</v>
      </c>
      <c r="E135" s="1033" t="s">
        <v>1455</v>
      </c>
      <c r="F135" s="788">
        <v>710</v>
      </c>
      <c r="G135" s="1110" t="s">
        <v>1454</v>
      </c>
    </row>
    <row r="136" spans="1:7" ht="11.25" customHeight="1" x14ac:dyDescent="0.2">
      <c r="A136" s="279" t="s">
        <v>380</v>
      </c>
      <c r="B136" s="788">
        <v>2100</v>
      </c>
      <c r="C136" s="1033" t="s">
        <v>1454</v>
      </c>
      <c r="D136" s="787">
        <v>5800</v>
      </c>
      <c r="E136" s="1033" t="s">
        <v>1455</v>
      </c>
      <c r="F136" s="788">
        <v>2100</v>
      </c>
      <c r="G136" s="1110" t="s">
        <v>1454</v>
      </c>
    </row>
    <row r="137" spans="1:7" ht="11.25" customHeight="1" x14ac:dyDescent="0.2">
      <c r="A137" s="279" t="s">
        <v>28</v>
      </c>
      <c r="B137" s="788">
        <v>0.21</v>
      </c>
      <c r="C137" s="1033" t="s">
        <v>1454</v>
      </c>
      <c r="D137" s="787">
        <v>0.73</v>
      </c>
      <c r="E137" s="1033" t="s">
        <v>1455</v>
      </c>
      <c r="F137" s="788">
        <v>0.21</v>
      </c>
      <c r="G137" s="1110" t="s">
        <v>1454</v>
      </c>
    </row>
    <row r="138" spans="1:7" ht="11.25" customHeight="1" x14ac:dyDescent="0.2">
      <c r="A138" s="279" t="s">
        <v>66</v>
      </c>
      <c r="B138" s="788">
        <v>5000</v>
      </c>
      <c r="C138" s="1033" t="s">
        <v>817</v>
      </c>
      <c r="D138" s="787">
        <v>5000</v>
      </c>
      <c r="E138" s="1033" t="s">
        <v>817</v>
      </c>
      <c r="F138" s="788">
        <v>5000</v>
      </c>
      <c r="G138" s="1110" t="s">
        <v>817</v>
      </c>
    </row>
    <row r="139" spans="1:7" ht="11.25" customHeight="1" x14ac:dyDescent="0.2">
      <c r="A139" s="279" t="s">
        <v>65</v>
      </c>
      <c r="B139" s="788">
        <v>2500</v>
      </c>
      <c r="C139" s="1033" t="s">
        <v>817</v>
      </c>
      <c r="D139" s="787">
        <v>2500</v>
      </c>
      <c r="E139" s="1033" t="s">
        <v>817</v>
      </c>
      <c r="F139" s="788">
        <v>2500</v>
      </c>
      <c r="G139" s="1110" t="s">
        <v>817</v>
      </c>
    </row>
    <row r="140" spans="1:7" ht="11.25" customHeight="1" x14ac:dyDescent="0.2">
      <c r="A140" s="279" t="s">
        <v>825</v>
      </c>
      <c r="B140" s="788">
        <v>2500</v>
      </c>
      <c r="C140" s="1033" t="s">
        <v>817</v>
      </c>
      <c r="D140" s="787">
        <v>2500</v>
      </c>
      <c r="E140" s="1033" t="s">
        <v>817</v>
      </c>
      <c r="F140" s="788">
        <v>2500</v>
      </c>
      <c r="G140" s="1110" t="s">
        <v>817</v>
      </c>
    </row>
    <row r="141" spans="1:7" ht="11.25" customHeight="1" x14ac:dyDescent="0.2">
      <c r="A141" s="279" t="s">
        <v>868</v>
      </c>
      <c r="B141" s="788">
        <v>420</v>
      </c>
      <c r="C141" s="1033" t="s">
        <v>1456</v>
      </c>
      <c r="D141" s="787">
        <v>420</v>
      </c>
      <c r="E141" s="1033" t="s">
        <v>1456</v>
      </c>
      <c r="F141" s="788">
        <v>700</v>
      </c>
      <c r="G141" s="1110" t="s">
        <v>1457</v>
      </c>
    </row>
    <row r="142" spans="1:7" ht="11.25" customHeight="1" x14ac:dyDescent="0.2">
      <c r="A142" s="279" t="s">
        <v>869</v>
      </c>
      <c r="B142" s="788">
        <v>6000</v>
      </c>
      <c r="C142" s="1033" t="s">
        <v>1455</v>
      </c>
      <c r="D142" s="787">
        <v>6000</v>
      </c>
      <c r="E142" s="1033" t="s">
        <v>1455</v>
      </c>
      <c r="F142" s="788">
        <v>10400</v>
      </c>
      <c r="G142" s="1110" t="s">
        <v>1454</v>
      </c>
    </row>
    <row r="143" spans="1:7" ht="11.25" customHeight="1" x14ac:dyDescent="0.2">
      <c r="A143" s="279" t="s">
        <v>518</v>
      </c>
      <c r="B143" s="788">
        <v>5200</v>
      </c>
      <c r="C143" s="1033" t="s">
        <v>1457</v>
      </c>
      <c r="D143" s="787">
        <v>6000</v>
      </c>
      <c r="E143" s="1033" t="s">
        <v>1455</v>
      </c>
      <c r="F143" s="788">
        <v>5200</v>
      </c>
      <c r="G143" s="1110" t="s">
        <v>1457</v>
      </c>
    </row>
    <row r="144" spans="1:7" ht="11.25" customHeight="1" x14ac:dyDescent="0.2">
      <c r="A144" s="279" t="s">
        <v>519</v>
      </c>
      <c r="B144" s="788">
        <v>700</v>
      </c>
      <c r="C144" s="1033" t="s">
        <v>1454</v>
      </c>
      <c r="D144" s="787">
        <v>15000</v>
      </c>
      <c r="E144" s="1033" t="s">
        <v>1455</v>
      </c>
      <c r="F144" s="788">
        <v>700</v>
      </c>
      <c r="G144" s="1110" t="s">
        <v>1454</v>
      </c>
    </row>
    <row r="145" spans="1:7" ht="11.25" customHeight="1" x14ac:dyDescent="0.2">
      <c r="A145" s="279" t="s">
        <v>520</v>
      </c>
      <c r="B145" s="788">
        <v>17</v>
      </c>
      <c r="C145" s="1033" t="s">
        <v>1456</v>
      </c>
      <c r="D145" s="787">
        <v>17</v>
      </c>
      <c r="E145" s="1033" t="s">
        <v>1456</v>
      </c>
      <c r="F145" s="788">
        <v>259</v>
      </c>
      <c r="G145" s="1110" t="s">
        <v>1457</v>
      </c>
    </row>
    <row r="146" spans="1:7" ht="11.25" customHeight="1" x14ac:dyDescent="0.2">
      <c r="A146" s="279" t="s">
        <v>521</v>
      </c>
      <c r="B146" s="788">
        <v>39</v>
      </c>
      <c r="C146" s="1033" t="s">
        <v>1165</v>
      </c>
      <c r="D146" s="787">
        <v>39</v>
      </c>
      <c r="E146" s="1033" t="s">
        <v>1456</v>
      </c>
      <c r="F146" s="788">
        <v>39</v>
      </c>
      <c r="G146" s="1110" t="s">
        <v>1165</v>
      </c>
    </row>
    <row r="147" spans="1:7" ht="11.25" customHeight="1" x14ac:dyDescent="0.2">
      <c r="A147" s="305" t="s">
        <v>126</v>
      </c>
      <c r="B147" s="788">
        <v>686</v>
      </c>
      <c r="C147" s="1033" t="s">
        <v>812</v>
      </c>
      <c r="D147" s="787">
        <v>686</v>
      </c>
      <c r="E147" s="1033" t="s">
        <v>812</v>
      </c>
      <c r="F147" s="788">
        <v>686</v>
      </c>
      <c r="G147" s="1110" t="s">
        <v>812</v>
      </c>
    </row>
    <row r="148" spans="1:7" ht="11.25" customHeight="1" x14ac:dyDescent="0.2">
      <c r="A148" s="279" t="s">
        <v>127</v>
      </c>
      <c r="B148" s="788">
        <v>270</v>
      </c>
      <c r="C148" s="1033" t="s">
        <v>1165</v>
      </c>
      <c r="D148" s="787">
        <v>270</v>
      </c>
      <c r="E148" s="1033" t="s">
        <v>1456</v>
      </c>
      <c r="F148" s="788">
        <v>270</v>
      </c>
      <c r="G148" s="1110" t="s">
        <v>1165</v>
      </c>
    </row>
    <row r="149" spans="1:7" ht="11.25" customHeight="1" x14ac:dyDescent="0.2">
      <c r="A149" s="279" t="s">
        <v>128</v>
      </c>
      <c r="B149" s="788">
        <v>140</v>
      </c>
      <c r="C149" s="1033" t="s">
        <v>1191</v>
      </c>
      <c r="D149" s="787">
        <v>140</v>
      </c>
      <c r="E149" s="1033" t="s">
        <v>1191</v>
      </c>
      <c r="F149" s="788">
        <v>140</v>
      </c>
      <c r="G149" s="1110" t="s">
        <v>1191</v>
      </c>
    </row>
    <row r="150" spans="1:7" ht="11.25" customHeight="1" x14ac:dyDescent="0.2">
      <c r="A150" s="279" t="s">
        <v>129</v>
      </c>
      <c r="B150" s="788">
        <v>0.61927383780115375</v>
      </c>
      <c r="C150" s="1033" t="s">
        <v>1452</v>
      </c>
      <c r="D150" s="787">
        <v>0.61927383780115375</v>
      </c>
      <c r="E150" s="1033" t="s">
        <v>1452</v>
      </c>
      <c r="F150" s="788">
        <v>0.61927383780115375</v>
      </c>
      <c r="G150" s="1110" t="s">
        <v>1452</v>
      </c>
    </row>
    <row r="151" spans="1:7" ht="11.25" customHeight="1" x14ac:dyDescent="0.2">
      <c r="A151" s="279" t="s">
        <v>643</v>
      </c>
      <c r="B151" s="788">
        <v>20.5</v>
      </c>
      <c r="C151" s="1033" t="s">
        <v>1165</v>
      </c>
      <c r="D151" s="787">
        <v>20.5</v>
      </c>
      <c r="E151" s="1033" t="s">
        <v>1456</v>
      </c>
      <c r="F151" s="788">
        <v>20.5</v>
      </c>
      <c r="G151" s="1110" t="s">
        <v>1165</v>
      </c>
    </row>
    <row r="152" spans="1:7" ht="11.25" customHeight="1" x14ac:dyDescent="0.2">
      <c r="A152" s="279" t="s">
        <v>999</v>
      </c>
      <c r="B152" s="788">
        <v>27</v>
      </c>
      <c r="C152" s="1033" t="s">
        <v>1456</v>
      </c>
      <c r="D152" s="787">
        <v>27</v>
      </c>
      <c r="E152" s="1033" t="s">
        <v>1456</v>
      </c>
      <c r="F152" s="788">
        <v>30</v>
      </c>
      <c r="G152" s="1110" t="s">
        <v>1457</v>
      </c>
    </row>
    <row r="153" spans="1:7" ht="11.25" customHeight="1" x14ac:dyDescent="0.2">
      <c r="A153" s="279" t="s">
        <v>644</v>
      </c>
      <c r="B153" s="788">
        <v>40.109890109890109</v>
      </c>
      <c r="C153" s="1033" t="s">
        <v>1452</v>
      </c>
      <c r="D153" s="787">
        <v>40.109890109890109</v>
      </c>
      <c r="E153" s="1033" t="s">
        <v>1452</v>
      </c>
      <c r="F153" s="788">
        <v>40.109890109890109</v>
      </c>
      <c r="G153" s="1110" t="s">
        <v>1452</v>
      </c>
    </row>
    <row r="154" spans="1:7" ht="11.25" customHeight="1" x14ac:dyDescent="0.2">
      <c r="A154" s="279" t="s">
        <v>646</v>
      </c>
      <c r="B154" s="788">
        <v>210</v>
      </c>
      <c r="C154" s="1033" t="s">
        <v>1456</v>
      </c>
      <c r="D154" s="787">
        <v>210</v>
      </c>
      <c r="E154" s="1033" t="s">
        <v>1456</v>
      </c>
      <c r="F154" s="788">
        <v>570</v>
      </c>
      <c r="G154" s="1110" t="s">
        <v>1457</v>
      </c>
    </row>
    <row r="155" spans="1:7" ht="11.25" customHeight="1" x14ac:dyDescent="0.2">
      <c r="A155" s="279" t="s">
        <v>522</v>
      </c>
      <c r="B155" s="788">
        <v>90</v>
      </c>
      <c r="C155" s="1033" t="s">
        <v>1457</v>
      </c>
      <c r="D155" s="787">
        <v>120</v>
      </c>
      <c r="E155" s="1033" t="s">
        <v>1456</v>
      </c>
      <c r="F155" s="788">
        <v>90</v>
      </c>
      <c r="G155" s="1110" t="s">
        <v>1457</v>
      </c>
    </row>
    <row r="156" spans="1:7" ht="11.25" customHeight="1" x14ac:dyDescent="0.2">
      <c r="A156" s="279" t="s">
        <v>523</v>
      </c>
      <c r="B156" s="788">
        <v>8400</v>
      </c>
      <c r="C156" s="1033" t="s">
        <v>815</v>
      </c>
      <c r="D156" s="787">
        <v>8400</v>
      </c>
      <c r="E156" s="1033" t="s">
        <v>1456</v>
      </c>
      <c r="F156" s="788">
        <v>8400</v>
      </c>
      <c r="G156" s="1110" t="s">
        <v>815</v>
      </c>
    </row>
    <row r="157" spans="1:7" ht="11.25" customHeight="1" x14ac:dyDescent="0.2">
      <c r="A157" s="279" t="s">
        <v>524</v>
      </c>
      <c r="B157" s="788">
        <v>230</v>
      </c>
      <c r="C157" s="1033" t="s">
        <v>1457</v>
      </c>
      <c r="D157" s="787">
        <v>240</v>
      </c>
      <c r="E157" s="1033" t="s">
        <v>1456</v>
      </c>
      <c r="F157" s="788">
        <v>230</v>
      </c>
      <c r="G157" s="1110" t="s">
        <v>1457</v>
      </c>
    </row>
    <row r="158" spans="1:7" ht="11.25" customHeight="1" thickBot="1" x14ac:dyDescent="0.25">
      <c r="A158" s="281" t="s">
        <v>525</v>
      </c>
      <c r="B158" s="795">
        <v>22</v>
      </c>
      <c r="C158" s="1034" t="s">
        <v>1455</v>
      </c>
      <c r="D158" s="961">
        <v>22</v>
      </c>
      <c r="E158" s="1034" t="s">
        <v>1455</v>
      </c>
      <c r="F158" s="795">
        <v>95</v>
      </c>
      <c r="G158" s="1111" t="s">
        <v>1454</v>
      </c>
    </row>
    <row r="159" spans="1:7" ht="11.25" customHeight="1" thickTop="1" x14ac:dyDescent="0.2">
      <c r="A159" s="66" t="s">
        <v>529</v>
      </c>
      <c r="B159" s="277"/>
      <c r="C159" s="998"/>
      <c r="D159" s="277"/>
      <c r="E159" s="886"/>
      <c r="F159" s="277"/>
      <c r="G159" s="1063"/>
    </row>
    <row r="160" spans="1:7" ht="11.25" customHeight="1" x14ac:dyDescent="0.2">
      <c r="A160" s="67" t="s">
        <v>1207</v>
      </c>
      <c r="B160" s="277"/>
      <c r="C160" s="998"/>
      <c r="D160" s="277"/>
      <c r="E160" s="886"/>
      <c r="F160" s="277"/>
      <c r="G160" s="1063"/>
    </row>
    <row r="161" spans="1:7" ht="11.25" customHeight="1" x14ac:dyDescent="0.2">
      <c r="A161" s="67" t="s">
        <v>1205</v>
      </c>
      <c r="B161" s="277"/>
      <c r="C161" s="998"/>
      <c r="D161" s="277"/>
      <c r="E161" s="886"/>
      <c r="F161" s="277"/>
      <c r="G161" s="1063"/>
    </row>
    <row r="162" spans="1:7" ht="11.25" customHeight="1" thickBot="1" x14ac:dyDescent="0.25">
      <c r="A162" s="1105" t="s">
        <v>1206</v>
      </c>
      <c r="B162" s="282"/>
      <c r="C162" s="999"/>
      <c r="D162" s="282"/>
      <c r="E162" s="855"/>
      <c r="F162" s="282"/>
      <c r="G162" s="1106"/>
    </row>
    <row r="163" spans="1:7" ht="10.8" thickTop="1" x14ac:dyDescent="0.2"/>
  </sheetData>
  <sheetProtection algorithmName="SHA-512" hashValue="tsXNmll0ex9OY6+O69M/ihig1C9U+m+a6aukXMlqniteCy1tgnjHxrs8Lx7j5iFPRcIyYM1UaBvOZFU+frSSMw==" saltValue="/5/I58itIXoYffRLv5vJxQ==" spinCount="100000" sheet="1" objects="1" scenarios="1"/>
  <mergeCells count="1">
    <mergeCell ref="A3:A4"/>
  </mergeCells>
  <phoneticPr fontId="17" type="noConversion"/>
  <printOptions horizontalCentered="1"/>
  <pageMargins left="0.75" right="0.75" top="0.57999999999999996" bottom="1" header="0.5" footer="0.5"/>
  <pageSetup scale="84" fitToHeight="4" orientation="landscape" r:id="rId1"/>
  <headerFooter alignWithMargins="0">
    <oddFooter>&amp;LHawai'i DOH
Summer 2016 (rev Nov 2016)&amp;CPage &amp;P of &amp;N&amp;R&amp;A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2"/>
  <sheetViews>
    <sheetView zoomScaleNormal="100" workbookViewId="0">
      <pane ySplit="1872" topLeftCell="A5" activePane="bottomLeft"/>
      <selection sqref="A1:XFD1048576"/>
      <selection pane="bottomLeft" activeCell="A5" sqref="A5"/>
    </sheetView>
  </sheetViews>
  <sheetFormatPr defaultColWidth="9.109375" defaultRowHeight="13.2" x14ac:dyDescent="0.25"/>
  <cols>
    <col min="1" max="1" width="40.6640625" style="280" customWidth="1"/>
    <col min="2" max="4" width="12.6640625" style="771" customWidth="1"/>
    <col min="5" max="5" width="13.33203125" style="771" customWidth="1"/>
    <col min="6" max="6" width="9.109375" style="297"/>
    <col min="7" max="16384" width="9.109375" style="280"/>
  </cols>
  <sheetData>
    <row r="1" spans="1:6" s="275" customFormat="1" ht="31.2" x14ac:dyDescent="0.3">
      <c r="A1" s="1067" t="s">
        <v>164</v>
      </c>
      <c r="B1" s="801"/>
      <c r="C1" s="801"/>
      <c r="D1" s="801"/>
      <c r="E1" s="801"/>
      <c r="F1" s="297"/>
    </row>
    <row r="2" spans="1:6" s="275" customFormat="1" ht="13.8" thickBot="1" x14ac:dyDescent="0.3">
      <c r="A2" s="1003"/>
      <c r="B2" s="604"/>
      <c r="C2" s="604"/>
      <c r="D2" s="604"/>
      <c r="E2" s="604"/>
      <c r="F2" s="297"/>
    </row>
    <row r="3" spans="1:6" s="278" customFormat="1" ht="23.25" customHeight="1" thickTop="1" x14ac:dyDescent="0.25">
      <c r="A3" s="1112"/>
      <c r="B3" s="1007" t="s">
        <v>133</v>
      </c>
      <c r="C3" s="1113"/>
      <c r="D3" s="1114" t="s">
        <v>134</v>
      </c>
      <c r="E3" s="1115"/>
      <c r="F3" s="297"/>
    </row>
    <row r="4" spans="1:6" s="278" customFormat="1" ht="12.75" customHeight="1" thickBot="1" x14ac:dyDescent="0.25">
      <c r="A4" s="1116" t="s">
        <v>654</v>
      </c>
      <c r="B4" s="1011" t="s">
        <v>863</v>
      </c>
      <c r="C4" s="1012" t="s">
        <v>864</v>
      </c>
      <c r="D4" s="1011" t="s">
        <v>863</v>
      </c>
      <c r="E4" s="1013" t="s">
        <v>864</v>
      </c>
    </row>
    <row r="5" spans="1:6" s="278" customFormat="1" ht="12.75" customHeight="1" x14ac:dyDescent="0.2">
      <c r="A5" s="1117" t="s">
        <v>589</v>
      </c>
      <c r="B5" s="836"/>
      <c r="C5" s="756">
        <v>570</v>
      </c>
      <c r="D5" s="787"/>
      <c r="E5" s="757">
        <v>320</v>
      </c>
    </row>
    <row r="6" spans="1:6" s="278" customFormat="1" ht="12.75" customHeight="1" x14ac:dyDescent="0.2">
      <c r="A6" s="789" t="s">
        <v>590</v>
      </c>
      <c r="B6" s="836"/>
      <c r="C6" s="756"/>
      <c r="D6" s="787"/>
      <c r="E6" s="757"/>
    </row>
    <row r="7" spans="1:6" s="278" customFormat="1" ht="12.75" customHeight="1" x14ac:dyDescent="0.2">
      <c r="A7" s="789" t="s">
        <v>591</v>
      </c>
      <c r="B7" s="836"/>
      <c r="C7" s="756"/>
      <c r="D7" s="787"/>
      <c r="E7" s="757"/>
    </row>
    <row r="8" spans="1:6" s="278" customFormat="1" ht="12.75" customHeight="1" x14ac:dyDescent="0.2">
      <c r="A8" s="789" t="s">
        <v>592</v>
      </c>
      <c r="B8" s="836"/>
      <c r="C8" s="756">
        <v>3</v>
      </c>
      <c r="D8" s="787"/>
      <c r="E8" s="757">
        <v>1.3</v>
      </c>
    </row>
    <row r="9" spans="1:6" s="278" customFormat="1" ht="12.75" customHeight="1" x14ac:dyDescent="0.2">
      <c r="A9" s="789" t="s">
        <v>171</v>
      </c>
      <c r="B9" s="1118"/>
      <c r="C9" s="1119"/>
      <c r="D9" s="1120"/>
      <c r="E9" s="1121"/>
    </row>
    <row r="10" spans="1:6" s="278" customFormat="1" ht="12.75" customHeight="1" x14ac:dyDescent="0.2">
      <c r="A10" s="306" t="s">
        <v>172</v>
      </c>
      <c r="B10" s="1118"/>
      <c r="C10" s="1119"/>
      <c r="D10" s="1120"/>
      <c r="E10" s="1121"/>
    </row>
    <row r="11" spans="1:6" s="278" customFormat="1" ht="12.75" customHeight="1" x14ac:dyDescent="0.2">
      <c r="A11" s="789" t="s">
        <v>103</v>
      </c>
      <c r="B11" s="1118"/>
      <c r="C11" s="1119"/>
      <c r="D11" s="1120"/>
      <c r="E11" s="1121"/>
    </row>
    <row r="12" spans="1:6" s="278" customFormat="1" ht="12.75" customHeight="1" x14ac:dyDescent="0.2">
      <c r="A12" s="789" t="s">
        <v>593</v>
      </c>
      <c r="B12" s="836"/>
      <c r="C12" s="756"/>
      <c r="D12" s="787"/>
      <c r="E12" s="757"/>
    </row>
    <row r="13" spans="1:6" s="278" customFormat="1" ht="12.75" customHeight="1" x14ac:dyDescent="0.2">
      <c r="A13" s="789" t="s">
        <v>594</v>
      </c>
      <c r="B13" s="836"/>
      <c r="C13" s="756">
        <v>3000</v>
      </c>
      <c r="D13" s="787"/>
      <c r="E13" s="757"/>
    </row>
    <row r="14" spans="1:6" s="278" customFormat="1" ht="12.75" customHeight="1" x14ac:dyDescent="0.2">
      <c r="A14" s="789" t="s">
        <v>731</v>
      </c>
      <c r="B14" s="836">
        <v>190</v>
      </c>
      <c r="C14" s="756">
        <v>360</v>
      </c>
      <c r="D14" s="787">
        <v>36</v>
      </c>
      <c r="E14" s="757">
        <v>69</v>
      </c>
    </row>
    <row r="15" spans="1:6" s="278" customFormat="1" ht="12.75" customHeight="1" x14ac:dyDescent="0.2">
      <c r="A15" s="789" t="s">
        <v>104</v>
      </c>
      <c r="B15" s="1118"/>
      <c r="C15" s="1119"/>
      <c r="D15" s="1120"/>
      <c r="E15" s="1121"/>
    </row>
    <row r="16" spans="1:6" s="278" customFormat="1" ht="12.75" customHeight="1" x14ac:dyDescent="0.2">
      <c r="A16" s="789" t="s">
        <v>732</v>
      </c>
      <c r="B16" s="836"/>
      <c r="C16" s="756"/>
      <c r="D16" s="787"/>
      <c r="E16" s="757"/>
    </row>
    <row r="17" spans="1:5" s="278" customFormat="1" ht="12.75" customHeight="1" x14ac:dyDescent="0.2">
      <c r="A17" s="279" t="s">
        <v>1245</v>
      </c>
      <c r="B17" s="787"/>
      <c r="C17" s="756"/>
      <c r="D17" s="787"/>
      <c r="E17" s="757"/>
    </row>
    <row r="18" spans="1:5" s="278" customFormat="1" ht="12.75" customHeight="1" x14ac:dyDescent="0.2">
      <c r="A18" s="789" t="s">
        <v>733</v>
      </c>
      <c r="B18" s="836"/>
      <c r="C18" s="756">
        <v>1800</v>
      </c>
      <c r="D18" s="787"/>
      <c r="E18" s="757">
        <v>1700</v>
      </c>
    </row>
    <row r="19" spans="1:5" s="278" customFormat="1" ht="12.75" customHeight="1" x14ac:dyDescent="0.2">
      <c r="A19" s="789" t="s">
        <v>734</v>
      </c>
      <c r="B19" s="836"/>
      <c r="C19" s="756"/>
      <c r="D19" s="787"/>
      <c r="E19" s="757"/>
    </row>
    <row r="20" spans="1:5" s="278" customFormat="1" ht="12.75" customHeight="1" x14ac:dyDescent="0.2">
      <c r="A20" s="789" t="s">
        <v>735</v>
      </c>
      <c r="B20" s="836"/>
      <c r="C20" s="756"/>
      <c r="D20" s="787"/>
      <c r="E20" s="757"/>
    </row>
    <row r="21" spans="1:5" s="278" customFormat="1" ht="12.75" customHeight="1" x14ac:dyDescent="0.2">
      <c r="A21" s="789" t="s">
        <v>736</v>
      </c>
      <c r="B21" s="836"/>
      <c r="C21" s="756"/>
      <c r="D21" s="787"/>
      <c r="E21" s="757"/>
    </row>
    <row r="22" spans="1:5" s="278" customFormat="1" ht="12.75" customHeight="1" x14ac:dyDescent="0.2">
      <c r="A22" s="789" t="s">
        <v>737</v>
      </c>
      <c r="B22" s="836"/>
      <c r="C22" s="756"/>
      <c r="D22" s="787"/>
      <c r="E22" s="757"/>
    </row>
    <row r="23" spans="1:5" s="278" customFormat="1" ht="12.75" customHeight="1" x14ac:dyDescent="0.2">
      <c r="A23" s="789" t="s">
        <v>738</v>
      </c>
      <c r="B23" s="836"/>
      <c r="C23" s="756"/>
      <c r="D23" s="787"/>
      <c r="E23" s="757"/>
    </row>
    <row r="24" spans="1:5" s="278" customFormat="1" ht="12.75" customHeight="1" x14ac:dyDescent="0.2">
      <c r="A24" s="789" t="s">
        <v>136</v>
      </c>
      <c r="B24" s="836"/>
      <c r="C24" s="756">
        <v>43</v>
      </c>
      <c r="D24" s="787"/>
      <c r="E24" s="757"/>
    </row>
    <row r="25" spans="1:5" s="278" customFormat="1" ht="12.75" customHeight="1" x14ac:dyDescent="0.2">
      <c r="A25" s="789" t="s">
        <v>243</v>
      </c>
      <c r="B25" s="836"/>
      <c r="C25" s="756"/>
      <c r="D25" s="787"/>
      <c r="E25" s="757"/>
    </row>
    <row r="26" spans="1:5" s="278" customFormat="1" ht="12.75" customHeight="1" x14ac:dyDescent="0.2">
      <c r="A26" s="789" t="s">
        <v>137</v>
      </c>
      <c r="B26" s="836"/>
      <c r="C26" s="756"/>
      <c r="D26" s="787"/>
      <c r="E26" s="757"/>
    </row>
    <row r="27" spans="1:5" s="278" customFormat="1" ht="12.75" customHeight="1" x14ac:dyDescent="0.2">
      <c r="A27" s="789" t="s">
        <v>1177</v>
      </c>
      <c r="B27" s="836"/>
      <c r="C27" s="756"/>
      <c r="D27" s="787"/>
      <c r="E27" s="757"/>
    </row>
    <row r="28" spans="1:5" s="278" customFormat="1" ht="12.75" customHeight="1" x14ac:dyDescent="0.2">
      <c r="A28" s="789" t="s">
        <v>138</v>
      </c>
      <c r="B28" s="836"/>
      <c r="C28" s="756"/>
      <c r="D28" s="787"/>
      <c r="E28" s="757"/>
    </row>
    <row r="29" spans="1:5" s="278" customFormat="1" ht="12.75" customHeight="1" x14ac:dyDescent="0.2">
      <c r="A29" s="789" t="s">
        <v>139</v>
      </c>
      <c r="B29" s="836"/>
      <c r="C29" s="756"/>
      <c r="D29" s="787"/>
      <c r="E29" s="757"/>
    </row>
    <row r="30" spans="1:5" s="278" customFormat="1" ht="12.75" customHeight="1" x14ac:dyDescent="0.2">
      <c r="A30" s="789" t="s">
        <v>140</v>
      </c>
      <c r="B30" s="836"/>
      <c r="C30" s="756"/>
      <c r="D30" s="787"/>
      <c r="E30" s="757"/>
    </row>
    <row r="31" spans="1:5" s="278" customFormat="1" ht="12.75" customHeight="1" x14ac:dyDescent="0.2">
      <c r="A31" s="789" t="s">
        <v>141</v>
      </c>
      <c r="B31" s="836"/>
      <c r="C31" s="756"/>
      <c r="D31" s="787"/>
      <c r="E31" s="757"/>
    </row>
    <row r="32" spans="1:5" s="278" customFormat="1" ht="12.75" customHeight="1" x14ac:dyDescent="0.2">
      <c r="A32" s="789" t="s">
        <v>142</v>
      </c>
      <c r="B32" s="836"/>
      <c r="C32" s="756"/>
      <c r="D32" s="787"/>
      <c r="E32" s="757"/>
    </row>
    <row r="33" spans="1:6" s="278" customFormat="1" ht="12.75" customHeight="1" x14ac:dyDescent="0.2">
      <c r="A33" s="789" t="s">
        <v>143</v>
      </c>
      <c r="B33" s="836">
        <v>3</v>
      </c>
      <c r="C33" s="756">
        <v>3</v>
      </c>
      <c r="D33" s="787">
        <v>9.3000000000000007</v>
      </c>
      <c r="E33" s="757">
        <v>43</v>
      </c>
    </row>
    <row r="34" spans="1:6" s="278" customFormat="1" ht="12.75" customHeight="1" x14ac:dyDescent="0.2">
      <c r="A34" s="789" t="s">
        <v>144</v>
      </c>
      <c r="B34" s="836"/>
      <c r="C34" s="756">
        <v>12000</v>
      </c>
      <c r="D34" s="787"/>
      <c r="E34" s="757">
        <v>16000</v>
      </c>
    </row>
    <row r="35" spans="1:6" s="278" customFormat="1" ht="12.75" customHeight="1" x14ac:dyDescent="0.2">
      <c r="A35" s="789" t="s">
        <v>655</v>
      </c>
      <c r="B35" s="836">
        <v>4.3E-3</v>
      </c>
      <c r="C35" s="756">
        <v>2.4</v>
      </c>
      <c r="D35" s="787">
        <v>4.0000000000000001E-3</v>
      </c>
      <c r="E35" s="757">
        <v>0.09</v>
      </c>
    </row>
    <row r="36" spans="1:6" s="278" customFormat="1" ht="12.75" customHeight="1" x14ac:dyDescent="0.2">
      <c r="A36" s="789" t="s">
        <v>145</v>
      </c>
      <c r="B36" s="836"/>
      <c r="C36" s="756"/>
      <c r="D36" s="787"/>
      <c r="E36" s="757"/>
    </row>
    <row r="37" spans="1:6" s="278" customFormat="1" ht="12.75" customHeight="1" x14ac:dyDescent="0.2">
      <c r="A37" s="789" t="s">
        <v>146</v>
      </c>
      <c r="B37" s="836"/>
      <c r="C37" s="756"/>
      <c r="D37" s="787"/>
      <c r="E37" s="757"/>
    </row>
    <row r="38" spans="1:6" ht="11.25" customHeight="1" x14ac:dyDescent="0.2">
      <c r="A38" s="789" t="s">
        <v>829</v>
      </c>
      <c r="B38" s="836"/>
      <c r="C38" s="756"/>
      <c r="D38" s="787"/>
      <c r="E38" s="757"/>
      <c r="F38" s="280"/>
    </row>
    <row r="39" spans="1:6" ht="11.25" customHeight="1" x14ac:dyDescent="0.2">
      <c r="A39" s="789" t="s">
        <v>147</v>
      </c>
      <c r="B39" s="836"/>
      <c r="C39" s="756">
        <v>9600</v>
      </c>
      <c r="D39" s="787"/>
      <c r="E39" s="757"/>
      <c r="F39" s="280"/>
    </row>
    <row r="40" spans="1:6" ht="11.25" customHeight="1" x14ac:dyDescent="0.2">
      <c r="A40" s="789" t="s">
        <v>830</v>
      </c>
      <c r="B40" s="836"/>
      <c r="C40" s="756"/>
      <c r="D40" s="787"/>
      <c r="E40" s="757"/>
      <c r="F40" s="280"/>
    </row>
    <row r="41" spans="1:6" ht="11.25" customHeight="1" x14ac:dyDescent="0.2">
      <c r="A41" s="789" t="s">
        <v>148</v>
      </c>
      <c r="B41" s="836"/>
      <c r="C41" s="756">
        <v>1400</v>
      </c>
      <c r="D41" s="787"/>
      <c r="E41" s="757"/>
      <c r="F41" s="280"/>
    </row>
    <row r="42" spans="1:6" ht="11.25" customHeight="1" x14ac:dyDescent="0.2">
      <c r="A42" s="789" t="s">
        <v>653</v>
      </c>
      <c r="B42" s="836"/>
      <c r="C42" s="756"/>
      <c r="D42" s="787"/>
      <c r="E42" s="757"/>
      <c r="F42" s="280"/>
    </row>
    <row r="43" spans="1:6" ht="11.25" customHeight="1" x14ac:dyDescent="0.2">
      <c r="A43" s="789" t="s">
        <v>827</v>
      </c>
      <c r="B43" s="836"/>
      <c r="C43" s="756"/>
      <c r="D43" s="787"/>
      <c r="E43" s="757"/>
      <c r="F43" s="280"/>
    </row>
    <row r="44" spans="1:6" ht="11.25" customHeight="1" x14ac:dyDescent="0.2">
      <c r="A44" s="789" t="s">
        <v>828</v>
      </c>
      <c r="B44" s="836">
        <v>11</v>
      </c>
      <c r="C44" s="756">
        <v>16</v>
      </c>
      <c r="D44" s="787">
        <v>50</v>
      </c>
      <c r="E44" s="757">
        <v>1100</v>
      </c>
      <c r="F44" s="280"/>
    </row>
    <row r="45" spans="1:6" ht="11.25" customHeight="1" x14ac:dyDescent="0.2">
      <c r="A45" s="789" t="s">
        <v>149</v>
      </c>
      <c r="B45" s="836"/>
      <c r="C45" s="756"/>
      <c r="D45" s="787"/>
      <c r="E45" s="757"/>
      <c r="F45" s="280"/>
    </row>
    <row r="46" spans="1:6" ht="11.25" customHeight="1" x14ac:dyDescent="0.2">
      <c r="A46" s="789" t="s">
        <v>150</v>
      </c>
      <c r="B46" s="836"/>
      <c r="C46" s="756"/>
      <c r="D46" s="787"/>
      <c r="E46" s="757"/>
      <c r="F46" s="280"/>
    </row>
    <row r="47" spans="1:6" ht="11.25" customHeight="1" x14ac:dyDescent="0.2">
      <c r="A47" s="789" t="s">
        <v>151</v>
      </c>
      <c r="B47" s="836">
        <v>6</v>
      </c>
      <c r="C47" s="756">
        <v>6</v>
      </c>
      <c r="D47" s="787">
        <v>2.9</v>
      </c>
      <c r="E47" s="757">
        <v>2.9</v>
      </c>
      <c r="F47" s="280"/>
    </row>
    <row r="48" spans="1:6" ht="11.25" customHeight="1" x14ac:dyDescent="0.2">
      <c r="A48" s="789" t="s">
        <v>152</v>
      </c>
      <c r="B48" s="836">
        <v>5.2</v>
      </c>
      <c r="C48" s="756">
        <v>22</v>
      </c>
      <c r="D48" s="787">
        <v>1</v>
      </c>
      <c r="E48" s="757">
        <v>1</v>
      </c>
      <c r="F48" s="280"/>
    </row>
    <row r="49" spans="1:6" ht="11.25" customHeight="1" x14ac:dyDescent="0.2">
      <c r="A49" s="789" t="s">
        <v>105</v>
      </c>
      <c r="B49" s="1118"/>
      <c r="C49" s="1119"/>
      <c r="D49" s="1120"/>
      <c r="E49" s="1121"/>
      <c r="F49" s="280"/>
    </row>
    <row r="50" spans="1:6" ht="11.25" customHeight="1" x14ac:dyDescent="0.2">
      <c r="A50" s="789" t="s">
        <v>106</v>
      </c>
      <c r="B50" s="1118"/>
      <c r="C50" s="1119"/>
      <c r="D50" s="1120"/>
      <c r="E50" s="1121"/>
      <c r="F50" s="280"/>
    </row>
    <row r="51" spans="1:6" ht="11.25" customHeight="1" x14ac:dyDescent="0.2">
      <c r="A51" s="789" t="s">
        <v>153</v>
      </c>
      <c r="B51" s="836"/>
      <c r="C51" s="756"/>
      <c r="D51" s="787"/>
      <c r="E51" s="757"/>
      <c r="F51" s="280"/>
    </row>
    <row r="52" spans="1:6" ht="11.25" customHeight="1" x14ac:dyDescent="0.2">
      <c r="A52" s="789" t="s">
        <v>86</v>
      </c>
      <c r="B52" s="836"/>
      <c r="C52" s="756"/>
      <c r="D52" s="787"/>
      <c r="E52" s="757"/>
      <c r="F52" s="280"/>
    </row>
    <row r="53" spans="1:6" ht="11.25" customHeight="1" x14ac:dyDescent="0.2">
      <c r="A53" s="789" t="s">
        <v>154</v>
      </c>
      <c r="B53" s="836"/>
      <c r="C53" s="756"/>
      <c r="D53" s="787"/>
      <c r="E53" s="757"/>
      <c r="F53" s="280"/>
    </row>
    <row r="54" spans="1:6" ht="11.25" customHeight="1" x14ac:dyDescent="0.2">
      <c r="A54" s="789" t="s">
        <v>528</v>
      </c>
      <c r="B54" s="836"/>
      <c r="C54" s="756"/>
      <c r="D54" s="787"/>
      <c r="E54" s="757"/>
      <c r="F54" s="280"/>
    </row>
    <row r="55" spans="1:6" ht="11.25" customHeight="1" x14ac:dyDescent="0.2">
      <c r="A55" s="789" t="s">
        <v>155</v>
      </c>
      <c r="B55" s="836"/>
      <c r="C55" s="756">
        <v>370</v>
      </c>
      <c r="D55" s="787"/>
      <c r="E55" s="757">
        <v>660</v>
      </c>
      <c r="F55" s="280"/>
    </row>
    <row r="56" spans="1:6" ht="11.25" customHeight="1" x14ac:dyDescent="0.2">
      <c r="A56" s="789" t="s">
        <v>235</v>
      </c>
      <c r="B56" s="836"/>
      <c r="C56" s="756">
        <v>370</v>
      </c>
      <c r="D56" s="787"/>
      <c r="E56" s="757">
        <v>660</v>
      </c>
      <c r="F56" s="280"/>
    </row>
    <row r="57" spans="1:6" ht="11.25" customHeight="1" x14ac:dyDescent="0.2">
      <c r="A57" s="789" t="s">
        <v>236</v>
      </c>
      <c r="B57" s="836"/>
      <c r="C57" s="756">
        <v>370</v>
      </c>
      <c r="D57" s="787"/>
      <c r="E57" s="757">
        <v>660</v>
      </c>
      <c r="F57" s="280"/>
    </row>
    <row r="58" spans="1:6" ht="11.25" customHeight="1" x14ac:dyDescent="0.2">
      <c r="A58" s="789" t="s">
        <v>237</v>
      </c>
      <c r="B58" s="836"/>
      <c r="C58" s="756"/>
      <c r="D58" s="787"/>
      <c r="E58" s="757"/>
      <c r="F58" s="280"/>
    </row>
    <row r="59" spans="1:6" ht="11.25" customHeight="1" x14ac:dyDescent="0.2">
      <c r="A59" s="789" t="s">
        <v>375</v>
      </c>
      <c r="B59" s="836"/>
      <c r="C59" s="756"/>
      <c r="D59" s="787"/>
      <c r="E59" s="757"/>
      <c r="F59" s="280"/>
    </row>
    <row r="60" spans="1:6" ht="11.25" customHeight="1" x14ac:dyDescent="0.2">
      <c r="A60" s="789" t="s">
        <v>376</v>
      </c>
      <c r="B60" s="836"/>
      <c r="C60" s="756"/>
      <c r="D60" s="787"/>
      <c r="E60" s="757"/>
      <c r="F60" s="280"/>
    </row>
    <row r="61" spans="1:6" ht="11.25" customHeight="1" x14ac:dyDescent="0.2">
      <c r="A61" s="789" t="s">
        <v>377</v>
      </c>
      <c r="B61" s="836">
        <v>1E-3</v>
      </c>
      <c r="C61" s="756">
        <v>1.1000000000000001</v>
      </c>
      <c r="D61" s="787">
        <v>1E-3</v>
      </c>
      <c r="E61" s="757">
        <v>1.2999999999999999E-2</v>
      </c>
      <c r="F61" s="280"/>
    </row>
    <row r="62" spans="1:6" ht="11.25" customHeight="1" x14ac:dyDescent="0.2">
      <c r="A62" s="789" t="s">
        <v>244</v>
      </c>
      <c r="B62" s="836"/>
      <c r="C62" s="756"/>
      <c r="D62" s="787"/>
      <c r="E62" s="757"/>
      <c r="F62" s="280"/>
    </row>
    <row r="63" spans="1:6" ht="11.25" customHeight="1" x14ac:dyDescent="0.2">
      <c r="A63" s="789" t="s">
        <v>245</v>
      </c>
      <c r="B63" s="836"/>
      <c r="C63" s="756">
        <v>39000</v>
      </c>
      <c r="D63" s="787"/>
      <c r="E63" s="757">
        <v>38000</v>
      </c>
      <c r="F63" s="280"/>
    </row>
    <row r="64" spans="1:6" ht="11.25" customHeight="1" x14ac:dyDescent="0.2">
      <c r="A64" s="789" t="s">
        <v>307</v>
      </c>
      <c r="B64" s="836"/>
      <c r="C64" s="756">
        <v>3900</v>
      </c>
      <c r="D64" s="787"/>
      <c r="E64" s="757">
        <v>75000</v>
      </c>
      <c r="F64" s="280"/>
    </row>
    <row r="65" spans="1:6" ht="11.25" customHeight="1" x14ac:dyDescent="0.2">
      <c r="A65" s="789" t="s">
        <v>308</v>
      </c>
      <c r="B65" s="836"/>
      <c r="C65" s="756"/>
      <c r="D65" s="787"/>
      <c r="E65" s="757"/>
      <c r="F65" s="280"/>
    </row>
    <row r="66" spans="1:6" ht="11.25" customHeight="1" x14ac:dyDescent="0.2">
      <c r="A66" s="789" t="s">
        <v>238</v>
      </c>
      <c r="B66" s="836"/>
      <c r="C66" s="756"/>
      <c r="D66" s="787"/>
      <c r="E66" s="757"/>
      <c r="F66" s="280"/>
    </row>
    <row r="67" spans="1:6" ht="11.25" customHeight="1" x14ac:dyDescent="0.2">
      <c r="A67" s="789" t="s">
        <v>1002</v>
      </c>
      <c r="B67" s="836"/>
      <c r="C67" s="756">
        <v>670</v>
      </c>
      <c r="D67" s="787"/>
      <c r="E67" s="757"/>
      <c r="F67" s="280"/>
    </row>
    <row r="68" spans="1:6" ht="11.25" customHeight="1" x14ac:dyDescent="0.2">
      <c r="A68" s="789" t="s">
        <v>107</v>
      </c>
      <c r="B68" s="1118"/>
      <c r="C68" s="1119"/>
      <c r="D68" s="1120"/>
      <c r="E68" s="1121"/>
      <c r="F68" s="280"/>
    </row>
    <row r="69" spans="1:6" ht="11.25" customHeight="1" x14ac:dyDescent="0.2">
      <c r="A69" s="789" t="s">
        <v>1003</v>
      </c>
      <c r="B69" s="836"/>
      <c r="C69" s="756">
        <v>7700</v>
      </c>
      <c r="D69" s="787"/>
      <c r="E69" s="757">
        <v>3400</v>
      </c>
      <c r="F69" s="280"/>
    </row>
    <row r="70" spans="1:6" ht="11.25" customHeight="1" x14ac:dyDescent="0.2">
      <c r="A70" s="789" t="s">
        <v>309</v>
      </c>
      <c r="B70" s="836"/>
      <c r="C70" s="756">
        <v>2000</v>
      </c>
      <c r="D70" s="787"/>
      <c r="E70" s="757">
        <v>260</v>
      </c>
      <c r="F70" s="280"/>
    </row>
    <row r="71" spans="1:6" ht="11.25" customHeight="1" x14ac:dyDescent="0.2">
      <c r="A71" s="789" t="s">
        <v>1004</v>
      </c>
      <c r="B71" s="836">
        <v>1.9E-3</v>
      </c>
      <c r="C71" s="756">
        <v>2.5</v>
      </c>
      <c r="D71" s="787">
        <v>1.9E-3</v>
      </c>
      <c r="E71" s="757">
        <v>0.71</v>
      </c>
      <c r="F71" s="280"/>
    </row>
    <row r="72" spans="1:6" ht="11.25" customHeight="1" x14ac:dyDescent="0.2">
      <c r="A72" s="789" t="s">
        <v>1005</v>
      </c>
      <c r="B72" s="836"/>
      <c r="C72" s="756"/>
      <c r="D72" s="787"/>
      <c r="E72" s="757"/>
      <c r="F72" s="280"/>
    </row>
    <row r="73" spans="1:6" ht="11.25" customHeight="1" x14ac:dyDescent="0.2">
      <c r="A73" s="789" t="s">
        <v>1007</v>
      </c>
      <c r="B73" s="836"/>
      <c r="C73" s="756">
        <v>700</v>
      </c>
      <c r="D73" s="787"/>
      <c r="E73" s="757"/>
      <c r="F73" s="280"/>
    </row>
    <row r="74" spans="1:6" ht="11.25" customHeight="1" x14ac:dyDescent="0.2">
      <c r="A74" s="789" t="s">
        <v>1006</v>
      </c>
      <c r="B74" s="836"/>
      <c r="C74" s="756"/>
      <c r="D74" s="787"/>
      <c r="E74" s="757"/>
      <c r="F74" s="280"/>
    </row>
    <row r="75" spans="1:6" ht="11.25" customHeight="1" x14ac:dyDescent="0.2">
      <c r="A75" s="789" t="s">
        <v>108</v>
      </c>
      <c r="B75" s="1118"/>
      <c r="C75" s="1119"/>
      <c r="D75" s="1120"/>
      <c r="E75" s="1121"/>
      <c r="F75" s="280"/>
    </row>
    <row r="76" spans="1:6" ht="11.25" customHeight="1" x14ac:dyDescent="0.2">
      <c r="A76" s="789" t="s">
        <v>310</v>
      </c>
      <c r="B76" s="836"/>
      <c r="C76" s="756"/>
      <c r="D76" s="787"/>
      <c r="E76" s="757"/>
      <c r="F76" s="280"/>
    </row>
    <row r="77" spans="1:6" ht="11.25" customHeight="1" x14ac:dyDescent="0.2">
      <c r="A77" s="789" t="s">
        <v>109</v>
      </c>
      <c r="B77" s="1118"/>
      <c r="C77" s="1119">
        <v>110</v>
      </c>
      <c r="D77" s="1120"/>
      <c r="E77" s="1121">
        <v>200</v>
      </c>
      <c r="F77" s="280"/>
    </row>
    <row r="78" spans="1:6" ht="11.25" customHeight="1" x14ac:dyDescent="0.2">
      <c r="A78" s="789" t="s">
        <v>110</v>
      </c>
      <c r="B78" s="1118"/>
      <c r="C78" s="1119">
        <v>110</v>
      </c>
      <c r="D78" s="1120"/>
      <c r="E78" s="1121">
        <v>200</v>
      </c>
      <c r="F78" s="280"/>
    </row>
    <row r="79" spans="1:6" ht="11.25" customHeight="1" x14ac:dyDescent="0.2">
      <c r="A79" s="789" t="s">
        <v>402</v>
      </c>
      <c r="B79" s="836"/>
      <c r="C79" s="756"/>
      <c r="D79" s="787"/>
      <c r="E79" s="757"/>
      <c r="F79" s="280"/>
    </row>
    <row r="80" spans="1:6" ht="11.25" customHeight="1" x14ac:dyDescent="0.2">
      <c r="A80" s="279" t="s">
        <v>635</v>
      </c>
      <c r="B80" s="787"/>
      <c r="C80" s="756">
        <v>3.0000000000000001E-3</v>
      </c>
      <c r="D80" s="787"/>
      <c r="E80" s="757"/>
      <c r="F80" s="280"/>
    </row>
    <row r="81" spans="1:6" ht="11.25" customHeight="1" x14ac:dyDescent="0.2">
      <c r="A81" s="279" t="s">
        <v>111</v>
      </c>
      <c r="B81" s="1120"/>
      <c r="C81" s="1119"/>
      <c r="D81" s="1120"/>
      <c r="E81" s="1121"/>
      <c r="F81" s="280"/>
    </row>
    <row r="82" spans="1:6" ht="11.25" customHeight="1" x14ac:dyDescent="0.2">
      <c r="A82" s="279" t="s">
        <v>384</v>
      </c>
      <c r="B82" s="787">
        <v>5.6000000000000001E-2</v>
      </c>
      <c r="C82" s="756">
        <v>0.22</v>
      </c>
      <c r="D82" s="787">
        <v>8.6999999999999994E-3</v>
      </c>
      <c r="E82" s="757">
        <v>3.4000000000000002E-2</v>
      </c>
      <c r="F82" s="280"/>
    </row>
    <row r="83" spans="1:6" ht="11.25" customHeight="1" x14ac:dyDescent="0.2">
      <c r="A83" s="279" t="s">
        <v>350</v>
      </c>
      <c r="B83" s="787">
        <v>2.3E-3</v>
      </c>
      <c r="C83" s="756">
        <v>0.18</v>
      </c>
      <c r="D83" s="787">
        <v>2.3E-3</v>
      </c>
      <c r="E83" s="757">
        <v>3.6999999999999998E-2</v>
      </c>
      <c r="F83" s="280"/>
    </row>
    <row r="84" spans="1:6" ht="11.25" customHeight="1" x14ac:dyDescent="0.2">
      <c r="A84" s="279" t="s">
        <v>36</v>
      </c>
      <c r="B84" s="787"/>
      <c r="C84" s="756"/>
      <c r="D84" s="787"/>
      <c r="E84" s="757"/>
      <c r="F84" s="280"/>
    </row>
    <row r="85" spans="1:6" ht="11.25" customHeight="1" x14ac:dyDescent="0.2">
      <c r="A85" s="279" t="s">
        <v>351</v>
      </c>
      <c r="B85" s="787"/>
      <c r="C85" s="756">
        <v>11000</v>
      </c>
      <c r="D85" s="787"/>
      <c r="E85" s="757">
        <v>140</v>
      </c>
      <c r="F85" s="280"/>
    </row>
    <row r="86" spans="1:6" ht="11.25" customHeight="1" x14ac:dyDescent="0.2">
      <c r="A86" s="279" t="s">
        <v>352</v>
      </c>
      <c r="B86" s="787"/>
      <c r="C86" s="756">
        <v>1300</v>
      </c>
      <c r="D86" s="787"/>
      <c r="E86" s="757">
        <v>13</v>
      </c>
      <c r="F86" s="280"/>
    </row>
    <row r="87" spans="1:6" ht="11.25" customHeight="1" x14ac:dyDescent="0.2">
      <c r="A87" s="279" t="s">
        <v>353</v>
      </c>
      <c r="B87" s="787"/>
      <c r="C87" s="756"/>
      <c r="D87" s="787"/>
      <c r="E87" s="757"/>
      <c r="F87" s="280"/>
    </row>
    <row r="88" spans="1:6" ht="11.25" customHeight="1" x14ac:dyDescent="0.2">
      <c r="A88" s="279" t="s">
        <v>112</v>
      </c>
      <c r="B88" s="1120"/>
      <c r="C88" s="1119"/>
      <c r="D88" s="1120"/>
      <c r="E88" s="1121"/>
      <c r="F88" s="280"/>
    </row>
    <row r="89" spans="1:6" ht="11.25" customHeight="1" x14ac:dyDescent="0.2">
      <c r="A89" s="279" t="s">
        <v>354</v>
      </c>
      <c r="B89" s="787">
        <v>3.8E-3</v>
      </c>
      <c r="C89" s="756">
        <v>0.52</v>
      </c>
      <c r="D89" s="787">
        <v>3.5999999999999999E-3</v>
      </c>
      <c r="E89" s="757">
        <v>5.2999999999999999E-2</v>
      </c>
      <c r="F89" s="280"/>
    </row>
    <row r="90" spans="1:6" ht="11.25" customHeight="1" x14ac:dyDescent="0.2">
      <c r="A90" s="279" t="s">
        <v>355</v>
      </c>
      <c r="B90" s="787"/>
      <c r="C90" s="756"/>
      <c r="D90" s="787"/>
      <c r="E90" s="757"/>
      <c r="F90" s="280"/>
    </row>
    <row r="91" spans="1:6" ht="11.25" customHeight="1" x14ac:dyDescent="0.2">
      <c r="A91" s="279" t="s">
        <v>385</v>
      </c>
      <c r="B91" s="787"/>
      <c r="C91" s="756"/>
      <c r="D91" s="787"/>
      <c r="E91" s="757"/>
      <c r="F91" s="280"/>
    </row>
    <row r="92" spans="1:6" ht="11.25" customHeight="1" x14ac:dyDescent="0.2">
      <c r="A92" s="279" t="s">
        <v>356</v>
      </c>
      <c r="B92" s="787"/>
      <c r="C92" s="756">
        <v>30</v>
      </c>
      <c r="D92" s="787"/>
      <c r="E92" s="757">
        <v>11</v>
      </c>
      <c r="F92" s="280"/>
    </row>
    <row r="93" spans="1:6" ht="11.25" customHeight="1" x14ac:dyDescent="0.2">
      <c r="A93" s="279" t="s">
        <v>378</v>
      </c>
      <c r="B93" s="787">
        <v>0.08</v>
      </c>
      <c r="C93" s="756">
        <v>2</v>
      </c>
      <c r="D93" s="787"/>
      <c r="E93" s="757">
        <v>0.16</v>
      </c>
      <c r="F93" s="280"/>
    </row>
    <row r="94" spans="1:6" ht="11.25" customHeight="1" x14ac:dyDescent="0.2">
      <c r="A94" s="279" t="s">
        <v>357</v>
      </c>
      <c r="B94" s="787"/>
      <c r="C94" s="756">
        <v>330</v>
      </c>
      <c r="D94" s="787"/>
      <c r="E94" s="757">
        <v>310</v>
      </c>
      <c r="F94" s="280"/>
    </row>
    <row r="95" spans="1:6" ht="11.25" customHeight="1" x14ac:dyDescent="0.2">
      <c r="A95" s="279" t="s">
        <v>113</v>
      </c>
      <c r="B95" s="1120"/>
      <c r="C95" s="1119"/>
      <c r="D95" s="1120"/>
      <c r="E95" s="1121"/>
      <c r="F95" s="280"/>
    </row>
    <row r="96" spans="1:6" ht="11.25" customHeight="1" x14ac:dyDescent="0.2">
      <c r="A96" s="279" t="s">
        <v>358</v>
      </c>
      <c r="B96" s="787"/>
      <c r="C96" s="756"/>
      <c r="D96" s="787"/>
      <c r="E96" s="757"/>
      <c r="F96" s="280"/>
    </row>
    <row r="97" spans="1:6" ht="11.25" customHeight="1" x14ac:dyDescent="0.2">
      <c r="A97" s="279" t="s">
        <v>114</v>
      </c>
      <c r="B97" s="1120"/>
      <c r="C97" s="1119">
        <v>39000</v>
      </c>
      <c r="D97" s="1120"/>
      <c r="E97" s="1121">
        <v>4300</v>
      </c>
      <c r="F97" s="280"/>
    </row>
    <row r="98" spans="1:6" ht="11.25" customHeight="1" x14ac:dyDescent="0.2">
      <c r="A98" s="279" t="s">
        <v>359</v>
      </c>
      <c r="B98" s="787">
        <v>29</v>
      </c>
      <c r="C98" s="756">
        <v>29</v>
      </c>
      <c r="D98" s="787">
        <v>5.6</v>
      </c>
      <c r="E98" s="757">
        <v>140</v>
      </c>
      <c r="F98" s="280"/>
    </row>
    <row r="99" spans="1:6" ht="11.25" customHeight="1" x14ac:dyDescent="0.2">
      <c r="A99" s="279" t="s">
        <v>360</v>
      </c>
      <c r="B99" s="787">
        <v>0.55000000000000004</v>
      </c>
      <c r="C99" s="756">
        <v>2.4</v>
      </c>
      <c r="D99" s="787">
        <v>2.5000000000000001E-2</v>
      </c>
      <c r="E99" s="757">
        <v>2.1</v>
      </c>
      <c r="F99" s="280"/>
    </row>
    <row r="100" spans="1:6" ht="11.25" customHeight="1" x14ac:dyDescent="0.2">
      <c r="A100" s="279" t="s">
        <v>361</v>
      </c>
      <c r="B100" s="787">
        <v>0.03</v>
      </c>
      <c r="C100" s="756"/>
      <c r="D100" s="787">
        <v>0.03</v>
      </c>
      <c r="E100" s="757"/>
      <c r="F100" s="280"/>
    </row>
    <row r="101" spans="1:6" ht="11.25" customHeight="1" x14ac:dyDescent="0.2">
      <c r="A101" s="279" t="s">
        <v>363</v>
      </c>
      <c r="B101" s="787"/>
      <c r="C101" s="756"/>
      <c r="D101" s="787"/>
      <c r="E101" s="757"/>
      <c r="F101" s="280"/>
    </row>
    <row r="102" spans="1:6" ht="11.25" customHeight="1" x14ac:dyDescent="0.2">
      <c r="A102" s="279" t="s">
        <v>364</v>
      </c>
      <c r="B102" s="787"/>
      <c r="C102" s="756"/>
      <c r="D102" s="787"/>
      <c r="E102" s="757"/>
      <c r="F102" s="280"/>
    </row>
    <row r="103" spans="1:6" ht="11.25" customHeight="1" x14ac:dyDescent="0.2">
      <c r="A103" s="279" t="s">
        <v>365</v>
      </c>
      <c r="B103" s="787"/>
      <c r="C103" s="756"/>
      <c r="D103" s="787"/>
      <c r="E103" s="757"/>
      <c r="F103" s="280"/>
    </row>
    <row r="104" spans="1:6" ht="11.25" customHeight="1" x14ac:dyDescent="0.2">
      <c r="A104" s="279" t="s">
        <v>366</v>
      </c>
      <c r="B104" s="787"/>
      <c r="C104" s="756"/>
      <c r="D104" s="787"/>
      <c r="E104" s="757"/>
      <c r="F104" s="280"/>
    </row>
    <row r="105" spans="1:6" ht="11.25" customHeight="1" x14ac:dyDescent="0.2">
      <c r="A105" s="279" t="s">
        <v>362</v>
      </c>
      <c r="B105" s="787"/>
      <c r="C105" s="756"/>
      <c r="D105" s="787"/>
      <c r="E105" s="757"/>
      <c r="F105" s="280"/>
    </row>
    <row r="106" spans="1:6" ht="11.25" customHeight="1" x14ac:dyDescent="0.2">
      <c r="A106" s="279" t="s">
        <v>631</v>
      </c>
      <c r="B106" s="787"/>
      <c r="C106" s="756"/>
      <c r="D106" s="787"/>
      <c r="E106" s="757"/>
      <c r="F106" s="280"/>
    </row>
    <row r="107" spans="1:6" ht="11.25" customHeight="1" x14ac:dyDescent="0.2">
      <c r="A107" s="279" t="s">
        <v>632</v>
      </c>
      <c r="B107" s="787"/>
      <c r="C107" s="756"/>
      <c r="D107" s="787"/>
      <c r="E107" s="757"/>
      <c r="F107" s="280"/>
    </row>
    <row r="108" spans="1:6" ht="11.25" customHeight="1" x14ac:dyDescent="0.2">
      <c r="A108" s="279" t="s">
        <v>506</v>
      </c>
      <c r="B108" s="787"/>
      <c r="C108" s="756"/>
      <c r="D108" s="787"/>
      <c r="E108" s="757"/>
      <c r="F108" s="280"/>
    </row>
    <row r="109" spans="1:6" ht="11.25" customHeight="1" x14ac:dyDescent="0.2">
      <c r="A109" s="279" t="s">
        <v>507</v>
      </c>
      <c r="B109" s="787"/>
      <c r="C109" s="756">
        <v>770</v>
      </c>
      <c r="D109" s="787"/>
      <c r="E109" s="757">
        <v>780</v>
      </c>
      <c r="F109" s="280"/>
    </row>
    <row r="110" spans="1:6" ht="11.25" customHeight="1" x14ac:dyDescent="0.2">
      <c r="A110" s="279" t="s">
        <v>866</v>
      </c>
      <c r="B110" s="787">
        <v>5</v>
      </c>
      <c r="C110" s="756">
        <v>5</v>
      </c>
      <c r="D110" s="787">
        <v>8.3000000000000007</v>
      </c>
      <c r="E110" s="757">
        <v>75</v>
      </c>
      <c r="F110" s="280"/>
    </row>
    <row r="111" spans="1:6" ht="11.25" customHeight="1" x14ac:dyDescent="0.2">
      <c r="A111" s="279" t="s">
        <v>115</v>
      </c>
      <c r="B111" s="1120"/>
      <c r="C111" s="1119">
        <v>9000</v>
      </c>
      <c r="D111" s="1120"/>
      <c r="E111" s="1121">
        <v>2000</v>
      </c>
      <c r="F111" s="280"/>
    </row>
    <row r="112" spans="1:6" ht="11.25" customHeight="1" x14ac:dyDescent="0.2">
      <c r="A112" s="279" t="s">
        <v>116</v>
      </c>
      <c r="B112" s="1120"/>
      <c r="C112" s="1119"/>
      <c r="D112" s="1120"/>
      <c r="E112" s="1121"/>
      <c r="F112" s="280"/>
    </row>
    <row r="113" spans="1:6" ht="11.25" customHeight="1" x14ac:dyDescent="0.2">
      <c r="A113" s="279" t="s">
        <v>117</v>
      </c>
      <c r="B113" s="1120"/>
      <c r="C113" s="1119"/>
      <c r="D113" s="1120"/>
      <c r="E113" s="1121"/>
      <c r="F113" s="280"/>
    </row>
    <row r="114" spans="1:6" ht="11.25" customHeight="1" x14ac:dyDescent="0.2">
      <c r="A114" s="279" t="s">
        <v>118</v>
      </c>
      <c r="B114" s="1120"/>
      <c r="C114" s="1119"/>
      <c r="D114" s="1120"/>
      <c r="E114" s="1121"/>
      <c r="F114" s="280"/>
    </row>
    <row r="115" spans="1:6" ht="11.25" customHeight="1" x14ac:dyDescent="0.2">
      <c r="A115" s="279" t="s">
        <v>119</v>
      </c>
      <c r="B115" s="1120"/>
      <c r="C115" s="1119"/>
      <c r="D115" s="1120"/>
      <c r="E115" s="1121"/>
      <c r="F115" s="280"/>
    </row>
    <row r="116" spans="1:6" ht="11.25" customHeight="1" x14ac:dyDescent="0.2">
      <c r="A116" s="279" t="s">
        <v>508</v>
      </c>
      <c r="B116" s="787">
        <v>13</v>
      </c>
      <c r="C116" s="756">
        <v>20</v>
      </c>
      <c r="D116" s="787"/>
      <c r="E116" s="757">
        <v>13</v>
      </c>
      <c r="F116" s="280"/>
    </row>
    <row r="117" spans="1:6" ht="11.25" customHeight="1" x14ac:dyDescent="0.2">
      <c r="A117" s="279" t="s">
        <v>120</v>
      </c>
      <c r="B117" s="1120"/>
      <c r="C117" s="1119"/>
      <c r="D117" s="1120"/>
      <c r="E117" s="1121"/>
      <c r="F117" s="280"/>
    </row>
    <row r="118" spans="1:6" ht="11.25" customHeight="1" x14ac:dyDescent="0.2">
      <c r="A118" s="279" t="s">
        <v>241</v>
      </c>
      <c r="B118" s="787"/>
      <c r="C118" s="756"/>
      <c r="D118" s="787"/>
      <c r="E118" s="757"/>
      <c r="F118" s="280"/>
    </row>
    <row r="119" spans="1:6" ht="11.25" customHeight="1" x14ac:dyDescent="0.2">
      <c r="A119" s="279" t="s">
        <v>509</v>
      </c>
      <c r="B119" s="787"/>
      <c r="C119" s="756"/>
      <c r="D119" s="787"/>
      <c r="E119" s="757"/>
      <c r="F119" s="280"/>
    </row>
    <row r="120" spans="1:6" ht="11.25" customHeight="1" x14ac:dyDescent="0.2">
      <c r="A120" s="279" t="s">
        <v>510</v>
      </c>
      <c r="B120" s="787"/>
      <c r="C120" s="756">
        <v>4700</v>
      </c>
      <c r="D120" s="787"/>
      <c r="E120" s="757"/>
      <c r="F120" s="280"/>
    </row>
    <row r="121" spans="1:6" ht="11.25" customHeight="1" x14ac:dyDescent="0.2">
      <c r="A121" s="279" t="s">
        <v>379</v>
      </c>
      <c r="B121" s="787">
        <v>1.4E-2</v>
      </c>
      <c r="C121" s="756">
        <v>2</v>
      </c>
      <c r="D121" s="787">
        <v>0.03</v>
      </c>
      <c r="E121" s="757">
        <v>10</v>
      </c>
      <c r="F121" s="280"/>
    </row>
    <row r="122" spans="1:6" ht="11.25" customHeight="1" x14ac:dyDescent="0.2">
      <c r="A122" s="279" t="s">
        <v>121</v>
      </c>
      <c r="B122" s="1120"/>
      <c r="C122" s="1119"/>
      <c r="D122" s="1120"/>
      <c r="E122" s="1121"/>
      <c r="F122" s="280"/>
    </row>
    <row r="123" spans="1:6" ht="11.25" customHeight="1" x14ac:dyDescent="0.2">
      <c r="A123" s="279" t="s">
        <v>511</v>
      </c>
      <c r="B123" s="787"/>
      <c r="C123" s="756"/>
      <c r="D123" s="787"/>
      <c r="E123" s="757"/>
      <c r="F123" s="280"/>
    </row>
    <row r="124" spans="1:6" ht="11.25" customHeight="1" x14ac:dyDescent="0.2">
      <c r="A124" s="279" t="s">
        <v>512</v>
      </c>
      <c r="B124" s="787">
        <v>5</v>
      </c>
      <c r="C124" s="756">
        <v>20</v>
      </c>
      <c r="D124" s="787">
        <v>71</v>
      </c>
      <c r="E124" s="757">
        <v>300</v>
      </c>
      <c r="F124" s="280"/>
    </row>
    <row r="125" spans="1:6" ht="11.25" customHeight="1" x14ac:dyDescent="0.2">
      <c r="A125" s="279" t="s">
        <v>867</v>
      </c>
      <c r="B125" s="787">
        <v>1</v>
      </c>
      <c r="C125" s="756">
        <v>1</v>
      </c>
      <c r="D125" s="787"/>
      <c r="E125" s="757">
        <v>2.2999999999999998</v>
      </c>
      <c r="F125" s="280"/>
    </row>
    <row r="126" spans="1:6" ht="11.25" customHeight="1" x14ac:dyDescent="0.2">
      <c r="A126" s="279" t="s">
        <v>122</v>
      </c>
      <c r="B126" s="1120"/>
      <c r="C126" s="1119"/>
      <c r="D126" s="1120"/>
      <c r="E126" s="1121"/>
      <c r="F126" s="280"/>
    </row>
    <row r="127" spans="1:6" ht="11.25" customHeight="1" x14ac:dyDescent="0.2">
      <c r="A127" s="279" t="s">
        <v>513</v>
      </c>
      <c r="B127" s="787"/>
      <c r="C127" s="756"/>
      <c r="D127" s="787"/>
      <c r="E127" s="757"/>
      <c r="F127" s="280"/>
    </row>
    <row r="128" spans="1:6" ht="11.25" customHeight="1" x14ac:dyDescent="0.2">
      <c r="A128" s="279" t="s">
        <v>123</v>
      </c>
      <c r="B128" s="1120"/>
      <c r="C128" s="1119"/>
      <c r="D128" s="1120"/>
      <c r="E128" s="1121"/>
      <c r="F128" s="280"/>
    </row>
    <row r="129" spans="1:6" ht="11.25" customHeight="1" x14ac:dyDescent="0.2">
      <c r="A129" s="279" t="s">
        <v>27</v>
      </c>
      <c r="B129" s="787"/>
      <c r="C129" s="756"/>
      <c r="D129" s="787"/>
      <c r="E129" s="757"/>
      <c r="F129" s="280"/>
    </row>
    <row r="130" spans="1:6" ht="11.25" customHeight="1" x14ac:dyDescent="0.2">
      <c r="A130" s="279" t="s">
        <v>514</v>
      </c>
      <c r="B130" s="787"/>
      <c r="C130" s="756">
        <v>3100</v>
      </c>
      <c r="D130" s="787"/>
      <c r="E130" s="757"/>
      <c r="F130" s="280"/>
    </row>
    <row r="131" spans="1:6" ht="11.25" customHeight="1" x14ac:dyDescent="0.2">
      <c r="A131" s="279" t="s">
        <v>515</v>
      </c>
      <c r="B131" s="787"/>
      <c r="C131" s="756"/>
      <c r="D131" s="787"/>
      <c r="E131" s="757">
        <v>3000</v>
      </c>
      <c r="F131" s="280"/>
    </row>
    <row r="132" spans="1:6" ht="11.25" customHeight="1" x14ac:dyDescent="0.2">
      <c r="A132" s="279" t="s">
        <v>516</v>
      </c>
      <c r="B132" s="787"/>
      <c r="C132" s="756">
        <v>1800</v>
      </c>
      <c r="D132" s="1122">
        <v>145</v>
      </c>
      <c r="E132" s="757">
        <v>3400</v>
      </c>
      <c r="F132" s="280"/>
    </row>
    <row r="133" spans="1:6" ht="11.25" customHeight="1" x14ac:dyDescent="0.2">
      <c r="A133" s="279" t="s">
        <v>124</v>
      </c>
      <c r="B133" s="1120"/>
      <c r="C133" s="1119"/>
      <c r="D133" s="1120"/>
      <c r="E133" s="1121"/>
      <c r="F133" s="280"/>
    </row>
    <row r="134" spans="1:6" ht="11.25" customHeight="1" x14ac:dyDescent="0.2">
      <c r="A134" s="279" t="s">
        <v>125</v>
      </c>
      <c r="B134" s="1120"/>
      <c r="C134" s="1119"/>
      <c r="D134" s="1120"/>
      <c r="E134" s="1121"/>
      <c r="F134" s="280"/>
    </row>
    <row r="135" spans="1:6" ht="11.25" customHeight="1" x14ac:dyDescent="0.2">
      <c r="A135" s="279" t="s">
        <v>517</v>
      </c>
      <c r="B135" s="787"/>
      <c r="C135" s="756">
        <v>470</v>
      </c>
      <c r="D135" s="787"/>
      <c r="E135" s="757">
        <v>710</v>
      </c>
      <c r="F135" s="280"/>
    </row>
    <row r="136" spans="1:6" ht="11.25" customHeight="1" x14ac:dyDescent="0.2">
      <c r="A136" s="279" t="s">
        <v>380</v>
      </c>
      <c r="B136" s="787"/>
      <c r="C136" s="1119">
        <v>5800</v>
      </c>
      <c r="D136" s="787"/>
      <c r="E136" s="757">
        <v>2100</v>
      </c>
      <c r="F136" s="280"/>
    </row>
    <row r="137" spans="1:6" ht="11.25" customHeight="1" x14ac:dyDescent="0.2">
      <c r="A137" s="279" t="s">
        <v>28</v>
      </c>
      <c r="B137" s="787">
        <v>2.0000000000000001E-4</v>
      </c>
      <c r="C137" s="756">
        <v>0.73</v>
      </c>
      <c r="D137" s="787">
        <v>2.0000000000000001E-4</v>
      </c>
      <c r="E137" s="757">
        <v>0.21</v>
      </c>
      <c r="F137" s="280"/>
    </row>
    <row r="138" spans="1:6" ht="11.25" customHeight="1" x14ac:dyDescent="0.2">
      <c r="A138" s="279" t="s">
        <v>66</v>
      </c>
      <c r="B138" s="1123"/>
      <c r="C138" s="756"/>
      <c r="D138" s="1123"/>
      <c r="E138" s="757"/>
      <c r="F138" s="280"/>
    </row>
    <row r="139" spans="1:6" ht="11.25" customHeight="1" x14ac:dyDescent="0.2">
      <c r="A139" s="279" t="s">
        <v>65</v>
      </c>
      <c r="B139" s="1123"/>
      <c r="C139" s="756"/>
      <c r="D139" s="787"/>
      <c r="E139" s="757"/>
      <c r="F139" s="280"/>
    </row>
    <row r="140" spans="1:6" ht="11.25" customHeight="1" x14ac:dyDescent="0.2">
      <c r="A140" s="279" t="s">
        <v>825</v>
      </c>
      <c r="B140" s="1123"/>
      <c r="C140" s="756"/>
      <c r="D140" s="787"/>
      <c r="E140" s="757"/>
      <c r="F140" s="280"/>
    </row>
    <row r="141" spans="1:6" ht="11.25" customHeight="1" x14ac:dyDescent="0.2">
      <c r="A141" s="279" t="s">
        <v>868</v>
      </c>
      <c r="B141" s="787"/>
      <c r="C141" s="756"/>
      <c r="D141" s="787"/>
      <c r="E141" s="757"/>
      <c r="F141" s="280"/>
    </row>
    <row r="142" spans="1:6" ht="11.25" customHeight="1" x14ac:dyDescent="0.2">
      <c r="A142" s="279" t="s">
        <v>869</v>
      </c>
      <c r="B142" s="787"/>
      <c r="C142" s="756">
        <v>6000</v>
      </c>
      <c r="D142" s="787"/>
      <c r="E142" s="757">
        <v>10400</v>
      </c>
      <c r="F142" s="280"/>
    </row>
    <row r="143" spans="1:6" ht="11.25" customHeight="1" x14ac:dyDescent="0.2">
      <c r="A143" s="279" t="s">
        <v>518</v>
      </c>
      <c r="B143" s="787"/>
      <c r="C143" s="756">
        <v>6000</v>
      </c>
      <c r="D143" s="787"/>
      <c r="E143" s="757"/>
      <c r="F143" s="280"/>
    </row>
    <row r="144" spans="1:6" ht="11.25" customHeight="1" x14ac:dyDescent="0.2">
      <c r="A144" s="279" t="s">
        <v>519</v>
      </c>
      <c r="B144" s="787"/>
      <c r="C144" s="756">
        <v>15000</v>
      </c>
      <c r="D144" s="787"/>
      <c r="E144" s="757">
        <v>700</v>
      </c>
      <c r="F144" s="280"/>
    </row>
    <row r="145" spans="1:6" ht="11.25" customHeight="1" x14ac:dyDescent="0.2">
      <c r="A145" s="279" t="s">
        <v>520</v>
      </c>
      <c r="B145" s="787"/>
      <c r="C145" s="654"/>
      <c r="D145" s="787"/>
      <c r="E145" s="757"/>
      <c r="F145" s="280"/>
    </row>
    <row r="146" spans="1:6" ht="11.25" customHeight="1" x14ac:dyDescent="0.2">
      <c r="A146" s="279" t="s">
        <v>521</v>
      </c>
      <c r="B146" s="787"/>
      <c r="C146" s="654"/>
      <c r="D146" s="787"/>
      <c r="E146" s="757"/>
      <c r="F146" s="280"/>
    </row>
    <row r="147" spans="1:6" ht="11.25" customHeight="1" x14ac:dyDescent="0.2">
      <c r="A147" s="305" t="s">
        <v>126</v>
      </c>
      <c r="B147" s="787"/>
      <c r="C147" s="654"/>
      <c r="D147" s="787"/>
      <c r="E147" s="757"/>
      <c r="F147" s="280"/>
    </row>
    <row r="148" spans="1:6" ht="11.25" customHeight="1" x14ac:dyDescent="0.2">
      <c r="A148" s="279" t="s">
        <v>127</v>
      </c>
      <c r="B148" s="1120"/>
      <c r="C148" s="1124"/>
      <c r="D148" s="1120"/>
      <c r="E148" s="1121"/>
      <c r="F148" s="280"/>
    </row>
    <row r="149" spans="1:6" ht="11.25" customHeight="1" x14ac:dyDescent="0.2">
      <c r="A149" s="279" t="s">
        <v>128</v>
      </c>
      <c r="B149" s="1120"/>
      <c r="C149" s="1119"/>
      <c r="D149" s="1120"/>
      <c r="E149" s="1121"/>
      <c r="F149" s="280"/>
    </row>
    <row r="150" spans="1:6" ht="11.25" customHeight="1" x14ac:dyDescent="0.2">
      <c r="A150" s="279" t="s">
        <v>129</v>
      </c>
      <c r="B150" s="1120"/>
      <c r="C150" s="1119"/>
      <c r="D150" s="1120"/>
      <c r="E150" s="1121"/>
      <c r="F150" s="280"/>
    </row>
    <row r="151" spans="1:6" ht="11.25" customHeight="1" x14ac:dyDescent="0.2">
      <c r="A151" s="279" t="s">
        <v>643</v>
      </c>
      <c r="B151" s="1120"/>
      <c r="C151" s="1119"/>
      <c r="D151" s="1120"/>
      <c r="E151" s="1121"/>
      <c r="F151" s="280"/>
    </row>
    <row r="152" spans="1:6" ht="11.25" customHeight="1" x14ac:dyDescent="0.2">
      <c r="A152" s="789" t="s">
        <v>999</v>
      </c>
      <c r="B152" s="1118"/>
      <c r="C152" s="1119"/>
      <c r="D152" s="1120"/>
      <c r="E152" s="1121"/>
      <c r="F152" s="280"/>
    </row>
    <row r="153" spans="1:6" ht="11.25" customHeight="1" x14ac:dyDescent="0.2">
      <c r="A153" s="789" t="s">
        <v>644</v>
      </c>
      <c r="B153" s="1118"/>
      <c r="C153" s="1119"/>
      <c r="D153" s="1120"/>
      <c r="E153" s="1121"/>
      <c r="F153" s="280"/>
    </row>
    <row r="154" spans="1:6" ht="11.25" customHeight="1" x14ac:dyDescent="0.2">
      <c r="A154" s="789" t="s">
        <v>646</v>
      </c>
      <c r="B154" s="1118"/>
      <c r="C154" s="1119"/>
      <c r="D154" s="1120"/>
      <c r="E154" s="1121"/>
      <c r="F154" s="280"/>
    </row>
    <row r="155" spans="1:6" ht="11.25" customHeight="1" x14ac:dyDescent="0.2">
      <c r="A155" s="789" t="s">
        <v>522</v>
      </c>
      <c r="B155" s="836"/>
      <c r="C155" s="756"/>
      <c r="D155" s="787"/>
      <c r="E155" s="757"/>
      <c r="F155" s="280"/>
    </row>
    <row r="156" spans="1:6" ht="11.25" customHeight="1" x14ac:dyDescent="0.2">
      <c r="A156" s="789" t="s">
        <v>523</v>
      </c>
      <c r="B156" s="836"/>
      <c r="C156" s="756"/>
      <c r="D156" s="787"/>
      <c r="E156" s="757"/>
      <c r="F156" s="280"/>
    </row>
    <row r="157" spans="1:6" ht="11.25" customHeight="1" x14ac:dyDescent="0.2">
      <c r="A157" s="789" t="s">
        <v>524</v>
      </c>
      <c r="B157" s="836"/>
      <c r="C157" s="756"/>
      <c r="D157" s="787"/>
      <c r="E157" s="757"/>
      <c r="F157" s="280"/>
    </row>
    <row r="158" spans="1:6" ht="11.25" customHeight="1" thickBot="1" x14ac:dyDescent="0.25">
      <c r="A158" s="281" t="s">
        <v>525</v>
      </c>
      <c r="B158" s="846">
        <v>22</v>
      </c>
      <c r="C158" s="761">
        <v>22</v>
      </c>
      <c r="D158" s="961">
        <v>86</v>
      </c>
      <c r="E158" s="762">
        <v>95</v>
      </c>
      <c r="F158" s="280"/>
    </row>
    <row r="159" spans="1:6" ht="11.25" customHeight="1" thickTop="1" x14ac:dyDescent="0.25">
      <c r="A159" s="763"/>
      <c r="B159" s="1125"/>
      <c r="C159" s="1125"/>
      <c r="D159" s="1125"/>
      <c r="E159" s="1126"/>
    </row>
    <row r="160" spans="1:6" ht="11.25" customHeight="1" x14ac:dyDescent="0.25">
      <c r="A160" s="66" t="s">
        <v>865</v>
      </c>
      <c r="B160" s="604"/>
      <c r="C160" s="604"/>
      <c r="D160" s="275"/>
      <c r="E160" s="1127"/>
    </row>
    <row r="161" spans="1:5" ht="11.25" customHeight="1" thickBot="1" x14ac:dyDescent="0.3">
      <c r="A161" s="1128" t="s">
        <v>1458</v>
      </c>
      <c r="B161" s="1129"/>
      <c r="C161" s="1129"/>
      <c r="D161" s="1130"/>
      <c r="E161" s="1131"/>
    </row>
    <row r="162" spans="1:5" ht="13.8" thickTop="1" x14ac:dyDescent="0.25"/>
  </sheetData>
  <sheetProtection algorithmName="SHA-512" hashValue="t2QZFw7bre509gV00/jWBX96Gt47hZX7PVUTCF3gxeasM03+TLQi0D8kju+Qq6gDWBlrOrTI5W/KHWzrXlHcCQ==" saltValue="kZMJVg8QoQb05FjUj8Yh8g==" spinCount="100000" sheet="1" objects="1" scenarios="1"/>
  <phoneticPr fontId="17" type="noConversion"/>
  <printOptions horizontalCentered="1"/>
  <pageMargins left="0.75" right="0.75" top="0.51" bottom="1" header="0.5" footer="0.5"/>
  <pageSetup scale="98" fitToHeight="4" orientation="portrait" r:id="rId1"/>
  <headerFooter alignWithMargins="0">
    <oddFooter>&amp;LHawai'i DOH
Summer 2016 (rev Nov 2016)&amp;CPage &amp;P of &amp;N&amp;R&amp;A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Q180"/>
  <sheetViews>
    <sheetView zoomScaleNormal="100" workbookViewId="0">
      <pane xSplit="4668" ySplit="2772" topLeftCell="C6" activePane="bottomRight"/>
      <selection sqref="A1:XFD1048576"/>
      <selection pane="topRight" activeCell="B1" sqref="B1"/>
      <selection pane="bottomLeft" activeCell="A161" sqref="A161:M161"/>
      <selection pane="bottomRight" activeCell="C6" sqref="C6"/>
    </sheetView>
  </sheetViews>
  <sheetFormatPr defaultColWidth="9.109375" defaultRowHeight="13.2" x14ac:dyDescent="0.25"/>
  <cols>
    <col min="1" max="1" width="40.6640625" style="280" customWidth="1"/>
    <col min="2" max="4" width="10.6640625" style="771" customWidth="1"/>
    <col min="5" max="5" width="25.6640625" style="1018" customWidth="1"/>
    <col min="6" max="6" width="10.6640625" style="771" customWidth="1"/>
    <col min="7" max="7" width="25.6640625" style="771" customWidth="1"/>
    <col min="8" max="10" width="10.6640625" style="771" customWidth="1"/>
    <col min="11" max="11" width="25.6640625" style="547" customWidth="1"/>
    <col min="12" max="12" width="10.6640625" style="771" customWidth="1"/>
    <col min="13" max="13" width="25.6640625" style="771" customWidth="1"/>
    <col min="14" max="15" width="9" style="289"/>
    <col min="16" max="16" width="9.109375" style="280"/>
    <col min="17" max="17" width="9.109375" style="1001"/>
    <col min="18" max="16384" width="9.109375" style="280"/>
  </cols>
  <sheetData>
    <row r="1" spans="1:17" s="275" customFormat="1" ht="15.6" x14ac:dyDescent="0.3">
      <c r="A1" s="1067" t="s">
        <v>168</v>
      </c>
      <c r="B1" s="801"/>
      <c r="C1" s="801"/>
      <c r="D1" s="801"/>
      <c r="E1" s="801"/>
      <c r="F1" s="801"/>
      <c r="G1" s="801"/>
      <c r="H1" s="801"/>
      <c r="I1" s="801"/>
      <c r="J1" s="801"/>
      <c r="K1" s="1003"/>
      <c r="L1" s="801"/>
      <c r="M1" s="801"/>
      <c r="Q1" s="915"/>
    </row>
    <row r="2" spans="1:17" s="275" customFormat="1" ht="13.8" x14ac:dyDescent="0.25">
      <c r="A2" s="1002" t="s">
        <v>38</v>
      </c>
      <c r="B2" s="801"/>
      <c r="C2" s="801"/>
      <c r="D2" s="801"/>
      <c r="E2" s="801"/>
      <c r="F2" s="801"/>
      <c r="G2" s="801"/>
      <c r="H2" s="801"/>
      <c r="I2" s="801"/>
      <c r="J2" s="801"/>
      <c r="K2" s="1003"/>
      <c r="L2" s="801"/>
      <c r="M2" s="801"/>
      <c r="Q2" s="915"/>
    </row>
    <row r="3" spans="1:17" s="275" customFormat="1" ht="10.8" thickBot="1" x14ac:dyDescent="0.25">
      <c r="A3" s="1003"/>
      <c r="B3" s="604"/>
      <c r="C3" s="604"/>
      <c r="D3" s="604"/>
      <c r="E3" s="1004"/>
      <c r="F3" s="604"/>
      <c r="G3" s="604"/>
      <c r="H3" s="604"/>
      <c r="I3" s="604"/>
      <c r="J3" s="604"/>
      <c r="K3" s="1069"/>
      <c r="L3" s="604"/>
      <c r="M3" s="604"/>
      <c r="Q3" s="915"/>
    </row>
    <row r="4" spans="1:17" s="278" customFormat="1" ht="23.25" customHeight="1" thickTop="1" thickBot="1" x14ac:dyDescent="0.3">
      <c r="A4" s="1022"/>
      <c r="B4" s="1683" t="s">
        <v>740</v>
      </c>
      <c r="C4" s="1684"/>
      <c r="D4" s="1684"/>
      <c r="E4" s="1684"/>
      <c r="F4" s="1684"/>
      <c r="G4" s="1685"/>
      <c r="H4" s="1686" t="s">
        <v>76</v>
      </c>
      <c r="I4" s="1687"/>
      <c r="J4" s="1687"/>
      <c r="K4" s="1687"/>
      <c r="L4" s="1687"/>
      <c r="M4" s="1688"/>
      <c r="Q4" s="1132"/>
    </row>
    <row r="5" spans="1:17" s="278" customFormat="1" ht="60" customHeight="1" thickBot="1" x14ac:dyDescent="0.25">
      <c r="A5" s="1027" t="s">
        <v>654</v>
      </c>
      <c r="B5" s="1096" t="s">
        <v>1166</v>
      </c>
      <c r="C5" s="779" t="s">
        <v>1167</v>
      </c>
      <c r="D5" s="1133" t="s">
        <v>819</v>
      </c>
      <c r="E5" s="1134" t="s">
        <v>526</v>
      </c>
      <c r="F5" s="1133" t="s">
        <v>818</v>
      </c>
      <c r="G5" s="1135" t="s">
        <v>526</v>
      </c>
      <c r="H5" s="1136" t="s">
        <v>1166</v>
      </c>
      <c r="I5" s="779" t="s">
        <v>1167</v>
      </c>
      <c r="J5" s="1133" t="s">
        <v>819</v>
      </c>
      <c r="K5" s="1137" t="s">
        <v>526</v>
      </c>
      <c r="L5" s="1133" t="s">
        <v>818</v>
      </c>
      <c r="M5" s="1138" t="s">
        <v>526</v>
      </c>
      <c r="Q5" s="1132"/>
    </row>
    <row r="6" spans="1:17" s="278" customFormat="1" ht="11.25" customHeight="1" x14ac:dyDescent="0.2">
      <c r="A6" s="279" t="s">
        <v>589</v>
      </c>
      <c r="B6" s="788">
        <v>15</v>
      </c>
      <c r="C6" s="756"/>
      <c r="D6" s="654"/>
      <c r="E6" s="1139"/>
      <c r="F6" s="1032">
        <v>300</v>
      </c>
      <c r="G6" s="1031" t="s">
        <v>1095</v>
      </c>
      <c r="H6" s="867">
        <v>20</v>
      </c>
      <c r="I6" s="756"/>
      <c r="J6" s="654"/>
      <c r="K6" s="1140"/>
      <c r="L6" s="654">
        <v>300</v>
      </c>
      <c r="M6" s="1110" t="s">
        <v>1095</v>
      </c>
      <c r="Q6" s="1132"/>
    </row>
    <row r="7" spans="1:17" s="278" customFormat="1" ht="11.25" customHeight="1" x14ac:dyDescent="0.2">
      <c r="A7" s="279" t="s">
        <v>590</v>
      </c>
      <c r="B7" s="788">
        <v>13</v>
      </c>
      <c r="C7" s="756"/>
      <c r="D7" s="654"/>
      <c r="E7" s="1139"/>
      <c r="F7" s="654">
        <v>300</v>
      </c>
      <c r="G7" s="1033" t="s">
        <v>1095</v>
      </c>
      <c r="H7" s="867">
        <v>307</v>
      </c>
      <c r="I7" s="756"/>
      <c r="J7" s="654"/>
      <c r="K7" s="1140"/>
      <c r="L7" s="654">
        <v>300</v>
      </c>
      <c r="M7" s="1110" t="s">
        <v>1095</v>
      </c>
      <c r="Q7" s="1132"/>
    </row>
    <row r="8" spans="1:17" s="278" customFormat="1" ht="11.25" customHeight="1" x14ac:dyDescent="0.2">
      <c r="A8" s="279" t="s">
        <v>591</v>
      </c>
      <c r="B8" s="788">
        <v>1700</v>
      </c>
      <c r="C8" s="756">
        <v>15000</v>
      </c>
      <c r="D8" s="654"/>
      <c r="E8" s="1139"/>
      <c r="F8" s="654"/>
      <c r="G8" s="1033"/>
      <c r="H8" s="867">
        <v>1500</v>
      </c>
      <c r="I8" s="756">
        <v>28000</v>
      </c>
      <c r="J8" s="654"/>
      <c r="K8" s="1140"/>
      <c r="L8" s="654"/>
      <c r="M8" s="1110"/>
      <c r="Q8" s="1132"/>
    </row>
    <row r="9" spans="1:17" s="278" customFormat="1" ht="11.25" customHeight="1" x14ac:dyDescent="0.2">
      <c r="A9" s="279" t="s">
        <v>592</v>
      </c>
      <c r="B9" s="1141">
        <v>3.5000000000000003E-2</v>
      </c>
      <c r="C9" s="1142">
        <v>3</v>
      </c>
      <c r="D9" s="676"/>
      <c r="E9" s="1143"/>
      <c r="F9" s="676"/>
      <c r="G9" s="1144"/>
      <c r="H9" s="1145">
        <v>1.3999999999999999E-4</v>
      </c>
      <c r="I9" s="1142">
        <v>1.3</v>
      </c>
      <c r="J9" s="654"/>
      <c r="K9" s="1140"/>
      <c r="L9" s="654"/>
      <c r="M9" s="1110"/>
      <c r="Q9" s="1132"/>
    </row>
    <row r="10" spans="1:17" s="278" customFormat="1" ht="11.25" customHeight="1" x14ac:dyDescent="0.2">
      <c r="A10" s="279" t="s">
        <v>171</v>
      </c>
      <c r="B10" s="1146"/>
      <c r="C10" s="1119"/>
      <c r="D10" s="1124">
        <v>700</v>
      </c>
      <c r="E10" s="1147" t="s">
        <v>1170</v>
      </c>
      <c r="F10" s="1124">
        <v>1800</v>
      </c>
      <c r="G10" s="1148" t="s">
        <v>1170</v>
      </c>
      <c r="H10" s="1149"/>
      <c r="I10" s="1119"/>
      <c r="J10" s="1124">
        <v>700</v>
      </c>
      <c r="K10" s="1150" t="s">
        <v>1171</v>
      </c>
      <c r="L10" s="1124">
        <v>1800</v>
      </c>
      <c r="M10" s="1151" t="s">
        <v>1171</v>
      </c>
      <c r="Q10" s="1132"/>
    </row>
    <row r="11" spans="1:17" s="278" customFormat="1" ht="11.25" customHeight="1" x14ac:dyDescent="0.2">
      <c r="A11" s="305" t="s">
        <v>172</v>
      </c>
      <c r="B11" s="1146">
        <v>18</v>
      </c>
      <c r="C11" s="1119">
        <v>160</v>
      </c>
      <c r="D11" s="1124"/>
      <c r="E11" s="1147"/>
      <c r="F11" s="1124"/>
      <c r="G11" s="1148"/>
      <c r="H11" s="1149">
        <v>20</v>
      </c>
      <c r="I11" s="1119">
        <v>180</v>
      </c>
      <c r="J11" s="1124"/>
      <c r="K11" s="1152"/>
      <c r="L11" s="1124"/>
      <c r="M11" s="1151"/>
      <c r="Q11" s="1132"/>
    </row>
    <row r="12" spans="1:17" s="278" customFormat="1" ht="11.25" customHeight="1" x14ac:dyDescent="0.2">
      <c r="A12" s="305" t="s">
        <v>103</v>
      </c>
      <c r="B12" s="1146">
        <v>11</v>
      </c>
      <c r="C12" s="1119">
        <v>98</v>
      </c>
      <c r="D12" s="1124"/>
      <c r="E12" s="1147"/>
      <c r="F12" s="1124"/>
      <c r="G12" s="1148"/>
      <c r="H12" s="1149"/>
      <c r="I12" s="1119"/>
      <c r="J12" s="1124">
        <v>11</v>
      </c>
      <c r="K12" s="1153" t="s">
        <v>1165</v>
      </c>
      <c r="L12" s="1124">
        <v>98</v>
      </c>
      <c r="M12" s="1154" t="s">
        <v>1165</v>
      </c>
      <c r="Q12" s="1132"/>
    </row>
    <row r="13" spans="1:17" s="278" customFormat="1" ht="11.25" customHeight="1" x14ac:dyDescent="0.2">
      <c r="A13" s="279" t="s">
        <v>593</v>
      </c>
      <c r="B13" s="788">
        <v>0.02</v>
      </c>
      <c r="C13" s="756">
        <v>0.18</v>
      </c>
      <c r="D13" s="654"/>
      <c r="E13" s="1139"/>
      <c r="F13" s="654"/>
      <c r="G13" s="1033"/>
      <c r="H13" s="867">
        <v>0.73</v>
      </c>
      <c r="I13" s="756">
        <v>13</v>
      </c>
      <c r="J13" s="654"/>
      <c r="K13" s="1140"/>
      <c r="L13" s="654">
        <v>300</v>
      </c>
      <c r="M13" s="1110" t="s">
        <v>1095</v>
      </c>
      <c r="Q13" s="1132"/>
    </row>
    <row r="14" spans="1:17" s="278" customFormat="1" ht="11.25" customHeight="1" x14ac:dyDescent="0.2">
      <c r="A14" s="279" t="s">
        <v>594</v>
      </c>
      <c r="B14" s="788">
        <v>130</v>
      </c>
      <c r="C14" s="756">
        <v>300</v>
      </c>
      <c r="D14" s="654"/>
      <c r="E14" s="1139"/>
      <c r="F14" s="654"/>
      <c r="G14" s="1033"/>
      <c r="H14" s="867">
        <v>30</v>
      </c>
      <c r="I14" s="756">
        <v>180</v>
      </c>
      <c r="J14" s="654"/>
      <c r="K14" s="1139"/>
      <c r="L14" s="654"/>
      <c r="M14" s="1110"/>
      <c r="Q14" s="1132"/>
    </row>
    <row r="15" spans="1:17" s="278" customFormat="1" ht="11.25" customHeight="1" x14ac:dyDescent="0.2">
      <c r="A15" s="279" t="s">
        <v>731</v>
      </c>
      <c r="B15" s="788">
        <v>150</v>
      </c>
      <c r="C15" s="756">
        <v>340</v>
      </c>
      <c r="D15" s="654"/>
      <c r="E15" s="1139"/>
      <c r="F15" s="654"/>
      <c r="G15" s="1033"/>
      <c r="H15" s="867">
        <v>36</v>
      </c>
      <c r="I15" s="756">
        <v>69</v>
      </c>
      <c r="J15" s="654"/>
      <c r="K15" s="1139"/>
      <c r="L15" s="654"/>
      <c r="M15" s="1110"/>
      <c r="Q15" s="1132"/>
    </row>
    <row r="16" spans="1:17" s="278" customFormat="1" ht="11.25" customHeight="1" x14ac:dyDescent="0.2">
      <c r="A16" s="279" t="s">
        <v>104</v>
      </c>
      <c r="B16" s="1146">
        <v>12</v>
      </c>
      <c r="C16" s="1119">
        <v>330</v>
      </c>
      <c r="D16" s="1124"/>
      <c r="E16" s="1147"/>
      <c r="F16" s="1124"/>
      <c r="G16" s="1148"/>
      <c r="H16" s="1149"/>
      <c r="I16" s="1119"/>
      <c r="J16" s="1124">
        <v>12</v>
      </c>
      <c r="K16" s="1153" t="s">
        <v>1165</v>
      </c>
      <c r="L16" s="1124">
        <v>330</v>
      </c>
      <c r="M16" s="1154" t="s">
        <v>1165</v>
      </c>
      <c r="Q16" s="1132"/>
    </row>
    <row r="17" spans="1:17" s="278" customFormat="1" ht="11.25" customHeight="1" x14ac:dyDescent="0.2">
      <c r="A17" s="279" t="s">
        <v>732</v>
      </c>
      <c r="B17" s="788">
        <v>220</v>
      </c>
      <c r="C17" s="756">
        <v>2000</v>
      </c>
      <c r="D17" s="654"/>
      <c r="E17" s="1057"/>
      <c r="F17" s="654"/>
      <c r="G17" s="1033"/>
      <c r="H17" s="867">
        <v>220</v>
      </c>
      <c r="I17" s="756">
        <v>2000</v>
      </c>
      <c r="J17" s="654"/>
      <c r="K17" s="1057"/>
      <c r="L17" s="654"/>
      <c r="M17" s="1110"/>
      <c r="Q17" s="1132"/>
    </row>
    <row r="18" spans="1:17" s="278" customFormat="1" ht="11.25" customHeight="1" x14ac:dyDescent="0.2">
      <c r="A18" s="279" t="s">
        <v>1245</v>
      </c>
      <c r="B18" s="788"/>
      <c r="C18" s="756"/>
      <c r="D18" s="654">
        <v>0.14000000000000001</v>
      </c>
      <c r="E18" s="1140" t="s">
        <v>1247</v>
      </c>
      <c r="F18" s="654">
        <v>2.8</v>
      </c>
      <c r="G18" s="1033" t="s">
        <v>1246</v>
      </c>
      <c r="H18" s="867"/>
      <c r="I18" s="756"/>
      <c r="J18" s="654">
        <v>0.14000000000000001</v>
      </c>
      <c r="K18" s="1140" t="s">
        <v>1248</v>
      </c>
      <c r="L18" s="654">
        <v>2.8</v>
      </c>
      <c r="M18" s="1110" t="s">
        <v>1249</v>
      </c>
      <c r="Q18" s="1132"/>
    </row>
    <row r="19" spans="1:17" s="278" customFormat="1" ht="11.25" customHeight="1" x14ac:dyDescent="0.2">
      <c r="A19" s="279" t="s">
        <v>733</v>
      </c>
      <c r="B19" s="788">
        <v>160</v>
      </c>
      <c r="C19" s="756">
        <v>700</v>
      </c>
      <c r="D19" s="654"/>
      <c r="E19" s="1139"/>
      <c r="F19" s="654"/>
      <c r="G19" s="1033"/>
      <c r="H19" s="867">
        <v>71.3</v>
      </c>
      <c r="I19" s="756"/>
      <c r="J19" s="654"/>
      <c r="K19" s="1140"/>
      <c r="L19" s="654">
        <v>700</v>
      </c>
      <c r="M19" s="1154" t="s">
        <v>1165</v>
      </c>
      <c r="Q19" s="1132"/>
    </row>
    <row r="20" spans="1:17" s="278" customFormat="1" ht="11.25" customHeight="1" x14ac:dyDescent="0.2">
      <c r="A20" s="279" t="s">
        <v>734</v>
      </c>
      <c r="B20" s="1141">
        <v>4.7</v>
      </c>
      <c r="C20" s="1142"/>
      <c r="D20" s="676"/>
      <c r="E20" s="1143"/>
      <c r="F20" s="654">
        <v>300</v>
      </c>
      <c r="G20" s="1033" t="s">
        <v>1095</v>
      </c>
      <c r="H20" s="1145">
        <v>2.7E-2</v>
      </c>
      <c r="I20" s="1142"/>
      <c r="J20" s="654"/>
      <c r="K20" s="1140"/>
      <c r="L20" s="654">
        <v>300</v>
      </c>
      <c r="M20" s="1110" t="s">
        <v>1095</v>
      </c>
      <c r="Q20" s="1132"/>
    </row>
    <row r="21" spans="1:17" s="278" customFormat="1" ht="11.25" customHeight="1" x14ac:dyDescent="0.2">
      <c r="A21" s="279" t="s">
        <v>735</v>
      </c>
      <c r="B21" s="1141">
        <v>0.06</v>
      </c>
      <c r="C21" s="1142"/>
      <c r="D21" s="676"/>
      <c r="E21" s="1143"/>
      <c r="F21" s="654">
        <v>300</v>
      </c>
      <c r="G21" s="1033" t="s">
        <v>1095</v>
      </c>
      <c r="H21" s="1145">
        <v>0.3</v>
      </c>
      <c r="I21" s="1142"/>
      <c r="J21" s="654"/>
      <c r="K21" s="1140"/>
      <c r="L21" s="654">
        <v>300</v>
      </c>
      <c r="M21" s="1110" t="s">
        <v>1095</v>
      </c>
      <c r="Q21" s="1132"/>
    </row>
    <row r="22" spans="1:17" s="278" customFormat="1" ht="11.25" customHeight="1" x14ac:dyDescent="0.2">
      <c r="A22" s="279" t="s">
        <v>736</v>
      </c>
      <c r="B22" s="1141">
        <v>2.6</v>
      </c>
      <c r="C22" s="1142"/>
      <c r="D22" s="676"/>
      <c r="E22" s="1155"/>
      <c r="F22" s="654">
        <v>300</v>
      </c>
      <c r="G22" s="1033" t="s">
        <v>1095</v>
      </c>
      <c r="H22" s="1145">
        <v>0.68</v>
      </c>
      <c r="I22" s="1142"/>
      <c r="J22" s="654"/>
      <c r="K22" s="1140"/>
      <c r="L22" s="654">
        <v>300</v>
      </c>
      <c r="M22" s="1110" t="s">
        <v>1095</v>
      </c>
      <c r="Q22" s="1132"/>
    </row>
    <row r="23" spans="1:17" s="278" customFormat="1" ht="11.25" customHeight="1" x14ac:dyDescent="0.2">
      <c r="A23" s="279" t="s">
        <v>737</v>
      </c>
      <c r="B23" s="1141">
        <v>0.44</v>
      </c>
      <c r="C23" s="1142"/>
      <c r="D23" s="676"/>
      <c r="E23" s="1143"/>
      <c r="F23" s="654">
        <v>300</v>
      </c>
      <c r="G23" s="1033" t="s">
        <v>1095</v>
      </c>
      <c r="H23" s="1145">
        <v>0.44</v>
      </c>
      <c r="I23" s="1142"/>
      <c r="J23" s="654"/>
      <c r="K23" s="1140"/>
      <c r="L23" s="654">
        <v>300</v>
      </c>
      <c r="M23" s="1110" t="s">
        <v>1095</v>
      </c>
      <c r="Q23" s="1132"/>
    </row>
    <row r="24" spans="1:17" s="278" customFormat="1" ht="11.25" customHeight="1" x14ac:dyDescent="0.2">
      <c r="A24" s="279" t="s">
        <v>738</v>
      </c>
      <c r="B24" s="1141">
        <v>0.64</v>
      </c>
      <c r="C24" s="1142"/>
      <c r="D24" s="676"/>
      <c r="E24" s="1143"/>
      <c r="F24" s="654">
        <v>300</v>
      </c>
      <c r="G24" s="1033" t="s">
        <v>1095</v>
      </c>
      <c r="H24" s="1145">
        <v>0.64</v>
      </c>
      <c r="I24" s="1142"/>
      <c r="J24" s="654"/>
      <c r="K24" s="1140"/>
      <c r="L24" s="654">
        <v>300</v>
      </c>
      <c r="M24" s="1110" t="s">
        <v>1095</v>
      </c>
      <c r="Q24" s="1132"/>
    </row>
    <row r="25" spans="1:17" s="278" customFormat="1" ht="11.25" customHeight="1" x14ac:dyDescent="0.2">
      <c r="A25" s="279" t="s">
        <v>136</v>
      </c>
      <c r="B25" s="788">
        <v>11</v>
      </c>
      <c r="C25" s="756">
        <v>93</v>
      </c>
      <c r="D25" s="654"/>
      <c r="E25" s="1057"/>
      <c r="F25" s="654"/>
      <c r="G25" s="1033"/>
      <c r="H25" s="867">
        <v>0.66</v>
      </c>
      <c r="I25" s="756">
        <v>35</v>
      </c>
      <c r="J25" s="654"/>
      <c r="K25" s="1057"/>
      <c r="L25" s="654"/>
      <c r="M25" s="1110"/>
      <c r="Q25" s="1132"/>
    </row>
    <row r="26" spans="1:17" s="278" customFormat="1" ht="11.25" customHeight="1" x14ac:dyDescent="0.2">
      <c r="A26" s="279" t="s">
        <v>243</v>
      </c>
      <c r="B26" s="788">
        <v>6.5</v>
      </c>
      <c r="C26" s="756">
        <v>26</v>
      </c>
      <c r="D26" s="654"/>
      <c r="E26" s="1139"/>
      <c r="F26" s="654"/>
      <c r="G26" s="1033"/>
      <c r="H26" s="867">
        <v>14</v>
      </c>
      <c r="I26" s="756"/>
      <c r="J26" s="654"/>
      <c r="K26" s="1140"/>
      <c r="L26" s="654">
        <v>26</v>
      </c>
      <c r="M26" s="1154" t="s">
        <v>1165</v>
      </c>
      <c r="Q26" s="1132"/>
    </row>
    <row r="27" spans="1:17" s="278" customFormat="1" ht="11.25" customHeight="1" x14ac:dyDescent="0.2">
      <c r="A27" s="279" t="s">
        <v>137</v>
      </c>
      <c r="B27" s="788"/>
      <c r="C27" s="756"/>
      <c r="D27" s="654">
        <v>2380</v>
      </c>
      <c r="E27" s="1139" t="s">
        <v>1200</v>
      </c>
      <c r="F27" s="654">
        <v>23800</v>
      </c>
      <c r="G27" s="1033" t="s">
        <v>1201</v>
      </c>
      <c r="H27" s="867"/>
      <c r="I27" s="756"/>
      <c r="J27" s="654">
        <v>2380</v>
      </c>
      <c r="K27" s="1139" t="s">
        <v>1202</v>
      </c>
      <c r="L27" s="654">
        <v>23800</v>
      </c>
      <c r="M27" s="1156" t="s">
        <v>1203</v>
      </c>
      <c r="Q27" s="1132"/>
    </row>
    <row r="28" spans="1:17" s="278" customFormat="1" ht="11.25" customHeight="1" x14ac:dyDescent="0.2">
      <c r="A28" s="789" t="s">
        <v>1177</v>
      </c>
      <c r="B28" s="788"/>
      <c r="C28" s="756"/>
      <c r="D28" s="654"/>
      <c r="E28" s="1139"/>
      <c r="F28" s="654"/>
      <c r="G28" s="1033"/>
      <c r="H28" s="867"/>
      <c r="I28" s="756"/>
      <c r="J28" s="654"/>
      <c r="K28" s="1140"/>
      <c r="L28" s="654"/>
      <c r="M28" s="1110"/>
      <c r="Q28" s="1132"/>
    </row>
    <row r="29" spans="1:17" s="278" customFormat="1" ht="11.25" customHeight="1" x14ac:dyDescent="0.2">
      <c r="A29" s="279" t="s">
        <v>138</v>
      </c>
      <c r="B29" s="1141">
        <v>3</v>
      </c>
      <c r="C29" s="1142">
        <v>27</v>
      </c>
      <c r="D29" s="676"/>
      <c r="E29" s="1143"/>
      <c r="F29" s="676"/>
      <c r="G29" s="1144"/>
      <c r="H29" s="1145">
        <v>3</v>
      </c>
      <c r="I29" s="1142">
        <v>27</v>
      </c>
      <c r="J29" s="654"/>
      <c r="K29" s="1140"/>
      <c r="L29" s="654"/>
      <c r="M29" s="1110"/>
      <c r="Q29" s="1132"/>
    </row>
    <row r="30" spans="1:17" s="278" customFormat="1" ht="11.25" customHeight="1" x14ac:dyDescent="0.2">
      <c r="A30" s="279" t="s">
        <v>139</v>
      </c>
      <c r="B30" s="788">
        <v>7200</v>
      </c>
      <c r="C30" s="756">
        <v>34000</v>
      </c>
      <c r="D30" s="654"/>
      <c r="E30" s="1057"/>
      <c r="F30" s="654"/>
      <c r="G30" s="1033"/>
      <c r="H30" s="867">
        <v>1000</v>
      </c>
      <c r="I30" s="756"/>
      <c r="J30" s="654"/>
      <c r="K30" s="1057"/>
      <c r="L30" s="654">
        <v>34000</v>
      </c>
      <c r="M30" s="1154" t="s">
        <v>1165</v>
      </c>
      <c r="Q30" s="1132"/>
    </row>
    <row r="31" spans="1:17" s="278" customFormat="1" ht="11.25" customHeight="1" x14ac:dyDescent="0.2">
      <c r="A31" s="279" t="s">
        <v>140</v>
      </c>
      <c r="B31" s="788">
        <v>340</v>
      </c>
      <c r="C31" s="756">
        <v>3100</v>
      </c>
      <c r="D31" s="654"/>
      <c r="E31" s="1139"/>
      <c r="F31" s="654"/>
      <c r="G31" s="1033"/>
      <c r="H31" s="867"/>
      <c r="I31" s="756"/>
      <c r="J31" s="654">
        <v>340</v>
      </c>
      <c r="K31" s="1153" t="s">
        <v>1165</v>
      </c>
      <c r="L31" s="654">
        <v>3100</v>
      </c>
      <c r="M31" s="1154" t="s">
        <v>1165</v>
      </c>
      <c r="Q31" s="1132"/>
    </row>
    <row r="32" spans="1:17" s="278" customFormat="1" ht="11.25" customHeight="1" x14ac:dyDescent="0.2">
      <c r="A32" s="279" t="s">
        <v>141</v>
      </c>
      <c r="B32" s="788">
        <v>230</v>
      </c>
      <c r="C32" s="756">
        <v>1100</v>
      </c>
      <c r="D32" s="654"/>
      <c r="E32" s="1139"/>
      <c r="F32" s="654"/>
      <c r="G32" s="1033"/>
      <c r="H32" s="867">
        <v>320</v>
      </c>
      <c r="I32" s="756">
        <v>2300</v>
      </c>
      <c r="J32" s="654"/>
      <c r="K32" s="1140"/>
      <c r="L32" s="654"/>
      <c r="M32" s="1110"/>
      <c r="Q32" s="1132"/>
    </row>
    <row r="33" spans="1:17" s="278" customFormat="1" ht="11.25" customHeight="1" x14ac:dyDescent="0.2">
      <c r="A33" s="279" t="s">
        <v>142</v>
      </c>
      <c r="B33" s="788">
        <v>16</v>
      </c>
      <c r="C33" s="756">
        <v>38</v>
      </c>
      <c r="D33" s="654"/>
      <c r="E33" s="1139"/>
      <c r="F33" s="654"/>
      <c r="G33" s="1033"/>
      <c r="H33" s="867"/>
      <c r="I33" s="756"/>
      <c r="J33" s="654">
        <v>16</v>
      </c>
      <c r="K33" s="1153" t="s">
        <v>1165</v>
      </c>
      <c r="L33" s="654">
        <v>38</v>
      </c>
      <c r="M33" s="1154" t="s">
        <v>1165</v>
      </c>
      <c r="Q33" s="1132"/>
    </row>
    <row r="34" spans="1:17" s="278" customFormat="1" ht="11.25" customHeight="1" x14ac:dyDescent="0.2">
      <c r="A34" s="279" t="s">
        <v>143</v>
      </c>
      <c r="B34" s="788">
        <v>0.25</v>
      </c>
      <c r="C34" s="756">
        <v>2</v>
      </c>
      <c r="D34" s="654"/>
      <c r="E34" s="1057"/>
      <c r="F34" s="654"/>
      <c r="G34" s="1033"/>
      <c r="H34" s="867">
        <v>8.8000000000000007</v>
      </c>
      <c r="I34" s="756">
        <v>40</v>
      </c>
      <c r="J34" s="654"/>
      <c r="K34" s="1057"/>
      <c r="L34" s="654"/>
      <c r="M34" s="1110"/>
      <c r="Q34" s="1132"/>
    </row>
    <row r="35" spans="1:17" s="278" customFormat="1" ht="11.25" customHeight="1" x14ac:dyDescent="0.2">
      <c r="A35" s="279" t="s">
        <v>144</v>
      </c>
      <c r="B35" s="788">
        <v>77</v>
      </c>
      <c r="C35" s="756">
        <v>690</v>
      </c>
      <c r="D35" s="654"/>
      <c r="E35" s="1139"/>
      <c r="F35" s="654"/>
      <c r="G35" s="1033"/>
      <c r="H35" s="867">
        <v>9.8000000000000007</v>
      </c>
      <c r="I35" s="756">
        <v>180</v>
      </c>
      <c r="J35" s="654"/>
      <c r="K35" s="1140"/>
      <c r="L35" s="654"/>
      <c r="M35" s="1110"/>
      <c r="Q35" s="1132"/>
    </row>
    <row r="36" spans="1:17" s="278" customFormat="1" ht="11.25" customHeight="1" x14ac:dyDescent="0.2">
      <c r="A36" s="279" t="s">
        <v>655</v>
      </c>
      <c r="B36" s="1141">
        <v>4.3E-3</v>
      </c>
      <c r="C36" s="1142">
        <v>2.4</v>
      </c>
      <c r="D36" s="676"/>
      <c r="E36" s="1143"/>
      <c r="F36" s="676"/>
      <c r="G36" s="1144"/>
      <c r="H36" s="1145">
        <v>5.9000000000000003E-4</v>
      </c>
      <c r="I36" s="1142">
        <v>4.0000000000000001E-3</v>
      </c>
      <c r="J36" s="654"/>
      <c r="K36" s="1140"/>
      <c r="L36" s="654"/>
      <c r="M36" s="1110"/>
      <c r="Q36" s="1132"/>
    </row>
    <row r="37" spans="1:17" s="278" customFormat="1" ht="11.25" customHeight="1" x14ac:dyDescent="0.2">
      <c r="A37" s="279" t="s">
        <v>145</v>
      </c>
      <c r="B37" s="788">
        <v>19</v>
      </c>
      <c r="C37" s="756">
        <v>459</v>
      </c>
      <c r="D37" s="654"/>
      <c r="E37" s="1139"/>
      <c r="F37" s="654"/>
      <c r="G37" s="1033"/>
      <c r="H37" s="867"/>
      <c r="I37" s="756"/>
      <c r="J37" s="654">
        <v>19</v>
      </c>
      <c r="K37" s="1153" t="s">
        <v>1165</v>
      </c>
      <c r="L37" s="654">
        <v>459</v>
      </c>
      <c r="M37" s="1154" t="s">
        <v>1165</v>
      </c>
      <c r="Q37" s="1132"/>
    </row>
    <row r="38" spans="1:17" s="278" customFormat="1" ht="11.25" customHeight="1" x14ac:dyDescent="0.2">
      <c r="A38" s="279" t="s">
        <v>146</v>
      </c>
      <c r="B38" s="788">
        <v>25</v>
      </c>
      <c r="C38" s="756">
        <v>220</v>
      </c>
      <c r="D38" s="654"/>
      <c r="E38" s="1139"/>
      <c r="F38" s="654"/>
      <c r="G38" s="1033"/>
      <c r="H38" s="867">
        <v>64</v>
      </c>
      <c r="I38" s="756">
        <v>1100</v>
      </c>
      <c r="J38" s="654"/>
      <c r="K38" s="1140"/>
      <c r="L38" s="654"/>
      <c r="M38" s="1110"/>
      <c r="Q38" s="1132"/>
    </row>
    <row r="39" spans="1:17" ht="11.25" customHeight="1" x14ac:dyDescent="0.25">
      <c r="A39" s="279" t="s">
        <v>829</v>
      </c>
      <c r="B39" s="788"/>
      <c r="C39" s="756"/>
      <c r="D39" s="654"/>
      <c r="E39" s="1157"/>
      <c r="F39" s="654"/>
      <c r="G39" s="1033"/>
      <c r="H39" s="840"/>
      <c r="I39" s="1158"/>
      <c r="J39" s="1159"/>
      <c r="K39" s="1153"/>
      <c r="L39" s="1159"/>
      <c r="M39" s="1160"/>
      <c r="Q39" s="1132"/>
    </row>
    <row r="40" spans="1:17" ht="11.25" customHeight="1" x14ac:dyDescent="0.25">
      <c r="A40" s="279" t="s">
        <v>147</v>
      </c>
      <c r="B40" s="788">
        <v>140</v>
      </c>
      <c r="C40" s="756">
        <v>1300</v>
      </c>
      <c r="D40" s="654"/>
      <c r="E40" s="1157"/>
      <c r="F40" s="654"/>
      <c r="G40" s="1033"/>
      <c r="H40" s="840">
        <v>28</v>
      </c>
      <c r="I40" s="1158">
        <v>490</v>
      </c>
      <c r="J40" s="1159"/>
      <c r="K40" s="1153"/>
      <c r="L40" s="1159"/>
      <c r="M40" s="1160"/>
      <c r="Q40" s="1132"/>
    </row>
    <row r="41" spans="1:17" ht="11.25" customHeight="1" x14ac:dyDescent="0.25">
      <c r="A41" s="279" t="s">
        <v>830</v>
      </c>
      <c r="B41" s="788"/>
      <c r="C41" s="756"/>
      <c r="D41" s="654"/>
      <c r="E41" s="1157"/>
      <c r="F41" s="654"/>
      <c r="G41" s="1033"/>
      <c r="H41" s="840"/>
      <c r="I41" s="1158"/>
      <c r="J41" s="1159"/>
      <c r="K41" s="1153"/>
      <c r="L41" s="654"/>
      <c r="M41" s="1160"/>
      <c r="Q41" s="1132"/>
    </row>
    <row r="42" spans="1:17" ht="11.25" customHeight="1" x14ac:dyDescent="0.25">
      <c r="A42" s="279" t="s">
        <v>148</v>
      </c>
      <c r="B42" s="788">
        <v>32</v>
      </c>
      <c r="C42" s="756">
        <v>290</v>
      </c>
      <c r="D42" s="654"/>
      <c r="E42" s="1157"/>
      <c r="F42" s="654"/>
      <c r="G42" s="1033"/>
      <c r="H42" s="840">
        <v>400</v>
      </c>
      <c r="I42" s="1158"/>
      <c r="J42" s="1159"/>
      <c r="K42" s="1153"/>
      <c r="L42" s="1159">
        <v>400</v>
      </c>
      <c r="M42" s="1110" t="s">
        <v>1169</v>
      </c>
      <c r="Q42" s="1132"/>
    </row>
    <row r="43" spans="1:17" ht="11.25" customHeight="1" x14ac:dyDescent="0.25">
      <c r="A43" s="279" t="s">
        <v>653</v>
      </c>
      <c r="B43" s="788"/>
      <c r="C43" s="756"/>
      <c r="D43" s="654">
        <v>11</v>
      </c>
      <c r="E43" s="1057" t="s">
        <v>1168</v>
      </c>
      <c r="F43" s="654">
        <v>16</v>
      </c>
      <c r="G43" s="1033" t="s">
        <v>1168</v>
      </c>
      <c r="H43" s="840"/>
      <c r="I43" s="1158"/>
      <c r="J43" s="654">
        <v>50</v>
      </c>
      <c r="K43" s="1057" t="s">
        <v>1168</v>
      </c>
      <c r="L43" s="654">
        <v>1000</v>
      </c>
      <c r="M43" s="1110" t="s">
        <v>1168</v>
      </c>
      <c r="Q43" s="1132"/>
    </row>
    <row r="44" spans="1:17" ht="11.25" customHeight="1" x14ac:dyDescent="0.25">
      <c r="A44" s="279" t="s">
        <v>827</v>
      </c>
      <c r="B44" s="788">
        <v>74</v>
      </c>
      <c r="C44" s="756">
        <v>570</v>
      </c>
      <c r="D44" s="654"/>
      <c r="E44" s="1057"/>
      <c r="F44" s="654"/>
      <c r="G44" s="1033"/>
      <c r="H44" s="840">
        <v>20</v>
      </c>
      <c r="I44" s="1158"/>
      <c r="J44" s="1159"/>
      <c r="K44" s="1153"/>
      <c r="L44" s="1159">
        <v>570</v>
      </c>
      <c r="M44" s="1154" t="s">
        <v>1165</v>
      </c>
      <c r="Q44" s="1132"/>
    </row>
    <row r="45" spans="1:17" ht="11.25" customHeight="1" x14ac:dyDescent="0.25">
      <c r="A45" s="279" t="s">
        <v>828</v>
      </c>
      <c r="B45" s="788">
        <v>11</v>
      </c>
      <c r="C45" s="756">
        <v>16</v>
      </c>
      <c r="D45" s="654"/>
      <c r="E45" s="1157"/>
      <c r="F45" s="654"/>
      <c r="G45" s="1033"/>
      <c r="H45" s="840">
        <v>50</v>
      </c>
      <c r="I45" s="1158">
        <v>1100</v>
      </c>
      <c r="J45" s="1159"/>
      <c r="K45" s="1153"/>
      <c r="L45" s="1159"/>
      <c r="M45" s="1160"/>
      <c r="Q45" s="1132"/>
    </row>
    <row r="46" spans="1:17" ht="11.25" customHeight="1" x14ac:dyDescent="0.25">
      <c r="A46" s="279" t="s">
        <v>149</v>
      </c>
      <c r="B46" s="1141">
        <v>4.7</v>
      </c>
      <c r="C46" s="1142"/>
      <c r="D46" s="676"/>
      <c r="E46" s="1161"/>
      <c r="F46" s="654">
        <v>300</v>
      </c>
      <c r="G46" s="1033" t="s">
        <v>1095</v>
      </c>
      <c r="H46" s="1145">
        <v>2</v>
      </c>
      <c r="I46" s="1142"/>
      <c r="J46" s="1159"/>
      <c r="K46" s="1153"/>
      <c r="L46" s="654">
        <v>300</v>
      </c>
      <c r="M46" s="1110" t="s">
        <v>1095</v>
      </c>
      <c r="Q46" s="1132"/>
    </row>
    <row r="47" spans="1:17" ht="11.25" customHeight="1" x14ac:dyDescent="0.25">
      <c r="A47" s="279" t="s">
        <v>150</v>
      </c>
      <c r="B47" s="788">
        <v>19</v>
      </c>
      <c r="C47" s="756">
        <v>120</v>
      </c>
      <c r="D47" s="654"/>
      <c r="E47" s="1157"/>
      <c r="F47" s="654"/>
      <c r="G47" s="1033"/>
      <c r="H47" s="840">
        <v>23</v>
      </c>
      <c r="I47" s="1158">
        <v>1500</v>
      </c>
      <c r="J47" s="1159"/>
      <c r="K47" s="1153"/>
      <c r="L47" s="1159"/>
      <c r="M47" s="1160"/>
      <c r="Q47" s="1132"/>
    </row>
    <row r="48" spans="1:17" ht="11.25" customHeight="1" x14ac:dyDescent="0.25">
      <c r="A48" s="279" t="s">
        <v>151</v>
      </c>
      <c r="B48" s="788">
        <v>9</v>
      </c>
      <c r="C48" s="756">
        <v>13</v>
      </c>
      <c r="D48" s="654"/>
      <c r="E48" s="1157"/>
      <c r="F48" s="654"/>
      <c r="G48" s="1033"/>
      <c r="H48" s="840">
        <v>3.1</v>
      </c>
      <c r="I48" s="1158">
        <v>4.8</v>
      </c>
      <c r="J48" s="1159"/>
      <c r="K48" s="1153"/>
      <c r="L48" s="1159"/>
      <c r="M48" s="1160"/>
      <c r="Q48" s="1132"/>
    </row>
    <row r="49" spans="1:17" ht="11.25" customHeight="1" x14ac:dyDescent="0.25">
      <c r="A49" s="279" t="s">
        <v>152</v>
      </c>
      <c r="B49" s="788">
        <v>5.2</v>
      </c>
      <c r="C49" s="756">
        <v>22</v>
      </c>
      <c r="D49" s="654"/>
      <c r="E49" s="1157"/>
      <c r="F49" s="654"/>
      <c r="G49" s="1033"/>
      <c r="H49" s="840">
        <v>1</v>
      </c>
      <c r="I49" s="1158">
        <v>1</v>
      </c>
      <c r="J49" s="1159"/>
      <c r="K49" s="1153"/>
      <c r="L49" s="1159"/>
      <c r="M49" s="1160"/>
      <c r="Q49" s="1132"/>
    </row>
    <row r="50" spans="1:17" ht="11.25" customHeight="1" x14ac:dyDescent="0.25">
      <c r="A50" s="305" t="s">
        <v>105</v>
      </c>
      <c r="B50" s="1146">
        <v>79</v>
      </c>
      <c r="C50" s="1119">
        <v>520</v>
      </c>
      <c r="D50" s="1124"/>
      <c r="E50" s="1162"/>
      <c r="F50" s="1124"/>
      <c r="G50" s="1148"/>
      <c r="H50" s="1163">
        <v>190</v>
      </c>
      <c r="I50" s="1164">
        <v>700</v>
      </c>
      <c r="J50" s="1165"/>
      <c r="K50" s="1150"/>
      <c r="L50" s="1165"/>
      <c r="M50" s="1166"/>
      <c r="Q50" s="1132"/>
    </row>
    <row r="51" spans="1:17" ht="11.25" customHeight="1" x14ac:dyDescent="0.25">
      <c r="A51" s="279" t="s">
        <v>106</v>
      </c>
      <c r="B51" s="1146"/>
      <c r="C51" s="1119"/>
      <c r="D51" s="1124">
        <v>300</v>
      </c>
      <c r="E51" s="1162" t="s">
        <v>1178</v>
      </c>
      <c r="F51" s="1124">
        <v>3000</v>
      </c>
      <c r="G51" s="1148" t="s">
        <v>1188</v>
      </c>
      <c r="H51" s="1163"/>
      <c r="I51" s="1164"/>
      <c r="J51" s="1124">
        <v>300</v>
      </c>
      <c r="K51" s="1162" t="s">
        <v>1190</v>
      </c>
      <c r="L51" s="1124">
        <v>3000</v>
      </c>
      <c r="M51" s="1151" t="s">
        <v>1188</v>
      </c>
      <c r="Q51" s="1132"/>
    </row>
    <row r="52" spans="1:17" ht="11.25" customHeight="1" x14ac:dyDescent="0.25">
      <c r="A52" s="279" t="s">
        <v>153</v>
      </c>
      <c r="B52" s="1141">
        <v>0.8</v>
      </c>
      <c r="C52" s="1142"/>
      <c r="D52" s="676"/>
      <c r="E52" s="1161" t="s">
        <v>1189</v>
      </c>
      <c r="F52" s="654">
        <v>300</v>
      </c>
      <c r="G52" s="1033" t="s">
        <v>1095</v>
      </c>
      <c r="H52" s="1145">
        <v>7.1</v>
      </c>
      <c r="I52" s="1142"/>
      <c r="J52" s="1159"/>
      <c r="K52" s="1153"/>
      <c r="L52" s="654">
        <v>300</v>
      </c>
      <c r="M52" s="1110" t="s">
        <v>1095</v>
      </c>
      <c r="Q52" s="1132"/>
    </row>
    <row r="53" spans="1:17" ht="11.25" customHeight="1" x14ac:dyDescent="0.25">
      <c r="A53" s="279" t="s">
        <v>86</v>
      </c>
      <c r="B53" s="788"/>
      <c r="C53" s="756"/>
      <c r="D53" s="654"/>
      <c r="E53" s="756"/>
      <c r="F53" s="654"/>
      <c r="G53" s="1033"/>
      <c r="H53" s="840"/>
      <c r="I53" s="1158"/>
      <c r="J53" s="1159"/>
      <c r="K53" s="1167"/>
      <c r="L53" s="1159"/>
      <c r="M53" s="1160"/>
      <c r="Q53" s="1132"/>
    </row>
    <row r="54" spans="1:17" ht="11.25" customHeight="1" x14ac:dyDescent="0.25">
      <c r="A54" s="279" t="s">
        <v>154</v>
      </c>
      <c r="B54" s="788">
        <v>320</v>
      </c>
      <c r="C54" s="756">
        <v>2900</v>
      </c>
      <c r="D54" s="654"/>
      <c r="E54" s="1157"/>
      <c r="F54" s="654"/>
      <c r="G54" s="1033"/>
      <c r="H54" s="840">
        <v>34</v>
      </c>
      <c r="I54" s="1158"/>
      <c r="J54" s="1159"/>
      <c r="K54" s="1153"/>
      <c r="L54" s="654">
        <v>2900</v>
      </c>
      <c r="M54" s="1154" t="s">
        <v>1165</v>
      </c>
      <c r="Q54" s="1132"/>
    </row>
    <row r="55" spans="1:17" ht="11.25" customHeight="1" x14ac:dyDescent="0.25">
      <c r="A55" s="279" t="s">
        <v>528</v>
      </c>
      <c r="B55" s="788"/>
      <c r="C55" s="756"/>
      <c r="D55" s="654">
        <v>1400</v>
      </c>
      <c r="E55" s="1157" t="s">
        <v>371</v>
      </c>
      <c r="F55" s="654">
        <v>1400</v>
      </c>
      <c r="G55" s="1033" t="s">
        <v>371</v>
      </c>
      <c r="H55" s="840"/>
      <c r="I55" s="1158"/>
      <c r="J55" s="654">
        <v>1400</v>
      </c>
      <c r="K55" s="1157" t="s">
        <v>371</v>
      </c>
      <c r="L55" s="654">
        <v>1400</v>
      </c>
      <c r="M55" s="1110" t="s">
        <v>371</v>
      </c>
      <c r="Q55" s="1132"/>
    </row>
    <row r="56" spans="1:17" ht="11.25" customHeight="1" x14ac:dyDescent="0.25">
      <c r="A56" s="279" t="s">
        <v>155</v>
      </c>
      <c r="B56" s="788">
        <v>23</v>
      </c>
      <c r="C56" s="756">
        <v>130</v>
      </c>
      <c r="D56" s="654"/>
      <c r="E56" s="1157"/>
      <c r="F56" s="654"/>
      <c r="G56" s="1033"/>
      <c r="H56" s="840">
        <v>14</v>
      </c>
      <c r="I56" s="1158">
        <v>260</v>
      </c>
      <c r="J56" s="1159"/>
      <c r="K56" s="1153"/>
      <c r="L56" s="1159"/>
      <c r="M56" s="1160"/>
      <c r="Q56" s="1132"/>
    </row>
    <row r="57" spans="1:17" ht="11.25" customHeight="1" x14ac:dyDescent="0.25">
      <c r="A57" s="279" t="s">
        <v>235</v>
      </c>
      <c r="B57" s="788">
        <v>22</v>
      </c>
      <c r="C57" s="756">
        <v>79</v>
      </c>
      <c r="D57" s="654"/>
      <c r="E57" s="1157"/>
      <c r="F57" s="654"/>
      <c r="G57" s="1033"/>
      <c r="H57" s="840">
        <v>71</v>
      </c>
      <c r="I57" s="1158">
        <v>630</v>
      </c>
      <c r="J57" s="1159"/>
      <c r="K57" s="1153"/>
      <c r="L57" s="1159"/>
      <c r="M57" s="1160"/>
      <c r="Q57" s="1132"/>
    </row>
    <row r="58" spans="1:17" ht="11.25" customHeight="1" x14ac:dyDescent="0.25">
      <c r="A58" s="279" t="s">
        <v>236</v>
      </c>
      <c r="B58" s="788">
        <v>9.4</v>
      </c>
      <c r="C58" s="756">
        <v>57</v>
      </c>
      <c r="D58" s="654"/>
      <c r="E58" s="1157"/>
      <c r="F58" s="654"/>
      <c r="G58" s="1033"/>
      <c r="H58" s="840">
        <v>15</v>
      </c>
      <c r="I58" s="1158">
        <v>180</v>
      </c>
      <c r="J58" s="1159"/>
      <c r="K58" s="1153"/>
      <c r="L58" s="1159"/>
      <c r="M58" s="1160"/>
      <c r="Q58" s="1132"/>
    </row>
    <row r="59" spans="1:17" ht="11.25" customHeight="1" x14ac:dyDescent="0.25">
      <c r="A59" s="279" t="s">
        <v>237</v>
      </c>
      <c r="B59" s="788">
        <v>4.5</v>
      </c>
      <c r="C59" s="756">
        <v>41</v>
      </c>
      <c r="D59" s="654"/>
      <c r="E59" s="1157"/>
      <c r="F59" s="654"/>
      <c r="G59" s="1033"/>
      <c r="H59" s="840"/>
      <c r="I59" s="1158"/>
      <c r="J59" s="654">
        <v>4.5</v>
      </c>
      <c r="K59" s="1153" t="s">
        <v>1165</v>
      </c>
      <c r="L59" s="654">
        <v>41</v>
      </c>
      <c r="M59" s="1154" t="s">
        <v>1165</v>
      </c>
      <c r="Q59" s="1132"/>
    </row>
    <row r="60" spans="1:17" ht="11.25" customHeight="1" x14ac:dyDescent="0.25">
      <c r="A60" s="279" t="s">
        <v>375</v>
      </c>
      <c r="B60" s="1141">
        <v>1.0999999999999999E-2</v>
      </c>
      <c r="C60" s="1142">
        <v>0.19</v>
      </c>
      <c r="D60" s="676"/>
      <c r="E60" s="1168"/>
      <c r="F60" s="676"/>
      <c r="G60" s="1144"/>
      <c r="H60" s="1169">
        <v>1.0999999999999999E-2</v>
      </c>
      <c r="I60" s="1170">
        <v>0.19</v>
      </c>
      <c r="J60" s="1159"/>
      <c r="K60" s="1153"/>
      <c r="L60" s="1159"/>
      <c r="M60" s="1160"/>
      <c r="Q60" s="1132"/>
    </row>
    <row r="61" spans="1:17" ht="11.25" customHeight="1" x14ac:dyDescent="0.25">
      <c r="A61" s="279" t="s">
        <v>376</v>
      </c>
      <c r="B61" s="1141">
        <v>0.41</v>
      </c>
      <c r="C61" s="1142">
        <v>7</v>
      </c>
      <c r="D61" s="676"/>
      <c r="E61" s="1168"/>
      <c r="F61" s="676"/>
      <c r="G61" s="1144"/>
      <c r="H61" s="1169"/>
      <c r="I61" s="1170"/>
      <c r="J61" s="676">
        <v>0.41</v>
      </c>
      <c r="K61" s="1153" t="s">
        <v>1165</v>
      </c>
      <c r="L61" s="676">
        <v>7</v>
      </c>
      <c r="M61" s="1154" t="s">
        <v>1165</v>
      </c>
      <c r="Q61" s="1132"/>
    </row>
    <row r="62" spans="1:17" ht="11.25" customHeight="1" x14ac:dyDescent="0.25">
      <c r="A62" s="279" t="s">
        <v>377</v>
      </c>
      <c r="B62" s="1141">
        <v>3.2000000000000002E-3</v>
      </c>
      <c r="C62" s="1142">
        <v>1.1000000000000001</v>
      </c>
      <c r="D62" s="676"/>
      <c r="E62" s="1161"/>
      <c r="F62" s="676"/>
      <c r="G62" s="1144"/>
      <c r="H62" s="1169">
        <v>1E-3</v>
      </c>
      <c r="I62" s="1170">
        <v>0.13</v>
      </c>
      <c r="J62" s="1159"/>
      <c r="K62" s="1153"/>
      <c r="L62" s="1159"/>
      <c r="M62" s="1160"/>
      <c r="Q62" s="1132"/>
    </row>
    <row r="63" spans="1:17" ht="11.25" customHeight="1" x14ac:dyDescent="0.25">
      <c r="A63" s="279" t="s">
        <v>244</v>
      </c>
      <c r="B63" s="788">
        <v>410</v>
      </c>
      <c r="C63" s="756">
        <v>3700</v>
      </c>
      <c r="D63" s="654"/>
      <c r="E63" s="1157"/>
      <c r="F63" s="654"/>
      <c r="G63" s="1033"/>
      <c r="H63" s="840">
        <v>47</v>
      </c>
      <c r="I63" s="1158">
        <v>830</v>
      </c>
      <c r="J63" s="1159"/>
      <c r="K63" s="1153"/>
      <c r="L63" s="654"/>
      <c r="M63" s="1160"/>
      <c r="Q63" s="1132"/>
    </row>
    <row r="64" spans="1:17" ht="11.25" customHeight="1" x14ac:dyDescent="0.25">
      <c r="A64" s="279" t="s">
        <v>245</v>
      </c>
      <c r="B64" s="788">
        <v>2000</v>
      </c>
      <c r="C64" s="756">
        <v>8200</v>
      </c>
      <c r="D64" s="654"/>
      <c r="E64" s="1157"/>
      <c r="F64" s="654"/>
      <c r="G64" s="1033"/>
      <c r="H64" s="840">
        <v>910</v>
      </c>
      <c r="I64" s="1158">
        <v>8800</v>
      </c>
      <c r="J64" s="1159"/>
      <c r="K64" s="1153"/>
      <c r="L64" s="1159"/>
      <c r="M64" s="1160"/>
      <c r="Q64" s="1132"/>
    </row>
    <row r="65" spans="1:17" ht="11.25" customHeight="1" x14ac:dyDescent="0.25">
      <c r="A65" s="279" t="s">
        <v>307</v>
      </c>
      <c r="B65" s="788">
        <v>130</v>
      </c>
      <c r="C65" s="756">
        <v>1200</v>
      </c>
      <c r="D65" s="654"/>
      <c r="E65" s="1157"/>
      <c r="F65" s="654"/>
      <c r="G65" s="1033"/>
      <c r="H65" s="840">
        <v>25</v>
      </c>
      <c r="I65" s="1158">
        <v>450</v>
      </c>
      <c r="J65" s="1159"/>
      <c r="K65" s="1153"/>
      <c r="L65" s="1159"/>
      <c r="M65" s="1160"/>
      <c r="Q65" s="1132"/>
    </row>
    <row r="66" spans="1:17" ht="11.25" customHeight="1" x14ac:dyDescent="0.25">
      <c r="A66" s="279" t="s">
        <v>308</v>
      </c>
      <c r="B66" s="788">
        <v>620</v>
      </c>
      <c r="C66" s="756">
        <v>5500</v>
      </c>
      <c r="D66" s="654"/>
      <c r="E66" s="1157"/>
      <c r="F66" s="654"/>
      <c r="G66" s="1033"/>
      <c r="H66" s="840"/>
      <c r="I66" s="1158"/>
      <c r="J66" s="654">
        <v>620</v>
      </c>
      <c r="K66" s="1153" t="s">
        <v>1165</v>
      </c>
      <c r="L66" s="654">
        <v>5500</v>
      </c>
      <c r="M66" s="1171" t="s">
        <v>1165</v>
      </c>
      <c r="Q66" s="1132"/>
    </row>
    <row r="67" spans="1:17" ht="11.25" customHeight="1" x14ac:dyDescent="0.25">
      <c r="A67" s="279" t="s">
        <v>238</v>
      </c>
      <c r="B67" s="788">
        <v>558</v>
      </c>
      <c r="C67" s="756">
        <v>10046</v>
      </c>
      <c r="D67" s="654"/>
      <c r="E67" s="1157"/>
      <c r="F67" s="654"/>
      <c r="G67" s="1033"/>
      <c r="H67" s="840"/>
      <c r="I67" s="1158"/>
      <c r="J67" s="654">
        <v>558</v>
      </c>
      <c r="K67" s="1153" t="s">
        <v>1165</v>
      </c>
      <c r="L67" s="654">
        <v>10046</v>
      </c>
      <c r="M67" s="1171" t="s">
        <v>1165</v>
      </c>
      <c r="Q67" s="1132"/>
    </row>
    <row r="68" spans="1:17" ht="11.25" customHeight="1" x14ac:dyDescent="0.25">
      <c r="A68" s="279" t="s">
        <v>1002</v>
      </c>
      <c r="B68" s="788">
        <v>11</v>
      </c>
      <c r="C68" s="756">
        <v>110</v>
      </c>
      <c r="D68" s="654"/>
      <c r="E68" s="1157"/>
      <c r="F68" s="654"/>
      <c r="G68" s="1033"/>
      <c r="H68" s="840">
        <v>790</v>
      </c>
      <c r="I68" s="1158"/>
      <c r="J68" s="1159"/>
      <c r="K68" s="1153"/>
      <c r="L68" s="1159">
        <v>790</v>
      </c>
      <c r="M68" s="1160" t="s">
        <v>1169</v>
      </c>
      <c r="Q68" s="1132"/>
    </row>
    <row r="69" spans="1:17" ht="11.25" customHeight="1" x14ac:dyDescent="0.25">
      <c r="A69" s="279" t="s">
        <v>107</v>
      </c>
      <c r="B69" s="1172">
        <v>79.2</v>
      </c>
      <c r="C69" s="1173">
        <v>130</v>
      </c>
      <c r="D69" s="1174"/>
      <c r="E69" s="1155"/>
      <c r="F69" s="1174"/>
      <c r="G69" s="1175"/>
      <c r="H69" s="1176">
        <v>70</v>
      </c>
      <c r="I69" s="1177"/>
      <c r="J69" s="1165"/>
      <c r="K69" s="1150"/>
      <c r="L69" s="1174">
        <v>130</v>
      </c>
      <c r="M69" s="1171" t="s">
        <v>1165</v>
      </c>
      <c r="Q69" s="1132"/>
    </row>
    <row r="70" spans="1:17" ht="11.25" customHeight="1" x14ac:dyDescent="0.25">
      <c r="A70" s="279" t="s">
        <v>1003</v>
      </c>
      <c r="B70" s="788">
        <v>520</v>
      </c>
      <c r="C70" s="756">
        <v>3300</v>
      </c>
      <c r="D70" s="654"/>
      <c r="E70" s="1157"/>
      <c r="F70" s="654"/>
      <c r="G70" s="1033"/>
      <c r="H70" s="840"/>
      <c r="I70" s="1158">
        <v>3400</v>
      </c>
      <c r="J70" s="1159">
        <v>520</v>
      </c>
      <c r="K70" s="1153" t="s">
        <v>1165</v>
      </c>
      <c r="L70" s="1159"/>
      <c r="M70" s="1160"/>
      <c r="Q70" s="1132"/>
    </row>
    <row r="71" spans="1:17" ht="11.25" customHeight="1" x14ac:dyDescent="0.25">
      <c r="A71" s="279" t="s">
        <v>309</v>
      </c>
      <c r="B71" s="788">
        <v>1.7</v>
      </c>
      <c r="C71" s="756">
        <v>15</v>
      </c>
      <c r="D71" s="654"/>
      <c r="E71" s="1157"/>
      <c r="F71" s="654"/>
      <c r="G71" s="1033"/>
      <c r="H71" s="840">
        <v>0.06</v>
      </c>
      <c r="I71" s="1158">
        <v>0.99</v>
      </c>
      <c r="J71" s="1159"/>
      <c r="K71" s="1153"/>
      <c r="L71" s="1159"/>
      <c r="M71" s="1160"/>
      <c r="Q71" s="1132"/>
    </row>
    <row r="72" spans="1:17" ht="11.25" customHeight="1" x14ac:dyDescent="0.25">
      <c r="A72" s="279" t="s">
        <v>1004</v>
      </c>
      <c r="B72" s="1141">
        <v>5.6000000000000001E-2</v>
      </c>
      <c r="C72" s="1142">
        <v>0.24</v>
      </c>
      <c r="D72" s="676"/>
      <c r="E72" s="1161"/>
      <c r="F72" s="676"/>
      <c r="G72" s="1144"/>
      <c r="H72" s="1169">
        <v>1.9E-3</v>
      </c>
      <c r="I72" s="1170">
        <v>0.71</v>
      </c>
      <c r="J72" s="1159"/>
      <c r="K72" s="1153"/>
      <c r="L72" s="1159"/>
      <c r="M72" s="1160"/>
      <c r="Q72" s="1132"/>
    </row>
    <row r="73" spans="1:17" ht="11.25" customHeight="1" x14ac:dyDescent="0.25">
      <c r="A73" s="279" t="s">
        <v>1005</v>
      </c>
      <c r="B73" s="788">
        <v>220</v>
      </c>
      <c r="C73" s="1158">
        <v>980</v>
      </c>
      <c r="D73" s="654"/>
      <c r="E73" s="1157"/>
      <c r="F73" s="654"/>
      <c r="G73" s="1033"/>
      <c r="H73" s="840">
        <v>210</v>
      </c>
      <c r="I73" s="1158">
        <v>1800</v>
      </c>
      <c r="J73" s="1159"/>
      <c r="K73" s="1153"/>
      <c r="L73" s="1159"/>
      <c r="M73" s="1154"/>
      <c r="Q73" s="1132"/>
    </row>
    <row r="74" spans="1:17" ht="11.25" customHeight="1" x14ac:dyDescent="0.25">
      <c r="A74" s="279" t="s">
        <v>1007</v>
      </c>
      <c r="B74" s="788">
        <v>120</v>
      </c>
      <c r="C74" s="756">
        <v>1100</v>
      </c>
      <c r="D74" s="654"/>
      <c r="E74" s="1157"/>
      <c r="F74" s="654"/>
      <c r="G74" s="1033"/>
      <c r="H74" s="840"/>
      <c r="I74" s="1158"/>
      <c r="J74" s="654">
        <v>120</v>
      </c>
      <c r="K74" s="1153" t="s">
        <v>1165</v>
      </c>
      <c r="L74" s="654">
        <v>1100</v>
      </c>
      <c r="M74" s="1171" t="s">
        <v>1165</v>
      </c>
      <c r="Q74" s="1132"/>
    </row>
    <row r="75" spans="1:17" ht="11.25" customHeight="1" x14ac:dyDescent="0.25">
      <c r="A75" s="279" t="s">
        <v>1006</v>
      </c>
      <c r="B75" s="788">
        <v>1100</v>
      </c>
      <c r="C75" s="1158">
        <v>3200</v>
      </c>
      <c r="D75" s="654"/>
      <c r="E75" s="1157"/>
      <c r="F75" s="654"/>
      <c r="G75" s="1033"/>
      <c r="H75" s="840">
        <v>2900</v>
      </c>
      <c r="I75" s="1158"/>
      <c r="J75" s="1159"/>
      <c r="K75" s="1153"/>
      <c r="L75" s="1159">
        <v>3200</v>
      </c>
      <c r="M75" s="1171" t="s">
        <v>1165</v>
      </c>
      <c r="Q75" s="1132"/>
    </row>
    <row r="76" spans="1:17" ht="11.25" customHeight="1" x14ac:dyDescent="0.25">
      <c r="A76" s="305" t="s">
        <v>108</v>
      </c>
      <c r="B76" s="1146">
        <v>22</v>
      </c>
      <c r="C76" s="1119">
        <v>100</v>
      </c>
      <c r="D76" s="1124"/>
      <c r="E76" s="1162"/>
      <c r="F76" s="1124"/>
      <c r="G76" s="1148"/>
      <c r="H76" s="1163">
        <v>10</v>
      </c>
      <c r="I76" s="1164">
        <v>110</v>
      </c>
      <c r="J76" s="1165"/>
      <c r="K76" s="1150"/>
      <c r="L76" s="1165"/>
      <c r="M76" s="1171" t="s">
        <v>1165</v>
      </c>
      <c r="Q76" s="1132"/>
    </row>
    <row r="77" spans="1:17" ht="11.25" customHeight="1" x14ac:dyDescent="0.25">
      <c r="A77" s="279" t="s">
        <v>310</v>
      </c>
      <c r="B77" s="788">
        <v>71</v>
      </c>
      <c r="C77" s="756">
        <v>379</v>
      </c>
      <c r="D77" s="654"/>
      <c r="E77" s="1157"/>
      <c r="F77" s="654"/>
      <c r="G77" s="1033"/>
      <c r="H77" s="840">
        <v>14.3</v>
      </c>
      <c r="I77" s="1158"/>
      <c r="J77" s="1159"/>
      <c r="K77" s="1153"/>
      <c r="L77" s="654">
        <v>379</v>
      </c>
      <c r="M77" s="1160"/>
      <c r="Q77" s="1132"/>
    </row>
    <row r="78" spans="1:17" ht="11.25" customHeight="1" x14ac:dyDescent="0.25">
      <c r="A78" s="305" t="s">
        <v>109</v>
      </c>
      <c r="B78" s="1146">
        <v>44</v>
      </c>
      <c r="C78" s="1119">
        <v>390</v>
      </c>
      <c r="D78" s="1124"/>
      <c r="E78" s="1162"/>
      <c r="F78" s="1124"/>
      <c r="G78" s="1148"/>
      <c r="H78" s="1163">
        <v>9.1</v>
      </c>
      <c r="I78" s="1164">
        <v>200</v>
      </c>
      <c r="J78" s="1165"/>
      <c r="K78" s="1178"/>
      <c r="L78" s="1165"/>
      <c r="M78" s="1166"/>
      <c r="Q78" s="1132"/>
    </row>
    <row r="79" spans="1:17" ht="11.25" customHeight="1" x14ac:dyDescent="0.25">
      <c r="A79" s="305" t="s">
        <v>110</v>
      </c>
      <c r="B79" s="1146">
        <v>81</v>
      </c>
      <c r="C79" s="1119">
        <v>730</v>
      </c>
      <c r="D79" s="1124"/>
      <c r="E79" s="1179"/>
      <c r="F79" s="1124"/>
      <c r="G79" s="1180"/>
      <c r="H79" s="1149"/>
      <c r="I79" s="1119">
        <v>200</v>
      </c>
      <c r="J79" s="1124">
        <v>81</v>
      </c>
      <c r="K79" s="1153" t="s">
        <v>1165</v>
      </c>
      <c r="L79" s="1124"/>
      <c r="M79" s="1151"/>
      <c r="Q79" s="1132"/>
    </row>
    <row r="80" spans="1:17" ht="11.25" customHeight="1" x14ac:dyDescent="0.25">
      <c r="A80" s="279" t="s">
        <v>402</v>
      </c>
      <c r="B80" s="788"/>
      <c r="C80" s="756"/>
      <c r="D80" s="654">
        <v>335000</v>
      </c>
      <c r="E80" s="1157" t="s">
        <v>1181</v>
      </c>
      <c r="F80" s="654">
        <v>3350000</v>
      </c>
      <c r="G80" s="1148" t="s">
        <v>1182</v>
      </c>
      <c r="H80" s="840"/>
      <c r="I80" s="1158"/>
      <c r="J80" s="1159">
        <v>500000</v>
      </c>
      <c r="K80" s="1181" t="s">
        <v>1183</v>
      </c>
      <c r="L80" s="1159">
        <v>5000000</v>
      </c>
      <c r="M80" s="1160" t="s">
        <v>1184</v>
      </c>
      <c r="Q80" s="1132"/>
    </row>
    <row r="81" spans="1:17" ht="11.25" customHeight="1" x14ac:dyDescent="0.25">
      <c r="A81" s="279" t="s">
        <v>635</v>
      </c>
      <c r="B81" s="1141">
        <v>3.1E-9</v>
      </c>
      <c r="C81" s="1142">
        <v>3.0000000000000001E-3</v>
      </c>
      <c r="D81" s="654"/>
      <c r="E81" s="1157"/>
      <c r="F81" s="654"/>
      <c r="G81" s="1033"/>
      <c r="H81" s="840"/>
      <c r="I81" s="1158"/>
      <c r="J81" s="676">
        <v>3.1E-9</v>
      </c>
      <c r="K81" s="1153" t="s">
        <v>1165</v>
      </c>
      <c r="L81" s="676">
        <v>3.0000000000000001E-3</v>
      </c>
      <c r="M81" s="1171" t="s">
        <v>1165</v>
      </c>
      <c r="Q81" s="1132"/>
    </row>
    <row r="82" spans="1:17" ht="11.25" customHeight="1" x14ac:dyDescent="0.25">
      <c r="A82" s="279" t="s">
        <v>111</v>
      </c>
      <c r="B82" s="1146"/>
      <c r="C82" s="1119"/>
      <c r="D82" s="1124">
        <v>60</v>
      </c>
      <c r="E82" s="1162" t="s">
        <v>1180</v>
      </c>
      <c r="F82" s="1124">
        <v>200</v>
      </c>
      <c r="G82" s="1148" t="s">
        <v>1179</v>
      </c>
      <c r="H82" s="1163"/>
      <c r="I82" s="1164"/>
      <c r="J82" s="1124">
        <v>60</v>
      </c>
      <c r="K82" s="1162" t="s">
        <v>1180</v>
      </c>
      <c r="L82" s="1165">
        <v>550</v>
      </c>
      <c r="M82" s="1166" t="s">
        <v>1185</v>
      </c>
      <c r="Q82" s="1132"/>
    </row>
    <row r="83" spans="1:17" ht="11.25" customHeight="1" x14ac:dyDescent="0.25">
      <c r="A83" s="279" t="s">
        <v>384</v>
      </c>
      <c r="B83" s="788">
        <v>0.01</v>
      </c>
      <c r="C83" s="756">
        <v>0.11</v>
      </c>
      <c r="D83" s="654"/>
      <c r="E83" s="1157"/>
      <c r="F83" s="654"/>
      <c r="G83" s="1033"/>
      <c r="H83" s="840">
        <v>8.6999999999999994E-3</v>
      </c>
      <c r="I83" s="1158">
        <v>3.4000000000000002E-2</v>
      </c>
      <c r="J83" s="1159"/>
      <c r="K83" s="1153"/>
      <c r="L83" s="1159"/>
      <c r="M83" s="1160"/>
      <c r="Q83" s="1132"/>
    </row>
    <row r="84" spans="1:17" ht="11.25" customHeight="1" x14ac:dyDescent="0.25">
      <c r="A84" s="279" t="s">
        <v>350</v>
      </c>
      <c r="B84" s="1141">
        <v>3.5999999999999997E-2</v>
      </c>
      <c r="C84" s="1142">
        <v>8.5999999999999993E-2</v>
      </c>
      <c r="D84" s="676"/>
      <c r="E84" s="1161"/>
      <c r="F84" s="676"/>
      <c r="G84" s="1144"/>
      <c r="H84" s="1169">
        <v>2.3E-3</v>
      </c>
      <c r="I84" s="1170">
        <v>3.6999999999999998E-2</v>
      </c>
      <c r="J84" s="1159"/>
      <c r="K84" s="1153"/>
      <c r="L84" s="1159"/>
      <c r="M84" s="1160"/>
      <c r="Q84" s="1132"/>
    </row>
    <row r="85" spans="1:17" ht="11.25" customHeight="1" x14ac:dyDescent="0.25">
      <c r="A85" s="279" t="s">
        <v>36</v>
      </c>
      <c r="B85" s="788"/>
      <c r="C85" s="756"/>
      <c r="D85" s="654"/>
      <c r="E85" s="1157"/>
      <c r="F85" s="654"/>
      <c r="G85" s="1033"/>
      <c r="H85" s="840"/>
      <c r="I85" s="1158"/>
      <c r="J85" s="1159"/>
      <c r="K85" s="1153"/>
      <c r="L85" s="1159"/>
      <c r="M85" s="1160"/>
      <c r="Q85" s="1132"/>
    </row>
    <row r="86" spans="1:17" ht="11.25" customHeight="1" x14ac:dyDescent="0.25">
      <c r="A86" s="279" t="s">
        <v>351</v>
      </c>
      <c r="B86" s="788">
        <v>61</v>
      </c>
      <c r="C86" s="756">
        <v>550</v>
      </c>
      <c r="D86" s="654"/>
      <c r="E86" s="1157"/>
      <c r="F86" s="654"/>
      <c r="G86" s="1033"/>
      <c r="H86" s="840">
        <v>7.3</v>
      </c>
      <c r="I86" s="1158">
        <v>130</v>
      </c>
      <c r="J86" s="1159"/>
      <c r="K86" s="1153"/>
      <c r="L86" s="1159"/>
      <c r="M86" s="1160"/>
      <c r="Q86" s="1132"/>
    </row>
    <row r="87" spans="1:17" ht="11.25" customHeight="1" x14ac:dyDescent="0.25">
      <c r="A87" s="279" t="s">
        <v>352</v>
      </c>
      <c r="B87" s="1141">
        <v>0.8</v>
      </c>
      <c r="C87" s="1142"/>
      <c r="D87" s="676"/>
      <c r="E87" s="1161"/>
      <c r="F87" s="654">
        <v>300</v>
      </c>
      <c r="G87" s="1033" t="s">
        <v>1095</v>
      </c>
      <c r="H87" s="1145">
        <v>7.1</v>
      </c>
      <c r="I87" s="1142"/>
      <c r="J87" s="1159"/>
      <c r="K87" s="1153"/>
      <c r="L87" s="654">
        <v>300</v>
      </c>
      <c r="M87" s="1110" t="s">
        <v>1095</v>
      </c>
      <c r="Q87" s="1132"/>
    </row>
    <row r="88" spans="1:17" ht="11.25" customHeight="1" x14ac:dyDescent="0.25">
      <c r="A88" s="279" t="s">
        <v>353</v>
      </c>
      <c r="B88" s="788">
        <v>19</v>
      </c>
      <c r="C88" s="756"/>
      <c r="D88" s="654"/>
      <c r="E88" s="1157"/>
      <c r="F88" s="654">
        <v>300</v>
      </c>
      <c r="G88" s="1033" t="s">
        <v>1095</v>
      </c>
      <c r="H88" s="867">
        <v>3.9</v>
      </c>
      <c r="I88" s="756"/>
      <c r="J88" s="1159"/>
      <c r="K88" s="1153"/>
      <c r="L88" s="654">
        <v>300</v>
      </c>
      <c r="M88" s="1110" t="s">
        <v>1095</v>
      </c>
      <c r="Q88" s="1132"/>
    </row>
    <row r="89" spans="1:17" ht="11.25" customHeight="1" x14ac:dyDescent="0.25">
      <c r="A89" s="279" t="s">
        <v>112</v>
      </c>
      <c r="B89" s="1146"/>
      <c r="C89" s="1119"/>
      <c r="D89" s="1124">
        <v>1800</v>
      </c>
      <c r="E89" s="1162" t="s">
        <v>1170</v>
      </c>
      <c r="F89" s="1124">
        <v>21500</v>
      </c>
      <c r="G89" s="1148" t="s">
        <v>1170</v>
      </c>
      <c r="H89" s="1163"/>
      <c r="I89" s="1164"/>
      <c r="J89" s="1124">
        <v>1800</v>
      </c>
      <c r="K89" s="1150" t="s">
        <v>1171</v>
      </c>
      <c r="L89" s="1124">
        <v>21500</v>
      </c>
      <c r="M89" s="1151" t="s">
        <v>1171</v>
      </c>
      <c r="Q89" s="1132"/>
    </row>
    <row r="90" spans="1:17" ht="11.25" customHeight="1" x14ac:dyDescent="0.25">
      <c r="A90" s="279" t="s">
        <v>354</v>
      </c>
      <c r="B90" s="1141">
        <v>3.8E-3</v>
      </c>
      <c r="C90" s="1142">
        <v>0.52</v>
      </c>
      <c r="D90" s="676"/>
      <c r="E90" s="1161"/>
      <c r="F90" s="676"/>
      <c r="G90" s="1144"/>
      <c r="H90" s="1169">
        <v>3.5999999999999999E-3</v>
      </c>
      <c r="I90" s="1170">
        <v>5.2999999999999999E-2</v>
      </c>
      <c r="J90" s="1159"/>
      <c r="K90" s="1153"/>
      <c r="L90" s="1159"/>
      <c r="M90" s="1160"/>
      <c r="Q90" s="1132"/>
    </row>
    <row r="91" spans="1:17" ht="11.25" customHeight="1" x14ac:dyDescent="0.25">
      <c r="A91" s="279" t="s">
        <v>355</v>
      </c>
      <c r="B91" s="788">
        <v>3.8E-3</v>
      </c>
      <c r="C91" s="756">
        <v>0.52</v>
      </c>
      <c r="D91" s="654"/>
      <c r="E91" s="1157"/>
      <c r="F91" s="654"/>
      <c r="G91" s="1033"/>
      <c r="H91" s="840">
        <v>3.5999999999999999E-3</v>
      </c>
      <c r="I91" s="1158">
        <v>5.2999999999999999E-2</v>
      </c>
      <c r="J91" s="1159"/>
      <c r="K91" s="1153"/>
      <c r="L91" s="1159"/>
      <c r="M91" s="1160"/>
      <c r="Q91" s="1132"/>
    </row>
    <row r="92" spans="1:17" ht="11.25" customHeight="1" x14ac:dyDescent="0.25">
      <c r="A92" s="279" t="s">
        <v>385</v>
      </c>
      <c r="B92" s="1141">
        <v>2.9999999999999997E-4</v>
      </c>
      <c r="C92" s="756"/>
      <c r="D92" s="654"/>
      <c r="E92" s="1157"/>
      <c r="F92" s="1142">
        <v>2.9999999999999997E-4</v>
      </c>
      <c r="G92" s="1033" t="s">
        <v>1172</v>
      </c>
      <c r="H92" s="840"/>
      <c r="I92" s="1158"/>
      <c r="J92" s="1142">
        <v>2.9999999999999997E-4</v>
      </c>
      <c r="K92" s="1153" t="s">
        <v>1165</v>
      </c>
      <c r="L92" s="1142">
        <v>2.9999999999999997E-4</v>
      </c>
      <c r="M92" s="1156" t="s">
        <v>1172</v>
      </c>
      <c r="Q92" s="1132"/>
    </row>
    <row r="93" spans="1:17" ht="11.25" customHeight="1" x14ac:dyDescent="0.25">
      <c r="A93" s="279" t="s">
        <v>356</v>
      </c>
      <c r="B93" s="1141">
        <v>1</v>
      </c>
      <c r="C93" s="1142">
        <v>10</v>
      </c>
      <c r="D93" s="676"/>
      <c r="E93" s="1161"/>
      <c r="F93" s="676"/>
      <c r="G93" s="1144"/>
      <c r="H93" s="1169">
        <v>0.3</v>
      </c>
      <c r="I93" s="1170">
        <v>3</v>
      </c>
      <c r="J93" s="1159"/>
      <c r="K93" s="1153"/>
      <c r="L93" s="1159"/>
      <c r="M93" s="1160"/>
      <c r="Q93" s="1132"/>
    </row>
    <row r="94" spans="1:17" ht="11.25" customHeight="1" x14ac:dyDescent="0.25">
      <c r="A94" s="279" t="s">
        <v>378</v>
      </c>
      <c r="B94" s="1141">
        <v>0.11</v>
      </c>
      <c r="C94" s="1142">
        <v>0.95</v>
      </c>
      <c r="D94" s="676"/>
      <c r="E94" s="1161"/>
      <c r="F94" s="676"/>
      <c r="G94" s="1144"/>
      <c r="H94" s="1169">
        <v>6.3E-2</v>
      </c>
      <c r="I94" s="1170">
        <v>0.16</v>
      </c>
      <c r="J94" s="1159"/>
      <c r="K94" s="1153"/>
      <c r="L94" s="1159"/>
      <c r="M94" s="1160"/>
      <c r="Q94" s="1132"/>
    </row>
    <row r="95" spans="1:17" ht="11.25" customHeight="1" x14ac:dyDescent="0.25">
      <c r="A95" s="279" t="s">
        <v>357</v>
      </c>
      <c r="B95" s="788">
        <v>12</v>
      </c>
      <c r="C95" s="756">
        <v>210</v>
      </c>
      <c r="D95" s="654"/>
      <c r="E95" s="1157"/>
      <c r="F95" s="654"/>
      <c r="G95" s="1033"/>
      <c r="H95" s="840">
        <v>12</v>
      </c>
      <c r="I95" s="1158">
        <v>210</v>
      </c>
      <c r="J95" s="1159"/>
      <c r="K95" s="1153"/>
      <c r="L95" s="1159"/>
      <c r="M95" s="1160"/>
      <c r="Q95" s="1132"/>
    </row>
    <row r="96" spans="1:17" ht="11.25" customHeight="1" x14ac:dyDescent="0.25">
      <c r="A96" s="279" t="s">
        <v>113</v>
      </c>
      <c r="B96" s="1146"/>
      <c r="C96" s="1119"/>
      <c r="D96" s="1124">
        <v>17000</v>
      </c>
      <c r="E96" s="1162" t="s">
        <v>1170</v>
      </c>
      <c r="F96" s="1124">
        <v>137000</v>
      </c>
      <c r="G96" s="1148" t="s">
        <v>1170</v>
      </c>
      <c r="H96" s="1163"/>
      <c r="I96" s="1164"/>
      <c r="J96" s="1165">
        <v>17000</v>
      </c>
      <c r="K96" s="1150" t="s">
        <v>1171</v>
      </c>
      <c r="L96" s="1124">
        <v>137000</v>
      </c>
      <c r="M96" s="1151" t="s">
        <v>1171</v>
      </c>
      <c r="Q96" s="1132"/>
    </row>
    <row r="97" spans="1:17" ht="11.25" customHeight="1" x14ac:dyDescent="0.25">
      <c r="A97" s="279" t="s">
        <v>358</v>
      </c>
      <c r="B97" s="1141">
        <v>0.28000000000000003</v>
      </c>
      <c r="C97" s="1142"/>
      <c r="D97" s="676"/>
      <c r="E97" s="1155"/>
      <c r="F97" s="654">
        <v>300</v>
      </c>
      <c r="G97" s="1033" t="s">
        <v>1095</v>
      </c>
      <c r="H97" s="1145">
        <v>0.28000000000000003</v>
      </c>
      <c r="I97" s="1142"/>
      <c r="J97" s="1159"/>
      <c r="K97" s="1153"/>
      <c r="L97" s="654">
        <v>300</v>
      </c>
      <c r="M97" s="1110" t="s">
        <v>1095</v>
      </c>
      <c r="Q97" s="1132"/>
    </row>
    <row r="98" spans="1:17" ht="11.25" customHeight="1" x14ac:dyDescent="0.25">
      <c r="A98" s="279" t="s">
        <v>114</v>
      </c>
      <c r="B98" s="1172">
        <v>920</v>
      </c>
      <c r="C98" s="1173">
        <v>7500</v>
      </c>
      <c r="D98" s="1124"/>
      <c r="E98" s="1162"/>
      <c r="F98" s="1124"/>
      <c r="G98" s="1148"/>
      <c r="H98" s="1163"/>
      <c r="I98" s="1164"/>
      <c r="J98" s="1174">
        <v>920</v>
      </c>
      <c r="K98" s="1162" t="s">
        <v>1165</v>
      </c>
      <c r="L98" s="1174">
        <v>7500</v>
      </c>
      <c r="M98" s="1151" t="s">
        <v>1165</v>
      </c>
      <c r="Q98" s="1132"/>
    </row>
    <row r="99" spans="1:17" ht="11.25" customHeight="1" x14ac:dyDescent="0.25">
      <c r="A99" s="279" t="s">
        <v>359</v>
      </c>
      <c r="B99" s="788">
        <v>2.5</v>
      </c>
      <c r="C99" s="756">
        <v>65</v>
      </c>
      <c r="D99" s="654"/>
      <c r="E99" s="1157"/>
      <c r="F99" s="654"/>
      <c r="G99" s="1033"/>
      <c r="H99" s="840">
        <v>8.1</v>
      </c>
      <c r="I99" s="1158">
        <v>210</v>
      </c>
      <c r="J99" s="1159"/>
      <c r="K99" s="1153"/>
      <c r="L99" s="1159"/>
      <c r="M99" s="1160"/>
      <c r="Q99" s="1132"/>
    </row>
    <row r="100" spans="1:17" ht="11.25" customHeight="1" x14ac:dyDescent="0.25">
      <c r="A100" s="279" t="s">
        <v>360</v>
      </c>
      <c r="B100" s="1141">
        <v>0.77</v>
      </c>
      <c r="C100" s="1142">
        <v>1.4</v>
      </c>
      <c r="D100" s="676"/>
      <c r="E100" s="1161"/>
      <c r="F100" s="676"/>
      <c r="G100" s="1144"/>
      <c r="H100" s="1169">
        <v>0.94</v>
      </c>
      <c r="I100" s="1170">
        <v>1.8</v>
      </c>
      <c r="J100" s="1159"/>
      <c r="K100" s="1153"/>
      <c r="L100" s="1159"/>
      <c r="M100" s="1160"/>
      <c r="Q100" s="1132"/>
    </row>
    <row r="101" spans="1:17" ht="11.25" customHeight="1" x14ac:dyDescent="0.25">
      <c r="A101" s="279" t="s">
        <v>361</v>
      </c>
      <c r="B101" s="1141">
        <v>0.03</v>
      </c>
      <c r="C101" s="1142">
        <v>0.7</v>
      </c>
      <c r="D101" s="676"/>
      <c r="E101" s="1161"/>
      <c r="F101" s="676"/>
      <c r="G101" s="1144"/>
      <c r="H101" s="1169">
        <v>1.9E-2</v>
      </c>
      <c r="I101" s="1170"/>
      <c r="J101" s="1159"/>
      <c r="K101" s="1153"/>
      <c r="L101" s="676">
        <v>0.7</v>
      </c>
      <c r="M101" s="1151" t="s">
        <v>1165</v>
      </c>
      <c r="Q101" s="1132"/>
    </row>
    <row r="102" spans="1:17" ht="11.25" customHeight="1" x14ac:dyDescent="0.25">
      <c r="A102" s="279" t="s">
        <v>363</v>
      </c>
      <c r="B102" s="788">
        <v>22000</v>
      </c>
      <c r="C102" s="756">
        <v>200000</v>
      </c>
      <c r="D102" s="654"/>
      <c r="E102" s="1157"/>
      <c r="F102" s="654"/>
      <c r="G102" s="1033"/>
      <c r="H102" s="840">
        <v>14000</v>
      </c>
      <c r="I102" s="1158">
        <v>240000</v>
      </c>
      <c r="J102" s="1159"/>
      <c r="K102" s="1153"/>
      <c r="L102" s="1159"/>
      <c r="M102" s="1160"/>
      <c r="Q102" s="1132"/>
    </row>
    <row r="103" spans="1:17" ht="11.25" customHeight="1" x14ac:dyDescent="0.25">
      <c r="A103" s="279" t="s">
        <v>364</v>
      </c>
      <c r="B103" s="788">
        <v>170</v>
      </c>
      <c r="C103" s="756">
        <v>2200</v>
      </c>
      <c r="D103" s="654"/>
      <c r="E103" s="1157"/>
      <c r="F103" s="654"/>
      <c r="G103" s="1033"/>
      <c r="H103" s="867">
        <v>170</v>
      </c>
      <c r="I103" s="756">
        <v>2200</v>
      </c>
      <c r="J103" s="654"/>
      <c r="K103" s="1057"/>
      <c r="L103" s="654"/>
      <c r="M103" s="1110"/>
      <c r="Q103" s="1132"/>
    </row>
    <row r="104" spans="1:17" ht="11.25" customHeight="1" x14ac:dyDescent="0.25">
      <c r="A104" s="279" t="s">
        <v>365</v>
      </c>
      <c r="B104" s="1141">
        <v>2.8E-3</v>
      </c>
      <c r="C104" s="1142">
        <v>9.9000000000000005E-2</v>
      </c>
      <c r="D104" s="676"/>
      <c r="E104" s="1161"/>
      <c r="F104" s="676"/>
      <c r="G104" s="1144"/>
      <c r="H104" s="1145">
        <v>2.8E-3</v>
      </c>
      <c r="I104" s="1142">
        <v>9.9000000000000005E-2</v>
      </c>
      <c r="J104" s="654"/>
      <c r="K104" s="1057"/>
      <c r="L104" s="654"/>
      <c r="M104" s="1110"/>
      <c r="Q104" s="1132"/>
    </row>
    <row r="105" spans="1:17" ht="11.25" customHeight="1" x14ac:dyDescent="0.25">
      <c r="A105" s="279" t="s">
        <v>366</v>
      </c>
      <c r="B105" s="788">
        <v>730</v>
      </c>
      <c r="C105" s="756">
        <v>6500</v>
      </c>
      <c r="D105" s="654"/>
      <c r="E105" s="1157"/>
      <c r="F105" s="654"/>
      <c r="G105" s="1033"/>
      <c r="H105" s="867">
        <v>18000</v>
      </c>
      <c r="I105" s="756">
        <v>53000</v>
      </c>
      <c r="J105" s="654"/>
      <c r="K105" s="1057"/>
      <c r="L105" s="654"/>
      <c r="M105" s="1110"/>
      <c r="Q105" s="1132"/>
    </row>
    <row r="106" spans="1:17" ht="11.25" customHeight="1" x14ac:dyDescent="0.25">
      <c r="A106" s="279" t="s">
        <v>362</v>
      </c>
      <c r="B106" s="788">
        <v>1500</v>
      </c>
      <c r="C106" s="756">
        <v>8500</v>
      </c>
      <c r="D106" s="654"/>
      <c r="E106" s="1157"/>
      <c r="F106" s="654"/>
      <c r="G106" s="1033"/>
      <c r="H106" s="867">
        <v>2200</v>
      </c>
      <c r="I106" s="756">
        <v>26000</v>
      </c>
      <c r="J106" s="654"/>
      <c r="K106" s="1057"/>
      <c r="L106" s="654"/>
      <c r="M106" s="1110"/>
      <c r="Q106" s="1132"/>
    </row>
    <row r="107" spans="1:17" ht="11.25" customHeight="1" x14ac:dyDescent="0.25">
      <c r="A107" s="279" t="s">
        <v>631</v>
      </c>
      <c r="B107" s="788">
        <v>2.1</v>
      </c>
      <c r="C107" s="756">
        <v>37</v>
      </c>
      <c r="D107" s="654"/>
      <c r="E107" s="1157"/>
      <c r="F107" s="654"/>
      <c r="G107" s="1033"/>
      <c r="H107" s="867">
        <v>2.1</v>
      </c>
      <c r="I107" s="756">
        <v>37</v>
      </c>
      <c r="J107" s="654"/>
      <c r="K107" s="1057"/>
      <c r="L107" s="654"/>
      <c r="M107" s="1110"/>
      <c r="Q107" s="1132"/>
    </row>
    <row r="108" spans="1:17" ht="11.25" customHeight="1" x14ac:dyDescent="0.25">
      <c r="A108" s="279" t="s">
        <v>632</v>
      </c>
      <c r="B108" s="788">
        <v>4.7</v>
      </c>
      <c r="C108" s="756">
        <v>42</v>
      </c>
      <c r="D108" s="654"/>
      <c r="E108" s="1157"/>
      <c r="F108" s="654"/>
      <c r="G108" s="1033"/>
      <c r="H108" s="867">
        <v>72</v>
      </c>
      <c r="I108" s="756">
        <v>86</v>
      </c>
      <c r="J108" s="654"/>
      <c r="K108" s="1057"/>
      <c r="L108" s="654"/>
      <c r="M108" s="1110"/>
      <c r="Q108" s="1132"/>
    </row>
    <row r="109" spans="1:17" ht="11.25" customHeight="1" x14ac:dyDescent="0.25">
      <c r="A109" s="279" t="s">
        <v>506</v>
      </c>
      <c r="B109" s="788">
        <v>800</v>
      </c>
      <c r="C109" s="756">
        <v>7200</v>
      </c>
      <c r="D109" s="654"/>
      <c r="E109" s="1157"/>
      <c r="F109" s="654"/>
      <c r="G109" s="1033"/>
      <c r="H109" s="867">
        <v>370</v>
      </c>
      <c r="I109" s="756">
        <v>16000</v>
      </c>
      <c r="J109" s="654"/>
      <c r="K109" s="1057"/>
      <c r="L109" s="654"/>
      <c r="M109" s="1110"/>
      <c r="Q109" s="1132"/>
    </row>
    <row r="110" spans="1:17" ht="11.25" customHeight="1" x14ac:dyDescent="0.25">
      <c r="A110" s="279" t="s">
        <v>507</v>
      </c>
      <c r="B110" s="788">
        <v>21</v>
      </c>
      <c r="C110" s="756">
        <v>170</v>
      </c>
      <c r="D110" s="654"/>
      <c r="E110" s="1157"/>
      <c r="F110" s="654"/>
      <c r="G110" s="1033"/>
      <c r="H110" s="867">
        <v>12</v>
      </c>
      <c r="I110" s="756">
        <v>190</v>
      </c>
      <c r="J110" s="654"/>
      <c r="K110" s="1057"/>
      <c r="L110" s="654"/>
      <c r="M110" s="1110"/>
      <c r="Q110" s="1132"/>
    </row>
    <row r="111" spans="1:17" ht="11.25" customHeight="1" x14ac:dyDescent="0.25">
      <c r="A111" s="279" t="s">
        <v>866</v>
      </c>
      <c r="B111" s="788">
        <v>52</v>
      </c>
      <c r="C111" s="756">
        <v>470</v>
      </c>
      <c r="D111" s="654"/>
      <c r="E111" s="1157"/>
      <c r="F111" s="654"/>
      <c r="G111" s="1033"/>
      <c r="H111" s="867">
        <v>8.1999999999999993</v>
      </c>
      <c r="I111" s="756">
        <v>74</v>
      </c>
      <c r="J111" s="654"/>
      <c r="K111" s="1057"/>
      <c r="L111" s="654"/>
      <c r="M111" s="1110"/>
      <c r="Q111" s="1132"/>
    </row>
    <row r="112" spans="1:17" ht="11.25" customHeight="1" x14ac:dyDescent="0.25">
      <c r="A112" s="305" t="s">
        <v>115</v>
      </c>
      <c r="B112" s="1146">
        <v>380</v>
      </c>
      <c r="C112" s="1119">
        <v>2000</v>
      </c>
      <c r="D112" s="1124"/>
      <c r="E112" s="1162"/>
      <c r="F112" s="1124"/>
      <c r="G112" s="1148"/>
      <c r="H112" s="1149"/>
      <c r="I112" s="1119">
        <v>2000</v>
      </c>
      <c r="J112" s="1124">
        <v>380</v>
      </c>
      <c r="K112" s="1162" t="s">
        <v>1165</v>
      </c>
      <c r="L112" s="1124"/>
      <c r="M112" s="1151"/>
      <c r="Q112" s="1132"/>
    </row>
    <row r="113" spans="1:17" ht="11.25" customHeight="1" x14ac:dyDescent="0.25">
      <c r="A113" s="305" t="s">
        <v>116</v>
      </c>
      <c r="B113" s="1146">
        <v>18</v>
      </c>
      <c r="C113" s="1119">
        <v>160</v>
      </c>
      <c r="D113" s="1124"/>
      <c r="E113" s="1162"/>
      <c r="F113" s="1124"/>
      <c r="G113" s="1148"/>
      <c r="H113" s="1149"/>
      <c r="I113" s="1119"/>
      <c r="J113" s="1124">
        <v>18</v>
      </c>
      <c r="K113" s="1162" t="s">
        <v>1165</v>
      </c>
      <c r="L113" s="1124">
        <v>160</v>
      </c>
      <c r="M113" s="1151" t="s">
        <v>1165</v>
      </c>
      <c r="Q113" s="1132"/>
    </row>
    <row r="114" spans="1:17" ht="11.25" customHeight="1" x14ac:dyDescent="0.25">
      <c r="A114" s="305" t="s">
        <v>117</v>
      </c>
      <c r="B114" s="1146">
        <v>71</v>
      </c>
      <c r="C114" s="1119">
        <v>640</v>
      </c>
      <c r="D114" s="1124"/>
      <c r="E114" s="1179"/>
      <c r="F114" s="1124"/>
      <c r="G114" s="1180"/>
      <c r="H114" s="1149"/>
      <c r="I114" s="1119"/>
      <c r="J114" s="1124">
        <v>71</v>
      </c>
      <c r="K114" s="1162" t="s">
        <v>1165</v>
      </c>
      <c r="L114" s="1124">
        <v>640</v>
      </c>
      <c r="M114" s="1151" t="s">
        <v>1165</v>
      </c>
      <c r="Q114" s="1132"/>
    </row>
    <row r="115" spans="1:17" ht="11.25" customHeight="1" x14ac:dyDescent="0.25">
      <c r="A115" s="305" t="s">
        <v>118</v>
      </c>
      <c r="B115" s="1146">
        <v>42</v>
      </c>
      <c r="C115" s="1119">
        <v>380</v>
      </c>
      <c r="D115" s="1124"/>
      <c r="E115" s="1162"/>
      <c r="F115" s="1124"/>
      <c r="G115" s="1148"/>
      <c r="H115" s="1149"/>
      <c r="I115" s="1119"/>
      <c r="J115" s="1124">
        <v>42</v>
      </c>
      <c r="K115" s="1162" t="s">
        <v>1165</v>
      </c>
      <c r="L115" s="1124">
        <v>380</v>
      </c>
      <c r="M115" s="1151" t="s">
        <v>1165</v>
      </c>
      <c r="Q115" s="1132"/>
    </row>
    <row r="116" spans="1:17" ht="11.25" customHeight="1" x14ac:dyDescent="0.25">
      <c r="A116" s="305" t="s">
        <v>119</v>
      </c>
      <c r="B116" s="1146">
        <v>46</v>
      </c>
      <c r="C116" s="1119">
        <v>410</v>
      </c>
      <c r="D116" s="1124"/>
      <c r="E116" s="1162"/>
      <c r="F116" s="1124"/>
      <c r="G116" s="1148"/>
      <c r="H116" s="1149"/>
      <c r="I116" s="1119"/>
      <c r="J116" s="1124">
        <v>46</v>
      </c>
      <c r="K116" s="1162" t="s">
        <v>1165</v>
      </c>
      <c r="L116" s="1124">
        <v>410</v>
      </c>
      <c r="M116" s="1151" t="s">
        <v>1165</v>
      </c>
      <c r="Q116" s="1132"/>
    </row>
    <row r="117" spans="1:17" ht="11.25" customHeight="1" x14ac:dyDescent="0.25">
      <c r="A117" s="279" t="s">
        <v>508</v>
      </c>
      <c r="B117" s="1141">
        <v>15</v>
      </c>
      <c r="C117" s="1142">
        <v>19</v>
      </c>
      <c r="D117" s="676"/>
      <c r="E117" s="1161"/>
      <c r="F117" s="676"/>
      <c r="G117" s="1144"/>
      <c r="H117" s="1145">
        <v>7.9</v>
      </c>
      <c r="I117" s="1142">
        <v>13</v>
      </c>
      <c r="J117" s="654"/>
      <c r="K117" s="1057"/>
      <c r="L117" s="654"/>
      <c r="M117" s="1110"/>
      <c r="Q117" s="1132"/>
    </row>
    <row r="118" spans="1:17" ht="11.25" customHeight="1" x14ac:dyDescent="0.25">
      <c r="A118" s="305" t="s">
        <v>120</v>
      </c>
      <c r="B118" s="1146"/>
      <c r="C118" s="1119"/>
      <c r="D118" s="1124">
        <v>850000</v>
      </c>
      <c r="E118" s="1162" t="s">
        <v>1204</v>
      </c>
      <c r="F118" s="1124">
        <v>850000</v>
      </c>
      <c r="G118" s="1148" t="s">
        <v>1204</v>
      </c>
      <c r="H118" s="1149"/>
      <c r="I118" s="1119"/>
      <c r="J118" s="1124">
        <v>850000</v>
      </c>
      <c r="K118" s="1162" t="s">
        <v>1204</v>
      </c>
      <c r="L118" s="1124">
        <v>850000</v>
      </c>
      <c r="M118" s="1151" t="s">
        <v>1204</v>
      </c>
      <c r="Q118" s="1132"/>
    </row>
    <row r="119" spans="1:17" ht="11.25" customHeight="1" x14ac:dyDescent="0.25">
      <c r="A119" s="279" t="s">
        <v>241</v>
      </c>
      <c r="B119" s="788"/>
      <c r="C119" s="756"/>
      <c r="D119" s="756">
        <v>600</v>
      </c>
      <c r="E119" s="1157" t="s">
        <v>1192</v>
      </c>
      <c r="F119" s="654">
        <v>5000</v>
      </c>
      <c r="G119" s="1033" t="s">
        <v>1192</v>
      </c>
      <c r="H119" s="867"/>
      <c r="I119" s="756"/>
      <c r="J119" s="756">
        <v>600</v>
      </c>
      <c r="K119" s="1157" t="s">
        <v>1192</v>
      </c>
      <c r="L119" s="654">
        <v>5000</v>
      </c>
      <c r="M119" s="1110" t="s">
        <v>1192</v>
      </c>
      <c r="Q119" s="1132"/>
    </row>
    <row r="120" spans="1:17" ht="11.25" customHeight="1" x14ac:dyDescent="0.25">
      <c r="A120" s="279" t="s">
        <v>509</v>
      </c>
      <c r="B120" s="1141">
        <v>2.2999999999999998</v>
      </c>
      <c r="C120" s="1142"/>
      <c r="D120" s="676"/>
      <c r="E120" s="1161"/>
      <c r="F120" s="654">
        <v>300</v>
      </c>
      <c r="G120" s="1033" t="s">
        <v>1095</v>
      </c>
      <c r="H120" s="1145">
        <v>4.5999999999999996</v>
      </c>
      <c r="I120" s="1142"/>
      <c r="J120" s="654"/>
      <c r="K120" s="1057"/>
      <c r="L120" s="654">
        <v>300</v>
      </c>
      <c r="M120" s="1110" t="s">
        <v>1095</v>
      </c>
      <c r="Q120" s="1132"/>
    </row>
    <row r="121" spans="1:17" ht="11.25" customHeight="1" x14ac:dyDescent="0.25">
      <c r="A121" s="279" t="s">
        <v>510</v>
      </c>
      <c r="B121" s="788">
        <v>160</v>
      </c>
      <c r="C121" s="756">
        <v>4700</v>
      </c>
      <c r="D121" s="654"/>
      <c r="E121" s="1157"/>
      <c r="F121" s="654"/>
      <c r="G121" s="1033"/>
      <c r="H121" s="867">
        <v>58</v>
      </c>
      <c r="I121" s="756">
        <v>300</v>
      </c>
      <c r="J121" s="654"/>
      <c r="K121" s="1057"/>
      <c r="L121" s="654"/>
      <c r="M121" s="1110"/>
      <c r="Q121" s="1132"/>
    </row>
    <row r="122" spans="1:17" ht="11.25" customHeight="1" x14ac:dyDescent="0.25">
      <c r="A122" s="279" t="s">
        <v>379</v>
      </c>
      <c r="B122" s="1141">
        <v>7.3999999999999996E-5</v>
      </c>
      <c r="C122" s="1142">
        <v>1.4E-2</v>
      </c>
      <c r="D122" s="756"/>
      <c r="E122" s="1157"/>
      <c r="F122" s="654"/>
      <c r="G122" s="1033"/>
      <c r="H122" s="867"/>
      <c r="I122" s="756"/>
      <c r="J122" s="1142">
        <v>7.3999999999999996E-5</v>
      </c>
      <c r="K122" s="1162" t="s">
        <v>1165</v>
      </c>
      <c r="L122" s="1142">
        <v>1.4E-2</v>
      </c>
      <c r="M122" s="1151" t="s">
        <v>1165</v>
      </c>
      <c r="Q122" s="1132"/>
    </row>
    <row r="123" spans="1:17" ht="11.25" customHeight="1" x14ac:dyDescent="0.25">
      <c r="A123" s="279" t="s">
        <v>121</v>
      </c>
      <c r="B123" s="1146"/>
      <c r="C123" s="1119"/>
      <c r="D123" s="1124">
        <v>95</v>
      </c>
      <c r="E123" s="1162" t="s">
        <v>1170</v>
      </c>
      <c r="F123" s="1124">
        <v>425</v>
      </c>
      <c r="G123" s="1148" t="s">
        <v>1170</v>
      </c>
      <c r="H123" s="1149"/>
      <c r="I123" s="1119"/>
      <c r="J123" s="1124">
        <v>95</v>
      </c>
      <c r="K123" s="1150" t="s">
        <v>1171</v>
      </c>
      <c r="L123" s="1124">
        <v>425</v>
      </c>
      <c r="M123" s="1151" t="s">
        <v>1171</v>
      </c>
      <c r="Q123" s="1132"/>
    </row>
    <row r="124" spans="1:17" ht="11.25" customHeight="1" x14ac:dyDescent="0.25">
      <c r="A124" s="279" t="s">
        <v>511</v>
      </c>
      <c r="B124" s="788">
        <v>4.5999999999999996</v>
      </c>
      <c r="C124" s="756"/>
      <c r="D124" s="654"/>
      <c r="E124" s="1157"/>
      <c r="F124" s="654">
        <v>300</v>
      </c>
      <c r="G124" s="1033" t="s">
        <v>1095</v>
      </c>
      <c r="H124" s="867">
        <v>10</v>
      </c>
      <c r="I124" s="756"/>
      <c r="J124" s="654"/>
      <c r="K124" s="1057"/>
      <c r="L124" s="654">
        <v>300</v>
      </c>
      <c r="M124" s="1110" t="s">
        <v>1095</v>
      </c>
      <c r="Q124" s="1132"/>
    </row>
    <row r="125" spans="1:17" ht="11.25" customHeight="1" x14ac:dyDescent="0.25">
      <c r="A125" s="279" t="s">
        <v>512</v>
      </c>
      <c r="B125" s="1141">
        <v>5</v>
      </c>
      <c r="C125" s="1142">
        <v>20</v>
      </c>
      <c r="D125" s="676"/>
      <c r="E125" s="1161"/>
      <c r="F125" s="676"/>
      <c r="G125" s="1144"/>
      <c r="H125" s="1145">
        <v>71</v>
      </c>
      <c r="I125" s="1142">
        <v>290</v>
      </c>
      <c r="J125" s="654"/>
      <c r="K125" s="1057"/>
      <c r="L125" s="654"/>
      <c r="M125" s="1110"/>
      <c r="Q125" s="1132"/>
    </row>
    <row r="126" spans="1:17" ht="11.25" customHeight="1" x14ac:dyDescent="0.25">
      <c r="A126" s="279" t="s">
        <v>867</v>
      </c>
      <c r="B126" s="788">
        <v>0.06</v>
      </c>
      <c r="C126" s="756">
        <v>3.2</v>
      </c>
      <c r="D126" s="654"/>
      <c r="E126" s="1157"/>
      <c r="F126" s="654"/>
      <c r="G126" s="1033"/>
      <c r="H126" s="867">
        <v>0.1</v>
      </c>
      <c r="I126" s="756">
        <v>1.9</v>
      </c>
      <c r="J126" s="654"/>
      <c r="K126" s="1057"/>
      <c r="L126" s="654"/>
      <c r="M126" s="1110"/>
      <c r="Q126" s="1132"/>
    </row>
    <row r="127" spans="1:17" ht="11.25" customHeight="1" x14ac:dyDescent="0.25">
      <c r="A127" s="279" t="s">
        <v>122</v>
      </c>
      <c r="B127" s="1146">
        <v>9</v>
      </c>
      <c r="C127" s="1119">
        <v>80</v>
      </c>
      <c r="D127" s="1124"/>
      <c r="E127" s="1162"/>
      <c r="F127" s="1124"/>
      <c r="G127" s="1148"/>
      <c r="H127" s="1149"/>
      <c r="I127" s="1119"/>
      <c r="J127" s="1124">
        <v>9</v>
      </c>
      <c r="K127" s="1162" t="s">
        <v>1165</v>
      </c>
      <c r="L127" s="1124">
        <v>80</v>
      </c>
      <c r="M127" s="1110" t="s">
        <v>1165</v>
      </c>
      <c r="Q127" s="1132"/>
    </row>
    <row r="128" spans="1:17" ht="11.25" customHeight="1" x14ac:dyDescent="0.25">
      <c r="A128" s="279" t="s">
        <v>513</v>
      </c>
      <c r="B128" s="788">
        <v>32</v>
      </c>
      <c r="C128" s="756">
        <v>290</v>
      </c>
      <c r="D128" s="654"/>
      <c r="E128" s="1162"/>
      <c r="F128" s="654"/>
      <c r="G128" s="1033"/>
      <c r="H128" s="867"/>
      <c r="I128" s="756"/>
      <c r="J128" s="654">
        <v>32</v>
      </c>
      <c r="K128" s="1162" t="s">
        <v>1165</v>
      </c>
      <c r="L128" s="654">
        <v>290</v>
      </c>
      <c r="M128" s="1110" t="s">
        <v>1165</v>
      </c>
      <c r="Q128" s="1132"/>
    </row>
    <row r="129" spans="1:17" ht="11.25" customHeight="1" x14ac:dyDescent="0.25">
      <c r="A129" s="279" t="s">
        <v>123</v>
      </c>
      <c r="B129" s="1146"/>
      <c r="C129" s="1119"/>
      <c r="D129" s="1124">
        <v>1200</v>
      </c>
      <c r="E129" s="1162" t="s">
        <v>1170</v>
      </c>
      <c r="F129" s="1124">
        <v>23100</v>
      </c>
      <c r="G129" s="1148" t="s">
        <v>1170</v>
      </c>
      <c r="H129" s="1149"/>
      <c r="I129" s="1119"/>
      <c r="J129" s="1124"/>
      <c r="K129" s="1179"/>
      <c r="L129" s="1124"/>
      <c r="M129" s="1151"/>
      <c r="Q129" s="1132"/>
    </row>
    <row r="130" spans="1:17" ht="11.25" customHeight="1" x14ac:dyDescent="0.25">
      <c r="A130" s="279" t="s">
        <v>27</v>
      </c>
      <c r="B130" s="788"/>
      <c r="C130" s="756"/>
      <c r="D130" s="654">
        <v>18000</v>
      </c>
      <c r="E130" s="1157" t="s">
        <v>1187</v>
      </c>
      <c r="F130" s="654">
        <v>180000</v>
      </c>
      <c r="G130" s="1033" t="s">
        <v>1186</v>
      </c>
      <c r="H130" s="867"/>
      <c r="I130" s="756"/>
      <c r="J130" s="654">
        <v>18000</v>
      </c>
      <c r="K130" s="1157" t="s">
        <v>1187</v>
      </c>
      <c r="L130" s="654">
        <v>180000</v>
      </c>
      <c r="M130" s="1156" t="s">
        <v>1186</v>
      </c>
      <c r="Q130" s="1132"/>
    </row>
    <row r="131" spans="1:17" ht="11.25" customHeight="1" x14ac:dyDescent="0.25">
      <c r="A131" s="279" t="s">
        <v>514</v>
      </c>
      <c r="B131" s="788">
        <v>85</v>
      </c>
      <c r="C131" s="756">
        <v>770</v>
      </c>
      <c r="D131" s="654"/>
      <c r="E131" s="1157"/>
      <c r="F131" s="654"/>
      <c r="G131" s="1033"/>
      <c r="H131" s="867">
        <v>10.8</v>
      </c>
      <c r="I131" s="756"/>
      <c r="J131" s="654"/>
      <c r="K131" s="1057"/>
      <c r="L131" s="654">
        <v>770</v>
      </c>
      <c r="M131" s="1110" t="s">
        <v>1165</v>
      </c>
      <c r="Q131" s="1132"/>
    </row>
    <row r="132" spans="1:17" ht="11.25" customHeight="1" x14ac:dyDescent="0.25">
      <c r="A132" s="279" t="s">
        <v>515</v>
      </c>
      <c r="B132" s="788">
        <v>200</v>
      </c>
      <c r="C132" s="756">
        <v>910</v>
      </c>
      <c r="D132" s="654"/>
      <c r="E132" s="1157"/>
      <c r="F132" s="654"/>
      <c r="G132" s="1033"/>
      <c r="H132" s="867">
        <v>610</v>
      </c>
      <c r="I132" s="756">
        <v>2100</v>
      </c>
      <c r="J132" s="654"/>
      <c r="K132" s="1057"/>
      <c r="L132" s="654"/>
      <c r="M132" s="1110"/>
      <c r="Q132" s="1132"/>
    </row>
    <row r="133" spans="1:17" ht="11.25" customHeight="1" x14ac:dyDescent="0.25">
      <c r="A133" s="279" t="s">
        <v>516</v>
      </c>
      <c r="B133" s="788">
        <v>53</v>
      </c>
      <c r="C133" s="756">
        <v>430</v>
      </c>
      <c r="D133" s="654"/>
      <c r="E133" s="1157"/>
      <c r="F133" s="654"/>
      <c r="G133" s="1033"/>
      <c r="H133" s="867">
        <v>98</v>
      </c>
      <c r="I133" s="756">
        <v>830</v>
      </c>
      <c r="J133" s="654"/>
      <c r="K133" s="1057"/>
      <c r="L133" s="654"/>
      <c r="M133" s="1110"/>
      <c r="Q133" s="1132"/>
    </row>
    <row r="134" spans="1:17" ht="11.25" customHeight="1" x14ac:dyDescent="0.25">
      <c r="A134" s="279" t="s">
        <v>124</v>
      </c>
      <c r="B134" s="1146">
        <v>1.2</v>
      </c>
      <c r="C134" s="1119">
        <v>11</v>
      </c>
      <c r="D134" s="1124"/>
      <c r="E134" s="1162"/>
      <c r="F134" s="1124"/>
      <c r="G134" s="1148"/>
      <c r="H134" s="1149"/>
      <c r="I134" s="1119"/>
      <c r="J134" s="1124">
        <v>1.2</v>
      </c>
      <c r="K134" s="1162" t="s">
        <v>1165</v>
      </c>
      <c r="L134" s="1124">
        <v>11</v>
      </c>
      <c r="M134" s="1110" t="s">
        <v>1165</v>
      </c>
      <c r="Q134" s="1132"/>
    </row>
    <row r="135" spans="1:17" ht="11.25" customHeight="1" x14ac:dyDescent="0.25">
      <c r="A135" s="305" t="s">
        <v>125</v>
      </c>
      <c r="B135" s="1146">
        <v>220</v>
      </c>
      <c r="C135" s="1119">
        <v>1200</v>
      </c>
      <c r="D135" s="1124"/>
      <c r="E135" s="1162"/>
      <c r="F135" s="1124"/>
      <c r="G135" s="1148"/>
      <c r="H135" s="1149">
        <v>330</v>
      </c>
      <c r="I135" s="1119">
        <v>1880</v>
      </c>
      <c r="J135" s="1124"/>
      <c r="K135" s="1179"/>
      <c r="L135" s="1124"/>
      <c r="M135" s="1151"/>
      <c r="Q135" s="1132"/>
    </row>
    <row r="136" spans="1:17" ht="11.25" customHeight="1" x14ac:dyDescent="0.25">
      <c r="A136" s="279" t="s">
        <v>517</v>
      </c>
      <c r="B136" s="788">
        <v>6</v>
      </c>
      <c r="C136" s="756">
        <v>54</v>
      </c>
      <c r="D136" s="654"/>
      <c r="E136" s="1157"/>
      <c r="F136" s="654"/>
      <c r="G136" s="1033"/>
      <c r="H136" s="867">
        <v>12</v>
      </c>
      <c r="I136" s="756">
        <v>110</v>
      </c>
      <c r="J136" s="654"/>
      <c r="K136" s="1057"/>
      <c r="L136" s="654"/>
      <c r="M136" s="1110"/>
      <c r="Q136" s="1132"/>
    </row>
    <row r="137" spans="1:17" ht="11.25" customHeight="1" x14ac:dyDescent="0.25">
      <c r="A137" s="279" t="s">
        <v>380</v>
      </c>
      <c r="B137" s="788">
        <v>62</v>
      </c>
      <c r="C137" s="756">
        <v>560</v>
      </c>
      <c r="D137" s="654"/>
      <c r="E137" s="1157"/>
      <c r="F137" s="654"/>
      <c r="G137" s="1033"/>
      <c r="H137" s="867">
        <v>9.8000000000000007</v>
      </c>
      <c r="I137" s="756">
        <v>120</v>
      </c>
      <c r="J137" s="654"/>
      <c r="K137" s="1057"/>
      <c r="L137" s="654"/>
      <c r="M137" s="1110"/>
      <c r="Q137" s="1132"/>
    </row>
    <row r="138" spans="1:17" ht="11.25" customHeight="1" x14ac:dyDescent="0.25">
      <c r="A138" s="279" t="s">
        <v>28</v>
      </c>
      <c r="B138" s="1141">
        <v>2.0000000000000001E-4</v>
      </c>
      <c r="C138" s="1142">
        <v>0.73</v>
      </c>
      <c r="D138" s="676"/>
      <c r="E138" s="1161"/>
      <c r="F138" s="676"/>
      <c r="G138" s="1144"/>
      <c r="H138" s="1145">
        <v>2.0000000000000001E-4</v>
      </c>
      <c r="I138" s="1142">
        <v>0.21</v>
      </c>
      <c r="J138" s="676"/>
      <c r="K138" s="1162"/>
      <c r="L138" s="676"/>
      <c r="M138" s="1110"/>
      <c r="Q138" s="1132"/>
    </row>
    <row r="139" spans="1:17" ht="11.25" customHeight="1" x14ac:dyDescent="0.25">
      <c r="A139" s="279" t="s">
        <v>66</v>
      </c>
      <c r="B139" s="788"/>
      <c r="C139" s="756"/>
      <c r="D139" s="654">
        <v>500</v>
      </c>
      <c r="E139" s="1157" t="s">
        <v>1173</v>
      </c>
      <c r="F139" s="654">
        <v>5000</v>
      </c>
      <c r="G139" s="1033" t="s">
        <v>817</v>
      </c>
      <c r="H139" s="867"/>
      <c r="I139" s="756"/>
      <c r="J139" s="654">
        <v>3700</v>
      </c>
      <c r="K139" s="1057" t="s">
        <v>1175</v>
      </c>
      <c r="L139" s="654">
        <v>5000</v>
      </c>
      <c r="M139" s="1110" t="s">
        <v>817</v>
      </c>
      <c r="Q139" s="1132"/>
    </row>
    <row r="140" spans="1:17" ht="11.25" customHeight="1" x14ac:dyDescent="0.25">
      <c r="A140" s="279" t="s">
        <v>65</v>
      </c>
      <c r="B140" s="788"/>
      <c r="C140" s="756"/>
      <c r="D140" s="654">
        <v>640</v>
      </c>
      <c r="E140" s="1157" t="s">
        <v>1173</v>
      </c>
      <c r="F140" s="654">
        <v>2500</v>
      </c>
      <c r="G140" s="1033" t="s">
        <v>817</v>
      </c>
      <c r="H140" s="867"/>
      <c r="I140" s="756"/>
      <c r="J140" s="654">
        <v>640</v>
      </c>
      <c r="K140" s="1157" t="s">
        <v>1176</v>
      </c>
      <c r="L140" s="654">
        <v>2500</v>
      </c>
      <c r="M140" s="1110" t="s">
        <v>817</v>
      </c>
      <c r="Q140" s="1132"/>
    </row>
    <row r="141" spans="1:17" ht="11.25" customHeight="1" x14ac:dyDescent="0.25">
      <c r="A141" s="279" t="s">
        <v>825</v>
      </c>
      <c r="B141" s="788"/>
      <c r="C141" s="756"/>
      <c r="D141" s="654">
        <v>640</v>
      </c>
      <c r="E141" s="1157" t="s">
        <v>1174</v>
      </c>
      <c r="F141" s="654">
        <v>2500</v>
      </c>
      <c r="G141" s="1033" t="s">
        <v>817</v>
      </c>
      <c r="H141" s="867"/>
      <c r="I141" s="756"/>
      <c r="J141" s="654">
        <v>640</v>
      </c>
      <c r="K141" s="1157" t="s">
        <v>1176</v>
      </c>
      <c r="L141" s="654">
        <v>2500</v>
      </c>
      <c r="M141" s="1110" t="s">
        <v>817</v>
      </c>
      <c r="Q141" s="1132"/>
    </row>
    <row r="142" spans="1:17" ht="11.25" customHeight="1" x14ac:dyDescent="0.25">
      <c r="A142" s="279" t="s">
        <v>868</v>
      </c>
      <c r="B142" s="788">
        <v>130</v>
      </c>
      <c r="C142" s="756">
        <v>420</v>
      </c>
      <c r="D142" s="654"/>
      <c r="E142" s="1157"/>
      <c r="F142" s="654"/>
      <c r="G142" s="1033"/>
      <c r="H142" s="867">
        <v>110</v>
      </c>
      <c r="I142" s="756">
        <v>700</v>
      </c>
      <c r="J142" s="654"/>
      <c r="K142" s="1057"/>
      <c r="L142" s="654"/>
      <c r="M142" s="1110"/>
      <c r="Q142" s="1132"/>
    </row>
    <row r="143" spans="1:17" ht="11.25" customHeight="1" x14ac:dyDescent="0.25">
      <c r="A143" s="279" t="s">
        <v>869</v>
      </c>
      <c r="B143" s="788">
        <v>76</v>
      </c>
      <c r="C143" s="756">
        <v>690</v>
      </c>
      <c r="D143" s="654"/>
      <c r="E143" s="1157"/>
      <c r="F143" s="654"/>
      <c r="G143" s="1033"/>
      <c r="H143" s="867">
        <v>11</v>
      </c>
      <c r="I143" s="756">
        <v>200</v>
      </c>
      <c r="J143" s="654"/>
      <c r="K143" s="1057"/>
      <c r="L143" s="654"/>
      <c r="M143" s="1110"/>
      <c r="Q143" s="1132"/>
    </row>
    <row r="144" spans="1:17" ht="11.25" customHeight="1" x14ac:dyDescent="0.25">
      <c r="A144" s="279" t="s">
        <v>518</v>
      </c>
      <c r="B144" s="788">
        <v>730</v>
      </c>
      <c r="C144" s="756">
        <v>3200</v>
      </c>
      <c r="D144" s="654"/>
      <c r="E144" s="1157"/>
      <c r="F144" s="654"/>
      <c r="G144" s="1033"/>
      <c r="H144" s="867">
        <v>1200</v>
      </c>
      <c r="I144" s="756">
        <v>5200</v>
      </c>
      <c r="J144" s="654"/>
      <c r="K144" s="1057"/>
      <c r="L144" s="654"/>
      <c r="M144" s="1110"/>
      <c r="Q144" s="1132"/>
    </row>
    <row r="145" spans="1:17" ht="11.25" customHeight="1" x14ac:dyDescent="0.25">
      <c r="A145" s="279" t="s">
        <v>519</v>
      </c>
      <c r="B145" s="788">
        <v>200</v>
      </c>
      <c r="C145" s="756">
        <v>2000</v>
      </c>
      <c r="D145" s="654"/>
      <c r="E145" s="1157"/>
      <c r="F145" s="654"/>
      <c r="G145" s="1033"/>
      <c r="H145" s="867">
        <v>47</v>
      </c>
      <c r="I145" s="756">
        <v>440</v>
      </c>
      <c r="J145" s="654"/>
      <c r="K145" s="1057"/>
      <c r="L145" s="654"/>
      <c r="M145" s="1110"/>
      <c r="Q145" s="1132"/>
    </row>
    <row r="146" spans="1:17" ht="11.25" customHeight="1" x14ac:dyDescent="0.25">
      <c r="A146" s="279" t="s">
        <v>520</v>
      </c>
      <c r="B146" s="788">
        <v>1.9</v>
      </c>
      <c r="C146" s="756">
        <v>17</v>
      </c>
      <c r="D146" s="654"/>
      <c r="E146" s="1157"/>
      <c r="F146" s="654"/>
      <c r="G146" s="1033"/>
      <c r="H146" s="867">
        <v>12</v>
      </c>
      <c r="I146" s="756">
        <v>259</v>
      </c>
      <c r="J146" s="654"/>
      <c r="K146" s="1057"/>
      <c r="L146" s="654"/>
      <c r="M146" s="1110"/>
      <c r="Q146" s="1132"/>
    </row>
    <row r="147" spans="1:17" ht="11.25" customHeight="1" x14ac:dyDescent="0.25">
      <c r="A147" s="279" t="s">
        <v>521</v>
      </c>
      <c r="B147" s="788">
        <v>4.9000000000000004</v>
      </c>
      <c r="C147" s="756">
        <v>39</v>
      </c>
      <c r="D147" s="654"/>
      <c r="E147" s="1157"/>
      <c r="F147" s="654"/>
      <c r="G147" s="1033"/>
      <c r="H147" s="867">
        <v>6.5</v>
      </c>
      <c r="I147" s="756"/>
      <c r="J147" s="654"/>
      <c r="K147" s="1057"/>
      <c r="L147" s="654">
        <v>39</v>
      </c>
      <c r="M147" s="1110" t="s">
        <v>1165</v>
      </c>
      <c r="Q147" s="1132"/>
    </row>
    <row r="148" spans="1:17" ht="11.25" customHeight="1" x14ac:dyDescent="0.25">
      <c r="A148" s="305" t="s">
        <v>126</v>
      </c>
      <c r="B148" s="1182"/>
      <c r="C148" s="1183"/>
      <c r="D148" s="1124">
        <v>686</v>
      </c>
      <c r="E148" s="1162" t="s">
        <v>812</v>
      </c>
      <c r="F148" s="1124">
        <v>686</v>
      </c>
      <c r="G148" s="1148" t="s">
        <v>812</v>
      </c>
      <c r="H148" s="1184"/>
      <c r="I148" s="1183"/>
      <c r="J148" s="1124">
        <v>686</v>
      </c>
      <c r="K148" s="1162" t="s">
        <v>812</v>
      </c>
      <c r="L148" s="1124">
        <v>686</v>
      </c>
      <c r="M148" s="1151" t="s">
        <v>812</v>
      </c>
      <c r="Q148" s="1132"/>
    </row>
    <row r="149" spans="1:17" ht="11.25" customHeight="1" x14ac:dyDescent="0.25">
      <c r="A149" s="279" t="s">
        <v>127</v>
      </c>
      <c r="B149" s="1146">
        <v>30</v>
      </c>
      <c r="C149" s="1119">
        <v>270</v>
      </c>
      <c r="D149" s="1124"/>
      <c r="E149" s="1162"/>
      <c r="F149" s="1124"/>
      <c r="G149" s="1148"/>
      <c r="H149" s="1149">
        <v>50</v>
      </c>
      <c r="I149" s="1119"/>
      <c r="J149" s="1124"/>
      <c r="K149" s="1179"/>
      <c r="L149" s="1124">
        <v>270</v>
      </c>
      <c r="M149" s="1110" t="s">
        <v>1165</v>
      </c>
      <c r="Q149" s="1132"/>
    </row>
    <row r="150" spans="1:17" ht="11.25" customHeight="1" x14ac:dyDescent="0.25">
      <c r="A150" s="279" t="s">
        <v>128</v>
      </c>
      <c r="B150" s="1146"/>
      <c r="C150" s="1119"/>
      <c r="D150" s="1124">
        <v>14</v>
      </c>
      <c r="E150" s="1162" t="s">
        <v>1180</v>
      </c>
      <c r="F150" s="1124">
        <v>140</v>
      </c>
      <c r="G150" s="1148" t="s">
        <v>1191</v>
      </c>
      <c r="H150" s="1149"/>
      <c r="I150" s="1119"/>
      <c r="J150" s="1124">
        <v>14</v>
      </c>
      <c r="K150" s="1162" t="s">
        <v>1180</v>
      </c>
      <c r="L150" s="1124">
        <v>140</v>
      </c>
      <c r="M150" s="1151" t="s">
        <v>1191</v>
      </c>
      <c r="Q150" s="1132"/>
    </row>
    <row r="151" spans="1:17" ht="11.25" customHeight="1" x14ac:dyDescent="0.25">
      <c r="A151" s="279" t="s">
        <v>129</v>
      </c>
      <c r="B151" s="1146"/>
      <c r="C151" s="1119"/>
      <c r="D151" s="1124"/>
      <c r="E151" s="1162"/>
      <c r="F151" s="1124"/>
      <c r="G151" s="1148"/>
      <c r="H151" s="1149"/>
      <c r="I151" s="1119"/>
      <c r="J151" s="1124"/>
      <c r="K151" s="1179"/>
      <c r="L151" s="1124"/>
      <c r="M151" s="1151"/>
      <c r="Q151" s="1132"/>
    </row>
    <row r="152" spans="1:17" ht="11.25" customHeight="1" x14ac:dyDescent="0.25">
      <c r="A152" s="279" t="s">
        <v>643</v>
      </c>
      <c r="B152" s="1141">
        <v>1.1399999999999999</v>
      </c>
      <c r="C152" s="1142">
        <v>20.5</v>
      </c>
      <c r="D152" s="676"/>
      <c r="E152" s="1161"/>
      <c r="F152" s="676"/>
      <c r="G152" s="1144"/>
      <c r="H152" s="1145"/>
      <c r="I152" s="1142"/>
      <c r="J152" s="676">
        <v>1.1399999999999999</v>
      </c>
      <c r="K152" s="1162" t="s">
        <v>1165</v>
      </c>
      <c r="L152" s="676">
        <v>20.5</v>
      </c>
      <c r="M152" s="1110" t="s">
        <v>1165</v>
      </c>
      <c r="Q152" s="1132"/>
    </row>
    <row r="153" spans="1:17" ht="11.25" customHeight="1" x14ac:dyDescent="0.25">
      <c r="A153" s="305" t="s">
        <v>999</v>
      </c>
      <c r="B153" s="1146">
        <v>11</v>
      </c>
      <c r="C153" s="1119">
        <v>27</v>
      </c>
      <c r="D153" s="1124"/>
      <c r="E153" s="1162"/>
      <c r="F153" s="1124"/>
      <c r="G153" s="1148"/>
      <c r="H153" s="1149">
        <v>10</v>
      </c>
      <c r="I153" s="1119">
        <v>30</v>
      </c>
      <c r="J153" s="1124"/>
      <c r="K153" s="1179"/>
      <c r="L153" s="1124"/>
      <c r="M153" s="1151"/>
      <c r="Q153" s="1132"/>
    </row>
    <row r="154" spans="1:17" ht="11.25" customHeight="1" x14ac:dyDescent="0.25">
      <c r="A154" s="305" t="s">
        <v>644</v>
      </c>
      <c r="B154" s="1146"/>
      <c r="C154" s="1119"/>
      <c r="D154" s="1124"/>
      <c r="E154" s="1162"/>
      <c r="F154" s="1124"/>
      <c r="G154" s="1148"/>
      <c r="H154" s="1149"/>
      <c r="I154" s="1119"/>
      <c r="J154" s="1124"/>
      <c r="K154" s="1179"/>
      <c r="L154" s="1124"/>
      <c r="M154" s="1151"/>
      <c r="Q154" s="1132"/>
    </row>
    <row r="155" spans="1:17" ht="11.25" customHeight="1" x14ac:dyDescent="0.25">
      <c r="A155" s="305" t="s">
        <v>646</v>
      </c>
      <c r="B155" s="1146">
        <v>13</v>
      </c>
      <c r="C155" s="1119">
        <v>210</v>
      </c>
      <c r="D155" s="1124"/>
      <c r="E155" s="1162"/>
      <c r="F155" s="1124"/>
      <c r="G155" s="1148"/>
      <c r="H155" s="1149">
        <v>90</v>
      </c>
      <c r="I155" s="1119">
        <v>570</v>
      </c>
      <c r="J155" s="1124"/>
      <c r="K155" s="1179"/>
      <c r="L155" s="1124"/>
      <c r="M155" s="1151"/>
      <c r="Q155" s="1132"/>
    </row>
    <row r="156" spans="1:17" ht="11.25" customHeight="1" x14ac:dyDescent="0.25">
      <c r="A156" s="279" t="s">
        <v>522</v>
      </c>
      <c r="B156" s="788">
        <v>27</v>
      </c>
      <c r="C156" s="756">
        <v>120</v>
      </c>
      <c r="D156" s="654"/>
      <c r="E156" s="1157"/>
      <c r="F156" s="654"/>
      <c r="G156" s="1033"/>
      <c r="H156" s="867">
        <v>81</v>
      </c>
      <c r="I156" s="756">
        <v>90</v>
      </c>
      <c r="J156" s="654"/>
      <c r="K156" s="1057"/>
      <c r="L156" s="654"/>
      <c r="M156" s="1110"/>
      <c r="Q156" s="1132"/>
    </row>
    <row r="157" spans="1:17" ht="11.25" customHeight="1" x14ac:dyDescent="0.25">
      <c r="A157" s="279" t="s">
        <v>523</v>
      </c>
      <c r="B157" s="788">
        <v>930</v>
      </c>
      <c r="C157" s="756">
        <v>8400</v>
      </c>
      <c r="D157" s="1124"/>
      <c r="E157" s="1157"/>
      <c r="F157" s="654"/>
      <c r="G157" s="1033"/>
      <c r="H157" s="867"/>
      <c r="I157" s="756"/>
      <c r="J157" s="654">
        <v>930</v>
      </c>
      <c r="K157" s="1178" t="s">
        <v>816</v>
      </c>
      <c r="L157" s="654">
        <v>8400</v>
      </c>
      <c r="M157" s="1166" t="s">
        <v>815</v>
      </c>
      <c r="Q157" s="1132"/>
    </row>
    <row r="158" spans="1:17" ht="11.25" customHeight="1" x14ac:dyDescent="0.25">
      <c r="A158" s="279" t="s">
        <v>524</v>
      </c>
      <c r="B158" s="788">
        <v>27</v>
      </c>
      <c r="C158" s="756">
        <v>240</v>
      </c>
      <c r="D158" s="654"/>
      <c r="E158" s="1157"/>
      <c r="F158" s="654"/>
      <c r="G158" s="1033"/>
      <c r="H158" s="867">
        <v>13</v>
      </c>
      <c r="I158" s="756">
        <v>230</v>
      </c>
      <c r="J158" s="654">
        <v>100</v>
      </c>
      <c r="K158" s="1157" t="s">
        <v>814</v>
      </c>
      <c r="L158" s="654">
        <v>1000</v>
      </c>
      <c r="M158" s="1110" t="s">
        <v>813</v>
      </c>
      <c r="Q158" s="1132"/>
    </row>
    <row r="159" spans="1:17" ht="11.25" customHeight="1" thickBot="1" x14ac:dyDescent="0.3">
      <c r="A159" s="319" t="s">
        <v>525</v>
      </c>
      <c r="B159" s="795">
        <v>120</v>
      </c>
      <c r="C159" s="761">
        <v>120</v>
      </c>
      <c r="D159" s="1035"/>
      <c r="E159" s="1185"/>
      <c r="F159" s="1035"/>
      <c r="G159" s="1034"/>
      <c r="H159" s="844">
        <v>81</v>
      </c>
      <c r="I159" s="761">
        <v>90</v>
      </c>
      <c r="J159" s="1035"/>
      <c r="K159" s="1186"/>
      <c r="L159" s="1035"/>
      <c r="M159" s="1111"/>
      <c r="Q159" s="1132"/>
    </row>
    <row r="160" spans="1:17" ht="11.25" customHeight="1" thickTop="1" x14ac:dyDescent="0.25">
      <c r="A160" s="66" t="s">
        <v>741</v>
      </c>
      <c r="B160" s="768"/>
      <c r="C160" s="768"/>
      <c r="D160" s="768"/>
      <c r="E160" s="885"/>
      <c r="F160" s="768"/>
      <c r="G160" s="768"/>
      <c r="H160" s="768"/>
      <c r="I160" s="768"/>
      <c r="J160" s="768"/>
      <c r="K160" s="919"/>
      <c r="L160" s="1125"/>
      <c r="M160" s="1126"/>
    </row>
    <row r="161" spans="1:13" ht="23.25" customHeight="1" x14ac:dyDescent="0.25">
      <c r="A161" s="1625" t="s">
        <v>1423</v>
      </c>
      <c r="B161" s="1626"/>
      <c r="C161" s="1626"/>
      <c r="D161" s="1626"/>
      <c r="E161" s="1626"/>
      <c r="F161" s="1626"/>
      <c r="G161" s="1626"/>
      <c r="H161" s="1626"/>
      <c r="I161" s="1626"/>
      <c r="J161" s="1626"/>
      <c r="K161" s="1626"/>
      <c r="L161" s="1626"/>
      <c r="M161" s="1627"/>
    </row>
    <row r="162" spans="1:13" ht="11.25" customHeight="1" x14ac:dyDescent="0.25">
      <c r="A162" s="67"/>
      <c r="B162" s="768"/>
      <c r="C162" s="768"/>
      <c r="D162" s="768"/>
      <c r="E162" s="885"/>
      <c r="F162" s="768"/>
      <c r="G162" s="768"/>
      <c r="H162" s="768"/>
      <c r="I162" s="768"/>
      <c r="J162" s="768"/>
      <c r="K162" s="919"/>
      <c r="L162" s="768"/>
      <c r="M162" s="796"/>
    </row>
    <row r="163" spans="1:13" ht="11.25" customHeight="1" x14ac:dyDescent="0.25">
      <c r="A163" s="66" t="s">
        <v>529</v>
      </c>
      <c r="B163" s="768"/>
      <c r="C163" s="768"/>
      <c r="D163" s="768"/>
      <c r="E163" s="885"/>
      <c r="F163" s="768"/>
      <c r="G163" s="768"/>
      <c r="H163" s="768"/>
      <c r="I163" s="768"/>
      <c r="J163" s="768"/>
      <c r="K163" s="919"/>
      <c r="L163" s="768"/>
      <c r="M163" s="796"/>
    </row>
    <row r="164" spans="1:13" ht="11.25" customHeight="1" x14ac:dyDescent="0.25">
      <c r="A164" s="67" t="s">
        <v>419</v>
      </c>
      <c r="B164" s="768"/>
      <c r="C164" s="768"/>
      <c r="D164" s="768"/>
      <c r="E164" s="885"/>
      <c r="F164" s="768"/>
      <c r="G164" s="768"/>
      <c r="H164" s="768"/>
      <c r="I164" s="768"/>
      <c r="J164" s="768"/>
      <c r="K164" s="919"/>
      <c r="L164" s="768"/>
      <c r="M164" s="796"/>
    </row>
    <row r="165" spans="1:13" ht="11.25" customHeight="1" x14ac:dyDescent="0.25">
      <c r="A165" s="67" t="s">
        <v>420</v>
      </c>
      <c r="B165" s="768"/>
      <c r="C165" s="768"/>
      <c r="D165" s="768"/>
      <c r="E165" s="885"/>
      <c r="F165" s="768"/>
      <c r="G165" s="768"/>
      <c r="H165" s="768"/>
      <c r="I165" s="768"/>
      <c r="J165" s="768"/>
      <c r="K165" s="919"/>
      <c r="L165" s="768"/>
      <c r="M165" s="796"/>
    </row>
    <row r="166" spans="1:13" ht="11.25" customHeight="1" x14ac:dyDescent="0.25">
      <c r="A166" s="67" t="s">
        <v>1198</v>
      </c>
      <c r="B166" s="768"/>
      <c r="C166" s="768"/>
      <c r="D166" s="768"/>
      <c r="E166" s="885"/>
      <c r="F166" s="768"/>
      <c r="G166" s="768"/>
      <c r="H166" s="768"/>
      <c r="I166" s="768"/>
      <c r="J166" s="768"/>
      <c r="K166" s="919"/>
      <c r="L166" s="768"/>
      <c r="M166" s="796"/>
    </row>
    <row r="167" spans="1:13" ht="11.25" customHeight="1" x14ac:dyDescent="0.25">
      <c r="A167" s="67" t="s">
        <v>1193</v>
      </c>
      <c r="B167" s="768"/>
      <c r="C167" s="768"/>
      <c r="D167" s="768"/>
      <c r="E167" s="885"/>
      <c r="F167" s="768"/>
      <c r="G167" s="768"/>
      <c r="H167" s="768"/>
      <c r="I167" s="768"/>
      <c r="J167" s="768"/>
      <c r="K167" s="919"/>
      <c r="L167" s="768"/>
      <c r="M167" s="796"/>
    </row>
    <row r="168" spans="1:13" ht="11.25" customHeight="1" x14ac:dyDescent="0.25">
      <c r="A168" s="67" t="s">
        <v>1194</v>
      </c>
      <c r="B168" s="768"/>
      <c r="C168" s="768"/>
      <c r="D168" s="768"/>
      <c r="E168" s="885"/>
      <c r="F168" s="768"/>
      <c r="G168" s="768"/>
      <c r="H168" s="768"/>
      <c r="I168" s="768"/>
      <c r="J168" s="768"/>
      <c r="K168" s="919"/>
      <c r="L168" s="768"/>
      <c r="M168" s="796"/>
    </row>
    <row r="169" spans="1:13" ht="11.25" customHeight="1" x14ac:dyDescent="0.25">
      <c r="A169" s="283" t="s">
        <v>1424</v>
      </c>
      <c r="B169" s="768"/>
      <c r="C169" s="768"/>
      <c r="D169" s="768"/>
      <c r="E169" s="885"/>
      <c r="F169" s="768"/>
      <c r="G169" s="768"/>
      <c r="H169" s="768"/>
      <c r="I169" s="768"/>
      <c r="J169" s="768"/>
      <c r="K169" s="919"/>
      <c r="L169" s="768"/>
      <c r="M169" s="796"/>
    </row>
    <row r="170" spans="1:13" ht="11.25" customHeight="1" x14ac:dyDescent="0.25">
      <c r="A170" s="67" t="s">
        <v>739</v>
      </c>
      <c r="B170" s="768"/>
      <c r="C170" s="768"/>
      <c r="D170" s="768"/>
      <c r="E170" s="885"/>
      <c r="F170" s="768"/>
      <c r="G170" s="768"/>
      <c r="H170" s="768"/>
      <c r="I170" s="768"/>
      <c r="J170" s="768"/>
      <c r="K170" s="919"/>
      <c r="L170" s="768"/>
      <c r="M170" s="796"/>
    </row>
    <row r="171" spans="1:13" ht="11.25" customHeight="1" x14ac:dyDescent="0.25">
      <c r="A171" s="67" t="s">
        <v>1195</v>
      </c>
      <c r="B171" s="768"/>
      <c r="C171" s="768"/>
      <c r="D171" s="768"/>
      <c r="E171" s="885"/>
      <c r="F171" s="768"/>
      <c r="G171" s="768"/>
      <c r="H171" s="768"/>
      <c r="I171" s="768"/>
      <c r="J171" s="768"/>
      <c r="K171" s="919"/>
      <c r="L171" s="768"/>
      <c r="M171" s="796"/>
    </row>
    <row r="172" spans="1:13" ht="11.25" customHeight="1" x14ac:dyDescent="0.25">
      <c r="A172" s="67" t="s">
        <v>1196</v>
      </c>
      <c r="B172" s="768"/>
      <c r="C172" s="768"/>
      <c r="D172" s="768"/>
      <c r="E172" s="885"/>
      <c r="F172" s="768"/>
      <c r="G172" s="768"/>
      <c r="H172" s="768"/>
      <c r="I172" s="768"/>
      <c r="J172" s="768"/>
      <c r="K172" s="919"/>
      <c r="L172" s="768"/>
      <c r="M172" s="796"/>
    </row>
    <row r="173" spans="1:13" ht="11.25" customHeight="1" x14ac:dyDescent="0.25">
      <c r="A173" s="67" t="s">
        <v>1197</v>
      </c>
      <c r="B173" s="768"/>
      <c r="C173" s="768"/>
      <c r="D173" s="768"/>
      <c r="E173" s="885"/>
      <c r="F173" s="768"/>
      <c r="G173" s="768"/>
      <c r="H173" s="768"/>
      <c r="I173" s="768"/>
      <c r="J173" s="768"/>
      <c r="K173" s="919"/>
      <c r="L173" s="768"/>
      <c r="M173" s="796"/>
    </row>
    <row r="174" spans="1:13" ht="11.25" customHeight="1" x14ac:dyDescent="0.25">
      <c r="A174" s="67" t="s">
        <v>760</v>
      </c>
      <c r="B174" s="768"/>
      <c r="C174" s="768"/>
      <c r="D174" s="768"/>
      <c r="E174" s="885"/>
      <c r="F174" s="768"/>
      <c r="G174" s="768"/>
      <c r="H174" s="768"/>
      <c r="I174" s="768"/>
      <c r="J174" s="768"/>
      <c r="K174" s="919"/>
      <c r="L174" s="768"/>
      <c r="M174" s="796"/>
    </row>
    <row r="175" spans="1:13" ht="11.25" customHeight="1" x14ac:dyDescent="0.25">
      <c r="A175" s="67" t="s">
        <v>761</v>
      </c>
      <c r="B175" s="768"/>
      <c r="C175" s="768"/>
      <c r="D175" s="768"/>
      <c r="E175" s="885"/>
      <c r="F175" s="768"/>
      <c r="G175" s="768"/>
      <c r="H175" s="768"/>
      <c r="I175" s="768"/>
      <c r="J175" s="768"/>
      <c r="K175" s="919"/>
      <c r="L175" s="768"/>
      <c r="M175" s="796"/>
    </row>
    <row r="176" spans="1:13" ht="11.25" customHeight="1" x14ac:dyDescent="0.25">
      <c r="A176" s="67" t="s">
        <v>177</v>
      </c>
      <c r="B176" s="768"/>
      <c r="C176" s="768"/>
      <c r="D176" s="768"/>
      <c r="E176" s="885"/>
      <c r="F176" s="768"/>
      <c r="G176" s="768"/>
      <c r="H176" s="768"/>
      <c r="I176" s="768"/>
      <c r="J176" s="768"/>
      <c r="K176" s="919"/>
      <c r="L176" s="768"/>
      <c r="M176" s="796"/>
    </row>
    <row r="177" spans="1:13" ht="11.25" customHeight="1" x14ac:dyDescent="0.25">
      <c r="A177" s="67" t="s">
        <v>1199</v>
      </c>
      <c r="B177" s="768"/>
      <c r="C177" s="768"/>
      <c r="D177" s="768"/>
      <c r="E177" s="885"/>
      <c r="F177" s="768"/>
      <c r="G177" s="768"/>
      <c r="H177" s="768"/>
      <c r="I177" s="768"/>
      <c r="J177" s="768"/>
      <c r="K177" s="919"/>
      <c r="L177" s="768"/>
      <c r="M177" s="796"/>
    </row>
    <row r="178" spans="1:13" ht="11.25" customHeight="1" x14ac:dyDescent="0.25">
      <c r="A178" s="67" t="s">
        <v>1199</v>
      </c>
      <c r="B178" s="768"/>
      <c r="C178" s="768"/>
      <c r="D178" s="768"/>
      <c r="E178" s="67"/>
      <c r="F178" s="768"/>
      <c r="G178" s="768"/>
      <c r="H178" s="768"/>
      <c r="I178" s="768"/>
      <c r="J178" s="768"/>
      <c r="K178" s="919"/>
      <c r="L178" s="768"/>
      <c r="M178" s="796"/>
    </row>
    <row r="179" spans="1:13" ht="11.25" customHeight="1" thickBot="1" x14ac:dyDescent="0.3">
      <c r="A179" s="69" t="s">
        <v>386</v>
      </c>
      <c r="B179" s="888"/>
      <c r="C179" s="888"/>
      <c r="D179" s="888"/>
      <c r="E179" s="854"/>
      <c r="F179" s="888"/>
      <c r="G179" s="888"/>
      <c r="H179" s="888"/>
      <c r="I179" s="888"/>
      <c r="J179" s="888"/>
      <c r="K179" s="1187"/>
      <c r="L179" s="888"/>
      <c r="M179" s="1037"/>
    </row>
    <row r="180" spans="1:13" ht="13.8" thickTop="1" x14ac:dyDescent="0.25"/>
  </sheetData>
  <sheetProtection algorithmName="SHA-512" hashValue="bvWUqwPhtrSW9wzxyR8TKFdo2wvbaavClGznMUBsGxHUnlsipVUpOSzU1uyjviSzp/bMTUC58GNzVv/TjfH3PQ==" saltValue="w9D+J6txI/K0DurR5SYaGg==" spinCount="100000" sheet="1" objects="1" scenarios="1"/>
  <mergeCells count="3">
    <mergeCell ref="B4:G4"/>
    <mergeCell ref="H4:M4"/>
    <mergeCell ref="A161:M161"/>
  </mergeCells>
  <phoneticPr fontId="0" type="noConversion"/>
  <printOptions horizontalCentered="1"/>
  <pageMargins left="0.17" right="0.16" top="0.53" bottom="1" header="0.5" footer="0.5"/>
  <pageSetup scale="60" fitToHeight="3" orientation="landscape" r:id="rId1"/>
  <headerFooter alignWithMargins="0">
    <oddFooter>&amp;LHawai'i DOH
Summer 2016 (rev Nov 2016)&amp;C&amp;8Page &amp;P of &amp;N&amp;R&amp;A</oddFooter>
  </headerFooter>
  <rowBreaks count="1" manualBreakCount="1">
    <brk id="156"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I166"/>
  <sheetViews>
    <sheetView zoomScaleNormal="100" workbookViewId="0">
      <pane ySplit="1728"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4.6640625" style="771" customWidth="1"/>
    <col min="3" max="3" width="28" style="771" customWidth="1"/>
    <col min="4" max="4" width="14.6640625" style="280" customWidth="1"/>
    <col min="5" max="5" width="14.6640625" style="1001" customWidth="1"/>
    <col min="6" max="6" width="10.44140625" style="280" customWidth="1"/>
    <col min="7" max="8" width="9.109375" style="280"/>
    <col min="9" max="9" width="13.88671875" style="1200" customWidth="1"/>
    <col min="10" max="11" width="10.44140625" style="280" customWidth="1"/>
    <col min="12" max="16384" width="9.109375" style="280"/>
  </cols>
  <sheetData>
    <row r="1" spans="1:9" s="1069" customFormat="1" ht="31.2" x14ac:dyDescent="0.3">
      <c r="A1" s="1067" t="s">
        <v>551</v>
      </c>
      <c r="B1" s="321"/>
      <c r="C1" s="321"/>
      <c r="D1" s="1067"/>
      <c r="E1" s="1068"/>
    </row>
    <row r="2" spans="1:9" s="1069" customFormat="1" ht="13.8" x14ac:dyDescent="0.25">
      <c r="A2" s="1002" t="s">
        <v>38</v>
      </c>
      <c r="B2" s="1070"/>
      <c r="C2" s="1070"/>
      <c r="D2" s="1002"/>
      <c r="E2" s="1071"/>
    </row>
    <row r="3" spans="1:9" s="275" customFormat="1" ht="10.8" thickBot="1" x14ac:dyDescent="0.25">
      <c r="A3" s="1003"/>
      <c r="B3" s="801"/>
      <c r="C3" s="801"/>
      <c r="D3" s="1003"/>
      <c r="E3" s="803"/>
      <c r="I3" s="883"/>
    </row>
    <row r="4" spans="1:9" s="1191" customFormat="1" ht="15" customHeight="1" thickTop="1" thickBot="1" x14ac:dyDescent="0.25">
      <c r="A4" s="1040" t="s">
        <v>654</v>
      </c>
      <c r="B4" s="1045" t="s">
        <v>546</v>
      </c>
      <c r="C4" s="1188" t="s">
        <v>526</v>
      </c>
      <c r="D4" s="1189" t="s">
        <v>547</v>
      </c>
      <c r="E4" s="1190" t="s">
        <v>548</v>
      </c>
    </row>
    <row r="5" spans="1:9" s="1191" customFormat="1" x14ac:dyDescent="0.2">
      <c r="A5" s="309" t="s">
        <v>589</v>
      </c>
      <c r="B5" s="1192">
        <v>990</v>
      </c>
      <c r="C5" s="1193" t="s">
        <v>1459</v>
      </c>
      <c r="D5" s="787"/>
      <c r="E5" s="868">
        <v>990</v>
      </c>
    </row>
    <row r="6" spans="1:9" s="1191" customFormat="1" x14ac:dyDescent="0.2">
      <c r="A6" s="279" t="s">
        <v>590</v>
      </c>
      <c r="B6" s="1192" t="s">
        <v>1014</v>
      </c>
      <c r="C6" s="1193" t="s">
        <v>1014</v>
      </c>
      <c r="D6" s="787"/>
      <c r="E6" s="868"/>
    </row>
    <row r="7" spans="1:9" s="1191" customFormat="1" x14ac:dyDescent="0.2">
      <c r="A7" s="279" t="s">
        <v>591</v>
      </c>
      <c r="B7" s="1192" t="s">
        <v>1014</v>
      </c>
      <c r="C7" s="1193" t="s">
        <v>1014</v>
      </c>
      <c r="D7" s="787"/>
      <c r="E7" s="868"/>
    </row>
    <row r="8" spans="1:9" s="1191" customFormat="1" x14ac:dyDescent="0.2">
      <c r="A8" s="279" t="s">
        <v>592</v>
      </c>
      <c r="B8" s="1192">
        <v>2.5999999999999998E-5</v>
      </c>
      <c r="C8" s="1193" t="s">
        <v>1460</v>
      </c>
      <c r="D8" s="787">
        <v>2.5999999999999998E-5</v>
      </c>
      <c r="E8" s="868">
        <v>5.0000000000000002E-5</v>
      </c>
    </row>
    <row r="9" spans="1:9" s="1191" customFormat="1" x14ac:dyDescent="0.2">
      <c r="A9" s="279" t="s">
        <v>171</v>
      </c>
      <c r="B9" s="1192" t="s">
        <v>1014</v>
      </c>
      <c r="C9" s="1193" t="s">
        <v>1014</v>
      </c>
      <c r="D9" s="787"/>
      <c r="E9" s="868"/>
    </row>
    <row r="10" spans="1:9" s="1191" customFormat="1" x14ac:dyDescent="0.2">
      <c r="A10" s="305" t="s">
        <v>172</v>
      </c>
      <c r="B10" s="1192" t="s">
        <v>1014</v>
      </c>
      <c r="C10" s="1193" t="s">
        <v>1014</v>
      </c>
      <c r="D10" s="787"/>
      <c r="E10" s="868"/>
    </row>
    <row r="11" spans="1:9" s="1191" customFormat="1" x14ac:dyDescent="0.2">
      <c r="A11" s="279" t="s">
        <v>103</v>
      </c>
      <c r="B11" s="1192" t="s">
        <v>1014</v>
      </c>
      <c r="C11" s="1193" t="s">
        <v>1014</v>
      </c>
      <c r="D11" s="787"/>
      <c r="E11" s="868"/>
    </row>
    <row r="12" spans="1:9" s="1191" customFormat="1" x14ac:dyDescent="0.2">
      <c r="A12" s="279" t="s">
        <v>593</v>
      </c>
      <c r="B12" s="1192">
        <v>40000</v>
      </c>
      <c r="C12" s="1193" t="s">
        <v>1459</v>
      </c>
      <c r="D12" s="787"/>
      <c r="E12" s="868">
        <v>40000</v>
      </c>
    </row>
    <row r="13" spans="1:9" s="1191" customFormat="1" x14ac:dyDescent="0.2">
      <c r="A13" s="279" t="s">
        <v>594</v>
      </c>
      <c r="B13" s="1192">
        <v>15000</v>
      </c>
      <c r="C13" s="1193" t="s">
        <v>1460</v>
      </c>
      <c r="D13" s="787">
        <v>15000</v>
      </c>
      <c r="E13" s="868">
        <v>640</v>
      </c>
    </row>
    <row r="14" spans="1:9" s="1191" customFormat="1" x14ac:dyDescent="0.2">
      <c r="A14" s="279" t="s">
        <v>731</v>
      </c>
      <c r="B14" s="1192">
        <v>0.14000000000000001</v>
      </c>
      <c r="C14" s="1193" t="s">
        <v>1459</v>
      </c>
      <c r="D14" s="787"/>
      <c r="E14" s="868">
        <v>0.14000000000000001</v>
      </c>
    </row>
    <row r="15" spans="1:9" s="1191" customFormat="1" x14ac:dyDescent="0.2">
      <c r="A15" s="279" t="s">
        <v>104</v>
      </c>
      <c r="B15" s="1192" t="s">
        <v>1014</v>
      </c>
      <c r="C15" s="1193" t="s">
        <v>1014</v>
      </c>
      <c r="D15" s="787"/>
      <c r="E15" s="868"/>
    </row>
    <row r="16" spans="1:9" s="1191" customFormat="1" x14ac:dyDescent="0.2">
      <c r="A16" s="279" t="s">
        <v>732</v>
      </c>
      <c r="B16" s="1192" t="s">
        <v>1014</v>
      </c>
      <c r="C16" s="1193" t="s">
        <v>1014</v>
      </c>
      <c r="D16" s="787"/>
      <c r="E16" s="868"/>
    </row>
    <row r="17" spans="1:5" s="1191" customFormat="1" x14ac:dyDescent="0.2">
      <c r="A17" s="279" t="s">
        <v>1245</v>
      </c>
      <c r="B17" s="1192" t="s">
        <v>1014</v>
      </c>
      <c r="C17" s="1193" t="s">
        <v>1014</v>
      </c>
      <c r="D17" s="787"/>
      <c r="E17" s="868"/>
    </row>
    <row r="18" spans="1:5" s="1191" customFormat="1" x14ac:dyDescent="0.2">
      <c r="A18" s="279" t="s">
        <v>733</v>
      </c>
      <c r="B18" s="1192">
        <v>13</v>
      </c>
      <c r="C18" s="1193" t="s">
        <v>1460</v>
      </c>
      <c r="D18" s="787">
        <v>13</v>
      </c>
      <c r="E18" s="868">
        <v>51</v>
      </c>
    </row>
    <row r="19" spans="1:5" s="1191" customFormat="1" x14ac:dyDescent="0.2">
      <c r="A19" s="279" t="s">
        <v>734</v>
      </c>
      <c r="B19" s="1192">
        <v>1.7999999999999999E-2</v>
      </c>
      <c r="C19" s="1193" t="s">
        <v>1459</v>
      </c>
      <c r="D19" s="787"/>
      <c r="E19" s="868">
        <v>1.7999999999999999E-2</v>
      </c>
    </row>
    <row r="20" spans="1:5" s="1191" customFormat="1" x14ac:dyDescent="0.2">
      <c r="A20" s="279" t="s">
        <v>735</v>
      </c>
      <c r="B20" s="1192">
        <v>1.7999999999999999E-2</v>
      </c>
      <c r="C20" s="1193" t="s">
        <v>1459</v>
      </c>
      <c r="D20" s="787"/>
      <c r="E20" s="868">
        <v>1.7999999999999999E-2</v>
      </c>
    </row>
    <row r="21" spans="1:5" s="1191" customFormat="1" x14ac:dyDescent="0.2">
      <c r="A21" s="279" t="s">
        <v>736</v>
      </c>
      <c r="B21" s="1192">
        <v>1.7999999999999999E-2</v>
      </c>
      <c r="C21" s="1193" t="s">
        <v>1459</v>
      </c>
      <c r="D21" s="787"/>
      <c r="E21" s="868">
        <v>1.7999999999999999E-2</v>
      </c>
    </row>
    <row r="22" spans="1:5" s="1191" customFormat="1" x14ac:dyDescent="0.2">
      <c r="A22" s="279" t="s">
        <v>737</v>
      </c>
      <c r="B22" s="1192" t="s">
        <v>1014</v>
      </c>
      <c r="C22" s="1193" t="s">
        <v>1014</v>
      </c>
      <c r="D22" s="787"/>
      <c r="E22" s="868"/>
    </row>
    <row r="23" spans="1:5" s="1191" customFormat="1" x14ac:dyDescent="0.2">
      <c r="A23" s="279" t="s">
        <v>738</v>
      </c>
      <c r="B23" s="1192">
        <v>1.7999999999999999E-2</v>
      </c>
      <c r="C23" s="1193" t="s">
        <v>1459</v>
      </c>
      <c r="D23" s="787"/>
      <c r="E23" s="868">
        <v>1.7999999999999999E-2</v>
      </c>
    </row>
    <row r="24" spans="1:5" s="1191" customFormat="1" x14ac:dyDescent="0.2">
      <c r="A24" s="279" t="s">
        <v>136</v>
      </c>
      <c r="B24" s="1192">
        <v>3.7999999999999999E-2</v>
      </c>
      <c r="C24" s="1193" t="s">
        <v>1460</v>
      </c>
      <c r="D24" s="787">
        <v>3.7999999999999999E-2</v>
      </c>
      <c r="E24" s="868"/>
    </row>
    <row r="25" spans="1:5" s="1191" customFormat="1" x14ac:dyDescent="0.2">
      <c r="A25" s="279" t="s">
        <v>243</v>
      </c>
      <c r="B25" s="1192" t="s">
        <v>1014</v>
      </c>
      <c r="C25" s="1193" t="s">
        <v>1014</v>
      </c>
      <c r="D25" s="787"/>
      <c r="E25" s="868"/>
    </row>
    <row r="26" spans="1:5" s="1191" customFormat="1" x14ac:dyDescent="0.2">
      <c r="A26" s="279" t="s">
        <v>137</v>
      </c>
      <c r="B26" s="1192">
        <v>0.44</v>
      </c>
      <c r="C26" s="1193" t="s">
        <v>1460</v>
      </c>
      <c r="D26" s="787">
        <v>0.44</v>
      </c>
      <c r="E26" s="868">
        <v>0.53</v>
      </c>
    </row>
    <row r="27" spans="1:5" s="1191" customFormat="1" x14ac:dyDescent="0.2">
      <c r="A27" s="789" t="s">
        <v>1177</v>
      </c>
      <c r="B27" s="1192">
        <v>1400</v>
      </c>
      <c r="C27" s="1193" t="s">
        <v>1460</v>
      </c>
      <c r="D27" s="787">
        <v>1400</v>
      </c>
      <c r="E27" s="868">
        <v>65000</v>
      </c>
    </row>
    <row r="28" spans="1:5" s="1191" customFormat="1" x14ac:dyDescent="0.2">
      <c r="A28" s="279" t="s">
        <v>138</v>
      </c>
      <c r="B28" s="1192">
        <v>2.2000000000000002</v>
      </c>
      <c r="C28" s="1193" t="s">
        <v>1459</v>
      </c>
      <c r="D28" s="787"/>
      <c r="E28" s="868">
        <v>2.2000000000000002</v>
      </c>
    </row>
    <row r="29" spans="1:5" s="1191" customFormat="1" x14ac:dyDescent="0.2">
      <c r="A29" s="279" t="s">
        <v>139</v>
      </c>
      <c r="B29" s="1192" t="s">
        <v>1014</v>
      </c>
      <c r="C29" s="1193" t="s">
        <v>1014</v>
      </c>
      <c r="D29" s="787"/>
      <c r="E29" s="868"/>
    </row>
    <row r="30" spans="1:5" s="1191" customFormat="1" x14ac:dyDescent="0.2">
      <c r="A30" s="279" t="s">
        <v>140</v>
      </c>
      <c r="B30" s="1192" t="s">
        <v>1014</v>
      </c>
      <c r="C30" s="1193" t="s">
        <v>1014</v>
      </c>
      <c r="D30" s="787"/>
      <c r="E30" s="868"/>
    </row>
    <row r="31" spans="1:5" s="1191" customFormat="1" x14ac:dyDescent="0.2">
      <c r="A31" s="279" t="s">
        <v>141</v>
      </c>
      <c r="B31" s="1192">
        <v>140</v>
      </c>
      <c r="C31" s="1193" t="s">
        <v>1459</v>
      </c>
      <c r="D31" s="787"/>
      <c r="E31" s="868">
        <v>140</v>
      </c>
    </row>
    <row r="32" spans="1:5" s="1191" customFormat="1" x14ac:dyDescent="0.2">
      <c r="A32" s="279" t="s">
        <v>142</v>
      </c>
      <c r="B32" s="1192">
        <v>1500</v>
      </c>
      <c r="C32" s="1193" t="s">
        <v>1459</v>
      </c>
      <c r="D32" s="787"/>
      <c r="E32" s="868">
        <v>1500</v>
      </c>
    </row>
    <row r="33" spans="1:5" s="1191" customFormat="1" x14ac:dyDescent="0.2">
      <c r="A33" s="279" t="s">
        <v>143</v>
      </c>
      <c r="B33" s="1192" t="s">
        <v>1014</v>
      </c>
      <c r="C33" s="1193" t="s">
        <v>1014</v>
      </c>
      <c r="D33" s="787"/>
      <c r="E33" s="868"/>
    </row>
    <row r="34" spans="1:5" s="1191" customFormat="1" x14ac:dyDescent="0.2">
      <c r="A34" s="279" t="s">
        <v>144</v>
      </c>
      <c r="B34" s="1192">
        <v>2.2999999999999998</v>
      </c>
      <c r="C34" s="1193" t="s">
        <v>1460</v>
      </c>
      <c r="D34" s="787">
        <v>2.2999999999999998</v>
      </c>
      <c r="E34" s="868">
        <v>1.6</v>
      </c>
    </row>
    <row r="35" spans="1:5" s="1191" customFormat="1" x14ac:dyDescent="0.2">
      <c r="A35" s="279" t="s">
        <v>655</v>
      </c>
      <c r="B35" s="1192">
        <v>1.5999999999999999E-5</v>
      </c>
      <c r="C35" s="1193" t="s">
        <v>1460</v>
      </c>
      <c r="D35" s="787">
        <v>1.5999999999999999E-5</v>
      </c>
      <c r="E35" s="868">
        <v>8.0999999999999996E-4</v>
      </c>
    </row>
    <row r="36" spans="1:5" s="1191" customFormat="1" x14ac:dyDescent="0.2">
      <c r="A36" s="279" t="s">
        <v>145</v>
      </c>
      <c r="B36" s="1192" t="s">
        <v>1014</v>
      </c>
      <c r="C36" s="1193" t="s">
        <v>1014</v>
      </c>
      <c r="D36" s="787"/>
      <c r="E36" s="868"/>
    </row>
    <row r="37" spans="1:5" s="1191" customFormat="1" x14ac:dyDescent="0.2">
      <c r="A37" s="279" t="s">
        <v>146</v>
      </c>
      <c r="B37" s="1192">
        <v>21000</v>
      </c>
      <c r="C37" s="1193" t="s">
        <v>1459</v>
      </c>
      <c r="D37" s="787"/>
      <c r="E37" s="868">
        <v>21000</v>
      </c>
    </row>
    <row r="38" spans="1:5" s="280" customFormat="1" x14ac:dyDescent="0.2">
      <c r="A38" s="279" t="s">
        <v>829</v>
      </c>
      <c r="B38" s="1192" t="s">
        <v>1014</v>
      </c>
      <c r="C38" s="1193" t="s">
        <v>1014</v>
      </c>
      <c r="D38" s="1194"/>
      <c r="E38" s="1195"/>
    </row>
    <row r="39" spans="1:5" s="280" customFormat="1" x14ac:dyDescent="0.2">
      <c r="A39" s="279" t="s">
        <v>147</v>
      </c>
      <c r="B39" s="1192">
        <v>5.0999999999999996</v>
      </c>
      <c r="C39" s="1193" t="s">
        <v>1460</v>
      </c>
      <c r="D39" s="787">
        <v>5.0999999999999996</v>
      </c>
      <c r="E39" s="868">
        <v>470</v>
      </c>
    </row>
    <row r="40" spans="1:5" s="280" customFormat="1" ht="11.25" customHeight="1" x14ac:dyDescent="0.2">
      <c r="A40" s="279" t="s">
        <v>830</v>
      </c>
      <c r="B40" s="1192" t="s">
        <v>1014</v>
      </c>
      <c r="C40" s="1193" t="s">
        <v>1014</v>
      </c>
      <c r="D40" s="787"/>
      <c r="E40" s="868"/>
    </row>
    <row r="41" spans="1:5" s="280" customFormat="1" ht="11.25" customHeight="1" x14ac:dyDescent="0.2">
      <c r="A41" s="279" t="s">
        <v>148</v>
      </c>
      <c r="B41" s="1192">
        <v>150</v>
      </c>
      <c r="C41" s="1193" t="s">
        <v>1459</v>
      </c>
      <c r="D41" s="787"/>
      <c r="E41" s="868">
        <v>150</v>
      </c>
    </row>
    <row r="42" spans="1:5" s="280" customFormat="1" ht="11.25" customHeight="1" x14ac:dyDescent="0.2">
      <c r="A42" s="279" t="s">
        <v>653</v>
      </c>
      <c r="B42" s="1192" t="s">
        <v>1014</v>
      </c>
      <c r="C42" s="1193" t="s">
        <v>1014</v>
      </c>
      <c r="D42" s="787"/>
      <c r="E42" s="868"/>
    </row>
    <row r="43" spans="1:5" s="280" customFormat="1" ht="11.25" customHeight="1" x14ac:dyDescent="0.2">
      <c r="A43" s="279" t="s">
        <v>827</v>
      </c>
      <c r="B43" s="1192" t="s">
        <v>1014</v>
      </c>
      <c r="C43" s="1193" t="s">
        <v>1014</v>
      </c>
      <c r="D43" s="787"/>
      <c r="E43" s="868"/>
    </row>
    <row r="44" spans="1:5" s="280" customFormat="1" ht="11.25" customHeight="1" x14ac:dyDescent="0.2">
      <c r="A44" s="279" t="s">
        <v>828</v>
      </c>
      <c r="B44" s="1192" t="s">
        <v>1014</v>
      </c>
      <c r="C44" s="1193" t="s">
        <v>1014</v>
      </c>
      <c r="D44" s="787"/>
      <c r="E44" s="868"/>
    </row>
    <row r="45" spans="1:5" s="280" customFormat="1" ht="11.25" customHeight="1" x14ac:dyDescent="0.2">
      <c r="A45" s="279" t="s">
        <v>149</v>
      </c>
      <c r="B45" s="1192">
        <v>1.7999999999999999E-2</v>
      </c>
      <c r="C45" s="1193" t="s">
        <v>1459</v>
      </c>
      <c r="D45" s="787"/>
      <c r="E45" s="868">
        <v>1.7999999999999999E-2</v>
      </c>
    </row>
    <row r="46" spans="1:5" s="280" customFormat="1" ht="11.25" customHeight="1" x14ac:dyDescent="0.2">
      <c r="A46" s="279" t="s">
        <v>150</v>
      </c>
      <c r="B46" s="1192" t="s">
        <v>1014</v>
      </c>
      <c r="C46" s="1193" t="s">
        <v>1014</v>
      </c>
      <c r="D46" s="787"/>
      <c r="E46" s="868"/>
    </row>
    <row r="47" spans="1:5" s="280" customFormat="1" ht="11.25" customHeight="1" x14ac:dyDescent="0.2">
      <c r="A47" s="279" t="s">
        <v>151</v>
      </c>
      <c r="B47" s="1192" t="s">
        <v>1014</v>
      </c>
      <c r="C47" s="1193" t="s">
        <v>1014</v>
      </c>
      <c r="D47" s="787"/>
      <c r="E47" s="868"/>
    </row>
    <row r="48" spans="1:5" s="280" customFormat="1" ht="11.25" customHeight="1" x14ac:dyDescent="0.2">
      <c r="A48" s="279" t="s">
        <v>152</v>
      </c>
      <c r="B48" s="1192">
        <v>220000</v>
      </c>
      <c r="C48" s="1193" t="s">
        <v>1459</v>
      </c>
      <c r="D48" s="787"/>
      <c r="E48" s="868">
        <v>220000</v>
      </c>
    </row>
    <row r="49" spans="1:5" s="280" customFormat="1" ht="11.25" customHeight="1" x14ac:dyDescent="0.2">
      <c r="A49" s="279" t="s">
        <v>105</v>
      </c>
      <c r="B49" s="1192" t="s">
        <v>1014</v>
      </c>
      <c r="C49" s="1193" t="s">
        <v>1014</v>
      </c>
      <c r="D49" s="787"/>
      <c r="E49" s="868"/>
    </row>
    <row r="50" spans="1:5" s="280" customFormat="1" ht="11.25" customHeight="1" x14ac:dyDescent="0.2">
      <c r="A50" s="279" t="s">
        <v>106</v>
      </c>
      <c r="B50" s="1192" t="s">
        <v>1014</v>
      </c>
      <c r="C50" s="1193" t="s">
        <v>1014</v>
      </c>
      <c r="D50" s="787"/>
      <c r="E50" s="868"/>
    </row>
    <row r="51" spans="1:5" s="280" customFormat="1" ht="11.25" customHeight="1" x14ac:dyDescent="0.2">
      <c r="A51" s="279" t="s">
        <v>153</v>
      </c>
      <c r="B51" s="1192">
        <v>1.7999999999999999E-2</v>
      </c>
      <c r="C51" s="1193" t="s">
        <v>1459</v>
      </c>
      <c r="D51" s="787"/>
      <c r="E51" s="868">
        <v>1.7999999999999999E-2</v>
      </c>
    </row>
    <row r="52" spans="1:5" s="280" customFormat="1" ht="11.25" customHeight="1" x14ac:dyDescent="0.2">
      <c r="A52" s="279" t="s">
        <v>86</v>
      </c>
      <c r="B52" s="1192" t="s">
        <v>1014</v>
      </c>
      <c r="C52" s="1193" t="s">
        <v>1014</v>
      </c>
      <c r="D52" s="787"/>
      <c r="E52" s="868"/>
    </row>
    <row r="53" spans="1:5" s="280" customFormat="1" ht="11.25" customHeight="1" x14ac:dyDescent="0.2">
      <c r="A53" s="279" t="s">
        <v>154</v>
      </c>
      <c r="B53" s="1192">
        <v>13</v>
      </c>
      <c r="C53" s="1193" t="s">
        <v>1459</v>
      </c>
      <c r="D53" s="787"/>
      <c r="E53" s="868">
        <v>13</v>
      </c>
    </row>
    <row r="54" spans="1:5" s="280" customFormat="1" ht="11.25" customHeight="1" x14ac:dyDescent="0.2">
      <c r="A54" s="279" t="s">
        <v>528</v>
      </c>
      <c r="B54" s="1192" t="s">
        <v>1014</v>
      </c>
      <c r="C54" s="1193" t="s">
        <v>1014</v>
      </c>
      <c r="D54" s="787"/>
      <c r="E54" s="868"/>
    </row>
    <row r="55" spans="1:5" s="280" customFormat="1" ht="11.25" customHeight="1" x14ac:dyDescent="0.2">
      <c r="A55" s="279" t="s">
        <v>155</v>
      </c>
      <c r="B55" s="1192">
        <v>850</v>
      </c>
      <c r="C55" s="1193" t="s">
        <v>1460</v>
      </c>
      <c r="D55" s="787">
        <v>850</v>
      </c>
      <c r="E55" s="868">
        <v>17000</v>
      </c>
    </row>
    <row r="56" spans="1:5" s="280" customFormat="1" ht="11.25" customHeight="1" x14ac:dyDescent="0.2">
      <c r="A56" s="279" t="s">
        <v>235</v>
      </c>
      <c r="B56" s="1192">
        <v>850</v>
      </c>
      <c r="C56" s="1193" t="s">
        <v>1460</v>
      </c>
      <c r="D56" s="787">
        <v>850</v>
      </c>
      <c r="E56" s="868">
        <v>960</v>
      </c>
    </row>
    <row r="57" spans="1:5" s="280" customFormat="1" ht="11.25" customHeight="1" x14ac:dyDescent="0.2">
      <c r="A57" s="279" t="s">
        <v>236</v>
      </c>
      <c r="B57" s="1192">
        <v>850</v>
      </c>
      <c r="C57" s="1193" t="s">
        <v>1460</v>
      </c>
      <c r="D57" s="787">
        <v>850</v>
      </c>
      <c r="E57" s="868">
        <v>2600</v>
      </c>
    </row>
    <row r="58" spans="1:5" s="280" customFormat="1" ht="11.25" customHeight="1" x14ac:dyDescent="0.2">
      <c r="A58" s="279" t="s">
        <v>237</v>
      </c>
      <c r="B58" s="1192">
        <v>7.0000000000000001E-3</v>
      </c>
      <c r="C58" s="1193" t="s">
        <v>1460</v>
      </c>
      <c r="D58" s="787">
        <v>7.0000000000000001E-3</v>
      </c>
      <c r="E58" s="868">
        <v>2.8000000000000001E-2</v>
      </c>
    </row>
    <row r="59" spans="1:5" s="280" customFormat="1" ht="11.25" customHeight="1" x14ac:dyDescent="0.2">
      <c r="A59" s="279" t="s">
        <v>375</v>
      </c>
      <c r="B59" s="1192">
        <v>3.1E-4</v>
      </c>
      <c r="C59" s="1193" t="s">
        <v>1459</v>
      </c>
      <c r="D59" s="787"/>
      <c r="E59" s="868">
        <v>3.1E-4</v>
      </c>
    </row>
    <row r="60" spans="1:5" s="280" customFormat="1" ht="11.25" customHeight="1" x14ac:dyDescent="0.2">
      <c r="A60" s="279" t="s">
        <v>376</v>
      </c>
      <c r="B60" s="1192">
        <v>2.2000000000000001E-4</v>
      </c>
      <c r="C60" s="1193" t="s">
        <v>1459</v>
      </c>
      <c r="D60" s="787"/>
      <c r="E60" s="868">
        <v>2.2000000000000001E-4</v>
      </c>
    </row>
    <row r="61" spans="1:5" s="280" customFormat="1" ht="11.25" customHeight="1" x14ac:dyDescent="0.2">
      <c r="A61" s="279" t="s">
        <v>377</v>
      </c>
      <c r="B61" s="1192">
        <v>7.9999999999999996E-6</v>
      </c>
      <c r="C61" s="1193" t="s">
        <v>1460</v>
      </c>
      <c r="D61" s="787">
        <v>7.9999999999999996E-6</v>
      </c>
      <c r="E61" s="868">
        <v>2.2000000000000001E-4</v>
      </c>
    </row>
    <row r="62" spans="1:5" s="280" customFormat="1" ht="11.25" customHeight="1" x14ac:dyDescent="0.2">
      <c r="A62" s="279" t="s">
        <v>244</v>
      </c>
      <c r="B62" s="1192" t="s">
        <v>1014</v>
      </c>
      <c r="C62" s="1193" t="s">
        <v>1014</v>
      </c>
      <c r="D62" s="787"/>
      <c r="E62" s="868"/>
    </row>
    <row r="63" spans="1:5" s="280" customFormat="1" ht="11.25" customHeight="1" x14ac:dyDescent="0.2">
      <c r="A63" s="279" t="s">
        <v>245</v>
      </c>
      <c r="B63" s="1192">
        <v>79</v>
      </c>
      <c r="C63" s="1193" t="s">
        <v>1460</v>
      </c>
      <c r="D63" s="787">
        <v>79</v>
      </c>
      <c r="E63" s="868">
        <v>37</v>
      </c>
    </row>
    <row r="64" spans="1:5" s="280" customFormat="1" ht="11.25" customHeight="1" x14ac:dyDescent="0.2">
      <c r="A64" s="279" t="s">
        <v>307</v>
      </c>
      <c r="B64" s="1192">
        <v>0.6</v>
      </c>
      <c r="C64" s="1193" t="s">
        <v>1460</v>
      </c>
      <c r="D64" s="787">
        <v>0.6</v>
      </c>
      <c r="E64" s="868">
        <v>3.2</v>
      </c>
    </row>
    <row r="65" spans="1:5" s="280" customFormat="1" ht="11.25" customHeight="1" x14ac:dyDescent="0.2">
      <c r="A65" s="279" t="s">
        <v>308</v>
      </c>
      <c r="B65" s="1192" t="s">
        <v>1014</v>
      </c>
      <c r="C65" s="1193" t="s">
        <v>1014</v>
      </c>
      <c r="D65" s="787"/>
      <c r="E65" s="868"/>
    </row>
    <row r="66" spans="1:5" s="280" customFormat="1" ht="11.25" customHeight="1" x14ac:dyDescent="0.2">
      <c r="A66" s="279" t="s">
        <v>238</v>
      </c>
      <c r="B66" s="1192" t="s">
        <v>67</v>
      </c>
      <c r="C66" s="1193" t="s">
        <v>1459</v>
      </c>
      <c r="D66" s="787"/>
      <c r="E66" s="868" t="s">
        <v>67</v>
      </c>
    </row>
    <row r="67" spans="1:5" s="280" customFormat="1" ht="11.25" customHeight="1" x14ac:dyDescent="0.2">
      <c r="A67" s="279" t="s">
        <v>1002</v>
      </c>
      <c r="B67" s="1192">
        <v>290</v>
      </c>
      <c r="C67" s="1193" t="s">
        <v>1459</v>
      </c>
      <c r="D67" s="787"/>
      <c r="E67" s="868">
        <v>290</v>
      </c>
    </row>
    <row r="68" spans="1:5" s="280" customFormat="1" ht="11.25" customHeight="1" x14ac:dyDescent="0.2">
      <c r="A68" s="279" t="s">
        <v>107</v>
      </c>
      <c r="B68" s="1192" t="s">
        <v>1014</v>
      </c>
      <c r="C68" s="1193" t="s">
        <v>1014</v>
      </c>
      <c r="D68" s="787"/>
      <c r="E68" s="868"/>
    </row>
    <row r="69" spans="1:5" s="280" customFormat="1" ht="11.25" customHeight="1" x14ac:dyDescent="0.2">
      <c r="A69" s="279" t="s">
        <v>1003</v>
      </c>
      <c r="B69" s="1192">
        <v>15</v>
      </c>
      <c r="C69" s="1193" t="s">
        <v>1459</v>
      </c>
      <c r="D69" s="787"/>
      <c r="E69" s="868">
        <v>15</v>
      </c>
    </row>
    <row r="70" spans="1:5" s="280" customFormat="1" ht="11.25" customHeight="1" x14ac:dyDescent="0.2">
      <c r="A70" s="279" t="s">
        <v>309</v>
      </c>
      <c r="B70" s="1192">
        <v>4.5999999999999996</v>
      </c>
      <c r="C70" s="1193" t="s">
        <v>1460</v>
      </c>
      <c r="D70" s="787">
        <v>4.5999999999999996</v>
      </c>
      <c r="E70" s="868">
        <v>1700</v>
      </c>
    </row>
    <row r="71" spans="1:5" s="280" customFormat="1" ht="11.25" customHeight="1" x14ac:dyDescent="0.2">
      <c r="A71" s="279" t="s">
        <v>1004</v>
      </c>
      <c r="B71" s="1192">
        <v>2.5000000000000001E-5</v>
      </c>
      <c r="C71" s="1193" t="s">
        <v>1460</v>
      </c>
      <c r="D71" s="787">
        <v>2.5000000000000001E-5</v>
      </c>
      <c r="E71" s="868">
        <v>5.3999999999999998E-5</v>
      </c>
    </row>
    <row r="72" spans="1:5" s="280" customFormat="1" ht="11.25" customHeight="1" x14ac:dyDescent="0.2">
      <c r="A72" s="279" t="s">
        <v>1005</v>
      </c>
      <c r="B72" s="1192">
        <v>44000</v>
      </c>
      <c r="C72" s="1193" t="s">
        <v>1459</v>
      </c>
      <c r="D72" s="787"/>
      <c r="E72" s="868">
        <v>44000</v>
      </c>
    </row>
    <row r="73" spans="1:5" s="280" customFormat="1" ht="11.25" customHeight="1" x14ac:dyDescent="0.2">
      <c r="A73" s="279" t="s">
        <v>1007</v>
      </c>
      <c r="B73" s="1192">
        <v>850</v>
      </c>
      <c r="C73" s="1193" t="s">
        <v>1459</v>
      </c>
      <c r="D73" s="787"/>
      <c r="E73" s="868">
        <v>850</v>
      </c>
    </row>
    <row r="74" spans="1:5" s="280" customFormat="1" ht="11.25" customHeight="1" x14ac:dyDescent="0.2">
      <c r="A74" s="279" t="s">
        <v>1006</v>
      </c>
      <c r="B74" s="1192">
        <v>1100000</v>
      </c>
      <c r="C74" s="1193" t="s">
        <v>1459</v>
      </c>
      <c r="D74" s="787"/>
      <c r="E74" s="868">
        <v>1100000</v>
      </c>
    </row>
    <row r="75" spans="1:5" s="280" customFormat="1" ht="11.25" customHeight="1" x14ac:dyDescent="0.2">
      <c r="A75" s="279" t="s">
        <v>108</v>
      </c>
      <c r="B75" s="1192" t="s">
        <v>1014</v>
      </c>
      <c r="C75" s="1193" t="s">
        <v>1014</v>
      </c>
      <c r="D75" s="787"/>
      <c r="E75" s="868"/>
    </row>
    <row r="76" spans="1:5" s="280" customFormat="1" ht="11.25" customHeight="1" x14ac:dyDescent="0.2">
      <c r="A76" s="279" t="s">
        <v>310</v>
      </c>
      <c r="B76" s="1192">
        <v>5300</v>
      </c>
      <c r="C76" s="1193" t="s">
        <v>1459</v>
      </c>
      <c r="D76" s="787"/>
      <c r="E76" s="868">
        <v>5300</v>
      </c>
    </row>
    <row r="77" spans="1:5" s="280" customFormat="1" ht="11.25" customHeight="1" x14ac:dyDescent="0.2">
      <c r="A77" s="279" t="s">
        <v>109</v>
      </c>
      <c r="B77" s="1192">
        <v>3</v>
      </c>
      <c r="C77" s="1193" t="s">
        <v>1460</v>
      </c>
      <c r="D77" s="787">
        <v>3</v>
      </c>
      <c r="E77" s="868">
        <v>3.4</v>
      </c>
    </row>
    <row r="78" spans="1:5" s="280" customFormat="1" ht="11.25" customHeight="1" x14ac:dyDescent="0.2">
      <c r="A78" s="279" t="s">
        <v>110</v>
      </c>
      <c r="B78" s="1192" t="s">
        <v>1014</v>
      </c>
      <c r="C78" s="1193" t="s">
        <v>1014</v>
      </c>
      <c r="D78" s="787"/>
      <c r="E78" s="868"/>
    </row>
    <row r="79" spans="1:5" s="280" customFormat="1" ht="11.25" customHeight="1" x14ac:dyDescent="0.2">
      <c r="A79" s="279" t="s">
        <v>402</v>
      </c>
      <c r="B79" s="1192" t="s">
        <v>1014</v>
      </c>
      <c r="C79" s="1193" t="s">
        <v>1014</v>
      </c>
      <c r="D79" s="787"/>
      <c r="E79" s="868"/>
    </row>
    <row r="80" spans="1:5" s="280" customFormat="1" ht="11.25" customHeight="1" x14ac:dyDescent="0.2">
      <c r="A80" s="279" t="s">
        <v>635</v>
      </c>
      <c r="B80" s="1192">
        <v>5.0000000000000001E-9</v>
      </c>
      <c r="C80" s="1193" t="s">
        <v>1460</v>
      </c>
      <c r="D80" s="787">
        <v>5.0000000000000001E-9</v>
      </c>
      <c r="E80" s="868">
        <v>5.1000000000000002E-9</v>
      </c>
    </row>
    <row r="81" spans="1:5" s="280" customFormat="1" ht="11.25" customHeight="1" x14ac:dyDescent="0.2">
      <c r="A81" s="279" t="s">
        <v>111</v>
      </c>
      <c r="B81" s="1192" t="s">
        <v>1014</v>
      </c>
      <c r="C81" s="1193" t="s">
        <v>1014</v>
      </c>
      <c r="D81" s="787"/>
      <c r="E81" s="868"/>
    </row>
    <row r="82" spans="1:5" s="280" customFormat="1" ht="11.25" customHeight="1" x14ac:dyDescent="0.2">
      <c r="A82" s="279" t="s">
        <v>384</v>
      </c>
      <c r="B82" s="1192">
        <v>52</v>
      </c>
      <c r="C82" s="1193" t="s">
        <v>1460</v>
      </c>
      <c r="D82" s="787">
        <v>52</v>
      </c>
      <c r="E82" s="868">
        <v>89</v>
      </c>
    </row>
    <row r="83" spans="1:5" s="280" customFormat="1" ht="11.25" customHeight="1" x14ac:dyDescent="0.2">
      <c r="A83" s="279" t="s">
        <v>350</v>
      </c>
      <c r="B83" s="1192">
        <v>0.81</v>
      </c>
      <c r="C83" s="1193" t="s">
        <v>1459</v>
      </c>
      <c r="D83" s="787"/>
      <c r="E83" s="868">
        <v>0.81</v>
      </c>
    </row>
    <row r="84" spans="1:5" s="280" customFormat="1" ht="11.25" customHeight="1" x14ac:dyDescent="0.2">
      <c r="A84" s="279" t="s">
        <v>36</v>
      </c>
      <c r="B84" s="1192" t="s">
        <v>1014</v>
      </c>
      <c r="C84" s="1193" t="s">
        <v>1014</v>
      </c>
      <c r="D84" s="787"/>
      <c r="E84" s="868"/>
    </row>
    <row r="85" spans="1:5" s="280" customFormat="1" ht="11.25" customHeight="1" x14ac:dyDescent="0.2">
      <c r="A85" s="279" t="s">
        <v>351</v>
      </c>
      <c r="B85" s="1192">
        <v>1070</v>
      </c>
      <c r="C85" s="1193" t="s">
        <v>1460</v>
      </c>
      <c r="D85" s="787">
        <v>1070</v>
      </c>
      <c r="E85" s="868">
        <v>29000</v>
      </c>
    </row>
    <row r="86" spans="1:5" s="280" customFormat="1" ht="11.25" customHeight="1" x14ac:dyDescent="0.2">
      <c r="A86" s="279" t="s">
        <v>352</v>
      </c>
      <c r="B86" s="1192">
        <v>18</v>
      </c>
      <c r="C86" s="1193" t="s">
        <v>1460</v>
      </c>
      <c r="D86" s="787">
        <v>18</v>
      </c>
      <c r="E86" s="868">
        <v>140</v>
      </c>
    </row>
    <row r="87" spans="1:5" s="280" customFormat="1" ht="11.25" customHeight="1" x14ac:dyDescent="0.2">
      <c r="A87" s="279" t="s">
        <v>353</v>
      </c>
      <c r="B87" s="1192">
        <v>5300</v>
      </c>
      <c r="C87" s="1193" t="s">
        <v>1459</v>
      </c>
      <c r="D87" s="787"/>
      <c r="E87" s="868">
        <v>5300</v>
      </c>
    </row>
    <row r="88" spans="1:5" s="280" customFormat="1" ht="11.25" customHeight="1" x14ac:dyDescent="0.2">
      <c r="A88" s="279" t="s">
        <v>112</v>
      </c>
      <c r="B88" s="1192" t="s">
        <v>1014</v>
      </c>
      <c r="C88" s="1193" t="s">
        <v>1014</v>
      </c>
      <c r="D88" s="787"/>
      <c r="E88" s="868"/>
    </row>
    <row r="89" spans="1:5" s="280" customFormat="1" ht="11.25" customHeight="1" x14ac:dyDescent="0.2">
      <c r="A89" s="279" t="s">
        <v>354</v>
      </c>
      <c r="B89" s="1192">
        <v>9.0000000000000006E-5</v>
      </c>
      <c r="C89" s="1193" t="s">
        <v>1460</v>
      </c>
      <c r="D89" s="787">
        <v>9.0000000000000006E-5</v>
      </c>
      <c r="E89" s="868">
        <v>7.8999999999999996E-5</v>
      </c>
    </row>
    <row r="90" spans="1:5" s="280" customFormat="1" ht="11.25" customHeight="1" x14ac:dyDescent="0.2">
      <c r="A90" s="279" t="s">
        <v>355</v>
      </c>
      <c r="B90" s="1192">
        <v>3.8999999999999999E-5</v>
      </c>
      <c r="C90" s="1193" t="s">
        <v>1459</v>
      </c>
      <c r="D90" s="787"/>
      <c r="E90" s="868">
        <v>3.8999999999999999E-5</v>
      </c>
    </row>
    <row r="91" spans="1:5" s="280" customFormat="1" ht="11.25" customHeight="1" x14ac:dyDescent="0.2">
      <c r="A91" s="279" t="s">
        <v>385</v>
      </c>
      <c r="B91" s="1192">
        <v>2.4000000000000001E-4</v>
      </c>
      <c r="C91" s="1193" t="s">
        <v>1460</v>
      </c>
      <c r="D91" s="787">
        <v>2.4000000000000001E-4</v>
      </c>
      <c r="E91" s="868">
        <v>2.9E-4</v>
      </c>
    </row>
    <row r="92" spans="1:5" s="280" customFormat="1" ht="11.25" customHeight="1" x14ac:dyDescent="0.2">
      <c r="A92" s="279" t="s">
        <v>356</v>
      </c>
      <c r="B92" s="1192">
        <v>16</v>
      </c>
      <c r="C92" s="1193" t="s">
        <v>1460</v>
      </c>
      <c r="D92" s="787">
        <v>16</v>
      </c>
      <c r="E92" s="868">
        <v>18</v>
      </c>
    </row>
    <row r="93" spans="1:5" s="280" customFormat="1" ht="11.25" customHeight="1" x14ac:dyDescent="0.2">
      <c r="A93" s="279" t="s">
        <v>378</v>
      </c>
      <c r="B93" s="1192">
        <v>0.02</v>
      </c>
      <c r="C93" s="1193" t="s">
        <v>1460</v>
      </c>
      <c r="D93" s="787">
        <v>0.02</v>
      </c>
      <c r="E93" s="868">
        <v>6.3E-2</v>
      </c>
    </row>
    <row r="94" spans="1:5" s="280" customFormat="1" ht="11.25" customHeight="1" x14ac:dyDescent="0.2">
      <c r="A94" s="279" t="s">
        <v>357</v>
      </c>
      <c r="B94" s="1192">
        <v>2.9</v>
      </c>
      <c r="C94" s="1193" t="s">
        <v>1460</v>
      </c>
      <c r="D94" s="787">
        <v>2.9</v>
      </c>
      <c r="E94" s="868">
        <v>3.3</v>
      </c>
    </row>
    <row r="95" spans="1:5" s="280" customFormat="1" ht="11.25" customHeight="1" x14ac:dyDescent="0.2">
      <c r="A95" s="279" t="s">
        <v>113</v>
      </c>
      <c r="B95" s="1192" t="s">
        <v>1014</v>
      </c>
      <c r="C95" s="1193" t="s">
        <v>1014</v>
      </c>
      <c r="D95" s="787"/>
      <c r="E95" s="868"/>
    </row>
    <row r="96" spans="1:5" s="280" customFormat="1" ht="11.25" customHeight="1" x14ac:dyDescent="0.2">
      <c r="A96" s="279" t="s">
        <v>358</v>
      </c>
      <c r="B96" s="1192">
        <v>1.7999999999999999E-2</v>
      </c>
      <c r="C96" s="1193" t="s">
        <v>1459</v>
      </c>
      <c r="D96" s="787"/>
      <c r="E96" s="868">
        <v>1.7999999999999999E-2</v>
      </c>
    </row>
    <row r="97" spans="1:5" s="280" customFormat="1" ht="11.25" customHeight="1" x14ac:dyDescent="0.2">
      <c r="A97" s="279" t="s">
        <v>114</v>
      </c>
      <c r="B97" s="1192">
        <v>170000</v>
      </c>
      <c r="C97" s="1193" t="s">
        <v>1460</v>
      </c>
      <c r="D97" s="1196">
        <v>170000</v>
      </c>
      <c r="E97" s="868"/>
    </row>
    <row r="98" spans="1:5" s="280" customFormat="1" ht="11.25" customHeight="1" x14ac:dyDescent="0.2">
      <c r="A98" s="279" t="s">
        <v>359</v>
      </c>
      <c r="B98" s="1192" t="s">
        <v>1014</v>
      </c>
      <c r="C98" s="1193" t="s">
        <v>1014</v>
      </c>
      <c r="D98" s="787"/>
      <c r="E98" s="868"/>
    </row>
    <row r="99" spans="1:5" s="280" customFormat="1" ht="11.25" customHeight="1" x14ac:dyDescent="0.2">
      <c r="A99" s="279" t="s">
        <v>360</v>
      </c>
      <c r="B99" s="1192">
        <v>4.7E-2</v>
      </c>
      <c r="C99" s="1193" t="s">
        <v>1460</v>
      </c>
      <c r="D99" s="787">
        <v>4.7E-2</v>
      </c>
      <c r="E99" s="868">
        <v>0.3</v>
      </c>
    </row>
    <row r="100" spans="1:5" s="280" customFormat="1" ht="11.25" customHeight="1" x14ac:dyDescent="0.2">
      <c r="A100" s="279" t="s">
        <v>361</v>
      </c>
      <c r="B100" s="1192" t="s">
        <v>1014</v>
      </c>
      <c r="C100" s="1193" t="s">
        <v>1014</v>
      </c>
      <c r="D100" s="787"/>
      <c r="E100" s="868"/>
    </row>
    <row r="101" spans="1:5" s="280" customFormat="1" ht="11.25" customHeight="1" x14ac:dyDescent="0.2">
      <c r="A101" s="279" t="s">
        <v>363</v>
      </c>
      <c r="B101" s="1192" t="s">
        <v>1014</v>
      </c>
      <c r="C101" s="1193" t="s">
        <v>1014</v>
      </c>
      <c r="D101" s="787"/>
      <c r="E101" s="868"/>
    </row>
    <row r="102" spans="1:5" s="280" customFormat="1" ht="11.25" customHeight="1" x14ac:dyDescent="0.2">
      <c r="A102" s="279" t="s">
        <v>364</v>
      </c>
      <c r="B102" s="1192" t="s">
        <v>1014</v>
      </c>
      <c r="C102" s="1193" t="s">
        <v>1014</v>
      </c>
      <c r="D102" s="787"/>
      <c r="E102" s="868"/>
    </row>
    <row r="103" spans="1:5" s="280" customFormat="1" ht="11.25" customHeight="1" x14ac:dyDescent="0.2">
      <c r="A103" s="279" t="s">
        <v>365</v>
      </c>
      <c r="B103" s="1192" t="s">
        <v>1014</v>
      </c>
      <c r="C103" s="1193" t="s">
        <v>1014</v>
      </c>
      <c r="D103" s="787"/>
      <c r="E103" s="868"/>
    </row>
    <row r="104" spans="1:5" s="280" customFormat="1" ht="11.25" customHeight="1" x14ac:dyDescent="0.2">
      <c r="A104" s="279" t="s">
        <v>366</v>
      </c>
      <c r="B104" s="1192" t="s">
        <v>1014</v>
      </c>
      <c r="C104" s="1193" t="s">
        <v>1014</v>
      </c>
      <c r="D104" s="787"/>
      <c r="E104" s="868"/>
    </row>
    <row r="105" spans="1:5" s="280" customFormat="1" ht="11.25" customHeight="1" x14ac:dyDescent="0.2">
      <c r="A105" s="279" t="s">
        <v>362</v>
      </c>
      <c r="B105" s="1192">
        <v>590</v>
      </c>
      <c r="C105" s="1193" t="s">
        <v>1459</v>
      </c>
      <c r="D105" s="787"/>
      <c r="E105" s="868">
        <v>590</v>
      </c>
    </row>
    <row r="106" spans="1:5" s="280" customFormat="1" ht="11.25" customHeight="1" x14ac:dyDescent="0.2">
      <c r="A106" s="279" t="s">
        <v>631</v>
      </c>
      <c r="B106" s="1192" t="s">
        <v>1014</v>
      </c>
      <c r="C106" s="1193" t="s">
        <v>1014</v>
      </c>
      <c r="D106" s="787"/>
      <c r="E106" s="868"/>
    </row>
    <row r="107" spans="1:5" s="280" customFormat="1" ht="11.25" customHeight="1" x14ac:dyDescent="0.2">
      <c r="A107" s="279" t="s">
        <v>632</v>
      </c>
      <c r="B107" s="1192" t="s">
        <v>1014</v>
      </c>
      <c r="C107" s="1193" t="s">
        <v>1014</v>
      </c>
      <c r="D107" s="787"/>
      <c r="E107" s="868"/>
    </row>
    <row r="108" spans="1:5" s="280" customFormat="1" ht="11.25" customHeight="1" x14ac:dyDescent="0.2">
      <c r="A108" s="279" t="s">
        <v>506</v>
      </c>
      <c r="B108" s="1192" t="s">
        <v>1014</v>
      </c>
      <c r="C108" s="1193" t="s">
        <v>1014</v>
      </c>
      <c r="D108" s="787"/>
      <c r="E108" s="868"/>
    </row>
    <row r="109" spans="1:5" s="280" customFormat="1" ht="11.25" customHeight="1" x14ac:dyDescent="0.2">
      <c r="A109" s="279" t="s">
        <v>507</v>
      </c>
      <c r="B109" s="1192" t="s">
        <v>1014</v>
      </c>
      <c r="C109" s="1193" t="s">
        <v>1014</v>
      </c>
      <c r="D109" s="787"/>
      <c r="E109" s="868"/>
    </row>
    <row r="110" spans="1:5" s="280" customFormat="1" ht="11.25" customHeight="1" x14ac:dyDescent="0.2">
      <c r="A110" s="279" t="s">
        <v>866</v>
      </c>
      <c r="B110" s="1192">
        <v>33</v>
      </c>
      <c r="C110" s="1193" t="s">
        <v>1460</v>
      </c>
      <c r="D110" s="787">
        <v>33</v>
      </c>
      <c r="E110" s="868">
        <v>4600</v>
      </c>
    </row>
    <row r="111" spans="1:5" s="280" customFormat="1" ht="11.25" customHeight="1" x14ac:dyDescent="0.2">
      <c r="A111" s="279" t="s">
        <v>115</v>
      </c>
      <c r="B111" s="1192" t="s">
        <v>1014</v>
      </c>
      <c r="C111" s="1193" t="s">
        <v>1014</v>
      </c>
      <c r="D111" s="787"/>
      <c r="E111" s="868"/>
    </row>
    <row r="112" spans="1:5" s="280" customFormat="1" ht="11.25" customHeight="1" x14ac:dyDescent="0.2">
      <c r="A112" s="279" t="s">
        <v>116</v>
      </c>
      <c r="B112" s="1192" t="s">
        <v>1014</v>
      </c>
      <c r="C112" s="1193" t="s">
        <v>1014</v>
      </c>
      <c r="D112" s="787"/>
      <c r="E112" s="868"/>
    </row>
    <row r="113" spans="1:5" s="280" customFormat="1" ht="11.25" customHeight="1" x14ac:dyDescent="0.2">
      <c r="A113" s="279" t="s">
        <v>117</v>
      </c>
      <c r="B113" s="1192" t="s">
        <v>1014</v>
      </c>
      <c r="C113" s="1193" t="s">
        <v>1014</v>
      </c>
      <c r="D113" s="787"/>
      <c r="E113" s="868"/>
    </row>
    <row r="114" spans="1:5" s="280" customFormat="1" ht="11.25" customHeight="1" x14ac:dyDescent="0.2">
      <c r="A114" s="279" t="s">
        <v>118</v>
      </c>
      <c r="B114" s="1192" t="s">
        <v>1014</v>
      </c>
      <c r="C114" s="1193" t="s">
        <v>1014</v>
      </c>
      <c r="D114" s="787"/>
      <c r="E114" s="868"/>
    </row>
    <row r="115" spans="1:5" s="280" customFormat="1" ht="11.25" customHeight="1" x14ac:dyDescent="0.2">
      <c r="A115" s="279" t="s">
        <v>119</v>
      </c>
      <c r="B115" s="1192" t="s">
        <v>1014</v>
      </c>
      <c r="C115" s="1193" t="s">
        <v>1014</v>
      </c>
      <c r="D115" s="787"/>
      <c r="E115" s="868"/>
    </row>
    <row r="116" spans="1:5" s="280" customFormat="1" ht="11.25" customHeight="1" x14ac:dyDescent="0.2">
      <c r="A116" s="279" t="s">
        <v>508</v>
      </c>
      <c r="B116" s="1192">
        <v>3</v>
      </c>
      <c r="C116" s="1193" t="s">
        <v>1459</v>
      </c>
      <c r="D116" s="787"/>
      <c r="E116" s="868">
        <v>3</v>
      </c>
    </row>
    <row r="117" spans="1:5" s="280" customFormat="1" ht="11.25" customHeight="1" x14ac:dyDescent="0.2">
      <c r="A117" s="279" t="s">
        <v>120</v>
      </c>
      <c r="B117" s="1192" t="s">
        <v>1014</v>
      </c>
      <c r="C117" s="1193" t="s">
        <v>1014</v>
      </c>
      <c r="D117" s="787"/>
      <c r="E117" s="868"/>
    </row>
    <row r="118" spans="1:5" s="280" customFormat="1" ht="11.25" customHeight="1" x14ac:dyDescent="0.2">
      <c r="A118" s="279" t="s">
        <v>241</v>
      </c>
      <c r="B118" s="1192" t="s">
        <v>1014</v>
      </c>
      <c r="C118" s="1193" t="s">
        <v>1014</v>
      </c>
      <c r="D118" s="787"/>
      <c r="E118" s="868"/>
    </row>
    <row r="119" spans="1:5" s="280" customFormat="1" ht="11.25" customHeight="1" x14ac:dyDescent="0.2">
      <c r="A119" s="279" t="s">
        <v>509</v>
      </c>
      <c r="B119" s="1192" t="s">
        <v>1014</v>
      </c>
      <c r="C119" s="1193" t="s">
        <v>1014</v>
      </c>
      <c r="D119" s="787"/>
      <c r="E119" s="868"/>
    </row>
    <row r="120" spans="1:5" s="280" customFormat="1" ht="11.25" customHeight="1" x14ac:dyDescent="0.2">
      <c r="A120" s="279" t="s">
        <v>510</v>
      </c>
      <c r="B120" s="1192">
        <v>1700000</v>
      </c>
      <c r="C120" s="1193" t="s">
        <v>1459</v>
      </c>
      <c r="D120" s="787"/>
      <c r="E120" s="868">
        <v>1700000</v>
      </c>
    </row>
    <row r="121" spans="1:5" s="280" customFormat="1" ht="11.25" customHeight="1" x14ac:dyDescent="0.2">
      <c r="A121" s="279" t="s">
        <v>379</v>
      </c>
      <c r="B121" s="1192">
        <v>7.8999999999999996E-5</v>
      </c>
      <c r="C121" s="1193" t="s">
        <v>1460</v>
      </c>
      <c r="D121" s="787">
        <v>7.8999999999999996E-5</v>
      </c>
      <c r="E121" s="868">
        <v>6.3999999999999997E-5</v>
      </c>
    </row>
    <row r="122" spans="1:5" s="280" customFormat="1" ht="11.25" customHeight="1" x14ac:dyDescent="0.2">
      <c r="A122" s="279" t="s">
        <v>121</v>
      </c>
      <c r="B122" s="1192" t="s">
        <v>1014</v>
      </c>
      <c r="C122" s="1193" t="s">
        <v>1014</v>
      </c>
      <c r="D122" s="787"/>
      <c r="E122" s="868"/>
    </row>
    <row r="123" spans="1:5" s="280" customFormat="1" ht="11.25" customHeight="1" x14ac:dyDescent="0.2">
      <c r="A123" s="279" t="s">
        <v>511</v>
      </c>
      <c r="B123" s="1192">
        <v>4000</v>
      </c>
      <c r="C123" s="1193" t="s">
        <v>1459</v>
      </c>
      <c r="D123" s="787"/>
      <c r="E123" s="868">
        <v>4000</v>
      </c>
    </row>
    <row r="124" spans="1:5" s="280" customFormat="1" ht="11.25" customHeight="1" x14ac:dyDescent="0.2">
      <c r="A124" s="279" t="s">
        <v>512</v>
      </c>
      <c r="B124" s="1192" t="s">
        <v>1014</v>
      </c>
      <c r="C124" s="1193" t="s">
        <v>1014</v>
      </c>
      <c r="D124" s="787"/>
      <c r="E124" s="868"/>
    </row>
    <row r="125" spans="1:5" s="280" customFormat="1" ht="11.25" customHeight="1" x14ac:dyDescent="0.2">
      <c r="A125" s="279" t="s">
        <v>867</v>
      </c>
      <c r="B125" s="1192" t="s">
        <v>1014</v>
      </c>
      <c r="C125" s="1193" t="s">
        <v>1014</v>
      </c>
      <c r="D125" s="787"/>
      <c r="E125" s="868"/>
    </row>
    <row r="126" spans="1:5" s="280" customFormat="1" ht="11.25" customHeight="1" x14ac:dyDescent="0.2">
      <c r="A126" s="279" t="s">
        <v>122</v>
      </c>
      <c r="B126" s="1192" t="s">
        <v>1014</v>
      </c>
      <c r="C126" s="1193" t="s">
        <v>1014</v>
      </c>
      <c r="D126" s="787"/>
      <c r="E126" s="868"/>
    </row>
    <row r="127" spans="1:5" s="280" customFormat="1" ht="11.25" customHeight="1" x14ac:dyDescent="0.2">
      <c r="A127" s="279" t="s">
        <v>513</v>
      </c>
      <c r="B127" s="1192" t="s">
        <v>1014</v>
      </c>
      <c r="C127" s="1193" t="s">
        <v>1014</v>
      </c>
      <c r="D127" s="787"/>
      <c r="E127" s="868"/>
    </row>
    <row r="128" spans="1:5" s="280" customFormat="1" ht="11.25" customHeight="1" x14ac:dyDescent="0.2">
      <c r="A128" s="279" t="s">
        <v>123</v>
      </c>
      <c r="B128" s="1192" t="s">
        <v>1014</v>
      </c>
      <c r="C128" s="1193" t="s">
        <v>1014</v>
      </c>
      <c r="D128" s="787"/>
      <c r="E128" s="868"/>
    </row>
    <row r="129" spans="1:5" s="280" customFormat="1" ht="11.25" customHeight="1" x14ac:dyDescent="0.2">
      <c r="A129" s="279" t="s">
        <v>27</v>
      </c>
      <c r="B129" s="1192" t="s">
        <v>1014</v>
      </c>
      <c r="C129" s="1193" t="s">
        <v>1014</v>
      </c>
      <c r="D129" s="787"/>
      <c r="E129" s="868"/>
    </row>
    <row r="130" spans="1:5" s="280" customFormat="1" ht="11.25" customHeight="1" x14ac:dyDescent="0.2">
      <c r="A130" s="279" t="s">
        <v>514</v>
      </c>
      <c r="B130" s="1192" t="s">
        <v>1014</v>
      </c>
      <c r="C130" s="1193" t="s">
        <v>1014</v>
      </c>
      <c r="D130" s="787"/>
      <c r="E130" s="868"/>
    </row>
    <row r="131" spans="1:5" s="280" customFormat="1" ht="11.25" customHeight="1" x14ac:dyDescent="0.2">
      <c r="A131" s="279" t="s">
        <v>515</v>
      </c>
      <c r="B131" s="1192">
        <v>3.5</v>
      </c>
      <c r="C131" s="1193" t="s">
        <v>1460</v>
      </c>
      <c r="D131" s="787">
        <v>3.5</v>
      </c>
      <c r="E131" s="868">
        <v>4</v>
      </c>
    </row>
    <row r="132" spans="1:5" s="280" customFormat="1" ht="11.25" customHeight="1" x14ac:dyDescent="0.2">
      <c r="A132" s="279" t="s">
        <v>516</v>
      </c>
      <c r="B132" s="1192">
        <v>2.9</v>
      </c>
      <c r="C132" s="1193" t="s">
        <v>1460</v>
      </c>
      <c r="D132" s="1122">
        <v>2.9</v>
      </c>
      <c r="E132" s="868">
        <v>3.3</v>
      </c>
    </row>
    <row r="133" spans="1:5" s="280" customFormat="1" ht="11.25" customHeight="1" x14ac:dyDescent="0.2">
      <c r="A133" s="279" t="s">
        <v>124</v>
      </c>
      <c r="B133" s="1192" t="s">
        <v>1014</v>
      </c>
      <c r="C133" s="1193" t="s">
        <v>1014</v>
      </c>
      <c r="D133" s="787"/>
      <c r="E133" s="868"/>
    </row>
    <row r="134" spans="1:5" s="280" customFormat="1" ht="11.25" customHeight="1" x14ac:dyDescent="0.2">
      <c r="A134" s="279" t="s">
        <v>125</v>
      </c>
      <c r="B134" s="1192" t="s">
        <v>1014</v>
      </c>
      <c r="C134" s="1193" t="s">
        <v>1014</v>
      </c>
      <c r="D134" s="787"/>
      <c r="E134" s="868"/>
    </row>
    <row r="135" spans="1:5" s="280" customFormat="1" ht="11.25" customHeight="1" x14ac:dyDescent="0.2">
      <c r="A135" s="279" t="s">
        <v>517</v>
      </c>
      <c r="B135" s="1192">
        <v>16</v>
      </c>
      <c r="C135" s="1193" t="s">
        <v>1460</v>
      </c>
      <c r="D135" s="787">
        <v>16</v>
      </c>
      <c r="E135" s="868">
        <v>6.3</v>
      </c>
    </row>
    <row r="136" spans="1:5" s="280" customFormat="1" ht="11.25" customHeight="1" x14ac:dyDescent="0.2">
      <c r="A136" s="279" t="s">
        <v>380</v>
      </c>
      <c r="B136" s="1192">
        <v>140000</v>
      </c>
      <c r="C136" s="1193" t="s">
        <v>1460</v>
      </c>
      <c r="D136" s="787">
        <v>140000</v>
      </c>
      <c r="E136" s="868">
        <v>200000</v>
      </c>
    </row>
    <row r="137" spans="1:5" s="280" customFormat="1" ht="11.25" customHeight="1" x14ac:dyDescent="0.2">
      <c r="A137" s="279" t="s">
        <v>28</v>
      </c>
      <c r="B137" s="1192">
        <v>2.4000000000000001E-4</v>
      </c>
      <c r="C137" s="1193" t="s">
        <v>1460</v>
      </c>
      <c r="D137" s="787">
        <v>2.4000000000000001E-4</v>
      </c>
      <c r="E137" s="868">
        <v>2.7999999999999998E-4</v>
      </c>
    </row>
    <row r="138" spans="1:5" s="280" customFormat="1" ht="11.25" customHeight="1" x14ac:dyDescent="0.2">
      <c r="A138" s="279" t="s">
        <v>66</v>
      </c>
      <c r="B138" s="1192" t="s">
        <v>1014</v>
      </c>
      <c r="C138" s="1193" t="s">
        <v>1014</v>
      </c>
      <c r="D138" s="1120"/>
      <c r="E138" s="1197"/>
    </row>
    <row r="139" spans="1:5" s="280" customFormat="1" ht="11.25" customHeight="1" x14ac:dyDescent="0.2">
      <c r="A139" s="279" t="s">
        <v>65</v>
      </c>
      <c r="B139" s="1192" t="s">
        <v>1014</v>
      </c>
      <c r="C139" s="1193" t="s">
        <v>1014</v>
      </c>
      <c r="D139" s="1120"/>
      <c r="E139" s="1197"/>
    </row>
    <row r="140" spans="1:5" s="280" customFormat="1" ht="11.25" customHeight="1" x14ac:dyDescent="0.2">
      <c r="A140" s="279" t="s">
        <v>825</v>
      </c>
      <c r="B140" s="1192" t="s">
        <v>1014</v>
      </c>
      <c r="C140" s="1193" t="s">
        <v>1014</v>
      </c>
      <c r="D140" s="1120"/>
      <c r="E140" s="1197"/>
    </row>
    <row r="141" spans="1:5" s="280" customFormat="1" ht="11.25" customHeight="1" x14ac:dyDescent="0.2">
      <c r="A141" s="279" t="s">
        <v>868</v>
      </c>
      <c r="B141" s="1192" t="s">
        <v>1014</v>
      </c>
      <c r="C141" s="1193" t="s">
        <v>1014</v>
      </c>
      <c r="D141" s="787"/>
      <c r="E141" s="868"/>
    </row>
    <row r="142" spans="1:5" s="280" customFormat="1" ht="11.25" customHeight="1" x14ac:dyDescent="0.2">
      <c r="A142" s="279" t="s">
        <v>869</v>
      </c>
      <c r="B142" s="1192">
        <v>340000</v>
      </c>
      <c r="C142" s="1193" t="s">
        <v>1460</v>
      </c>
      <c r="D142" s="787">
        <v>340000</v>
      </c>
      <c r="E142" s="868"/>
    </row>
    <row r="143" spans="1:5" s="280" customFormat="1" ht="11.25" customHeight="1" x14ac:dyDescent="0.2">
      <c r="A143" s="279" t="s">
        <v>518</v>
      </c>
      <c r="B143" s="1192">
        <v>14</v>
      </c>
      <c r="C143" s="1193" t="s">
        <v>1460</v>
      </c>
      <c r="D143" s="787">
        <v>14</v>
      </c>
      <c r="E143" s="868">
        <v>16</v>
      </c>
    </row>
    <row r="144" spans="1:5" s="280" customFormat="1" ht="11.25" customHeight="1" x14ac:dyDescent="0.2">
      <c r="A144" s="279" t="s">
        <v>519</v>
      </c>
      <c r="B144" s="1192">
        <v>26</v>
      </c>
      <c r="C144" s="1193" t="s">
        <v>1460</v>
      </c>
      <c r="D144" s="787">
        <v>26</v>
      </c>
      <c r="E144" s="868">
        <v>30</v>
      </c>
    </row>
    <row r="145" spans="1:9" ht="11.25" customHeight="1" x14ac:dyDescent="0.2">
      <c r="A145" s="279" t="s">
        <v>520</v>
      </c>
      <c r="B145" s="1192">
        <v>3600</v>
      </c>
      <c r="C145" s="1193" t="s">
        <v>1459</v>
      </c>
      <c r="D145" s="787"/>
      <c r="E145" s="868">
        <v>3600</v>
      </c>
      <c r="I145" s="280"/>
    </row>
    <row r="146" spans="1:9" ht="11.25" customHeight="1" x14ac:dyDescent="0.2">
      <c r="A146" s="279" t="s">
        <v>521</v>
      </c>
      <c r="B146" s="1192">
        <v>1.2</v>
      </c>
      <c r="C146" s="1193" t="s">
        <v>1460</v>
      </c>
      <c r="D146" s="787">
        <v>1.2</v>
      </c>
      <c r="E146" s="868"/>
      <c r="I146" s="280"/>
    </row>
    <row r="147" spans="1:9" ht="11.25" customHeight="1" x14ac:dyDescent="0.2">
      <c r="A147" s="305" t="s">
        <v>126</v>
      </c>
      <c r="B147" s="1192"/>
      <c r="C147" s="1193"/>
      <c r="D147" s="787"/>
      <c r="E147" s="868"/>
      <c r="I147" s="280"/>
    </row>
    <row r="148" spans="1:9" ht="11.25" customHeight="1" x14ac:dyDescent="0.2">
      <c r="A148" s="279" t="s">
        <v>127</v>
      </c>
      <c r="B148" s="1192" t="s">
        <v>1014</v>
      </c>
      <c r="C148" s="1193" t="s">
        <v>1014</v>
      </c>
      <c r="D148" s="787"/>
      <c r="E148" s="868"/>
      <c r="I148" s="280"/>
    </row>
    <row r="149" spans="1:9" ht="11.25" customHeight="1" x14ac:dyDescent="0.2">
      <c r="A149" s="279" t="s">
        <v>128</v>
      </c>
      <c r="B149" s="1192" t="s">
        <v>1014</v>
      </c>
      <c r="C149" s="1193" t="s">
        <v>1014</v>
      </c>
      <c r="D149" s="787"/>
      <c r="E149" s="868"/>
      <c r="I149" s="280"/>
    </row>
    <row r="150" spans="1:9" ht="11.25" customHeight="1" x14ac:dyDescent="0.2">
      <c r="A150" s="279" t="s">
        <v>129</v>
      </c>
      <c r="B150" s="1192" t="s">
        <v>1014</v>
      </c>
      <c r="C150" s="1193" t="s">
        <v>1014</v>
      </c>
      <c r="D150" s="787"/>
      <c r="E150" s="868"/>
      <c r="I150" s="280"/>
    </row>
    <row r="151" spans="1:9" ht="11.25" customHeight="1" x14ac:dyDescent="0.2">
      <c r="A151" s="279" t="s">
        <v>643</v>
      </c>
      <c r="B151" s="1192" t="s">
        <v>1014</v>
      </c>
      <c r="C151" s="1193" t="s">
        <v>1014</v>
      </c>
      <c r="D151" s="787"/>
      <c r="E151" s="868"/>
      <c r="I151" s="280"/>
    </row>
    <row r="152" spans="1:9" ht="11.25" customHeight="1" x14ac:dyDescent="0.2">
      <c r="A152" s="279" t="s">
        <v>644</v>
      </c>
      <c r="B152" s="1192" t="s">
        <v>1014</v>
      </c>
      <c r="C152" s="1193" t="s">
        <v>1014</v>
      </c>
      <c r="D152" s="787"/>
      <c r="E152" s="868"/>
      <c r="I152" s="280"/>
    </row>
    <row r="153" spans="1:9" ht="11.25" customHeight="1" x14ac:dyDescent="0.2">
      <c r="A153" s="279" t="s">
        <v>645</v>
      </c>
      <c r="B153" s="1192" t="s">
        <v>1014</v>
      </c>
      <c r="C153" s="1193" t="s">
        <v>1014</v>
      </c>
      <c r="D153" s="787"/>
      <c r="E153" s="868"/>
      <c r="I153" s="280"/>
    </row>
    <row r="154" spans="1:9" ht="11.25" customHeight="1" x14ac:dyDescent="0.2">
      <c r="A154" s="279" t="s">
        <v>646</v>
      </c>
      <c r="B154" s="1192" t="s">
        <v>1014</v>
      </c>
      <c r="C154" s="1193" t="s">
        <v>1014</v>
      </c>
      <c r="D154" s="787"/>
      <c r="E154" s="868"/>
      <c r="I154" s="280"/>
    </row>
    <row r="155" spans="1:9" ht="11.25" customHeight="1" x14ac:dyDescent="0.2">
      <c r="A155" s="279" t="s">
        <v>522</v>
      </c>
      <c r="B155" s="1192" t="s">
        <v>1014</v>
      </c>
      <c r="C155" s="1193" t="s">
        <v>1014</v>
      </c>
      <c r="D155" s="787"/>
      <c r="E155" s="868"/>
      <c r="I155" s="280"/>
    </row>
    <row r="156" spans="1:9" ht="11.25" customHeight="1" x14ac:dyDescent="0.2">
      <c r="A156" s="279" t="s">
        <v>523</v>
      </c>
      <c r="B156" s="1192">
        <v>170</v>
      </c>
      <c r="C156" s="1193" t="s">
        <v>1460</v>
      </c>
      <c r="D156" s="1122">
        <v>170</v>
      </c>
      <c r="E156" s="994">
        <v>530</v>
      </c>
      <c r="I156" s="280"/>
    </row>
    <row r="157" spans="1:9" ht="11.25" customHeight="1" x14ac:dyDescent="0.2">
      <c r="A157" s="279" t="s">
        <v>524</v>
      </c>
      <c r="B157" s="1192" t="s">
        <v>1014</v>
      </c>
      <c r="C157" s="1193" t="s">
        <v>1014</v>
      </c>
      <c r="D157" s="787"/>
      <c r="E157" s="868"/>
      <c r="I157" s="280"/>
    </row>
    <row r="158" spans="1:9" ht="11.25" customHeight="1" thickBot="1" x14ac:dyDescent="0.25">
      <c r="A158" s="281" t="s">
        <v>525</v>
      </c>
      <c r="B158" s="1192" t="s">
        <v>1014</v>
      </c>
      <c r="C158" s="1198" t="s">
        <v>1014</v>
      </c>
      <c r="D158" s="961"/>
      <c r="E158" s="1036"/>
      <c r="I158" s="280"/>
    </row>
    <row r="159" spans="1:9" ht="11.25" customHeight="1" thickTop="1" x14ac:dyDescent="0.2">
      <c r="A159" s="763"/>
      <c r="B159" s="1125"/>
      <c r="C159" s="1125"/>
      <c r="D159" s="1020"/>
      <c r="E159" s="1199"/>
    </row>
    <row r="160" spans="1:9" ht="11.25" customHeight="1" x14ac:dyDescent="0.2">
      <c r="A160" s="66" t="s">
        <v>741</v>
      </c>
      <c r="B160" s="604"/>
      <c r="C160" s="604"/>
      <c r="D160" s="275"/>
      <c r="E160" s="1127"/>
    </row>
    <row r="161" spans="1:5" ht="11.25" customHeight="1" x14ac:dyDescent="0.2">
      <c r="A161" s="283" t="s">
        <v>1111</v>
      </c>
      <c r="B161" s="358"/>
      <c r="C161" s="358"/>
      <c r="D161" s="358"/>
      <c r="E161" s="1201"/>
    </row>
    <row r="162" spans="1:5" ht="11.25" customHeight="1" x14ac:dyDescent="0.2">
      <c r="A162" s="283" t="s">
        <v>550</v>
      </c>
      <c r="B162" s="358"/>
      <c r="C162" s="358"/>
      <c r="D162" s="358"/>
      <c r="E162" s="1201"/>
    </row>
    <row r="163" spans="1:5" ht="11.25" customHeight="1" x14ac:dyDescent="0.2">
      <c r="A163" s="66" t="s">
        <v>529</v>
      </c>
      <c r="B163" s="604"/>
      <c r="C163" s="604"/>
      <c r="D163" s="275"/>
      <c r="E163" s="1127"/>
    </row>
    <row r="164" spans="1:5" ht="11.25" customHeight="1" x14ac:dyDescent="0.2">
      <c r="A164" s="67" t="s">
        <v>549</v>
      </c>
      <c r="B164" s="604"/>
      <c r="C164" s="604"/>
      <c r="D164" s="275"/>
      <c r="E164" s="1127"/>
    </row>
    <row r="165" spans="1:5" ht="11.25" customHeight="1" thickBot="1" x14ac:dyDescent="0.25">
      <c r="A165" s="69" t="s">
        <v>636</v>
      </c>
      <c r="B165" s="888"/>
      <c r="C165" s="888"/>
      <c r="D165" s="1202"/>
      <c r="E165" s="1203"/>
    </row>
    <row r="166" spans="1:5" ht="10.8" thickTop="1" x14ac:dyDescent="0.2"/>
  </sheetData>
  <sheetProtection algorithmName="SHA-512" hashValue="iLIHSlGuuJdBGk2cW0wN8P/YiZWYqIbXQ+5J/OddoXEmnT2IaInKLCZnYuQwpKHNs+CCTExAAu7762awJCM0/Q==" saltValue="091ye1iAAGnsCeohzscEGw==" spinCount="100000" sheet="1" objects="1" scenarios="1"/>
  <phoneticPr fontId="0" type="noConversion"/>
  <printOptions horizontalCentered="1"/>
  <pageMargins left="0.17" right="0.16" top="0.53" bottom="1" header="0.5" footer="0.5"/>
  <pageSetup scale="93" fitToHeight="4" orientation="landscape" r:id="rId1"/>
  <headerFooter alignWithMargins="0">
    <oddFooter>&amp;LHawai'i DOH
Summer 2016 (rev Nov 2016)&amp;C&amp;8Page &amp;P of &amp;N&amp;R&amp;A</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E165"/>
  <sheetViews>
    <sheetView zoomScaleNormal="100" workbookViewId="0">
      <pane ySplit="2136"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4.6640625" style="280" customWidth="1"/>
    <col min="3" max="4" width="9.109375" style="280"/>
    <col min="5" max="5" width="13.88671875" style="1200" customWidth="1"/>
    <col min="6" max="7" width="10.44140625" style="280" customWidth="1"/>
    <col min="8" max="16384" width="9.109375" style="280"/>
  </cols>
  <sheetData>
    <row r="1" spans="1:5" s="1069" customFormat="1" ht="31.2" x14ac:dyDescent="0.3">
      <c r="A1" s="1067" t="s">
        <v>935</v>
      </c>
      <c r="B1" s="1067"/>
    </row>
    <row r="2" spans="1:5" s="1069" customFormat="1" ht="13.8" x14ac:dyDescent="0.25">
      <c r="A2" s="1002" t="s">
        <v>38</v>
      </c>
      <c r="B2" s="1002"/>
    </row>
    <row r="3" spans="1:5" s="275" customFormat="1" ht="10.8" thickBot="1" x14ac:dyDescent="0.25">
      <c r="A3" s="1003"/>
      <c r="B3" s="1003"/>
      <c r="E3" s="883"/>
    </row>
    <row r="4" spans="1:5" s="278" customFormat="1" ht="21.6" thickTop="1" thickBot="1" x14ac:dyDescent="0.25">
      <c r="A4" s="1040" t="s">
        <v>242</v>
      </c>
      <c r="B4" s="1204" t="s">
        <v>261</v>
      </c>
    </row>
    <row r="5" spans="1:5" s="278" customFormat="1" x14ac:dyDescent="0.2">
      <c r="A5" s="309" t="s">
        <v>589</v>
      </c>
      <c r="B5" s="832" t="s">
        <v>381</v>
      </c>
    </row>
    <row r="6" spans="1:5" s="278" customFormat="1" x14ac:dyDescent="0.2">
      <c r="A6" s="279" t="s">
        <v>590</v>
      </c>
      <c r="B6" s="837" t="s">
        <v>381</v>
      </c>
    </row>
    <row r="7" spans="1:5" s="278" customFormat="1" x14ac:dyDescent="0.2">
      <c r="A7" s="279" t="s">
        <v>591</v>
      </c>
      <c r="B7" s="837" t="s">
        <v>381</v>
      </c>
    </row>
    <row r="8" spans="1:5" s="278" customFormat="1" x14ac:dyDescent="0.2">
      <c r="A8" s="279" t="s">
        <v>592</v>
      </c>
      <c r="B8" s="837" t="s">
        <v>381</v>
      </c>
    </row>
    <row r="9" spans="1:5" s="278" customFormat="1" x14ac:dyDescent="0.2">
      <c r="A9" s="279" t="s">
        <v>171</v>
      </c>
      <c r="B9" s="837" t="s">
        <v>381</v>
      </c>
    </row>
    <row r="10" spans="1:5" s="278" customFormat="1" x14ac:dyDescent="0.2">
      <c r="A10" s="305" t="s">
        <v>172</v>
      </c>
      <c r="B10" s="837" t="s">
        <v>381</v>
      </c>
    </row>
    <row r="11" spans="1:5" s="278" customFormat="1" x14ac:dyDescent="0.2">
      <c r="A11" s="305" t="s">
        <v>103</v>
      </c>
      <c r="B11" s="837" t="s">
        <v>381</v>
      </c>
    </row>
    <row r="12" spans="1:5" s="278" customFormat="1" x14ac:dyDescent="0.2">
      <c r="A12" s="279" t="s">
        <v>593</v>
      </c>
      <c r="B12" s="837" t="s">
        <v>381</v>
      </c>
    </row>
    <row r="13" spans="1:5" s="278" customFormat="1" x14ac:dyDescent="0.2">
      <c r="A13" s="279" t="s">
        <v>594</v>
      </c>
      <c r="B13" s="837" t="s">
        <v>381</v>
      </c>
    </row>
    <row r="14" spans="1:5" s="278" customFormat="1" x14ac:dyDescent="0.2">
      <c r="A14" s="279" t="s">
        <v>731</v>
      </c>
      <c r="B14" s="837">
        <v>100</v>
      </c>
    </row>
    <row r="15" spans="1:5" s="278" customFormat="1" x14ac:dyDescent="0.2">
      <c r="A15" s="279" t="s">
        <v>104</v>
      </c>
      <c r="B15" s="837" t="s">
        <v>381</v>
      </c>
    </row>
    <row r="16" spans="1:5" s="278" customFormat="1" x14ac:dyDescent="0.2">
      <c r="A16" s="279" t="s">
        <v>732</v>
      </c>
      <c r="B16" s="837" t="s">
        <v>381</v>
      </c>
    </row>
    <row r="17" spans="1:2" s="278" customFormat="1" x14ac:dyDescent="0.2">
      <c r="A17" s="279" t="s">
        <v>1245</v>
      </c>
      <c r="B17" s="837"/>
    </row>
    <row r="18" spans="1:2" s="278" customFormat="1" x14ac:dyDescent="0.2">
      <c r="A18" s="279" t="s">
        <v>733</v>
      </c>
      <c r="B18" s="837" t="s">
        <v>381</v>
      </c>
    </row>
    <row r="19" spans="1:2" s="278" customFormat="1" x14ac:dyDescent="0.2">
      <c r="A19" s="279" t="s">
        <v>734</v>
      </c>
      <c r="B19" s="837" t="s">
        <v>381</v>
      </c>
    </row>
    <row r="20" spans="1:2" s="278" customFormat="1" x14ac:dyDescent="0.2">
      <c r="A20" s="279" t="s">
        <v>735</v>
      </c>
      <c r="B20" s="837" t="s">
        <v>381</v>
      </c>
    </row>
    <row r="21" spans="1:2" s="278" customFormat="1" x14ac:dyDescent="0.2">
      <c r="A21" s="279" t="s">
        <v>736</v>
      </c>
      <c r="B21" s="837" t="s">
        <v>381</v>
      </c>
    </row>
    <row r="22" spans="1:2" s="278" customFormat="1" x14ac:dyDescent="0.2">
      <c r="A22" s="279" t="s">
        <v>737</v>
      </c>
      <c r="B22" s="837" t="s">
        <v>381</v>
      </c>
    </row>
    <row r="23" spans="1:2" s="278" customFormat="1" x14ac:dyDescent="0.2">
      <c r="A23" s="279" t="s">
        <v>738</v>
      </c>
      <c r="B23" s="837" t="s">
        <v>381</v>
      </c>
    </row>
    <row r="24" spans="1:2" s="278" customFormat="1" x14ac:dyDescent="0.2">
      <c r="A24" s="279" t="s">
        <v>136</v>
      </c>
      <c r="B24" s="837">
        <v>100</v>
      </c>
    </row>
    <row r="25" spans="1:2" s="278" customFormat="1" x14ac:dyDescent="0.2">
      <c r="A25" s="279" t="s">
        <v>243</v>
      </c>
      <c r="B25" s="837" t="s">
        <v>381</v>
      </c>
    </row>
    <row r="26" spans="1:2" s="278" customFormat="1" x14ac:dyDescent="0.2">
      <c r="A26" s="279" t="s">
        <v>137</v>
      </c>
      <c r="B26" s="837" t="s">
        <v>381</v>
      </c>
    </row>
    <row r="27" spans="1:2" s="278" customFormat="1" x14ac:dyDescent="0.2">
      <c r="A27" s="789" t="s">
        <v>1177</v>
      </c>
      <c r="B27" s="837" t="s">
        <v>381</v>
      </c>
    </row>
    <row r="28" spans="1:2" s="278" customFormat="1" x14ac:dyDescent="0.2">
      <c r="A28" s="279" t="s">
        <v>138</v>
      </c>
      <c r="B28" s="837" t="s">
        <v>381</v>
      </c>
    </row>
    <row r="29" spans="1:2" s="278" customFormat="1" x14ac:dyDescent="0.2">
      <c r="A29" s="279" t="s">
        <v>139</v>
      </c>
      <c r="B29" s="837">
        <v>700</v>
      </c>
    </row>
    <row r="30" spans="1:2" s="278" customFormat="1" x14ac:dyDescent="0.2">
      <c r="A30" s="279" t="s">
        <v>140</v>
      </c>
      <c r="B30" s="837" t="s">
        <v>381</v>
      </c>
    </row>
    <row r="31" spans="1:2" s="278" customFormat="1" x14ac:dyDescent="0.2">
      <c r="A31" s="279" t="s">
        <v>141</v>
      </c>
      <c r="B31" s="837" t="s">
        <v>381</v>
      </c>
    </row>
    <row r="32" spans="1:2" s="278" customFormat="1" x14ac:dyDescent="0.2">
      <c r="A32" s="279" t="s">
        <v>142</v>
      </c>
      <c r="B32" s="837" t="s">
        <v>381</v>
      </c>
    </row>
    <row r="33" spans="1:2" s="278" customFormat="1" x14ac:dyDescent="0.2">
      <c r="A33" s="279" t="s">
        <v>143</v>
      </c>
      <c r="B33" s="837">
        <v>10</v>
      </c>
    </row>
    <row r="34" spans="1:2" s="278" customFormat="1" x14ac:dyDescent="0.2">
      <c r="A34" s="279" t="s">
        <v>144</v>
      </c>
      <c r="B34" s="837" t="s">
        <v>381</v>
      </c>
    </row>
    <row r="35" spans="1:2" s="278" customFormat="1" x14ac:dyDescent="0.2">
      <c r="A35" s="279" t="s">
        <v>655</v>
      </c>
      <c r="B35" s="837" t="s">
        <v>381</v>
      </c>
    </row>
    <row r="36" spans="1:2" s="278" customFormat="1" x14ac:dyDescent="0.2">
      <c r="A36" s="279" t="s">
        <v>145</v>
      </c>
      <c r="B36" s="837" t="s">
        <v>381</v>
      </c>
    </row>
    <row r="37" spans="1:2" s="278" customFormat="1" x14ac:dyDescent="0.2">
      <c r="A37" s="279" t="s">
        <v>146</v>
      </c>
      <c r="B37" s="837" t="s">
        <v>381</v>
      </c>
    </row>
    <row r="38" spans="1:2" s="278" customFormat="1" x14ac:dyDescent="0.2">
      <c r="A38" s="279" t="s">
        <v>829</v>
      </c>
      <c r="B38" s="837" t="s">
        <v>381</v>
      </c>
    </row>
    <row r="39" spans="1:2" s="280" customFormat="1" ht="11.25" customHeight="1" x14ac:dyDescent="0.2">
      <c r="A39" s="307" t="s">
        <v>147</v>
      </c>
      <c r="B39" s="1205" t="s">
        <v>381</v>
      </c>
    </row>
    <row r="40" spans="1:2" s="280" customFormat="1" ht="11.25" customHeight="1" x14ac:dyDescent="0.2">
      <c r="A40" s="279" t="s">
        <v>830</v>
      </c>
      <c r="B40" s="1205" t="s">
        <v>381</v>
      </c>
    </row>
    <row r="41" spans="1:2" s="280" customFormat="1" ht="11.25" customHeight="1" x14ac:dyDescent="0.2">
      <c r="A41" s="279" t="s">
        <v>148</v>
      </c>
      <c r="B41" s="1205" t="s">
        <v>381</v>
      </c>
    </row>
    <row r="42" spans="1:2" s="280" customFormat="1" ht="11.25" customHeight="1" x14ac:dyDescent="0.2">
      <c r="A42" s="279" t="s">
        <v>653</v>
      </c>
      <c r="B42" s="1205" t="s">
        <v>381</v>
      </c>
    </row>
    <row r="43" spans="1:2" s="280" customFormat="1" ht="11.25" customHeight="1" x14ac:dyDescent="0.2">
      <c r="A43" s="279" t="s">
        <v>827</v>
      </c>
      <c r="B43" s="1205" t="s">
        <v>381</v>
      </c>
    </row>
    <row r="44" spans="1:2" s="280" customFormat="1" ht="11.25" customHeight="1" x14ac:dyDescent="0.2">
      <c r="A44" s="279" t="s">
        <v>828</v>
      </c>
      <c r="B44" s="1205">
        <v>100</v>
      </c>
    </row>
    <row r="45" spans="1:2" s="280" customFormat="1" ht="11.25" customHeight="1" x14ac:dyDescent="0.2">
      <c r="A45" s="279" t="s">
        <v>149</v>
      </c>
      <c r="B45" s="837" t="s">
        <v>381</v>
      </c>
    </row>
    <row r="46" spans="1:2" s="280" customFormat="1" ht="11.25" customHeight="1" x14ac:dyDescent="0.2">
      <c r="A46" s="279" t="s">
        <v>150</v>
      </c>
      <c r="B46" s="1205">
        <v>50</v>
      </c>
    </row>
    <row r="47" spans="1:2" s="280" customFormat="1" ht="11.25" customHeight="1" x14ac:dyDescent="0.2">
      <c r="A47" s="279" t="s">
        <v>151</v>
      </c>
      <c r="B47" s="1205">
        <v>200</v>
      </c>
    </row>
    <row r="48" spans="1:2" s="280" customFormat="1" ht="11.25" customHeight="1" x14ac:dyDescent="0.2">
      <c r="A48" s="279" t="s">
        <v>152</v>
      </c>
      <c r="B48" s="1205" t="s">
        <v>381</v>
      </c>
    </row>
    <row r="49" spans="1:2" s="280" customFormat="1" ht="11.25" customHeight="1" x14ac:dyDescent="0.2">
      <c r="A49" s="305" t="s">
        <v>105</v>
      </c>
      <c r="B49" s="1205" t="s">
        <v>381</v>
      </c>
    </row>
    <row r="50" spans="1:2" s="280" customFormat="1" ht="11.25" customHeight="1" x14ac:dyDescent="0.2">
      <c r="A50" s="279" t="s">
        <v>106</v>
      </c>
      <c r="B50" s="1205" t="s">
        <v>381</v>
      </c>
    </row>
    <row r="51" spans="1:2" s="280" customFormat="1" ht="11.25" customHeight="1" x14ac:dyDescent="0.2">
      <c r="A51" s="279" t="s">
        <v>153</v>
      </c>
      <c r="B51" s="1205" t="s">
        <v>381</v>
      </c>
    </row>
    <row r="52" spans="1:2" s="280" customFormat="1" ht="11.25" customHeight="1" x14ac:dyDescent="0.2">
      <c r="A52" s="279" t="s">
        <v>401</v>
      </c>
      <c r="B52" s="1205" t="s">
        <v>381</v>
      </c>
    </row>
    <row r="53" spans="1:2" s="280" customFormat="1" ht="11.25" customHeight="1" x14ac:dyDescent="0.2">
      <c r="A53" s="279" t="s">
        <v>154</v>
      </c>
      <c r="B53" s="1205" t="s">
        <v>381</v>
      </c>
    </row>
    <row r="54" spans="1:2" s="280" customFormat="1" ht="11.25" customHeight="1" x14ac:dyDescent="0.2">
      <c r="A54" s="279" t="s">
        <v>528</v>
      </c>
      <c r="B54" s="1205" t="s">
        <v>381</v>
      </c>
    </row>
    <row r="55" spans="1:2" s="280" customFormat="1" ht="11.25" customHeight="1" x14ac:dyDescent="0.2">
      <c r="A55" s="279" t="s">
        <v>155</v>
      </c>
      <c r="B55" s="1205" t="s">
        <v>381</v>
      </c>
    </row>
    <row r="56" spans="1:2" s="280" customFormat="1" ht="11.25" customHeight="1" x14ac:dyDescent="0.2">
      <c r="A56" s="279" t="s">
        <v>235</v>
      </c>
      <c r="B56" s="1205" t="s">
        <v>381</v>
      </c>
    </row>
    <row r="57" spans="1:2" s="280" customFormat="1" ht="11.25" customHeight="1" x14ac:dyDescent="0.2">
      <c r="A57" s="279" t="s">
        <v>236</v>
      </c>
      <c r="B57" s="1205" t="s">
        <v>381</v>
      </c>
    </row>
    <row r="58" spans="1:2" s="280" customFormat="1" ht="11.25" customHeight="1" x14ac:dyDescent="0.2">
      <c r="A58" s="279" t="s">
        <v>237</v>
      </c>
      <c r="B58" s="1205" t="s">
        <v>381</v>
      </c>
    </row>
    <row r="59" spans="1:2" s="280" customFormat="1" ht="11.25" customHeight="1" x14ac:dyDescent="0.2">
      <c r="A59" s="279" t="s">
        <v>375</v>
      </c>
      <c r="B59" s="1205" t="s">
        <v>381</v>
      </c>
    </row>
    <row r="60" spans="1:2" s="280" customFormat="1" ht="11.25" customHeight="1" x14ac:dyDescent="0.2">
      <c r="A60" s="279" t="s">
        <v>376</v>
      </c>
      <c r="B60" s="1205" t="s">
        <v>381</v>
      </c>
    </row>
    <row r="61" spans="1:2" s="280" customFormat="1" ht="11.25" customHeight="1" x14ac:dyDescent="0.2">
      <c r="A61" s="279" t="s">
        <v>377</v>
      </c>
      <c r="B61" s="1205" t="s">
        <v>381</v>
      </c>
    </row>
    <row r="62" spans="1:2" s="280" customFormat="1" ht="11.25" customHeight="1" x14ac:dyDescent="0.2">
      <c r="A62" s="279" t="s">
        <v>244</v>
      </c>
      <c r="B62" s="1205" t="s">
        <v>381</v>
      </c>
    </row>
    <row r="63" spans="1:2" s="280" customFormat="1" ht="11.25" customHeight="1" x14ac:dyDescent="0.2">
      <c r="A63" s="279" t="s">
        <v>245</v>
      </c>
      <c r="B63" s="1205" t="s">
        <v>381</v>
      </c>
    </row>
    <row r="64" spans="1:2" s="280" customFormat="1" ht="11.25" customHeight="1" x14ac:dyDescent="0.2">
      <c r="A64" s="279" t="s">
        <v>307</v>
      </c>
      <c r="B64" s="1205" t="s">
        <v>381</v>
      </c>
    </row>
    <row r="65" spans="1:2" s="280" customFormat="1" ht="11.25" customHeight="1" x14ac:dyDescent="0.2">
      <c r="A65" s="279" t="s">
        <v>308</v>
      </c>
      <c r="B65" s="1205" t="s">
        <v>381</v>
      </c>
    </row>
    <row r="66" spans="1:2" s="280" customFormat="1" ht="11.25" customHeight="1" x14ac:dyDescent="0.2">
      <c r="A66" s="279" t="s">
        <v>238</v>
      </c>
      <c r="B66" s="1205" t="s">
        <v>381</v>
      </c>
    </row>
    <row r="67" spans="1:2" s="280" customFormat="1" ht="11.25" customHeight="1" x14ac:dyDescent="0.2">
      <c r="A67" s="279" t="s">
        <v>1002</v>
      </c>
      <c r="B67" s="1205" t="s">
        <v>381</v>
      </c>
    </row>
    <row r="68" spans="1:2" s="280" customFormat="1" ht="11.25" customHeight="1" x14ac:dyDescent="0.2">
      <c r="A68" s="279" t="s">
        <v>107</v>
      </c>
      <c r="B68" s="1205" t="s">
        <v>381</v>
      </c>
    </row>
    <row r="69" spans="1:2" s="280" customFormat="1" ht="11.25" customHeight="1" x14ac:dyDescent="0.2">
      <c r="A69" s="279" t="s">
        <v>1003</v>
      </c>
      <c r="B69" s="1205" t="s">
        <v>381</v>
      </c>
    </row>
    <row r="70" spans="1:2" s="280" customFormat="1" ht="11.25" customHeight="1" x14ac:dyDescent="0.2">
      <c r="A70" s="279" t="s">
        <v>309</v>
      </c>
      <c r="B70" s="1205" t="s">
        <v>381</v>
      </c>
    </row>
    <row r="71" spans="1:2" s="280" customFormat="1" ht="11.25" customHeight="1" x14ac:dyDescent="0.2">
      <c r="A71" s="279" t="s">
        <v>1004</v>
      </c>
      <c r="B71" s="1205" t="s">
        <v>381</v>
      </c>
    </row>
    <row r="72" spans="1:2" s="280" customFormat="1" ht="11.25" customHeight="1" x14ac:dyDescent="0.2">
      <c r="A72" s="279" t="s">
        <v>1005</v>
      </c>
      <c r="B72" s="1205" t="s">
        <v>381</v>
      </c>
    </row>
    <row r="73" spans="1:2" s="280" customFormat="1" ht="11.25" customHeight="1" x14ac:dyDescent="0.2">
      <c r="A73" s="279" t="s">
        <v>1007</v>
      </c>
      <c r="B73" s="1205" t="s">
        <v>381</v>
      </c>
    </row>
    <row r="74" spans="1:2" s="280" customFormat="1" ht="11.25" customHeight="1" x14ac:dyDescent="0.2">
      <c r="A74" s="279" t="s">
        <v>1006</v>
      </c>
      <c r="B74" s="1205" t="s">
        <v>381</v>
      </c>
    </row>
    <row r="75" spans="1:2" s="280" customFormat="1" ht="11.25" customHeight="1" x14ac:dyDescent="0.2">
      <c r="A75" s="305" t="s">
        <v>108</v>
      </c>
      <c r="B75" s="1205" t="s">
        <v>381</v>
      </c>
    </row>
    <row r="76" spans="1:2" s="280" customFormat="1" ht="11.25" customHeight="1" x14ac:dyDescent="0.2">
      <c r="A76" s="279" t="s">
        <v>310</v>
      </c>
      <c r="B76" s="1205" t="s">
        <v>381</v>
      </c>
    </row>
    <row r="77" spans="1:2" s="280" customFormat="1" ht="11.25" customHeight="1" x14ac:dyDescent="0.2">
      <c r="A77" s="305" t="s">
        <v>109</v>
      </c>
      <c r="B77" s="1205" t="s">
        <v>381</v>
      </c>
    </row>
    <row r="78" spans="1:2" s="280" customFormat="1" ht="11.25" customHeight="1" x14ac:dyDescent="0.2">
      <c r="A78" s="305" t="s">
        <v>110</v>
      </c>
      <c r="B78" s="1205" t="s">
        <v>381</v>
      </c>
    </row>
    <row r="79" spans="1:2" s="280" customFormat="1" ht="11.25" customHeight="1" x14ac:dyDescent="0.2">
      <c r="A79" s="279" t="s">
        <v>402</v>
      </c>
      <c r="B79" s="1205" t="s">
        <v>381</v>
      </c>
    </row>
    <row r="80" spans="1:2" s="280" customFormat="1" ht="11.25" customHeight="1" x14ac:dyDescent="0.2">
      <c r="A80" s="279" t="s">
        <v>635</v>
      </c>
      <c r="B80" s="1205" t="s">
        <v>381</v>
      </c>
    </row>
    <row r="81" spans="1:2" s="280" customFormat="1" ht="11.25" customHeight="1" x14ac:dyDescent="0.2">
      <c r="A81" s="279" t="s">
        <v>111</v>
      </c>
      <c r="B81" s="1205" t="s">
        <v>381</v>
      </c>
    </row>
    <row r="82" spans="1:2" s="280" customFormat="1" ht="11.25" customHeight="1" x14ac:dyDescent="0.2">
      <c r="A82" s="279" t="s">
        <v>384</v>
      </c>
      <c r="B82" s="1205" t="s">
        <v>381</v>
      </c>
    </row>
    <row r="83" spans="1:2" s="280" customFormat="1" ht="11.25" customHeight="1" x14ac:dyDescent="0.2">
      <c r="A83" s="279" t="s">
        <v>350</v>
      </c>
      <c r="B83" s="1205" t="s">
        <v>381</v>
      </c>
    </row>
    <row r="84" spans="1:2" s="280" customFormat="1" ht="11.25" customHeight="1" x14ac:dyDescent="0.2">
      <c r="A84" s="279" t="s">
        <v>36</v>
      </c>
      <c r="B84" s="1205" t="s">
        <v>381</v>
      </c>
    </row>
    <row r="85" spans="1:2" s="280" customFormat="1" ht="11.25" customHeight="1" x14ac:dyDescent="0.2">
      <c r="A85" s="279" t="s">
        <v>351</v>
      </c>
      <c r="B85" s="1205" t="s">
        <v>381</v>
      </c>
    </row>
    <row r="86" spans="1:2" s="280" customFormat="1" ht="11.25" customHeight="1" x14ac:dyDescent="0.2">
      <c r="A86" s="279" t="s">
        <v>352</v>
      </c>
      <c r="B86" s="1205" t="s">
        <v>381</v>
      </c>
    </row>
    <row r="87" spans="1:2" s="280" customFormat="1" ht="11.25" customHeight="1" x14ac:dyDescent="0.2">
      <c r="A87" s="279" t="s">
        <v>353</v>
      </c>
      <c r="B87" s="1205" t="s">
        <v>381</v>
      </c>
    </row>
    <row r="88" spans="1:2" s="280" customFormat="1" ht="11.25" customHeight="1" x14ac:dyDescent="0.2">
      <c r="A88" s="279" t="s">
        <v>112</v>
      </c>
      <c r="B88" s="1205" t="s">
        <v>381</v>
      </c>
    </row>
    <row r="89" spans="1:2" s="280" customFormat="1" ht="11.25" customHeight="1" x14ac:dyDescent="0.2">
      <c r="A89" s="279" t="s">
        <v>354</v>
      </c>
      <c r="B89" s="1205" t="s">
        <v>381</v>
      </c>
    </row>
    <row r="90" spans="1:2" s="280" customFormat="1" ht="11.25" customHeight="1" x14ac:dyDescent="0.2">
      <c r="A90" s="279" t="s">
        <v>355</v>
      </c>
      <c r="B90" s="1205" t="s">
        <v>381</v>
      </c>
    </row>
    <row r="91" spans="1:2" s="280" customFormat="1" ht="11.25" customHeight="1" x14ac:dyDescent="0.2">
      <c r="A91" s="279" t="s">
        <v>385</v>
      </c>
      <c r="B91" s="1205" t="s">
        <v>381</v>
      </c>
    </row>
    <row r="92" spans="1:2" s="280" customFormat="1" ht="11.25" customHeight="1" x14ac:dyDescent="0.2">
      <c r="A92" s="279" t="s">
        <v>356</v>
      </c>
      <c r="B92" s="1205" t="s">
        <v>381</v>
      </c>
    </row>
    <row r="93" spans="1:2" s="280" customFormat="1" ht="11.25" customHeight="1" x14ac:dyDescent="0.2">
      <c r="A93" s="279" t="s">
        <v>378</v>
      </c>
      <c r="B93" s="1205" t="s">
        <v>381</v>
      </c>
    </row>
    <row r="94" spans="1:2" s="280" customFormat="1" ht="11.25" customHeight="1" x14ac:dyDescent="0.2">
      <c r="A94" s="279" t="s">
        <v>357</v>
      </c>
      <c r="B94" s="1205" t="s">
        <v>381</v>
      </c>
    </row>
    <row r="95" spans="1:2" s="280" customFormat="1" ht="11.25" customHeight="1" x14ac:dyDescent="0.2">
      <c r="A95" s="279" t="s">
        <v>113</v>
      </c>
      <c r="B95" s="1205" t="s">
        <v>381</v>
      </c>
    </row>
    <row r="96" spans="1:2" s="280" customFormat="1" ht="11.25" customHeight="1" x14ac:dyDescent="0.2">
      <c r="A96" s="279" t="s">
        <v>358</v>
      </c>
      <c r="B96" s="1205" t="s">
        <v>381</v>
      </c>
    </row>
    <row r="97" spans="1:2" s="280" customFormat="1" ht="11.25" customHeight="1" x14ac:dyDescent="0.2">
      <c r="A97" s="279" t="s">
        <v>114</v>
      </c>
      <c r="B97" s="1205" t="s">
        <v>381</v>
      </c>
    </row>
    <row r="98" spans="1:2" s="280" customFormat="1" ht="11.25" customHeight="1" x14ac:dyDescent="0.2">
      <c r="A98" s="279" t="s">
        <v>359</v>
      </c>
      <c r="B98" s="1205" t="s">
        <v>381</v>
      </c>
    </row>
    <row r="99" spans="1:2" s="280" customFormat="1" ht="11.25" customHeight="1" x14ac:dyDescent="0.2">
      <c r="A99" s="279" t="s">
        <v>360</v>
      </c>
      <c r="B99" s="1205" t="s">
        <v>381</v>
      </c>
    </row>
    <row r="100" spans="1:2" s="280" customFormat="1" ht="11.25" customHeight="1" x14ac:dyDescent="0.2">
      <c r="A100" s="279" t="s">
        <v>361</v>
      </c>
      <c r="B100" s="1205" t="s">
        <v>381</v>
      </c>
    </row>
    <row r="101" spans="1:2" s="280" customFormat="1" ht="11.25" customHeight="1" x14ac:dyDescent="0.2">
      <c r="A101" s="279" t="s">
        <v>363</v>
      </c>
      <c r="B101" s="1205" t="s">
        <v>381</v>
      </c>
    </row>
    <row r="102" spans="1:2" s="280" customFormat="1" ht="11.25" customHeight="1" x14ac:dyDescent="0.2">
      <c r="A102" s="279" t="s">
        <v>364</v>
      </c>
      <c r="B102" s="1205" t="s">
        <v>381</v>
      </c>
    </row>
    <row r="103" spans="1:2" s="280" customFormat="1" ht="11.25" customHeight="1" x14ac:dyDescent="0.2">
      <c r="A103" s="279" t="s">
        <v>365</v>
      </c>
      <c r="B103" s="1205" t="s">
        <v>381</v>
      </c>
    </row>
    <row r="104" spans="1:2" s="280" customFormat="1" ht="11.25" customHeight="1" x14ac:dyDescent="0.2">
      <c r="A104" s="279" t="s">
        <v>366</v>
      </c>
      <c r="B104" s="1205" t="s">
        <v>381</v>
      </c>
    </row>
    <row r="105" spans="1:2" s="280" customFormat="1" ht="11.25" customHeight="1" x14ac:dyDescent="0.2">
      <c r="A105" s="279" t="s">
        <v>362</v>
      </c>
      <c r="B105" s="1205" t="s">
        <v>381</v>
      </c>
    </row>
    <row r="106" spans="1:2" s="280" customFormat="1" ht="11.25" customHeight="1" x14ac:dyDescent="0.2">
      <c r="A106" s="279" t="s">
        <v>631</v>
      </c>
      <c r="B106" s="1205" t="s">
        <v>381</v>
      </c>
    </row>
    <row r="107" spans="1:2" s="280" customFormat="1" ht="11.25" customHeight="1" x14ac:dyDescent="0.2">
      <c r="A107" s="279" t="s">
        <v>632</v>
      </c>
      <c r="B107" s="1205" t="s">
        <v>381</v>
      </c>
    </row>
    <row r="108" spans="1:2" s="280" customFormat="1" ht="11.25" customHeight="1" x14ac:dyDescent="0.2">
      <c r="A108" s="279" t="s">
        <v>506</v>
      </c>
      <c r="B108" s="1205">
        <v>10</v>
      </c>
    </row>
    <row r="109" spans="1:2" s="280" customFormat="1" ht="11.25" customHeight="1" x14ac:dyDescent="0.2">
      <c r="A109" s="279" t="s">
        <v>507</v>
      </c>
      <c r="B109" s="1205" t="s">
        <v>381</v>
      </c>
    </row>
    <row r="110" spans="1:2" s="280" customFormat="1" ht="11.25" customHeight="1" x14ac:dyDescent="0.2">
      <c r="A110" s="279" t="s">
        <v>866</v>
      </c>
      <c r="B110" s="1205">
        <v>200</v>
      </c>
    </row>
    <row r="111" spans="1:2" s="280" customFormat="1" ht="11.25" customHeight="1" x14ac:dyDescent="0.2">
      <c r="A111" s="305" t="s">
        <v>115</v>
      </c>
      <c r="B111" s="1205" t="s">
        <v>381</v>
      </c>
    </row>
    <row r="112" spans="1:2" s="280" customFormat="1" ht="11.25" customHeight="1" x14ac:dyDescent="0.2">
      <c r="A112" s="305" t="s">
        <v>116</v>
      </c>
      <c r="B112" s="1205" t="s">
        <v>381</v>
      </c>
    </row>
    <row r="113" spans="1:2" s="280" customFormat="1" ht="11.25" customHeight="1" x14ac:dyDescent="0.2">
      <c r="A113" s="305" t="s">
        <v>117</v>
      </c>
      <c r="B113" s="1205" t="s">
        <v>381</v>
      </c>
    </row>
    <row r="114" spans="1:2" s="280" customFormat="1" ht="11.25" customHeight="1" x14ac:dyDescent="0.2">
      <c r="A114" s="305" t="s">
        <v>118</v>
      </c>
      <c r="B114" s="1205" t="s">
        <v>381</v>
      </c>
    </row>
    <row r="115" spans="1:2" s="280" customFormat="1" ht="11.25" customHeight="1" x14ac:dyDescent="0.2">
      <c r="A115" s="305" t="s">
        <v>119</v>
      </c>
      <c r="B115" s="1205" t="s">
        <v>381</v>
      </c>
    </row>
    <row r="116" spans="1:2" s="280" customFormat="1" ht="11.25" customHeight="1" x14ac:dyDescent="0.2">
      <c r="A116" s="279" t="s">
        <v>508</v>
      </c>
      <c r="B116" s="1205" t="s">
        <v>381</v>
      </c>
    </row>
    <row r="117" spans="1:2" s="280" customFormat="1" ht="11.25" customHeight="1" x14ac:dyDescent="0.2">
      <c r="A117" s="305" t="s">
        <v>120</v>
      </c>
      <c r="B117" s="1205" t="s">
        <v>381</v>
      </c>
    </row>
    <row r="118" spans="1:2" s="280" customFormat="1" ht="11.25" customHeight="1" x14ac:dyDescent="0.2">
      <c r="A118" s="279" t="s">
        <v>241</v>
      </c>
      <c r="B118" s="1205" t="s">
        <v>381</v>
      </c>
    </row>
    <row r="119" spans="1:2" s="280" customFormat="1" ht="11.25" customHeight="1" x14ac:dyDescent="0.2">
      <c r="A119" s="279" t="s">
        <v>509</v>
      </c>
      <c r="B119" s="1205" t="s">
        <v>381</v>
      </c>
    </row>
    <row r="120" spans="1:2" s="280" customFormat="1" ht="11.25" customHeight="1" x14ac:dyDescent="0.2">
      <c r="A120" s="279" t="s">
        <v>510</v>
      </c>
      <c r="B120" s="1205" t="s">
        <v>381</v>
      </c>
    </row>
    <row r="121" spans="1:2" s="280" customFormat="1" ht="11.25" customHeight="1" x14ac:dyDescent="0.2">
      <c r="A121" s="279" t="s">
        <v>379</v>
      </c>
      <c r="B121" s="1205" t="s">
        <v>381</v>
      </c>
    </row>
    <row r="122" spans="1:2" s="280" customFormat="1" ht="11.25" customHeight="1" x14ac:dyDescent="0.2">
      <c r="A122" s="279" t="s">
        <v>121</v>
      </c>
      <c r="B122" s="1205" t="s">
        <v>381</v>
      </c>
    </row>
    <row r="123" spans="1:2" s="280" customFormat="1" ht="11.25" customHeight="1" x14ac:dyDescent="0.2">
      <c r="A123" s="279" t="s">
        <v>511</v>
      </c>
      <c r="B123" s="1205" t="s">
        <v>381</v>
      </c>
    </row>
    <row r="124" spans="1:2" s="280" customFormat="1" ht="11.25" customHeight="1" x14ac:dyDescent="0.2">
      <c r="A124" s="279" t="s">
        <v>512</v>
      </c>
      <c r="B124" s="1205">
        <v>20</v>
      </c>
    </row>
    <row r="125" spans="1:2" s="280" customFormat="1" ht="11.25" customHeight="1" x14ac:dyDescent="0.2">
      <c r="A125" s="279" t="s">
        <v>867</v>
      </c>
      <c r="B125" s="1205" t="s">
        <v>381</v>
      </c>
    </row>
    <row r="126" spans="1:2" s="280" customFormat="1" ht="11.25" customHeight="1" x14ac:dyDescent="0.2">
      <c r="A126" s="279" t="s">
        <v>122</v>
      </c>
      <c r="B126" s="1205" t="s">
        <v>381</v>
      </c>
    </row>
    <row r="127" spans="1:2" s="280" customFormat="1" ht="11.25" customHeight="1" x14ac:dyDescent="0.2">
      <c r="A127" s="279" t="s">
        <v>513</v>
      </c>
      <c r="B127" s="1205" t="s">
        <v>381</v>
      </c>
    </row>
    <row r="128" spans="1:2" s="280" customFormat="1" ht="11.25" customHeight="1" x14ac:dyDescent="0.2">
      <c r="A128" s="279" t="s">
        <v>123</v>
      </c>
      <c r="B128" s="1205" t="s">
        <v>381</v>
      </c>
    </row>
    <row r="129" spans="1:2" s="280" customFormat="1" ht="11.25" customHeight="1" x14ac:dyDescent="0.2">
      <c r="A129" s="279" t="s">
        <v>27</v>
      </c>
      <c r="B129" s="1205" t="s">
        <v>381</v>
      </c>
    </row>
    <row r="130" spans="1:2" s="280" customFormat="1" ht="11.25" customHeight="1" x14ac:dyDescent="0.2">
      <c r="A130" s="279" t="s">
        <v>514</v>
      </c>
      <c r="B130" s="1205" t="s">
        <v>381</v>
      </c>
    </row>
    <row r="131" spans="1:2" s="280" customFormat="1" ht="11.25" customHeight="1" x14ac:dyDescent="0.2">
      <c r="A131" s="279" t="s">
        <v>515</v>
      </c>
      <c r="B131" s="1205" t="s">
        <v>381</v>
      </c>
    </row>
    <row r="132" spans="1:2" s="280" customFormat="1" ht="11.25" customHeight="1" x14ac:dyDescent="0.2">
      <c r="A132" s="279" t="s">
        <v>516</v>
      </c>
      <c r="B132" s="1205" t="s">
        <v>381</v>
      </c>
    </row>
    <row r="133" spans="1:2" s="280" customFormat="1" ht="11.25" customHeight="1" x14ac:dyDescent="0.2">
      <c r="A133" s="279" t="s">
        <v>124</v>
      </c>
      <c r="B133" s="1205" t="s">
        <v>381</v>
      </c>
    </row>
    <row r="134" spans="1:2" s="280" customFormat="1" ht="11.25" customHeight="1" x14ac:dyDescent="0.2">
      <c r="A134" s="305" t="s">
        <v>125</v>
      </c>
      <c r="B134" s="1205" t="s">
        <v>381</v>
      </c>
    </row>
    <row r="135" spans="1:2" s="280" customFormat="1" ht="11.25" customHeight="1" x14ac:dyDescent="0.2">
      <c r="A135" s="279" t="s">
        <v>517</v>
      </c>
      <c r="B135" s="1205" t="s">
        <v>381</v>
      </c>
    </row>
    <row r="136" spans="1:2" s="280" customFormat="1" ht="11.25" customHeight="1" x14ac:dyDescent="0.2">
      <c r="A136" s="279" t="s">
        <v>380</v>
      </c>
      <c r="B136" s="1205" t="s">
        <v>381</v>
      </c>
    </row>
    <row r="137" spans="1:2" s="280" customFormat="1" ht="11.25" customHeight="1" x14ac:dyDescent="0.2">
      <c r="A137" s="279" t="s">
        <v>28</v>
      </c>
      <c r="B137" s="1205" t="s">
        <v>381</v>
      </c>
    </row>
    <row r="138" spans="1:2" s="280" customFormat="1" ht="11.25" customHeight="1" x14ac:dyDescent="0.2">
      <c r="A138" s="279" t="s">
        <v>66</v>
      </c>
      <c r="B138" s="1205" t="s">
        <v>381</v>
      </c>
    </row>
    <row r="139" spans="1:2" s="280" customFormat="1" ht="11.25" customHeight="1" x14ac:dyDescent="0.2">
      <c r="A139" s="279" t="s">
        <v>65</v>
      </c>
      <c r="B139" s="1205" t="s">
        <v>381</v>
      </c>
    </row>
    <row r="140" spans="1:2" s="280" customFormat="1" ht="11.25" customHeight="1" x14ac:dyDescent="0.2">
      <c r="A140" s="279" t="s">
        <v>825</v>
      </c>
      <c r="B140" s="1205" t="s">
        <v>381</v>
      </c>
    </row>
    <row r="141" spans="1:2" s="280" customFormat="1" ht="11.25" customHeight="1" x14ac:dyDescent="0.2">
      <c r="A141" s="279" t="s">
        <v>868</v>
      </c>
      <c r="B141" s="1205" t="s">
        <v>381</v>
      </c>
    </row>
    <row r="142" spans="1:2" s="280" customFormat="1" ht="11.25" customHeight="1" x14ac:dyDescent="0.2">
      <c r="A142" s="279" t="s">
        <v>869</v>
      </c>
      <c r="B142" s="1205" t="s">
        <v>381</v>
      </c>
    </row>
    <row r="143" spans="1:2" s="280" customFormat="1" ht="11.25" customHeight="1" x14ac:dyDescent="0.2">
      <c r="A143" s="279" t="s">
        <v>518</v>
      </c>
      <c r="B143" s="1205" t="s">
        <v>381</v>
      </c>
    </row>
    <row r="144" spans="1:2" s="280" customFormat="1" ht="11.25" customHeight="1" x14ac:dyDescent="0.2">
      <c r="A144" s="279" t="s">
        <v>519</v>
      </c>
      <c r="B144" s="1205" t="s">
        <v>381</v>
      </c>
    </row>
    <row r="145" spans="1:5" ht="11.25" customHeight="1" x14ac:dyDescent="0.2">
      <c r="A145" s="279" t="s">
        <v>520</v>
      </c>
      <c r="B145" s="1205" t="s">
        <v>381</v>
      </c>
      <c r="E145" s="280"/>
    </row>
    <row r="146" spans="1:5" ht="11.25" customHeight="1" x14ac:dyDescent="0.2">
      <c r="A146" s="279" t="s">
        <v>521</v>
      </c>
      <c r="B146" s="1205" t="s">
        <v>381</v>
      </c>
      <c r="E146" s="280"/>
    </row>
    <row r="147" spans="1:5" ht="11.25" customHeight="1" x14ac:dyDescent="0.2">
      <c r="A147" s="305" t="s">
        <v>126</v>
      </c>
      <c r="B147" s="1205" t="s">
        <v>381</v>
      </c>
      <c r="E147" s="280"/>
    </row>
    <row r="148" spans="1:5" ht="11.25" customHeight="1" x14ac:dyDescent="0.2">
      <c r="A148" s="279" t="s">
        <v>127</v>
      </c>
      <c r="B148" s="1205" t="s">
        <v>381</v>
      </c>
      <c r="E148" s="280"/>
    </row>
    <row r="149" spans="1:5" ht="11.25" customHeight="1" x14ac:dyDescent="0.2">
      <c r="A149" s="279" t="s">
        <v>128</v>
      </c>
      <c r="B149" s="1205" t="s">
        <v>381</v>
      </c>
      <c r="E149" s="280"/>
    </row>
    <row r="150" spans="1:5" ht="11.25" customHeight="1" x14ac:dyDescent="0.2">
      <c r="A150" s="279" t="s">
        <v>129</v>
      </c>
      <c r="B150" s="1205" t="s">
        <v>381</v>
      </c>
      <c r="E150" s="280"/>
    </row>
    <row r="151" spans="1:5" ht="11.25" customHeight="1" x14ac:dyDescent="0.2">
      <c r="A151" s="279" t="s">
        <v>643</v>
      </c>
      <c r="B151" s="1205" t="s">
        <v>381</v>
      </c>
      <c r="E151" s="280"/>
    </row>
    <row r="152" spans="1:5" ht="11.25" customHeight="1" x14ac:dyDescent="0.2">
      <c r="A152" s="305" t="s">
        <v>999</v>
      </c>
      <c r="B152" s="1205" t="s">
        <v>381</v>
      </c>
      <c r="E152" s="280"/>
    </row>
    <row r="153" spans="1:5" ht="11.25" customHeight="1" x14ac:dyDescent="0.2">
      <c r="A153" s="305" t="s">
        <v>644</v>
      </c>
      <c r="B153" s="1205" t="s">
        <v>381</v>
      </c>
      <c r="E153" s="280"/>
    </row>
    <row r="154" spans="1:5" ht="11.25" customHeight="1" x14ac:dyDescent="0.2">
      <c r="A154" s="305" t="s">
        <v>646</v>
      </c>
      <c r="B154" s="1205" t="s">
        <v>381</v>
      </c>
      <c r="E154" s="280"/>
    </row>
    <row r="155" spans="1:5" ht="11.25" customHeight="1" x14ac:dyDescent="0.2">
      <c r="A155" s="279" t="s">
        <v>522</v>
      </c>
      <c r="B155" s="837">
        <v>100</v>
      </c>
      <c r="E155" s="280"/>
    </row>
    <row r="156" spans="1:5" ht="11.25" customHeight="1" x14ac:dyDescent="0.2">
      <c r="A156" s="279" t="s">
        <v>523</v>
      </c>
      <c r="B156" s="837" t="s">
        <v>381</v>
      </c>
      <c r="E156" s="280"/>
    </row>
    <row r="157" spans="1:5" ht="11.25" customHeight="1" x14ac:dyDescent="0.2">
      <c r="A157" s="279" t="s">
        <v>524</v>
      </c>
      <c r="B157" s="837" t="s">
        <v>381</v>
      </c>
      <c r="E157" s="280"/>
    </row>
    <row r="158" spans="1:5" ht="11.25" customHeight="1" thickBot="1" x14ac:dyDescent="0.25">
      <c r="A158" s="281" t="s">
        <v>525</v>
      </c>
      <c r="B158" s="872">
        <v>2000</v>
      </c>
      <c r="E158" s="280"/>
    </row>
    <row r="159" spans="1:5" ht="11.25" customHeight="1" thickTop="1" x14ac:dyDescent="0.2">
      <c r="A159" s="66" t="s">
        <v>741</v>
      </c>
      <c r="B159" s="1206"/>
    </row>
    <row r="160" spans="1:5" ht="11.25" customHeight="1" x14ac:dyDescent="0.25">
      <c r="A160" s="1689" t="s">
        <v>552</v>
      </c>
      <c r="B160" s="1679"/>
    </row>
    <row r="161" spans="1:2" ht="11.25" customHeight="1" x14ac:dyDescent="0.25">
      <c r="A161" s="1680"/>
      <c r="B161" s="1682"/>
    </row>
    <row r="162" spans="1:2" ht="11.25" customHeight="1" x14ac:dyDescent="0.2">
      <c r="A162" s="66" t="s">
        <v>529</v>
      </c>
      <c r="B162" s="1206"/>
    </row>
    <row r="163" spans="1:2" ht="11.25" customHeight="1" x14ac:dyDescent="0.2">
      <c r="A163" s="67" t="s">
        <v>262</v>
      </c>
      <c r="B163" s="1201"/>
    </row>
    <row r="164" spans="1:2" ht="11.25" customHeight="1" thickBot="1" x14ac:dyDescent="0.25">
      <c r="A164" s="69" t="s">
        <v>946</v>
      </c>
      <c r="B164" s="1207"/>
    </row>
    <row r="165" spans="1:2" ht="10.8" thickTop="1" x14ac:dyDescent="0.2"/>
  </sheetData>
  <sheetProtection algorithmName="SHA-512" hashValue="806mIczzXvruA94XV4vZJ2Z7HCAsj1Mm0XqkJKHyM3fwAk40OtXNKX15ROrtP2zJlvfKUOUnNgRtkVA1Vyvkmw==" saltValue="2d+mfGtQAcoHbAw/ojL69g==" spinCount="100000" sheet="1" objects="1" scenarios="1"/>
  <mergeCells count="2">
    <mergeCell ref="A160:B160"/>
    <mergeCell ref="A161:B161"/>
  </mergeCells>
  <phoneticPr fontId="0" type="noConversion"/>
  <printOptions horizontalCentered="1"/>
  <pageMargins left="0.17" right="0.16" top="0.53" bottom="1" header="0.5" footer="0.5"/>
  <pageSetup orientation="portrait" r:id="rId1"/>
  <headerFooter alignWithMargins="0">
    <oddFooter>&amp;LHawai'i DOH
Summer 2016 (rev Nov 2016)&amp;C&amp;8Page &amp;P of &amp;N&amp;R&amp;A</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Q392"/>
  <sheetViews>
    <sheetView topLeftCell="C1" zoomScale="90" zoomScaleNormal="90" workbookViewId="0">
      <selection activeCell="C7" sqref="C7"/>
    </sheetView>
  </sheetViews>
  <sheetFormatPr defaultColWidth="8.6640625" defaultRowHeight="10.199999999999999" x14ac:dyDescent="0.2"/>
  <cols>
    <col min="1" max="1" width="0" style="294" hidden="1" customWidth="1"/>
    <col min="2" max="2" width="9.109375" style="294" hidden="1" customWidth="1"/>
    <col min="3" max="3" width="40.88671875" style="280" customWidth="1"/>
    <col min="4" max="4" width="13.5546875" style="291" customWidth="1"/>
    <col min="5" max="5" width="13.5546875" style="291" hidden="1" customWidth="1"/>
    <col min="6" max="6" width="13.5546875" style="291" customWidth="1"/>
    <col min="7" max="7" width="11.109375" style="291" customWidth="1"/>
    <col min="8" max="8" width="11.109375" style="284" customWidth="1"/>
    <col min="9" max="13" width="13.5546875" style="284" customWidth="1"/>
    <col min="14" max="14" width="13.5546875" style="771" customWidth="1"/>
    <col min="15" max="16" width="13.5546875" style="294" customWidth="1"/>
    <col min="17" max="16384" width="8.6640625" style="294"/>
  </cols>
  <sheetData>
    <row r="1" spans="1:17" ht="15.6" x14ac:dyDescent="0.2">
      <c r="C1" s="1208" t="s">
        <v>1051</v>
      </c>
      <c r="D1" s="1209"/>
      <c r="E1" s="1209"/>
      <c r="F1" s="1209"/>
      <c r="G1" s="1210"/>
      <c r="H1" s="1211"/>
      <c r="I1" s="1211"/>
      <c r="J1" s="1211"/>
      <c r="K1" s="1211"/>
      <c r="L1" s="1211"/>
      <c r="M1" s="1211"/>
      <c r="N1" s="1211"/>
    </row>
    <row r="2" spans="1:17" ht="16.2" thickBot="1" x14ac:dyDescent="0.25">
      <c r="C2" s="1208"/>
      <c r="D2" s="1209"/>
      <c r="E2" s="1209"/>
      <c r="F2" s="1209"/>
      <c r="G2" s="1210"/>
      <c r="H2" s="1211"/>
      <c r="I2" s="1211"/>
      <c r="J2" s="1211"/>
      <c r="K2" s="1211"/>
      <c r="L2" s="1211"/>
      <c r="M2" s="1211"/>
      <c r="N2" s="1211"/>
      <c r="O2" s="771"/>
    </row>
    <row r="3" spans="1:17" ht="16.8" thickTop="1" thickBot="1" x14ac:dyDescent="0.35">
      <c r="C3" s="1067"/>
      <c r="D3" s="294"/>
      <c r="E3" s="294"/>
      <c r="F3" s="294"/>
      <c r="I3" s="1212" t="s">
        <v>949</v>
      </c>
      <c r="J3" s="1213"/>
      <c r="K3" s="1213"/>
      <c r="L3" s="1213"/>
      <c r="M3" s="1214" t="s">
        <v>957</v>
      </c>
      <c r="N3" s="1213"/>
      <c r="O3" s="1215"/>
      <c r="P3" s="1216"/>
    </row>
    <row r="4" spans="1:17" ht="16.2" thickBot="1" x14ac:dyDescent="0.35">
      <c r="C4" s="1067"/>
      <c r="D4" s="294"/>
      <c r="E4" s="1217" t="s">
        <v>559</v>
      </c>
      <c r="F4" s="294"/>
      <c r="I4" s="1218" t="s">
        <v>958</v>
      </c>
      <c r="J4" s="1219"/>
      <c r="K4" s="1220" t="s">
        <v>959</v>
      </c>
      <c r="L4" s="1221"/>
      <c r="M4" s="1222" t="s">
        <v>958</v>
      </c>
      <c r="N4" s="1223"/>
      <c r="O4" s="1219" t="s">
        <v>959</v>
      </c>
      <c r="P4" s="1224"/>
    </row>
    <row r="5" spans="1:17" ht="51.6" thickTop="1" x14ac:dyDescent="0.2">
      <c r="C5" s="1225"/>
      <c r="D5" s="1226" t="s">
        <v>950</v>
      </c>
      <c r="E5" s="1227" t="s">
        <v>1096</v>
      </c>
      <c r="F5" s="1228" t="s">
        <v>951</v>
      </c>
      <c r="G5" s="1229" t="s">
        <v>952</v>
      </c>
      <c r="H5" s="1230" t="s">
        <v>1000</v>
      </c>
      <c r="I5" s="1120" t="s">
        <v>180</v>
      </c>
      <c r="J5" s="1124" t="s">
        <v>181</v>
      </c>
      <c r="K5" s="1124" t="s">
        <v>182</v>
      </c>
      <c r="L5" s="1231" t="s">
        <v>183</v>
      </c>
      <c r="M5" s="1120" t="s">
        <v>184</v>
      </c>
      <c r="N5" s="1149" t="s">
        <v>185</v>
      </c>
      <c r="O5" s="1124" t="s">
        <v>184</v>
      </c>
      <c r="P5" s="1197" t="s">
        <v>185</v>
      </c>
    </row>
    <row r="6" spans="1:17" ht="15" customHeight="1" thickBot="1" x14ac:dyDescent="0.25">
      <c r="B6" s="294" t="s">
        <v>186</v>
      </c>
      <c r="C6" s="1232" t="s">
        <v>654</v>
      </c>
      <c r="D6" s="1233" t="s">
        <v>954</v>
      </c>
      <c r="E6" s="1234" t="s">
        <v>393</v>
      </c>
      <c r="F6" s="1235" t="s">
        <v>955</v>
      </c>
      <c r="G6" s="1236"/>
      <c r="H6" s="1237" t="s">
        <v>956</v>
      </c>
      <c r="I6" s="1238" t="s">
        <v>870</v>
      </c>
      <c r="J6" s="1239" t="s">
        <v>870</v>
      </c>
      <c r="K6" s="1239" t="s">
        <v>870</v>
      </c>
      <c r="L6" s="1237" t="s">
        <v>870</v>
      </c>
      <c r="M6" s="1238" t="s">
        <v>956</v>
      </c>
      <c r="N6" s="1240" t="s">
        <v>956</v>
      </c>
      <c r="O6" s="1239" t="s">
        <v>956</v>
      </c>
      <c r="P6" s="1241" t="s">
        <v>956</v>
      </c>
    </row>
    <row r="7" spans="1:17" ht="11.25" customHeight="1" x14ac:dyDescent="0.2">
      <c r="A7" s="294" t="s">
        <v>1461</v>
      </c>
      <c r="B7" s="309" t="s">
        <v>589</v>
      </c>
      <c r="C7" s="309" t="s">
        <v>980</v>
      </c>
      <c r="D7" s="1242">
        <v>5027</v>
      </c>
      <c r="E7" s="1243">
        <v>5027</v>
      </c>
      <c r="F7" s="1243">
        <v>1.8000000000000001E-4</v>
      </c>
      <c r="G7" s="1244">
        <v>835.59926000000007</v>
      </c>
      <c r="H7" s="831">
        <v>118.02733726415093</v>
      </c>
      <c r="I7" s="783">
        <v>15</v>
      </c>
      <c r="J7" s="1032">
        <v>20</v>
      </c>
      <c r="K7" s="1032">
        <v>15</v>
      </c>
      <c r="L7" s="831">
        <v>200</v>
      </c>
      <c r="M7" s="783">
        <v>118.02733726415093</v>
      </c>
      <c r="N7" s="1032">
        <v>118.02733726415093</v>
      </c>
      <c r="O7" s="1032">
        <v>118.02733726415093</v>
      </c>
      <c r="P7" s="754">
        <v>167.11985200000001</v>
      </c>
      <c r="Q7" s="771"/>
    </row>
    <row r="8" spans="1:17" ht="11.25" customHeight="1" x14ac:dyDescent="0.2">
      <c r="A8" s="294" t="s">
        <v>1014</v>
      </c>
      <c r="B8" s="279" t="s">
        <v>590</v>
      </c>
      <c r="C8" s="279" t="s">
        <v>590</v>
      </c>
      <c r="D8" s="1245">
        <v>2500</v>
      </c>
      <c r="E8" s="1246">
        <v>2500</v>
      </c>
      <c r="F8" s="1246">
        <v>1.4499999999999999E-3</v>
      </c>
      <c r="G8" s="1244">
        <v>424.00015000000002</v>
      </c>
      <c r="H8" s="655">
        <v>59.387266877358485</v>
      </c>
      <c r="I8" s="787">
        <v>13</v>
      </c>
      <c r="J8" s="654">
        <v>235.67393058918483</v>
      </c>
      <c r="K8" s="654">
        <v>13</v>
      </c>
      <c r="L8" s="655">
        <v>300</v>
      </c>
      <c r="M8" s="787">
        <v>5.5120019500000001</v>
      </c>
      <c r="N8" s="654">
        <v>99.925781920903958</v>
      </c>
      <c r="O8" s="654">
        <v>5.5120019500000001</v>
      </c>
      <c r="P8" s="757">
        <v>127.20004500000002</v>
      </c>
      <c r="Q8" s="771"/>
    </row>
    <row r="9" spans="1:17" ht="11.25" customHeight="1" x14ac:dyDescent="0.2">
      <c r="A9" s="294" t="s">
        <v>1014</v>
      </c>
      <c r="B9" s="279" t="s">
        <v>591</v>
      </c>
      <c r="C9" s="279" t="s">
        <v>591</v>
      </c>
      <c r="D9" s="1245">
        <v>2.4</v>
      </c>
      <c r="E9" s="1246">
        <v>2.4</v>
      </c>
      <c r="F9" s="1246">
        <v>3.4999999999999997E-5</v>
      </c>
      <c r="G9" s="1244">
        <v>0.615645</v>
      </c>
      <c r="H9" s="655">
        <v>114665.0314465409</v>
      </c>
      <c r="I9" s="787">
        <v>1500</v>
      </c>
      <c r="J9" s="654">
        <v>14110.433698212553</v>
      </c>
      <c r="K9" s="654">
        <v>1500</v>
      </c>
      <c r="L9" s="655">
        <v>15000</v>
      </c>
      <c r="M9" s="787">
        <v>0.9234675</v>
      </c>
      <c r="N9" s="654">
        <v>8.687017954136067</v>
      </c>
      <c r="O9" s="654">
        <v>0.9234675</v>
      </c>
      <c r="P9" s="757">
        <v>9.2346749999999993</v>
      </c>
      <c r="Q9" s="771"/>
    </row>
    <row r="10" spans="1:17" ht="11.25" customHeight="1" x14ac:dyDescent="0.2">
      <c r="A10" s="294" t="s">
        <v>1461</v>
      </c>
      <c r="B10" s="279" t="s">
        <v>592</v>
      </c>
      <c r="C10" s="279" t="s">
        <v>851</v>
      </c>
      <c r="D10" s="1245">
        <v>82020</v>
      </c>
      <c r="E10" s="1246">
        <v>82020</v>
      </c>
      <c r="F10" s="1246">
        <v>4.3999999999999999E-5</v>
      </c>
      <c r="G10" s="1244">
        <v>13615.593108000001</v>
      </c>
      <c r="H10" s="655">
        <v>8.3677457928301884</v>
      </c>
      <c r="I10" s="787">
        <v>1.3999999999999999E-4</v>
      </c>
      <c r="J10" s="654">
        <v>5.1279169417946307E-3</v>
      </c>
      <c r="K10" s="654">
        <v>1.3999999999999999E-4</v>
      </c>
      <c r="L10" s="655">
        <v>1.3</v>
      </c>
      <c r="M10" s="787">
        <v>8.3677457928301884</v>
      </c>
      <c r="N10" s="654">
        <v>8.3677457928301884</v>
      </c>
      <c r="O10" s="654">
        <v>8.3677457928301884</v>
      </c>
      <c r="P10" s="757">
        <v>17.700271040400004</v>
      </c>
      <c r="Q10" s="771"/>
    </row>
    <row r="11" spans="1:17" ht="11.25" customHeight="1" x14ac:dyDescent="0.2">
      <c r="A11" s="294" t="s">
        <v>1014</v>
      </c>
      <c r="B11" s="279" t="s">
        <v>171</v>
      </c>
      <c r="C11" s="279" t="s">
        <v>171</v>
      </c>
      <c r="D11" s="1245">
        <v>428.2</v>
      </c>
      <c r="E11" s="1246">
        <v>428.2</v>
      </c>
      <c r="F11" s="1246">
        <v>2.4E-9</v>
      </c>
      <c r="G11" s="1244">
        <v>71.081214896799992</v>
      </c>
      <c r="H11" s="655">
        <v>557.86280391697551</v>
      </c>
      <c r="I11" s="787">
        <v>180.49450549450549</v>
      </c>
      <c r="J11" s="654">
        <v>180.49450549450549</v>
      </c>
      <c r="K11" s="654">
        <v>700</v>
      </c>
      <c r="L11" s="655">
        <v>1800</v>
      </c>
      <c r="M11" s="787">
        <v>12.829768732746592</v>
      </c>
      <c r="N11" s="654">
        <v>12.829768732746592</v>
      </c>
      <c r="O11" s="654">
        <v>49.756850427759993</v>
      </c>
      <c r="P11" s="757">
        <v>127.94618681423999</v>
      </c>
      <c r="Q11" s="771"/>
    </row>
    <row r="12" spans="1:17" ht="11.25" customHeight="1" x14ac:dyDescent="0.2">
      <c r="A12" s="294" t="s">
        <v>1014</v>
      </c>
      <c r="B12" s="305" t="s">
        <v>172</v>
      </c>
      <c r="C12" s="305" t="s">
        <v>172</v>
      </c>
      <c r="D12" s="1245">
        <v>283</v>
      </c>
      <c r="E12" s="1246">
        <v>283</v>
      </c>
      <c r="F12" s="1246">
        <v>3.3000000000000002E-11</v>
      </c>
      <c r="G12" s="1244">
        <v>46.978000204830998</v>
      </c>
      <c r="H12" s="655">
        <v>2193.5600003002423</v>
      </c>
      <c r="I12" s="787">
        <v>18</v>
      </c>
      <c r="J12" s="654">
        <v>40.109890109890109</v>
      </c>
      <c r="K12" s="654">
        <v>18</v>
      </c>
      <c r="L12" s="655">
        <v>160</v>
      </c>
      <c r="M12" s="787">
        <v>0.84560400368695798</v>
      </c>
      <c r="N12" s="654">
        <v>1.8842824257981663</v>
      </c>
      <c r="O12" s="654">
        <v>0.84560400368695798</v>
      </c>
      <c r="P12" s="757">
        <v>7.51648003277296</v>
      </c>
      <c r="Q12" s="771"/>
    </row>
    <row r="13" spans="1:17" ht="11.25" customHeight="1" x14ac:dyDescent="0.2">
      <c r="A13" s="294" t="s">
        <v>1014</v>
      </c>
      <c r="B13" s="305" t="s">
        <v>103</v>
      </c>
      <c r="C13" s="305" t="s">
        <v>103</v>
      </c>
      <c r="D13" s="1245">
        <v>283</v>
      </c>
      <c r="E13" s="1246">
        <v>283</v>
      </c>
      <c r="F13" s="1246">
        <v>3.3000000000000002E-11</v>
      </c>
      <c r="G13" s="1244">
        <v>46.978000204830998</v>
      </c>
      <c r="H13" s="655">
        <v>2193.5600003002423</v>
      </c>
      <c r="I13" s="787">
        <v>11</v>
      </c>
      <c r="J13" s="654">
        <v>40.109890109890109</v>
      </c>
      <c r="K13" s="654">
        <v>11</v>
      </c>
      <c r="L13" s="655">
        <v>98</v>
      </c>
      <c r="M13" s="787">
        <v>0.51675800225314095</v>
      </c>
      <c r="N13" s="654">
        <v>1.8842824257981663</v>
      </c>
      <c r="O13" s="654">
        <v>0.51675800225314095</v>
      </c>
      <c r="P13" s="757">
        <v>4.6038440200734376</v>
      </c>
      <c r="Q13" s="771"/>
    </row>
    <row r="14" spans="1:17" ht="11.25" customHeight="1" x14ac:dyDescent="0.2">
      <c r="A14" s="294" t="s">
        <v>1461</v>
      </c>
      <c r="B14" s="279" t="s">
        <v>593</v>
      </c>
      <c r="C14" s="279" t="s">
        <v>982</v>
      </c>
      <c r="D14" s="1245">
        <v>16360</v>
      </c>
      <c r="E14" s="1246">
        <v>16360</v>
      </c>
      <c r="F14" s="1246">
        <v>5.5999999999999999E-5</v>
      </c>
      <c r="G14" s="1244">
        <v>2716.1075920000003</v>
      </c>
      <c r="H14" s="655">
        <v>4.2251987225786163</v>
      </c>
      <c r="I14" s="787">
        <v>0.02</v>
      </c>
      <c r="J14" s="654">
        <v>0.18</v>
      </c>
      <c r="K14" s="654">
        <v>0.02</v>
      </c>
      <c r="L14" s="655">
        <v>0.18</v>
      </c>
      <c r="M14" s="787">
        <v>4.2251987225786163</v>
      </c>
      <c r="N14" s="654">
        <v>4.2251987225786163</v>
      </c>
      <c r="O14" s="654">
        <v>4.2251987225786163</v>
      </c>
      <c r="P14" s="757">
        <v>4.2251987225786163</v>
      </c>
      <c r="Q14" s="771"/>
    </row>
    <row r="15" spans="1:17" ht="11.25" customHeight="1" x14ac:dyDescent="0.2">
      <c r="A15" s="294" t="s">
        <v>1461</v>
      </c>
      <c r="B15" s="279" t="s">
        <v>594</v>
      </c>
      <c r="C15" s="279" t="s">
        <v>594</v>
      </c>
      <c r="D15" s="1245" t="s">
        <v>1233</v>
      </c>
      <c r="E15" s="1246" t="s">
        <v>1233</v>
      </c>
      <c r="F15" s="1246" t="s">
        <v>1233</v>
      </c>
      <c r="G15" s="1244" t="s">
        <v>1014</v>
      </c>
      <c r="H15" s="655" t="s">
        <v>1014</v>
      </c>
      <c r="I15" s="787">
        <v>6</v>
      </c>
      <c r="J15" s="654">
        <v>6</v>
      </c>
      <c r="K15" s="654">
        <v>30</v>
      </c>
      <c r="L15" s="655">
        <v>180</v>
      </c>
      <c r="M15" s="787" t="s">
        <v>1440</v>
      </c>
      <c r="N15" s="654" t="s">
        <v>1440</v>
      </c>
      <c r="O15" s="654" t="s">
        <v>1440</v>
      </c>
      <c r="P15" s="757" t="s">
        <v>1440</v>
      </c>
      <c r="Q15" s="771"/>
    </row>
    <row r="16" spans="1:17" ht="11.25" customHeight="1" x14ac:dyDescent="0.2">
      <c r="A16" s="294" t="s">
        <v>1461</v>
      </c>
      <c r="B16" s="279" t="s">
        <v>731</v>
      </c>
      <c r="C16" s="279" t="s">
        <v>731</v>
      </c>
      <c r="D16" s="1245" t="s">
        <v>1233</v>
      </c>
      <c r="E16" s="1246" t="s">
        <v>1233</v>
      </c>
      <c r="F16" s="1246" t="s">
        <v>1233</v>
      </c>
      <c r="G16" s="1244" t="s">
        <v>1014</v>
      </c>
      <c r="H16" s="655" t="s">
        <v>1014</v>
      </c>
      <c r="I16" s="787">
        <v>10</v>
      </c>
      <c r="J16" s="654">
        <v>10</v>
      </c>
      <c r="K16" s="654">
        <v>36</v>
      </c>
      <c r="L16" s="655">
        <v>69</v>
      </c>
      <c r="M16" s="787" t="s">
        <v>1440</v>
      </c>
      <c r="N16" s="654" t="s">
        <v>1440</v>
      </c>
      <c r="O16" s="654" t="s">
        <v>1440</v>
      </c>
      <c r="P16" s="757" t="s">
        <v>1440</v>
      </c>
      <c r="Q16" s="771"/>
    </row>
    <row r="17" spans="1:17" ht="11.25" customHeight="1" x14ac:dyDescent="0.2">
      <c r="A17" s="294" t="s">
        <v>1014</v>
      </c>
      <c r="B17" s="279" t="s">
        <v>104</v>
      </c>
      <c r="C17" s="279" t="s">
        <v>104</v>
      </c>
      <c r="D17" s="1245">
        <v>224.5</v>
      </c>
      <c r="E17" s="1246">
        <v>224.5</v>
      </c>
      <c r="F17" s="1246">
        <v>2.4E-9</v>
      </c>
      <c r="G17" s="1244">
        <v>37.267014896800006</v>
      </c>
      <c r="H17" s="655">
        <v>50.645000636075473</v>
      </c>
      <c r="I17" s="787">
        <v>3</v>
      </c>
      <c r="J17" s="654">
        <v>3</v>
      </c>
      <c r="K17" s="654">
        <v>12</v>
      </c>
      <c r="L17" s="655">
        <v>330</v>
      </c>
      <c r="M17" s="787">
        <v>0.11180104469040002</v>
      </c>
      <c r="N17" s="654">
        <v>0.11180104469040002</v>
      </c>
      <c r="O17" s="654">
        <v>0.44720417876160007</v>
      </c>
      <c r="P17" s="757">
        <v>12.298114915944003</v>
      </c>
      <c r="Q17" s="771"/>
    </row>
    <row r="18" spans="1:17" ht="11.25" customHeight="1" x14ac:dyDescent="0.2">
      <c r="A18" s="294" t="s">
        <v>1461</v>
      </c>
      <c r="B18" s="279" t="s">
        <v>732</v>
      </c>
      <c r="C18" s="279" t="s">
        <v>732</v>
      </c>
      <c r="D18" s="1245" t="s">
        <v>1233</v>
      </c>
      <c r="E18" s="1246" t="s">
        <v>1233</v>
      </c>
      <c r="F18" s="1246" t="s">
        <v>1233</v>
      </c>
      <c r="G18" s="1244" t="s">
        <v>1014</v>
      </c>
      <c r="H18" s="655" t="s">
        <v>1014</v>
      </c>
      <c r="I18" s="787">
        <v>220</v>
      </c>
      <c r="J18" s="654">
        <v>2000</v>
      </c>
      <c r="K18" s="654">
        <v>220</v>
      </c>
      <c r="L18" s="655">
        <v>2000</v>
      </c>
      <c r="M18" s="787" t="s">
        <v>1440</v>
      </c>
      <c r="N18" s="654" t="s">
        <v>1440</v>
      </c>
      <c r="O18" s="654" t="s">
        <v>1440</v>
      </c>
      <c r="P18" s="757" t="s">
        <v>1440</v>
      </c>
      <c r="Q18" s="771"/>
    </row>
    <row r="19" spans="1:17" ht="11.25" customHeight="1" x14ac:dyDescent="0.2">
      <c r="B19" s="279" t="s">
        <v>1245</v>
      </c>
      <c r="C19" s="279" t="s">
        <v>1245</v>
      </c>
      <c r="D19" s="1245">
        <v>336.2</v>
      </c>
      <c r="E19" s="1246">
        <v>336.2</v>
      </c>
      <c r="F19" s="1246">
        <v>4.9300000000000002E-12</v>
      </c>
      <c r="G19" s="1244">
        <v>55.809200030600515</v>
      </c>
      <c r="H19" s="655">
        <v>8.0453600001553838</v>
      </c>
      <c r="I19" s="787">
        <v>0.14000000000000001</v>
      </c>
      <c r="J19" s="654">
        <v>2.8</v>
      </c>
      <c r="K19" s="654">
        <v>0.14000000000000001</v>
      </c>
      <c r="L19" s="655">
        <v>2.8</v>
      </c>
      <c r="M19" s="787">
        <v>7.8132880042840729E-3</v>
      </c>
      <c r="N19" s="654">
        <v>0.15626576008568144</v>
      </c>
      <c r="O19" s="654">
        <v>7.8132880042840729E-3</v>
      </c>
      <c r="P19" s="757">
        <v>0.15626576008568144</v>
      </c>
      <c r="Q19" s="771"/>
    </row>
    <row r="20" spans="1:17" ht="11.25" customHeight="1" x14ac:dyDescent="0.2">
      <c r="A20" s="294" t="s">
        <v>1014</v>
      </c>
      <c r="B20" s="279" t="s">
        <v>733</v>
      </c>
      <c r="C20" s="279" t="s">
        <v>733</v>
      </c>
      <c r="D20" s="1245">
        <v>150</v>
      </c>
      <c r="E20" s="1246">
        <v>150</v>
      </c>
      <c r="F20" s="1246">
        <v>5.5999999999999999E-3</v>
      </c>
      <c r="G20" s="1244">
        <v>59.659199999999998</v>
      </c>
      <c r="H20" s="655">
        <v>1867.9381761006287</v>
      </c>
      <c r="I20" s="787">
        <v>5</v>
      </c>
      <c r="J20" s="654">
        <v>5</v>
      </c>
      <c r="K20" s="654">
        <v>71.3</v>
      </c>
      <c r="L20" s="655">
        <v>1700</v>
      </c>
      <c r="M20" s="787">
        <v>0.29829600000000001</v>
      </c>
      <c r="N20" s="654">
        <v>0.29829600000000001</v>
      </c>
      <c r="O20" s="654">
        <v>4.2537009600000006</v>
      </c>
      <c r="P20" s="757">
        <v>101.42064000000001</v>
      </c>
      <c r="Q20" s="771"/>
    </row>
    <row r="21" spans="1:17" ht="11.25" customHeight="1" x14ac:dyDescent="0.2">
      <c r="A21" s="294" t="s">
        <v>1461</v>
      </c>
      <c r="B21" s="279" t="s">
        <v>734</v>
      </c>
      <c r="C21" s="279" t="s">
        <v>852</v>
      </c>
      <c r="D21" s="1245">
        <v>176900</v>
      </c>
      <c r="E21" s="1246">
        <v>176900</v>
      </c>
      <c r="F21" s="1246">
        <v>1.2E-5</v>
      </c>
      <c r="G21" s="1244">
        <v>29365.474484000002</v>
      </c>
      <c r="H21" s="655">
        <v>9.9781008719534601</v>
      </c>
      <c r="I21" s="787">
        <v>1.1344740236530064E-2</v>
      </c>
      <c r="J21" s="654">
        <v>1.1344740236530064E-2</v>
      </c>
      <c r="K21" s="654">
        <v>2.7E-2</v>
      </c>
      <c r="L21" s="655">
        <v>4.7</v>
      </c>
      <c r="M21" s="787">
        <v>9.9781008719534601</v>
      </c>
      <c r="N21" s="654">
        <v>9.9781008719534601</v>
      </c>
      <c r="O21" s="654">
        <v>9.9781008719534601</v>
      </c>
      <c r="P21" s="757">
        <v>138.01773007480003</v>
      </c>
      <c r="Q21" s="771"/>
    </row>
    <row r="22" spans="1:17" ht="11.25" customHeight="1" x14ac:dyDescent="0.2">
      <c r="A22" s="294" t="s">
        <v>1461</v>
      </c>
      <c r="B22" s="279" t="s">
        <v>735</v>
      </c>
      <c r="C22" s="279" t="s">
        <v>856</v>
      </c>
      <c r="D22" s="1245">
        <v>587400</v>
      </c>
      <c r="E22" s="1246">
        <v>587400</v>
      </c>
      <c r="F22" s="1246">
        <v>4.5999999999999999E-7</v>
      </c>
      <c r="G22" s="1244">
        <v>97508.402855220003</v>
      </c>
      <c r="H22" s="655">
        <v>5.6392000057549687</v>
      </c>
      <c r="I22" s="787">
        <v>0.06</v>
      </c>
      <c r="J22" s="654">
        <v>0.2</v>
      </c>
      <c r="K22" s="654">
        <v>0.06</v>
      </c>
      <c r="L22" s="655">
        <v>0.8</v>
      </c>
      <c r="M22" s="787">
        <v>5.8505041713132</v>
      </c>
      <c r="N22" s="654">
        <v>19.501680571044002</v>
      </c>
      <c r="O22" s="654">
        <v>5.8505041713132</v>
      </c>
      <c r="P22" s="757">
        <v>78.006722284176007</v>
      </c>
      <c r="Q22" s="771"/>
    </row>
    <row r="23" spans="1:17" ht="11.25" customHeight="1" x14ac:dyDescent="0.2">
      <c r="A23" s="294" t="s">
        <v>1461</v>
      </c>
      <c r="B23" s="279" t="s">
        <v>736</v>
      </c>
      <c r="C23" s="279" t="s">
        <v>853</v>
      </c>
      <c r="D23" s="1245">
        <v>599400</v>
      </c>
      <c r="E23" s="1246">
        <v>599400</v>
      </c>
      <c r="F23" s="1246">
        <v>6.6000000000000003E-7</v>
      </c>
      <c r="G23" s="1244">
        <v>99500.404096620012</v>
      </c>
      <c r="H23" s="655">
        <v>5.394750007666981</v>
      </c>
      <c r="I23" s="787">
        <v>2.9498525073746312E-2</v>
      </c>
      <c r="J23" s="654">
        <v>2.9498525073746312E-2</v>
      </c>
      <c r="K23" s="654">
        <v>0.68</v>
      </c>
      <c r="L23" s="655">
        <v>0.75</v>
      </c>
      <c r="M23" s="787">
        <v>5.394750007666981</v>
      </c>
      <c r="N23" s="654">
        <v>5.394750007666981</v>
      </c>
      <c r="O23" s="654">
        <v>67.660274785701603</v>
      </c>
      <c r="P23" s="757">
        <v>74.625303072465002</v>
      </c>
      <c r="Q23" s="771"/>
    </row>
    <row r="24" spans="1:17" ht="11.25" customHeight="1" x14ac:dyDescent="0.2">
      <c r="A24" s="294" t="s">
        <v>1461</v>
      </c>
      <c r="B24" s="279" t="s">
        <v>737</v>
      </c>
      <c r="C24" s="279" t="s">
        <v>855</v>
      </c>
      <c r="D24" s="1245">
        <v>1600000</v>
      </c>
      <c r="E24" s="1246">
        <v>1600000</v>
      </c>
      <c r="F24" s="1246">
        <v>1.4399999999999999E-7</v>
      </c>
      <c r="G24" s="1244">
        <v>265600.00089380803</v>
      </c>
      <c r="H24" s="655">
        <v>2.496026000290398</v>
      </c>
      <c r="I24" s="787">
        <v>0.12999999999999998</v>
      </c>
      <c r="J24" s="654">
        <v>0.12999999999999998</v>
      </c>
      <c r="K24" s="654">
        <v>0.12999999999999998</v>
      </c>
      <c r="L24" s="655">
        <v>0.12999999999999998</v>
      </c>
      <c r="M24" s="787">
        <v>34.528000116195038</v>
      </c>
      <c r="N24" s="654">
        <v>34.528000116195038</v>
      </c>
      <c r="O24" s="654">
        <v>34.528000116195038</v>
      </c>
      <c r="P24" s="757">
        <v>34.528000116195038</v>
      </c>
      <c r="Q24" s="771"/>
    </row>
    <row r="25" spans="1:17" ht="11.25" customHeight="1" x14ac:dyDescent="0.2">
      <c r="A25" s="294" t="s">
        <v>1461</v>
      </c>
      <c r="B25" s="279" t="s">
        <v>738</v>
      </c>
      <c r="C25" s="279" t="s">
        <v>854</v>
      </c>
      <c r="D25" s="1245">
        <v>587400</v>
      </c>
      <c r="E25" s="1246">
        <v>587400</v>
      </c>
      <c r="F25" s="1246">
        <v>5.7999999999999995E-7</v>
      </c>
      <c r="G25" s="1244">
        <v>97508.403600060003</v>
      </c>
      <c r="H25" s="655">
        <v>2.8196000036347169</v>
      </c>
      <c r="I25" s="787">
        <v>0.29498525073746318</v>
      </c>
      <c r="J25" s="654">
        <v>0.29498525073746318</v>
      </c>
      <c r="K25" s="654">
        <v>0.4</v>
      </c>
      <c r="L25" s="655">
        <v>0.4</v>
      </c>
      <c r="M25" s="787">
        <v>28.763540884973455</v>
      </c>
      <c r="N25" s="654">
        <v>28.763540884973455</v>
      </c>
      <c r="O25" s="654">
        <v>39.003361440024008</v>
      </c>
      <c r="P25" s="757">
        <v>39.003361440024008</v>
      </c>
      <c r="Q25" s="771"/>
    </row>
    <row r="26" spans="1:17" ht="11.25" customHeight="1" x14ac:dyDescent="0.2">
      <c r="A26" s="294" t="s">
        <v>1461</v>
      </c>
      <c r="B26" s="279" t="s">
        <v>136</v>
      </c>
      <c r="C26" s="279" t="s">
        <v>136</v>
      </c>
      <c r="D26" s="1245" t="s">
        <v>1233</v>
      </c>
      <c r="E26" s="1246" t="s">
        <v>1233</v>
      </c>
      <c r="F26" s="1246" t="s">
        <v>1233</v>
      </c>
      <c r="G26" s="1244" t="s">
        <v>1014</v>
      </c>
      <c r="H26" s="655" t="s">
        <v>1014</v>
      </c>
      <c r="I26" s="787">
        <v>0.66</v>
      </c>
      <c r="J26" s="654">
        <v>4</v>
      </c>
      <c r="K26" s="654">
        <v>0.66</v>
      </c>
      <c r="L26" s="655">
        <v>35</v>
      </c>
      <c r="M26" s="787" t="s">
        <v>1440</v>
      </c>
      <c r="N26" s="654" t="s">
        <v>1440</v>
      </c>
      <c r="O26" s="654" t="s">
        <v>1440</v>
      </c>
      <c r="P26" s="757" t="s">
        <v>1440</v>
      </c>
      <c r="Q26" s="771"/>
    </row>
    <row r="27" spans="1:17" ht="11.25" customHeight="1" x14ac:dyDescent="0.2">
      <c r="A27" s="294" t="s">
        <v>1461</v>
      </c>
      <c r="B27" s="279" t="s">
        <v>243</v>
      </c>
      <c r="C27" s="279" t="s">
        <v>1039</v>
      </c>
      <c r="D27" s="1245">
        <v>5129</v>
      </c>
      <c r="E27" s="1246">
        <v>5129</v>
      </c>
      <c r="F27" s="1246">
        <v>3.1E-4</v>
      </c>
      <c r="G27" s="1244">
        <v>853.3381700000001</v>
      </c>
      <c r="H27" s="655">
        <v>230.95592832704406</v>
      </c>
      <c r="I27" s="787">
        <v>0.5</v>
      </c>
      <c r="J27" s="654">
        <v>0.5</v>
      </c>
      <c r="K27" s="654">
        <v>5</v>
      </c>
      <c r="L27" s="655">
        <v>5</v>
      </c>
      <c r="M27" s="787">
        <v>230.95592832704406</v>
      </c>
      <c r="N27" s="654">
        <v>230.95592832704406</v>
      </c>
      <c r="O27" s="654">
        <v>230.95592832704406</v>
      </c>
      <c r="P27" s="757">
        <v>230.95592832704406</v>
      </c>
      <c r="Q27" s="771"/>
    </row>
    <row r="28" spans="1:17" ht="11.25" customHeight="1" x14ac:dyDescent="0.2">
      <c r="A28" s="294" t="s">
        <v>1014</v>
      </c>
      <c r="B28" s="279" t="s">
        <v>137</v>
      </c>
      <c r="C28" s="279" t="s">
        <v>137</v>
      </c>
      <c r="D28" s="1245">
        <v>32.21</v>
      </c>
      <c r="E28" s="1246">
        <v>32.21</v>
      </c>
      <c r="F28" s="1246">
        <v>1.7E-5</v>
      </c>
      <c r="G28" s="1244">
        <v>5.4523790000000005</v>
      </c>
      <c r="H28" s="655">
        <v>5046.3512704402519</v>
      </c>
      <c r="I28" s="787">
        <v>1.3719999248219218E-2</v>
      </c>
      <c r="J28" s="654">
        <v>1.3719999248219218E-2</v>
      </c>
      <c r="K28" s="654">
        <v>175.65607394552634</v>
      </c>
      <c r="L28" s="655">
        <v>175.65607394552634</v>
      </c>
      <c r="M28" s="787">
        <v>7.4806635781006253E-5</v>
      </c>
      <c r="N28" s="654">
        <v>7.4806635781006253E-5</v>
      </c>
      <c r="O28" s="654">
        <v>0.95774348880303517</v>
      </c>
      <c r="P28" s="757">
        <v>0.95774348880303517</v>
      </c>
      <c r="Q28" s="771"/>
    </row>
    <row r="29" spans="1:17" ht="11.25" customHeight="1" x14ac:dyDescent="0.2">
      <c r="A29" s="294" t="s">
        <v>1014</v>
      </c>
      <c r="B29" s="68" t="s">
        <v>1177</v>
      </c>
      <c r="C29" s="789" t="s">
        <v>1177</v>
      </c>
      <c r="D29" s="1245">
        <v>61</v>
      </c>
      <c r="E29" s="1246">
        <v>61</v>
      </c>
      <c r="F29" s="1246">
        <v>1.13E-4</v>
      </c>
      <c r="G29" s="1244">
        <v>10.827391</v>
      </c>
      <c r="H29" s="655">
        <v>793.69004465408796</v>
      </c>
      <c r="I29" s="787">
        <v>0.37322971522061449</v>
      </c>
      <c r="J29" s="654">
        <v>0.37322971522061449</v>
      </c>
      <c r="K29" s="654">
        <v>0.37322971522061449</v>
      </c>
      <c r="L29" s="655">
        <v>0.37322971522061449</v>
      </c>
      <c r="M29" s="787">
        <v>4.0411040595122452E-3</v>
      </c>
      <c r="N29" s="654">
        <v>4.0411040595122452E-3</v>
      </c>
      <c r="O29" s="654">
        <v>4.0411040595122452E-3</v>
      </c>
      <c r="P29" s="757">
        <v>4.0411040595122452E-3</v>
      </c>
      <c r="Q29" s="771"/>
    </row>
    <row r="30" spans="1:17" ht="11.25" customHeight="1" x14ac:dyDescent="0.2">
      <c r="A30" s="294" t="s">
        <v>1461</v>
      </c>
      <c r="B30" s="279" t="s">
        <v>138</v>
      </c>
      <c r="C30" s="279" t="s">
        <v>138</v>
      </c>
      <c r="D30" s="1245">
        <v>119600</v>
      </c>
      <c r="E30" s="1246">
        <v>119600</v>
      </c>
      <c r="F30" s="1246">
        <v>2.7000000000000001E-7</v>
      </c>
      <c r="G30" s="1244">
        <v>19853.60167589</v>
      </c>
      <c r="H30" s="655">
        <v>193.77900056224536</v>
      </c>
      <c r="I30" s="787">
        <v>3</v>
      </c>
      <c r="J30" s="654">
        <v>6</v>
      </c>
      <c r="K30" s="654">
        <v>3</v>
      </c>
      <c r="L30" s="655">
        <v>27</v>
      </c>
      <c r="M30" s="787">
        <v>193.77900056224536</v>
      </c>
      <c r="N30" s="654">
        <v>193.77900056224536</v>
      </c>
      <c r="O30" s="654">
        <v>193.77900056224536</v>
      </c>
      <c r="P30" s="757">
        <v>536.04724524903008</v>
      </c>
      <c r="Q30" s="771"/>
    </row>
    <row r="31" spans="1:17" ht="11.25" customHeight="1" x14ac:dyDescent="0.2">
      <c r="A31" s="294" t="s">
        <v>1461</v>
      </c>
      <c r="B31" s="279" t="s">
        <v>139</v>
      </c>
      <c r="C31" s="279" t="s">
        <v>139</v>
      </c>
      <c r="D31" s="1245" t="s">
        <v>1233</v>
      </c>
      <c r="E31" s="1246" t="s">
        <v>1233</v>
      </c>
      <c r="F31" s="1246" t="s">
        <v>1233</v>
      </c>
      <c r="G31" s="1244" t="s">
        <v>1014</v>
      </c>
      <c r="H31" s="655" t="s">
        <v>1014</v>
      </c>
      <c r="I31" s="787">
        <v>1000</v>
      </c>
      <c r="J31" s="654">
        <v>4010.9890109890111</v>
      </c>
      <c r="K31" s="654">
        <v>1000</v>
      </c>
      <c r="L31" s="655">
        <v>34000</v>
      </c>
      <c r="M31" s="787" t="s">
        <v>1440</v>
      </c>
      <c r="N31" s="654" t="s">
        <v>1440</v>
      </c>
      <c r="O31" s="654" t="s">
        <v>1440</v>
      </c>
      <c r="P31" s="757" t="s">
        <v>1440</v>
      </c>
      <c r="Q31" s="771"/>
    </row>
    <row r="32" spans="1:17" ht="11.25" customHeight="1" x14ac:dyDescent="0.2">
      <c r="A32" s="294" t="s">
        <v>1014</v>
      </c>
      <c r="B32" s="279" t="s">
        <v>140</v>
      </c>
      <c r="C32" s="279" t="s">
        <v>140</v>
      </c>
      <c r="D32" s="1245">
        <v>31.82</v>
      </c>
      <c r="E32" s="1246">
        <v>31.82</v>
      </c>
      <c r="F32" s="1246">
        <v>2.0999999999999999E-3</v>
      </c>
      <c r="G32" s="1244">
        <v>18.31682</v>
      </c>
      <c r="H32" s="655">
        <v>932.0059079245284</v>
      </c>
      <c r="I32" s="787">
        <v>0.13541237706225631</v>
      </c>
      <c r="J32" s="654">
        <v>0.13541237706225631</v>
      </c>
      <c r="K32" s="654">
        <v>114.99301190674856</v>
      </c>
      <c r="L32" s="655">
        <v>114.99301190674856</v>
      </c>
      <c r="M32" s="787">
        <v>2.4803241364214777E-3</v>
      </c>
      <c r="N32" s="654">
        <v>2.4803241364214777E-3</v>
      </c>
      <c r="O32" s="654">
        <v>2.1063063003537699</v>
      </c>
      <c r="P32" s="757">
        <v>2.1063063003537699</v>
      </c>
      <c r="Q32" s="771"/>
    </row>
    <row r="33" spans="1:17" ht="11.25" customHeight="1" x14ac:dyDescent="0.2">
      <c r="A33" s="294" t="s">
        <v>1014</v>
      </c>
      <c r="B33" s="279" t="s">
        <v>141</v>
      </c>
      <c r="C33" s="279" t="s">
        <v>141</v>
      </c>
      <c r="D33" s="1245">
        <v>31.82</v>
      </c>
      <c r="E33" s="1246">
        <v>31.82</v>
      </c>
      <c r="F33" s="1246">
        <v>5.4000000000000001E-4</v>
      </c>
      <c r="G33" s="1244">
        <v>8.6339000000000006</v>
      </c>
      <c r="H33" s="655">
        <v>914.76281761006283</v>
      </c>
      <c r="I33" s="787">
        <v>80</v>
      </c>
      <c r="J33" s="654">
        <v>80</v>
      </c>
      <c r="K33" s="654">
        <v>230</v>
      </c>
      <c r="L33" s="655">
        <v>1100</v>
      </c>
      <c r="M33" s="787">
        <v>0.69071199999999999</v>
      </c>
      <c r="N33" s="654">
        <v>0.69071199999999999</v>
      </c>
      <c r="O33" s="654">
        <v>1.985797</v>
      </c>
      <c r="P33" s="757">
        <v>9.4972900000000013</v>
      </c>
      <c r="Q33" s="771"/>
    </row>
    <row r="34" spans="1:17" ht="11.25" customHeight="1" x14ac:dyDescent="0.2">
      <c r="A34" s="294" t="s">
        <v>1014</v>
      </c>
      <c r="B34" s="279" t="s">
        <v>142</v>
      </c>
      <c r="C34" s="279" t="s">
        <v>142</v>
      </c>
      <c r="D34" s="1245">
        <v>13.22</v>
      </c>
      <c r="E34" s="1246">
        <v>13.22</v>
      </c>
      <c r="F34" s="1246">
        <v>7.3000000000000001E-3</v>
      </c>
      <c r="G34" s="1244">
        <v>47.50562</v>
      </c>
      <c r="H34" s="655">
        <v>3588.9092830188679</v>
      </c>
      <c r="I34" s="787">
        <v>7.6041666666666679</v>
      </c>
      <c r="J34" s="654">
        <v>7.6041666666666679</v>
      </c>
      <c r="K34" s="654">
        <v>16</v>
      </c>
      <c r="L34" s="655">
        <v>38</v>
      </c>
      <c r="M34" s="787">
        <v>0.36124065208333339</v>
      </c>
      <c r="N34" s="654">
        <v>0.36124065208333339</v>
      </c>
      <c r="O34" s="654">
        <v>0.76008991999999997</v>
      </c>
      <c r="P34" s="757">
        <v>1.8052135599999999</v>
      </c>
      <c r="Q34" s="771"/>
    </row>
    <row r="35" spans="1:17" ht="11.25" customHeight="1" x14ac:dyDescent="0.2">
      <c r="A35" s="294" t="s">
        <v>1461</v>
      </c>
      <c r="B35" s="279" t="s">
        <v>143</v>
      </c>
      <c r="C35" s="279" t="s">
        <v>143</v>
      </c>
      <c r="D35" s="1245" t="s">
        <v>1233</v>
      </c>
      <c r="E35" s="1246" t="s">
        <v>1233</v>
      </c>
      <c r="F35" s="1246" t="s">
        <v>1233</v>
      </c>
      <c r="G35" s="1244" t="s">
        <v>1014</v>
      </c>
      <c r="H35" s="655" t="s">
        <v>1014</v>
      </c>
      <c r="I35" s="787">
        <v>3</v>
      </c>
      <c r="J35" s="654">
        <v>3</v>
      </c>
      <c r="K35" s="654">
        <v>3</v>
      </c>
      <c r="L35" s="655">
        <v>3</v>
      </c>
      <c r="M35" s="787" t="s">
        <v>1440</v>
      </c>
      <c r="N35" s="654" t="s">
        <v>1440</v>
      </c>
      <c r="O35" s="654" t="s">
        <v>1440</v>
      </c>
      <c r="P35" s="757" t="s">
        <v>1440</v>
      </c>
      <c r="Q35" s="771"/>
    </row>
    <row r="36" spans="1:17" ht="11.25" customHeight="1" x14ac:dyDescent="0.2">
      <c r="A36" s="294" t="s">
        <v>1014</v>
      </c>
      <c r="B36" s="279" t="s">
        <v>144</v>
      </c>
      <c r="C36" s="279" t="s">
        <v>144</v>
      </c>
      <c r="D36" s="1245">
        <v>43.89</v>
      </c>
      <c r="E36" s="1246">
        <v>43.89</v>
      </c>
      <c r="F36" s="1246">
        <v>2.8000000000000001E-2</v>
      </c>
      <c r="G36" s="1244">
        <v>181.08174</v>
      </c>
      <c r="H36" s="655">
        <v>453.26214201257858</v>
      </c>
      <c r="I36" s="787">
        <v>5</v>
      </c>
      <c r="J36" s="654">
        <v>5</v>
      </c>
      <c r="K36" s="654">
        <v>9.8000000000000007</v>
      </c>
      <c r="L36" s="655">
        <v>109.78360683200988</v>
      </c>
      <c r="M36" s="787">
        <v>0.90540869999999996</v>
      </c>
      <c r="N36" s="654">
        <v>0.90540869999999996</v>
      </c>
      <c r="O36" s="654">
        <v>1.774601052</v>
      </c>
      <c r="P36" s="757">
        <v>19.879806548616237</v>
      </c>
      <c r="Q36" s="771"/>
    </row>
    <row r="37" spans="1:17" ht="11.25" customHeight="1" x14ac:dyDescent="0.2">
      <c r="A37" s="294" t="s">
        <v>1461</v>
      </c>
      <c r="B37" s="279" t="s">
        <v>655</v>
      </c>
      <c r="C37" s="279" t="s">
        <v>240</v>
      </c>
      <c r="D37" s="1245">
        <v>67540</v>
      </c>
      <c r="E37" s="1246">
        <v>67540</v>
      </c>
      <c r="F37" s="1246">
        <v>4.8999999999999998E-5</v>
      </c>
      <c r="G37" s="1244">
        <v>11211.944143000001</v>
      </c>
      <c r="H37" s="655">
        <v>22.699061202515725</v>
      </c>
      <c r="I37" s="787">
        <v>4.0000000000000001E-3</v>
      </c>
      <c r="J37" s="654">
        <v>0.09</v>
      </c>
      <c r="K37" s="654">
        <v>4.0000000000000001E-3</v>
      </c>
      <c r="L37" s="655">
        <v>0.09</v>
      </c>
      <c r="M37" s="787">
        <v>22.699061202515725</v>
      </c>
      <c r="N37" s="654">
        <v>22.699061202515725</v>
      </c>
      <c r="O37" s="654">
        <v>22.699061202515725</v>
      </c>
      <c r="P37" s="757">
        <v>22.699061202515725</v>
      </c>
      <c r="Q37" s="771"/>
    </row>
    <row r="38" spans="1:17" ht="11.25" customHeight="1" x14ac:dyDescent="0.2">
      <c r="A38" s="294" t="s">
        <v>1014</v>
      </c>
      <c r="B38" s="279" t="s">
        <v>145</v>
      </c>
      <c r="C38" s="279" t="s">
        <v>145</v>
      </c>
      <c r="D38" s="1245">
        <v>112.7</v>
      </c>
      <c r="E38" s="1246">
        <v>112.7</v>
      </c>
      <c r="F38" s="1246">
        <v>1.1999999999999999E-6</v>
      </c>
      <c r="G38" s="1244">
        <v>18.715648400000003</v>
      </c>
      <c r="H38" s="655">
        <v>3027.2147001886792</v>
      </c>
      <c r="I38" s="787">
        <v>0.38954108858057629</v>
      </c>
      <c r="J38" s="654">
        <v>0.38954108858057629</v>
      </c>
      <c r="K38" s="654">
        <v>19</v>
      </c>
      <c r="L38" s="655">
        <v>459</v>
      </c>
      <c r="M38" s="787">
        <v>7.2905140512273224E-3</v>
      </c>
      <c r="N38" s="654">
        <v>7.2905140512273224E-3</v>
      </c>
      <c r="O38" s="654">
        <v>0.35559731960000007</v>
      </c>
      <c r="P38" s="757">
        <v>8.5904826156000027</v>
      </c>
      <c r="Q38" s="771"/>
    </row>
    <row r="39" spans="1:17" ht="11.25" customHeight="1" x14ac:dyDescent="0.2">
      <c r="A39" s="294" t="s">
        <v>1014</v>
      </c>
      <c r="B39" s="279" t="s">
        <v>146</v>
      </c>
      <c r="C39" s="279" t="s">
        <v>146</v>
      </c>
      <c r="D39" s="1245">
        <v>233.9</v>
      </c>
      <c r="E39" s="1246">
        <v>233.9</v>
      </c>
      <c r="F39" s="1246">
        <v>3.0999999999999999E-3</v>
      </c>
      <c r="G39" s="1244">
        <v>58.069100000000006</v>
      </c>
      <c r="H39" s="655">
        <v>760.94901132075483</v>
      </c>
      <c r="I39" s="787">
        <v>25</v>
      </c>
      <c r="J39" s="654">
        <v>50</v>
      </c>
      <c r="K39" s="654">
        <v>25</v>
      </c>
      <c r="L39" s="655">
        <v>220</v>
      </c>
      <c r="M39" s="787">
        <v>1.4517275000000003</v>
      </c>
      <c r="N39" s="654">
        <v>2.9034550000000006</v>
      </c>
      <c r="O39" s="654">
        <v>1.4517275000000003</v>
      </c>
      <c r="P39" s="757">
        <v>12.775202000000002</v>
      </c>
      <c r="Q39" s="771"/>
    </row>
    <row r="40" spans="1:17" ht="11.25" customHeight="1" x14ac:dyDescent="0.2">
      <c r="A40" s="294" t="s">
        <v>1014</v>
      </c>
      <c r="B40" s="279" t="s">
        <v>829</v>
      </c>
      <c r="C40" s="279" t="s">
        <v>829</v>
      </c>
      <c r="D40" s="1245">
        <v>21.73</v>
      </c>
      <c r="E40" s="1246">
        <v>21.73</v>
      </c>
      <c r="F40" s="1246">
        <v>1.0999999999999999E-2</v>
      </c>
      <c r="G40" s="1244">
        <v>71.884180000000001</v>
      </c>
      <c r="H40" s="655">
        <v>2117.4658377358492</v>
      </c>
      <c r="I40" s="787">
        <v>16</v>
      </c>
      <c r="J40" s="654">
        <v>16</v>
      </c>
      <c r="K40" s="654">
        <v>160</v>
      </c>
      <c r="L40" s="655">
        <v>160</v>
      </c>
      <c r="M40" s="787">
        <v>1.1501468800000001</v>
      </c>
      <c r="N40" s="654">
        <v>1.1501468800000001</v>
      </c>
      <c r="O40" s="654">
        <v>11.501468800000001</v>
      </c>
      <c r="P40" s="757">
        <v>11.501468800000001</v>
      </c>
      <c r="Q40" s="771"/>
    </row>
    <row r="41" spans="1:17" ht="11.25" customHeight="1" x14ac:dyDescent="0.2">
      <c r="A41" s="294" t="s">
        <v>1014</v>
      </c>
      <c r="B41" s="307" t="s">
        <v>147</v>
      </c>
      <c r="C41" s="307" t="s">
        <v>147</v>
      </c>
      <c r="D41" s="1245">
        <v>31.82</v>
      </c>
      <c r="E41" s="1246">
        <v>31.82</v>
      </c>
      <c r="F41" s="1246">
        <v>3.7000000000000002E-3</v>
      </c>
      <c r="G41" s="1244">
        <v>28.24802</v>
      </c>
      <c r="H41" s="655">
        <v>2538.5640000000003</v>
      </c>
      <c r="I41" s="787">
        <v>28</v>
      </c>
      <c r="J41" s="654">
        <v>70</v>
      </c>
      <c r="K41" s="654">
        <v>28</v>
      </c>
      <c r="L41" s="655">
        <v>108.3094022043858</v>
      </c>
      <c r="M41" s="787">
        <v>0.79094456000000002</v>
      </c>
      <c r="N41" s="654">
        <v>1.9773613999999999</v>
      </c>
      <c r="O41" s="654">
        <v>0.79094456000000002</v>
      </c>
      <c r="P41" s="757">
        <v>3.0595261596575343</v>
      </c>
      <c r="Q41" s="771"/>
    </row>
    <row r="42" spans="1:17" ht="11.25" customHeight="1" x14ac:dyDescent="0.2">
      <c r="A42" s="294" t="s">
        <v>1014</v>
      </c>
      <c r="B42" s="279" t="s">
        <v>830</v>
      </c>
      <c r="C42" s="279" t="s">
        <v>830</v>
      </c>
      <c r="D42" s="1245">
        <v>13.22</v>
      </c>
      <c r="E42" s="1246">
        <v>13.22</v>
      </c>
      <c r="F42" s="1246">
        <v>8.8000000000000005E-3</v>
      </c>
      <c r="G42" s="1244">
        <v>56.816119999999998</v>
      </c>
      <c r="H42" s="655">
        <v>1316.5454188679244</v>
      </c>
      <c r="I42" s="787">
        <v>187.71428571428572</v>
      </c>
      <c r="J42" s="654">
        <v>187.71428571428572</v>
      </c>
      <c r="K42" s="654">
        <v>187.71428571428572</v>
      </c>
      <c r="L42" s="655">
        <v>187.71428571428572</v>
      </c>
      <c r="M42" s="787">
        <v>10.665197382857142</v>
      </c>
      <c r="N42" s="654">
        <v>10.665197382857142</v>
      </c>
      <c r="O42" s="654">
        <v>10.665197382857142</v>
      </c>
      <c r="P42" s="757">
        <v>10.665197382857142</v>
      </c>
      <c r="Q42" s="771"/>
    </row>
    <row r="43" spans="1:17" ht="11.25" customHeight="1" x14ac:dyDescent="0.2">
      <c r="A43" s="294" t="s">
        <v>1014</v>
      </c>
      <c r="B43" s="279" t="s">
        <v>148</v>
      </c>
      <c r="C43" s="279" t="s">
        <v>148</v>
      </c>
      <c r="D43" s="1245">
        <v>388</v>
      </c>
      <c r="E43" s="1246">
        <v>388</v>
      </c>
      <c r="F43" s="1246">
        <v>1.1E-5</v>
      </c>
      <c r="G43" s="1244">
        <v>64.476276999999996</v>
      </c>
      <c r="H43" s="655">
        <v>27437.384023899369</v>
      </c>
      <c r="I43" s="787">
        <v>0.18</v>
      </c>
      <c r="J43" s="654">
        <v>0.18</v>
      </c>
      <c r="K43" s="654">
        <v>1.8</v>
      </c>
      <c r="L43" s="655">
        <v>1.8</v>
      </c>
      <c r="M43" s="787">
        <v>1.1605729859999999E-2</v>
      </c>
      <c r="N43" s="654">
        <v>1.1605729859999999E-2</v>
      </c>
      <c r="O43" s="654">
        <v>0.1160572986</v>
      </c>
      <c r="P43" s="757">
        <v>0.1160572986</v>
      </c>
      <c r="Q43" s="771"/>
    </row>
    <row r="44" spans="1:17" ht="11.25" customHeight="1" x14ac:dyDescent="0.2">
      <c r="A44" s="294" t="s">
        <v>1461</v>
      </c>
      <c r="B44" s="279" t="s">
        <v>653</v>
      </c>
      <c r="C44" s="279" t="s">
        <v>653</v>
      </c>
      <c r="D44" s="1245" t="s">
        <v>1233</v>
      </c>
      <c r="E44" s="1246" t="s">
        <v>1233</v>
      </c>
      <c r="F44" s="1246" t="s">
        <v>1233</v>
      </c>
      <c r="G44" s="1244" t="s">
        <v>1014</v>
      </c>
      <c r="H44" s="655" t="s">
        <v>1014</v>
      </c>
      <c r="I44" s="787">
        <v>11</v>
      </c>
      <c r="J44" s="654">
        <v>16</v>
      </c>
      <c r="K44" s="654">
        <v>11</v>
      </c>
      <c r="L44" s="655">
        <v>16</v>
      </c>
      <c r="M44" s="787" t="s">
        <v>1440</v>
      </c>
      <c r="N44" s="654" t="s">
        <v>1440</v>
      </c>
      <c r="O44" s="654" t="s">
        <v>1440</v>
      </c>
      <c r="P44" s="757" t="s">
        <v>1440</v>
      </c>
      <c r="Q44" s="771"/>
    </row>
    <row r="45" spans="1:17" ht="11.25" customHeight="1" x14ac:dyDescent="0.2">
      <c r="A45" s="294" t="s">
        <v>1461</v>
      </c>
      <c r="B45" s="279" t="s">
        <v>827</v>
      </c>
      <c r="C45" s="279" t="s">
        <v>827</v>
      </c>
      <c r="D45" s="1245" t="s">
        <v>1233</v>
      </c>
      <c r="E45" s="1246" t="s">
        <v>1233</v>
      </c>
      <c r="F45" s="1246" t="s">
        <v>1233</v>
      </c>
      <c r="G45" s="1244" t="s">
        <v>1014</v>
      </c>
      <c r="H45" s="655" t="s">
        <v>1014</v>
      </c>
      <c r="I45" s="787">
        <v>20</v>
      </c>
      <c r="J45" s="654">
        <v>570</v>
      </c>
      <c r="K45" s="654">
        <v>20</v>
      </c>
      <c r="L45" s="655">
        <v>570</v>
      </c>
      <c r="M45" s="787" t="s">
        <v>1440</v>
      </c>
      <c r="N45" s="654" t="s">
        <v>1440</v>
      </c>
      <c r="O45" s="654" t="s">
        <v>1440</v>
      </c>
      <c r="P45" s="757" t="s">
        <v>1440</v>
      </c>
      <c r="Q45" s="771"/>
    </row>
    <row r="46" spans="1:17" ht="11.25" customHeight="1" x14ac:dyDescent="0.2">
      <c r="A46" s="294" t="s">
        <v>1461</v>
      </c>
      <c r="B46" s="279" t="s">
        <v>828</v>
      </c>
      <c r="C46" s="279" t="s">
        <v>828</v>
      </c>
      <c r="D46" s="1245" t="s">
        <v>1233</v>
      </c>
      <c r="E46" s="1246" t="s">
        <v>1233</v>
      </c>
      <c r="F46" s="1246" t="s">
        <v>1233</v>
      </c>
      <c r="G46" s="1244" t="s">
        <v>1014</v>
      </c>
      <c r="H46" s="655" t="s">
        <v>1014</v>
      </c>
      <c r="I46" s="787">
        <v>4.3067846607669615</v>
      </c>
      <c r="J46" s="654">
        <v>4.3067846607669615</v>
      </c>
      <c r="K46" s="654">
        <v>11</v>
      </c>
      <c r="L46" s="655">
        <v>16</v>
      </c>
      <c r="M46" s="787" t="s">
        <v>1440</v>
      </c>
      <c r="N46" s="654" t="s">
        <v>1440</v>
      </c>
      <c r="O46" s="654" t="s">
        <v>1440</v>
      </c>
      <c r="P46" s="757" t="s">
        <v>1440</v>
      </c>
      <c r="Q46" s="771"/>
    </row>
    <row r="47" spans="1:17" ht="11.25" customHeight="1" x14ac:dyDescent="0.2">
      <c r="A47" s="294" t="s">
        <v>1461</v>
      </c>
      <c r="B47" s="279" t="s">
        <v>149</v>
      </c>
      <c r="C47" s="279" t="s">
        <v>857</v>
      </c>
      <c r="D47" s="1245">
        <v>180500</v>
      </c>
      <c r="E47" s="1246">
        <v>180500</v>
      </c>
      <c r="F47" s="1246">
        <v>5.2000000000000002E-6</v>
      </c>
      <c r="G47" s="1244">
        <v>29963.032276400001</v>
      </c>
      <c r="H47" s="655">
        <v>2.1662000795094341</v>
      </c>
      <c r="I47" s="787">
        <v>1</v>
      </c>
      <c r="J47" s="654">
        <v>1</v>
      </c>
      <c r="K47" s="654">
        <v>1</v>
      </c>
      <c r="L47" s="655">
        <v>1</v>
      </c>
      <c r="M47" s="787">
        <v>29.963032276400003</v>
      </c>
      <c r="N47" s="654">
        <v>29.963032276400003</v>
      </c>
      <c r="O47" s="654">
        <v>29.963032276400003</v>
      </c>
      <c r="P47" s="757">
        <v>29.963032276400003</v>
      </c>
      <c r="Q47" s="771"/>
    </row>
    <row r="48" spans="1:17" ht="11.25" customHeight="1" x14ac:dyDescent="0.2">
      <c r="A48" s="294" t="s">
        <v>1461</v>
      </c>
      <c r="B48" s="279" t="s">
        <v>150</v>
      </c>
      <c r="C48" s="279" t="s">
        <v>150</v>
      </c>
      <c r="D48" s="1245" t="s">
        <v>1233</v>
      </c>
      <c r="E48" s="1246" t="s">
        <v>1233</v>
      </c>
      <c r="F48" s="1246" t="s">
        <v>1233</v>
      </c>
      <c r="G48" s="1244" t="s">
        <v>1014</v>
      </c>
      <c r="H48" s="655" t="s">
        <v>1014</v>
      </c>
      <c r="I48" s="787">
        <v>6.0164835164835164</v>
      </c>
      <c r="J48" s="654">
        <v>6.0164835164835164</v>
      </c>
      <c r="K48" s="654">
        <v>19</v>
      </c>
      <c r="L48" s="655">
        <v>120</v>
      </c>
      <c r="M48" s="787" t="s">
        <v>1440</v>
      </c>
      <c r="N48" s="654" t="s">
        <v>1440</v>
      </c>
      <c r="O48" s="654" t="s">
        <v>1440</v>
      </c>
      <c r="P48" s="757" t="s">
        <v>1440</v>
      </c>
      <c r="Q48" s="771"/>
    </row>
    <row r="49" spans="1:17" ht="11.25" customHeight="1" x14ac:dyDescent="0.2">
      <c r="A49" s="294" t="s">
        <v>1461</v>
      </c>
      <c r="B49" s="279" t="s">
        <v>151</v>
      </c>
      <c r="C49" s="279" t="s">
        <v>151</v>
      </c>
      <c r="D49" s="1245" t="s">
        <v>1233</v>
      </c>
      <c r="E49" s="1246" t="s">
        <v>1233</v>
      </c>
      <c r="F49" s="1246" t="s">
        <v>1233</v>
      </c>
      <c r="G49" s="1244" t="s">
        <v>1014</v>
      </c>
      <c r="H49" s="655" t="s">
        <v>1014</v>
      </c>
      <c r="I49" s="787">
        <v>2.9</v>
      </c>
      <c r="J49" s="654">
        <v>2.9</v>
      </c>
      <c r="K49" s="654">
        <v>2.9</v>
      </c>
      <c r="L49" s="655">
        <v>2.9</v>
      </c>
      <c r="M49" s="787" t="s">
        <v>1440</v>
      </c>
      <c r="N49" s="654" t="s">
        <v>1440</v>
      </c>
      <c r="O49" s="654" t="s">
        <v>1440</v>
      </c>
      <c r="P49" s="757" t="s">
        <v>1440</v>
      </c>
      <c r="Q49" s="771"/>
    </row>
    <row r="50" spans="1:17" ht="11.25" customHeight="1" x14ac:dyDescent="0.2">
      <c r="A50" s="294" t="s">
        <v>1461</v>
      </c>
      <c r="B50" s="279" t="s">
        <v>152</v>
      </c>
      <c r="C50" s="279" t="s">
        <v>152</v>
      </c>
      <c r="D50" s="1245" t="s">
        <v>1233</v>
      </c>
      <c r="E50" s="1246" t="s">
        <v>1233</v>
      </c>
      <c r="F50" s="1246">
        <v>1.01E-4</v>
      </c>
      <c r="G50" s="1244" t="s">
        <v>1014</v>
      </c>
      <c r="H50" s="655" t="s">
        <v>1014</v>
      </c>
      <c r="I50" s="787">
        <v>1</v>
      </c>
      <c r="J50" s="654">
        <v>1</v>
      </c>
      <c r="K50" s="654">
        <v>1</v>
      </c>
      <c r="L50" s="655">
        <v>1</v>
      </c>
      <c r="M50" s="787" t="s">
        <v>1440</v>
      </c>
      <c r="N50" s="654" t="s">
        <v>1440</v>
      </c>
      <c r="O50" s="654" t="s">
        <v>1440</v>
      </c>
      <c r="P50" s="757" t="s">
        <v>1440</v>
      </c>
      <c r="Q50" s="771"/>
    </row>
    <row r="51" spans="1:17" ht="11.25" customHeight="1" x14ac:dyDescent="0.2">
      <c r="A51" s="294" t="s">
        <v>1014</v>
      </c>
      <c r="B51" s="305" t="s">
        <v>105</v>
      </c>
      <c r="C51" s="305" t="s">
        <v>105</v>
      </c>
      <c r="D51" s="1245">
        <v>89.07</v>
      </c>
      <c r="E51" s="1246">
        <v>89.07</v>
      </c>
      <c r="F51" s="1246">
        <v>1.9999999999999999E-11</v>
      </c>
      <c r="G51" s="1244">
        <v>14.785620124139999</v>
      </c>
      <c r="H51" s="655">
        <v>37.874874009267401</v>
      </c>
      <c r="I51" s="787">
        <v>0.70825652469195688</v>
      </c>
      <c r="J51" s="654">
        <v>0.70825652469195688</v>
      </c>
      <c r="K51" s="654">
        <v>79</v>
      </c>
      <c r="L51" s="655">
        <v>520</v>
      </c>
      <c r="M51" s="787">
        <v>1.0472011924538857E-2</v>
      </c>
      <c r="N51" s="654">
        <v>1.0472011924538857E-2</v>
      </c>
      <c r="O51" s="654">
        <v>1.1680639898070599</v>
      </c>
      <c r="P51" s="757">
        <v>7.6885224645527996</v>
      </c>
      <c r="Q51" s="771"/>
    </row>
    <row r="52" spans="1:17" ht="11.25" customHeight="1" x14ac:dyDescent="0.2">
      <c r="A52" s="294" t="s">
        <v>1014</v>
      </c>
      <c r="B52" s="279" t="s">
        <v>106</v>
      </c>
      <c r="C52" s="279" t="s">
        <v>106</v>
      </c>
      <c r="D52" s="1245">
        <v>3.2</v>
      </c>
      <c r="E52" s="1246">
        <v>3.2</v>
      </c>
      <c r="F52" s="1246">
        <v>5.7000000000000001E-8</v>
      </c>
      <c r="G52" s="1244">
        <v>0.53155379899999999</v>
      </c>
      <c r="H52" s="655">
        <v>59838.618575220135</v>
      </c>
      <c r="I52" s="787">
        <v>200</v>
      </c>
      <c r="J52" s="654">
        <v>200</v>
      </c>
      <c r="K52" s="654">
        <v>300</v>
      </c>
      <c r="L52" s="655">
        <v>3000</v>
      </c>
      <c r="M52" s="787">
        <v>0.1063107598</v>
      </c>
      <c r="N52" s="654">
        <v>0.1063107598</v>
      </c>
      <c r="O52" s="654">
        <v>0.15946613969999998</v>
      </c>
      <c r="P52" s="757">
        <v>1.5946613970000001</v>
      </c>
      <c r="Q52" s="771"/>
    </row>
    <row r="53" spans="1:17" ht="11.25" customHeight="1" x14ac:dyDescent="0.2">
      <c r="A53" s="294" t="s">
        <v>1461</v>
      </c>
      <c r="B53" s="279" t="s">
        <v>153</v>
      </c>
      <c r="C53" s="279" t="s">
        <v>176</v>
      </c>
      <c r="D53" s="1245">
        <v>1912000</v>
      </c>
      <c r="E53" s="1246">
        <v>1912000</v>
      </c>
      <c r="F53" s="1246">
        <v>1.4000000000000001E-7</v>
      </c>
      <c r="G53" s="1244">
        <v>317392.00086898002</v>
      </c>
      <c r="H53" s="655">
        <v>28.680250002744973</v>
      </c>
      <c r="I53" s="787">
        <v>2.9498525073746312E-3</v>
      </c>
      <c r="J53" s="654">
        <v>2.9498525073746312E-3</v>
      </c>
      <c r="K53" s="654">
        <v>0.8</v>
      </c>
      <c r="L53" s="655">
        <v>1.25</v>
      </c>
      <c r="M53" s="787">
        <v>28.680250002744973</v>
      </c>
      <c r="N53" s="654">
        <v>28.680250002744973</v>
      </c>
      <c r="O53" s="654">
        <v>253.91360069518402</v>
      </c>
      <c r="P53" s="757">
        <v>396.74000108622505</v>
      </c>
      <c r="Q53" s="771"/>
    </row>
    <row r="54" spans="1:17" ht="11.25" customHeight="1" x14ac:dyDescent="0.2">
      <c r="A54" s="294" t="s">
        <v>1014</v>
      </c>
      <c r="B54" s="279" t="s">
        <v>401</v>
      </c>
      <c r="C54" s="279" t="s">
        <v>401</v>
      </c>
      <c r="D54" s="1245">
        <v>115.8</v>
      </c>
      <c r="E54" s="1246">
        <v>115.8</v>
      </c>
      <c r="F54" s="1246">
        <v>1.4999999999999999E-4</v>
      </c>
      <c r="G54" s="1244">
        <v>20.153849999999998</v>
      </c>
      <c r="H54" s="655">
        <v>979.0010943396228</v>
      </c>
      <c r="I54" s="787">
        <v>0.04</v>
      </c>
      <c r="J54" s="654">
        <v>0.04</v>
      </c>
      <c r="K54" s="654">
        <v>0.04</v>
      </c>
      <c r="L54" s="655">
        <v>0.04</v>
      </c>
      <c r="M54" s="787">
        <v>8.061539999999999E-4</v>
      </c>
      <c r="N54" s="654">
        <v>8.061539999999999E-4</v>
      </c>
      <c r="O54" s="654">
        <v>8.061539999999999E-4</v>
      </c>
      <c r="P54" s="757">
        <v>8.061539999999999E-4</v>
      </c>
      <c r="Q54" s="771"/>
    </row>
    <row r="55" spans="1:17" ht="11.25" customHeight="1" x14ac:dyDescent="0.2">
      <c r="A55" s="294" t="s">
        <v>1014</v>
      </c>
      <c r="B55" s="279" t="s">
        <v>154</v>
      </c>
      <c r="C55" s="279" t="s">
        <v>154</v>
      </c>
      <c r="D55" s="1245">
        <v>31.82</v>
      </c>
      <c r="E55" s="1246">
        <v>31.82</v>
      </c>
      <c r="F55" s="1246">
        <v>7.7999999999999999E-4</v>
      </c>
      <c r="G55" s="1244">
        <v>10.12358</v>
      </c>
      <c r="H55" s="655">
        <v>801.84022641509443</v>
      </c>
      <c r="I55" s="787">
        <v>0.2075585428821636</v>
      </c>
      <c r="J55" s="654">
        <v>0.2075585428821636</v>
      </c>
      <c r="K55" s="654">
        <v>34</v>
      </c>
      <c r="L55" s="655">
        <v>452.04552384511493</v>
      </c>
      <c r="M55" s="787">
        <v>2.1012355135510141E-3</v>
      </c>
      <c r="N55" s="654">
        <v>2.1012355135510141E-3</v>
      </c>
      <c r="O55" s="654">
        <v>0.34420172000000004</v>
      </c>
      <c r="P55" s="757">
        <v>4.5763190242879288</v>
      </c>
      <c r="Q55" s="771"/>
    </row>
    <row r="56" spans="1:17" ht="11.25" customHeight="1" x14ac:dyDescent="0.2">
      <c r="A56" s="294" t="s">
        <v>1014</v>
      </c>
      <c r="B56" s="279" t="s">
        <v>528</v>
      </c>
      <c r="C56" s="279" t="s">
        <v>528</v>
      </c>
      <c r="D56" s="1245">
        <v>39.6</v>
      </c>
      <c r="E56" s="1246">
        <v>39.6</v>
      </c>
      <c r="F56" s="1246">
        <v>6.4999999999999997E-4</v>
      </c>
      <c r="G56" s="1244">
        <v>10.60815</v>
      </c>
      <c r="H56" s="655">
        <v>1340.0012641509431</v>
      </c>
      <c r="I56" s="787">
        <v>0.04</v>
      </c>
      <c r="J56" s="654">
        <v>0.04</v>
      </c>
      <c r="K56" s="654">
        <v>18.617708877383702</v>
      </c>
      <c r="L56" s="655">
        <v>18.617708877383702</v>
      </c>
      <c r="M56" s="787">
        <v>4.2432600000000004E-4</v>
      </c>
      <c r="N56" s="654">
        <v>4.2432600000000004E-4</v>
      </c>
      <c r="O56" s="654">
        <v>0.19749944842761794</v>
      </c>
      <c r="P56" s="757">
        <v>0.19749944842761794</v>
      </c>
      <c r="Q56" s="771"/>
    </row>
    <row r="57" spans="1:17" ht="11.25" customHeight="1" x14ac:dyDescent="0.2">
      <c r="A57" s="294" t="s">
        <v>1014</v>
      </c>
      <c r="B57" s="279" t="s">
        <v>155</v>
      </c>
      <c r="C57" s="279" t="s">
        <v>155</v>
      </c>
      <c r="D57" s="1245">
        <v>382.9</v>
      </c>
      <c r="E57" s="1246">
        <v>382.9</v>
      </c>
      <c r="F57" s="1246">
        <v>1.9E-3</v>
      </c>
      <c r="G57" s="1244">
        <v>75.354699999999994</v>
      </c>
      <c r="H57" s="655">
        <v>376.29790188679249</v>
      </c>
      <c r="I57" s="787">
        <v>10</v>
      </c>
      <c r="J57" s="654">
        <v>10</v>
      </c>
      <c r="K57" s="654">
        <v>14</v>
      </c>
      <c r="L57" s="655">
        <v>100</v>
      </c>
      <c r="M57" s="787">
        <v>0.75354699999999997</v>
      </c>
      <c r="N57" s="654">
        <v>0.75354699999999997</v>
      </c>
      <c r="O57" s="654">
        <v>1.0549658</v>
      </c>
      <c r="P57" s="757">
        <v>7.5354699999999992</v>
      </c>
      <c r="Q57" s="771"/>
    </row>
    <row r="58" spans="1:17" ht="11.25" customHeight="1" x14ac:dyDescent="0.2">
      <c r="A58" s="294" t="s">
        <v>1014</v>
      </c>
      <c r="B58" s="279" t="s">
        <v>235</v>
      </c>
      <c r="C58" s="279" t="s">
        <v>235</v>
      </c>
      <c r="D58" s="1245">
        <v>617</v>
      </c>
      <c r="E58" s="1246">
        <v>617</v>
      </c>
      <c r="F58" s="1246">
        <v>1.9E-3</v>
      </c>
      <c r="G58" s="1244">
        <v>114.21530000000001</v>
      </c>
      <c r="H58" s="655">
        <v>595.41254867924533</v>
      </c>
      <c r="I58" s="787">
        <v>5</v>
      </c>
      <c r="J58" s="654">
        <v>5</v>
      </c>
      <c r="K58" s="654">
        <v>22</v>
      </c>
      <c r="L58" s="655">
        <v>370</v>
      </c>
      <c r="M58" s="787">
        <v>0.5710765000000001</v>
      </c>
      <c r="N58" s="654">
        <v>0.5710765000000001</v>
      </c>
      <c r="O58" s="654">
        <v>2.5127366000000002</v>
      </c>
      <c r="P58" s="757">
        <v>42.259661000000008</v>
      </c>
      <c r="Q58" s="771"/>
    </row>
    <row r="59" spans="1:17" ht="11.25" customHeight="1" x14ac:dyDescent="0.2">
      <c r="A59" s="294" t="s">
        <v>1014</v>
      </c>
      <c r="B59" s="279" t="s">
        <v>236</v>
      </c>
      <c r="C59" s="279" t="s">
        <v>236</v>
      </c>
      <c r="D59" s="1245">
        <v>375.3</v>
      </c>
      <c r="E59" s="1246">
        <v>375.3</v>
      </c>
      <c r="F59" s="1246">
        <v>2.3999999999999998E-3</v>
      </c>
      <c r="G59" s="1244">
        <v>77.196600000000004</v>
      </c>
      <c r="H59" s="655">
        <v>192.72502471698112</v>
      </c>
      <c r="I59" s="787">
        <v>5</v>
      </c>
      <c r="J59" s="654">
        <v>5</v>
      </c>
      <c r="K59" s="654">
        <v>9.4</v>
      </c>
      <c r="L59" s="655">
        <v>110</v>
      </c>
      <c r="M59" s="787">
        <v>0.38598300000000002</v>
      </c>
      <c r="N59" s="654">
        <v>0.38598300000000002</v>
      </c>
      <c r="O59" s="654">
        <v>0.72564804000000005</v>
      </c>
      <c r="P59" s="757">
        <v>8.4916260000000001</v>
      </c>
      <c r="Q59" s="771"/>
    </row>
    <row r="60" spans="1:17" ht="11.25" customHeight="1" x14ac:dyDescent="0.2">
      <c r="A60" s="294" t="s">
        <v>1014</v>
      </c>
      <c r="B60" s="279" t="s">
        <v>237</v>
      </c>
      <c r="C60" s="279" t="s">
        <v>237</v>
      </c>
      <c r="D60" s="1245">
        <v>3190</v>
      </c>
      <c r="E60" s="1246">
        <v>3190</v>
      </c>
      <c r="F60" s="1246">
        <v>2.8E-11</v>
      </c>
      <c r="G60" s="1244">
        <v>529.5400001737961</v>
      </c>
      <c r="H60" s="655">
        <v>59.644000000704231</v>
      </c>
      <c r="I60" s="787">
        <v>0.17312937270247838</v>
      </c>
      <c r="J60" s="654">
        <v>0.17312937270247838</v>
      </c>
      <c r="K60" s="654">
        <v>4.5</v>
      </c>
      <c r="L60" s="655">
        <v>41</v>
      </c>
      <c r="M60" s="787">
        <v>9.1678928050959618E-2</v>
      </c>
      <c r="N60" s="654">
        <v>9.1678928050959618E-2</v>
      </c>
      <c r="O60" s="654">
        <v>2.3829300007820824</v>
      </c>
      <c r="P60" s="757">
        <v>21.711140007125639</v>
      </c>
      <c r="Q60" s="771"/>
    </row>
    <row r="61" spans="1:17" ht="11.25" customHeight="1" x14ac:dyDescent="0.2">
      <c r="A61" s="294" t="s">
        <v>1461</v>
      </c>
      <c r="B61" s="279" t="s">
        <v>375</v>
      </c>
      <c r="C61" s="279" t="s">
        <v>998</v>
      </c>
      <c r="D61" s="1245">
        <v>117500</v>
      </c>
      <c r="E61" s="1246">
        <v>117500</v>
      </c>
      <c r="F61" s="1246">
        <v>6.6000000000000003E-6</v>
      </c>
      <c r="G61" s="1244">
        <v>19505.040966199998</v>
      </c>
      <c r="H61" s="655">
        <v>63.459004600188678</v>
      </c>
      <c r="I61" s="787">
        <v>1.0999999999999999E-2</v>
      </c>
      <c r="J61" s="654">
        <v>0.19</v>
      </c>
      <c r="K61" s="654">
        <v>1.0999999999999999E-2</v>
      </c>
      <c r="L61" s="655">
        <v>0.19</v>
      </c>
      <c r="M61" s="787">
        <v>63.459004600188678</v>
      </c>
      <c r="N61" s="654">
        <v>63.459004600188678</v>
      </c>
      <c r="O61" s="654">
        <v>63.459004600188678</v>
      </c>
      <c r="P61" s="757">
        <v>63.459004600188678</v>
      </c>
      <c r="Q61" s="771"/>
    </row>
    <row r="62" spans="1:17" ht="11.25" customHeight="1" x14ac:dyDescent="0.2">
      <c r="A62" s="294" t="s">
        <v>1461</v>
      </c>
      <c r="B62" s="279" t="s">
        <v>376</v>
      </c>
      <c r="C62" s="279" t="s">
        <v>795</v>
      </c>
      <c r="D62" s="1245">
        <v>117500</v>
      </c>
      <c r="E62" s="1246">
        <v>117500</v>
      </c>
      <c r="F62" s="1246">
        <v>4.1999999999999998E-5</v>
      </c>
      <c r="G62" s="1244">
        <v>19505.260694000001</v>
      </c>
      <c r="H62" s="655">
        <v>28.204012872955982</v>
      </c>
      <c r="I62" s="787">
        <v>4.6214816596816873E-2</v>
      </c>
      <c r="J62" s="654">
        <v>4.6214816596816873E-2</v>
      </c>
      <c r="K62" s="654">
        <v>0.41</v>
      </c>
      <c r="L62" s="655">
        <v>7</v>
      </c>
      <c r="M62" s="787">
        <v>28.204012872955982</v>
      </c>
      <c r="N62" s="654">
        <v>28.204012872955982</v>
      </c>
      <c r="O62" s="654">
        <v>28.204012872955982</v>
      </c>
      <c r="P62" s="757">
        <v>136.53682485800002</v>
      </c>
      <c r="Q62" s="771"/>
    </row>
    <row r="63" spans="1:17" ht="11.25" customHeight="1" x14ac:dyDescent="0.2">
      <c r="A63" s="294" t="s">
        <v>1461</v>
      </c>
      <c r="B63" s="279" t="s">
        <v>377</v>
      </c>
      <c r="C63" s="279" t="s">
        <v>796</v>
      </c>
      <c r="D63" s="1245">
        <v>168600</v>
      </c>
      <c r="E63" s="1246">
        <v>168600</v>
      </c>
      <c r="F63" s="1246">
        <v>8.3000000000000002E-6</v>
      </c>
      <c r="G63" s="1244">
        <v>27987.651518100003</v>
      </c>
      <c r="H63" s="655">
        <v>5.5643503540062893</v>
      </c>
      <c r="I63" s="787">
        <v>1E-3</v>
      </c>
      <c r="J63" s="654">
        <v>1.2999999999999999E-2</v>
      </c>
      <c r="K63" s="654">
        <v>1E-3</v>
      </c>
      <c r="L63" s="655">
        <v>1.2999999999999999E-2</v>
      </c>
      <c r="M63" s="787">
        <v>5.5643503540062893</v>
      </c>
      <c r="N63" s="654">
        <v>5.5643503540062893</v>
      </c>
      <c r="O63" s="654">
        <v>5.5643503540062893</v>
      </c>
      <c r="P63" s="757">
        <v>5.5643503540062893</v>
      </c>
      <c r="Q63" s="771"/>
    </row>
    <row r="64" spans="1:17" ht="11.25" customHeight="1" x14ac:dyDescent="0.2">
      <c r="A64" s="294" t="s">
        <v>1014</v>
      </c>
      <c r="B64" s="279" t="s">
        <v>244</v>
      </c>
      <c r="C64" s="279" t="s">
        <v>244</v>
      </c>
      <c r="D64" s="1245">
        <v>31.82</v>
      </c>
      <c r="E64" s="1246">
        <v>31.82</v>
      </c>
      <c r="F64" s="1246">
        <v>5.5999999999999999E-3</v>
      </c>
      <c r="G64" s="1244">
        <v>40.041319999999999</v>
      </c>
      <c r="H64" s="655">
        <v>1685.682837735849</v>
      </c>
      <c r="I64" s="787">
        <v>2.7925587871878932</v>
      </c>
      <c r="J64" s="654">
        <v>2.7925587871878932</v>
      </c>
      <c r="K64" s="654">
        <v>47</v>
      </c>
      <c r="L64" s="655">
        <v>830</v>
      </c>
      <c r="M64" s="787">
        <v>0.11181774001660233</v>
      </c>
      <c r="N64" s="654">
        <v>0.11181774001660233</v>
      </c>
      <c r="O64" s="654">
        <v>1.88194204</v>
      </c>
      <c r="P64" s="757">
        <v>33.234295599999996</v>
      </c>
      <c r="Q64" s="771"/>
    </row>
    <row r="65" spans="1:17" ht="11.25" customHeight="1" x14ac:dyDescent="0.2">
      <c r="A65" s="294" t="s">
        <v>1014</v>
      </c>
      <c r="B65" s="279" t="s">
        <v>245</v>
      </c>
      <c r="C65" s="279" t="s">
        <v>245</v>
      </c>
      <c r="D65" s="1245">
        <v>39.6</v>
      </c>
      <c r="E65" s="1246">
        <v>39.6</v>
      </c>
      <c r="F65" s="1246">
        <v>1.1999999999999999E-3</v>
      </c>
      <c r="G65" s="1244">
        <v>14.022</v>
      </c>
      <c r="H65" s="655">
        <v>2981.506415094339</v>
      </c>
      <c r="I65" s="787">
        <v>5</v>
      </c>
      <c r="J65" s="654">
        <v>5</v>
      </c>
      <c r="K65" s="654">
        <v>182.45621075944572</v>
      </c>
      <c r="L65" s="655">
        <v>182.45621075944572</v>
      </c>
      <c r="M65" s="787">
        <v>7.0110000000000006E-2</v>
      </c>
      <c r="N65" s="654">
        <v>7.0110000000000006E-2</v>
      </c>
      <c r="O65" s="654">
        <v>2.5584009872689482</v>
      </c>
      <c r="P65" s="757">
        <v>2.5584009872689482</v>
      </c>
      <c r="Q65" s="771"/>
    </row>
    <row r="66" spans="1:17" ht="11.25" customHeight="1" x14ac:dyDescent="0.2">
      <c r="A66" s="294" t="s">
        <v>1014</v>
      </c>
      <c r="B66" s="279" t="s">
        <v>307</v>
      </c>
      <c r="C66" s="279" t="s">
        <v>307</v>
      </c>
      <c r="D66" s="1245">
        <v>31.82</v>
      </c>
      <c r="E66" s="1246">
        <v>31.82</v>
      </c>
      <c r="F66" s="1246">
        <v>2.5999999999999999E-2</v>
      </c>
      <c r="G66" s="1244">
        <v>166.66412</v>
      </c>
      <c r="H66" s="655">
        <v>1207.9647647798743</v>
      </c>
      <c r="I66" s="787">
        <v>7</v>
      </c>
      <c r="J66" s="654">
        <v>7</v>
      </c>
      <c r="K66" s="654">
        <v>25</v>
      </c>
      <c r="L66" s="655">
        <v>3900</v>
      </c>
      <c r="M66" s="787">
        <v>1.1666488400000001</v>
      </c>
      <c r="N66" s="654">
        <v>1.1666488400000001</v>
      </c>
      <c r="O66" s="654">
        <v>4.1666030000000003</v>
      </c>
      <c r="P66" s="757">
        <v>649.99006799999995</v>
      </c>
      <c r="Q66" s="771"/>
    </row>
    <row r="67" spans="1:17" ht="11.25" customHeight="1" x14ac:dyDescent="0.2">
      <c r="A67" s="294" t="s">
        <v>1014</v>
      </c>
      <c r="B67" s="279" t="s">
        <v>308</v>
      </c>
      <c r="C67" s="279" t="s">
        <v>308</v>
      </c>
      <c r="D67" s="1245">
        <v>39.6</v>
      </c>
      <c r="E67" s="1246">
        <v>39.6</v>
      </c>
      <c r="F67" s="1246">
        <v>4.1000000000000003E-3</v>
      </c>
      <c r="G67" s="1244">
        <v>32.022300000000001</v>
      </c>
      <c r="H67" s="655">
        <v>2370.3051194968548</v>
      </c>
      <c r="I67" s="787">
        <v>70</v>
      </c>
      <c r="J67" s="654">
        <v>70</v>
      </c>
      <c r="K67" s="654">
        <v>620</v>
      </c>
      <c r="L67" s="655">
        <v>1274.1487170213863</v>
      </c>
      <c r="M67" s="787">
        <v>2.2415610000000004</v>
      </c>
      <c r="N67" s="654">
        <v>2.2415610000000004</v>
      </c>
      <c r="O67" s="654">
        <v>19.853826000000002</v>
      </c>
      <c r="P67" s="757">
        <v>40.801172461073939</v>
      </c>
      <c r="Q67" s="771"/>
    </row>
    <row r="68" spans="1:17" ht="11.25" customHeight="1" x14ac:dyDescent="0.2">
      <c r="A68" s="294" t="s">
        <v>1014</v>
      </c>
      <c r="B68" s="279" t="s">
        <v>238</v>
      </c>
      <c r="C68" s="279" t="s">
        <v>238</v>
      </c>
      <c r="D68" s="1245">
        <v>39.6</v>
      </c>
      <c r="E68" s="1246">
        <v>39.6</v>
      </c>
      <c r="F68" s="1246">
        <v>9.4000000000000004E-3</v>
      </c>
      <c r="G68" s="1244">
        <v>64.91940000000001</v>
      </c>
      <c r="H68" s="655">
        <v>1851.1077232704401</v>
      </c>
      <c r="I68" s="787">
        <v>100</v>
      </c>
      <c r="J68" s="654">
        <v>100</v>
      </c>
      <c r="K68" s="654">
        <v>558</v>
      </c>
      <c r="L68" s="655">
        <v>2600</v>
      </c>
      <c r="M68" s="787">
        <v>6.4919400000000014</v>
      </c>
      <c r="N68" s="654">
        <v>6.4919400000000014</v>
      </c>
      <c r="O68" s="654">
        <v>36.225025200000005</v>
      </c>
      <c r="P68" s="757">
        <v>168.79044000000005</v>
      </c>
      <c r="Q68" s="771"/>
    </row>
    <row r="69" spans="1:17" ht="11.25" customHeight="1" x14ac:dyDescent="0.2">
      <c r="A69" s="294" t="s">
        <v>1014</v>
      </c>
      <c r="B69" s="279" t="s">
        <v>1002</v>
      </c>
      <c r="C69" s="279" t="s">
        <v>1002</v>
      </c>
      <c r="D69" s="1245">
        <v>147</v>
      </c>
      <c r="E69" s="1246">
        <v>147</v>
      </c>
      <c r="F69" s="1246">
        <v>4.3000000000000003E-6</v>
      </c>
      <c r="G69" s="1244">
        <v>24.428690100000001</v>
      </c>
      <c r="H69" s="655">
        <v>5450.2891188679241</v>
      </c>
      <c r="I69" s="787">
        <v>0.3</v>
      </c>
      <c r="J69" s="654">
        <v>0.3</v>
      </c>
      <c r="K69" s="654">
        <v>3</v>
      </c>
      <c r="L69" s="655">
        <v>3</v>
      </c>
      <c r="M69" s="787">
        <v>7.3286070299999999E-3</v>
      </c>
      <c r="N69" s="654">
        <v>7.3286070299999999E-3</v>
      </c>
      <c r="O69" s="654">
        <v>7.3286070300000006E-2</v>
      </c>
      <c r="P69" s="757">
        <v>7.3286070300000006E-2</v>
      </c>
      <c r="Q69" s="771"/>
    </row>
    <row r="70" spans="1:17" ht="11.25" customHeight="1" x14ac:dyDescent="0.2">
      <c r="A70" s="294" t="s">
        <v>1014</v>
      </c>
      <c r="B70" s="279" t="s">
        <v>107</v>
      </c>
      <c r="C70" s="279" t="s">
        <v>107</v>
      </c>
      <c r="D70" s="1245">
        <v>29.63</v>
      </c>
      <c r="E70" s="1246">
        <v>29.63</v>
      </c>
      <c r="F70" s="1246">
        <v>3.5000000000000002E-8</v>
      </c>
      <c r="G70" s="1244">
        <v>4.9187972450000004</v>
      </c>
      <c r="H70" s="655">
        <v>188.0572394262893</v>
      </c>
      <c r="I70" s="787">
        <v>70</v>
      </c>
      <c r="J70" s="654">
        <v>70</v>
      </c>
      <c r="K70" s="654">
        <v>70</v>
      </c>
      <c r="L70" s="655">
        <v>130</v>
      </c>
      <c r="M70" s="787">
        <v>0.34431580715000004</v>
      </c>
      <c r="N70" s="654">
        <v>0.34431580715000004</v>
      </c>
      <c r="O70" s="654">
        <v>0.34431580715000004</v>
      </c>
      <c r="P70" s="757">
        <v>0.63944364185000002</v>
      </c>
      <c r="Q70" s="771"/>
    </row>
    <row r="71" spans="1:17" ht="11.25" customHeight="1" x14ac:dyDescent="0.2">
      <c r="A71" s="294" t="s">
        <v>1014</v>
      </c>
      <c r="B71" s="279" t="s">
        <v>1003</v>
      </c>
      <c r="C71" s="279" t="s">
        <v>1003</v>
      </c>
      <c r="D71" s="1245">
        <v>60.7</v>
      </c>
      <c r="E71" s="1246">
        <v>60.7</v>
      </c>
      <c r="F71" s="1246">
        <v>2.8E-3</v>
      </c>
      <c r="G71" s="1244">
        <v>27.455800000000004</v>
      </c>
      <c r="H71" s="655">
        <v>1363.3675471698114</v>
      </c>
      <c r="I71" s="787">
        <v>5</v>
      </c>
      <c r="J71" s="654">
        <v>5</v>
      </c>
      <c r="K71" s="654">
        <v>100</v>
      </c>
      <c r="L71" s="655">
        <v>100</v>
      </c>
      <c r="M71" s="787">
        <v>0.13727900000000004</v>
      </c>
      <c r="N71" s="654">
        <v>0.13727900000000004</v>
      </c>
      <c r="O71" s="654">
        <v>2.7455800000000004</v>
      </c>
      <c r="P71" s="757">
        <v>2.7455800000000004</v>
      </c>
      <c r="Q71" s="771"/>
    </row>
    <row r="72" spans="1:17" ht="11.25" customHeight="1" x14ac:dyDescent="0.2">
      <c r="A72" s="294" t="s">
        <v>1014</v>
      </c>
      <c r="B72" s="279" t="s">
        <v>309</v>
      </c>
      <c r="C72" s="279" t="s">
        <v>309</v>
      </c>
      <c r="D72" s="1245">
        <v>72.17</v>
      </c>
      <c r="E72" s="1246">
        <v>72.17</v>
      </c>
      <c r="F72" s="1246">
        <v>3.5999999999999999E-3</v>
      </c>
      <c r="G72" s="1244">
        <v>34.325420000000001</v>
      </c>
      <c r="H72" s="655">
        <v>1571.9654339622643</v>
      </c>
      <c r="I72" s="787">
        <v>0.06</v>
      </c>
      <c r="J72" s="654">
        <v>0.50102951269732321</v>
      </c>
      <c r="K72" s="654">
        <v>0.06</v>
      </c>
      <c r="L72" s="655">
        <v>260</v>
      </c>
      <c r="M72" s="787">
        <v>2.0595252000000001E-3</v>
      </c>
      <c r="N72" s="654">
        <v>1.7198048455730953E-2</v>
      </c>
      <c r="O72" s="654">
        <v>2.0595252000000001E-3</v>
      </c>
      <c r="P72" s="757">
        <v>8.9246092000000008</v>
      </c>
      <c r="Q72" s="771"/>
    </row>
    <row r="73" spans="1:17" ht="11.25" customHeight="1" x14ac:dyDescent="0.2">
      <c r="A73" s="294" t="s">
        <v>1461</v>
      </c>
      <c r="B73" s="279" t="s">
        <v>1004</v>
      </c>
      <c r="C73" s="279" t="s">
        <v>1027</v>
      </c>
      <c r="D73" s="1245">
        <v>20090</v>
      </c>
      <c r="E73" s="1246">
        <v>20090</v>
      </c>
      <c r="F73" s="1246">
        <v>1.0000000000000001E-5</v>
      </c>
      <c r="G73" s="1244">
        <v>3335.00207</v>
      </c>
      <c r="H73" s="655">
        <v>23.524815135188682</v>
      </c>
      <c r="I73" s="787">
        <v>1.9E-3</v>
      </c>
      <c r="J73" s="654">
        <v>1.1129745388016466E-2</v>
      </c>
      <c r="K73" s="654">
        <v>1.9E-3</v>
      </c>
      <c r="L73" s="655">
        <v>0.71</v>
      </c>
      <c r="M73" s="787">
        <v>23.524815135188682</v>
      </c>
      <c r="N73" s="654">
        <v>23.524815135188682</v>
      </c>
      <c r="O73" s="654">
        <v>23.524815135188682</v>
      </c>
      <c r="P73" s="757">
        <v>23.524815135188682</v>
      </c>
      <c r="Q73" s="771"/>
    </row>
    <row r="74" spans="1:17" ht="11.25" customHeight="1" x14ac:dyDescent="0.2">
      <c r="A74" s="294" t="s">
        <v>1014</v>
      </c>
      <c r="B74" s="279" t="s">
        <v>1005</v>
      </c>
      <c r="C74" s="279" t="s">
        <v>1005</v>
      </c>
      <c r="D74" s="1245">
        <v>104.9</v>
      </c>
      <c r="E74" s="1246">
        <v>104.9</v>
      </c>
      <c r="F74" s="1246">
        <v>6.0999999999999998E-7</v>
      </c>
      <c r="G74" s="1244">
        <v>17.417186270000002</v>
      </c>
      <c r="H74" s="655">
        <v>787.75711132075469</v>
      </c>
      <c r="I74" s="787">
        <v>210</v>
      </c>
      <c r="J74" s="654">
        <v>980</v>
      </c>
      <c r="K74" s="654">
        <v>210</v>
      </c>
      <c r="L74" s="655">
        <v>980</v>
      </c>
      <c r="M74" s="787">
        <v>3.6576091167000007</v>
      </c>
      <c r="N74" s="654">
        <v>17.068842544600002</v>
      </c>
      <c r="O74" s="654">
        <v>3.6576091167000007</v>
      </c>
      <c r="P74" s="757">
        <v>17.068842544600002</v>
      </c>
      <c r="Q74" s="771"/>
    </row>
    <row r="75" spans="1:17" ht="11.25" customHeight="1" x14ac:dyDescent="0.2">
      <c r="A75" s="294" t="s">
        <v>1014</v>
      </c>
      <c r="B75" s="279" t="s">
        <v>1007</v>
      </c>
      <c r="C75" s="279" t="s">
        <v>1007</v>
      </c>
      <c r="D75" s="1245">
        <v>491.8</v>
      </c>
      <c r="E75" s="1246">
        <v>491.8</v>
      </c>
      <c r="F75" s="1246">
        <v>9.5000000000000001E-7</v>
      </c>
      <c r="G75" s="1244">
        <v>81.64469665</v>
      </c>
      <c r="H75" s="655">
        <v>24009.854104358492</v>
      </c>
      <c r="I75" s="787">
        <v>120</v>
      </c>
      <c r="J75" s="654">
        <v>400</v>
      </c>
      <c r="K75" s="654">
        <v>120</v>
      </c>
      <c r="L75" s="655">
        <v>700</v>
      </c>
      <c r="M75" s="787">
        <v>9.7973635980000005</v>
      </c>
      <c r="N75" s="654">
        <v>32.657878660000002</v>
      </c>
      <c r="O75" s="654">
        <v>9.7973635980000005</v>
      </c>
      <c r="P75" s="757">
        <v>57.151287655000004</v>
      </c>
      <c r="Q75" s="771"/>
    </row>
    <row r="76" spans="1:17" ht="11.25" customHeight="1" x14ac:dyDescent="0.2">
      <c r="A76" s="294" t="s">
        <v>1014</v>
      </c>
      <c r="B76" s="279" t="s">
        <v>1006</v>
      </c>
      <c r="C76" s="279" t="s">
        <v>1006</v>
      </c>
      <c r="D76" s="1245">
        <v>140</v>
      </c>
      <c r="E76" s="1246">
        <v>140</v>
      </c>
      <c r="F76" s="1246">
        <v>1.05E-7</v>
      </c>
      <c r="G76" s="1244">
        <v>23.240651735000004</v>
      </c>
      <c r="H76" s="655">
        <v>4700.0040795911955</v>
      </c>
      <c r="I76" s="787">
        <v>1100</v>
      </c>
      <c r="J76" s="654">
        <v>3200</v>
      </c>
      <c r="K76" s="654">
        <v>1100</v>
      </c>
      <c r="L76" s="655">
        <v>3200</v>
      </c>
      <c r="M76" s="787">
        <v>25.564716908500003</v>
      </c>
      <c r="N76" s="654">
        <v>74.37008555200002</v>
      </c>
      <c r="O76" s="654">
        <v>25.564716908500003</v>
      </c>
      <c r="P76" s="757">
        <v>74.37008555200002</v>
      </c>
      <c r="Q76" s="771"/>
    </row>
    <row r="77" spans="1:17" ht="11.25" customHeight="1" x14ac:dyDescent="0.2">
      <c r="A77" s="294" t="s">
        <v>1014</v>
      </c>
      <c r="B77" s="305" t="s">
        <v>108</v>
      </c>
      <c r="C77" s="305" t="s">
        <v>108</v>
      </c>
      <c r="D77" s="1245">
        <v>351.6</v>
      </c>
      <c r="E77" s="1246">
        <v>351.6</v>
      </c>
      <c r="F77" s="1246">
        <v>4.9000000000000002E-8</v>
      </c>
      <c r="G77" s="1244">
        <v>58.365904143000009</v>
      </c>
      <c r="H77" s="655">
        <v>1177.7170018025158</v>
      </c>
      <c r="I77" s="787">
        <v>2.0054945054945055</v>
      </c>
      <c r="J77" s="654">
        <v>2.0054945054945055</v>
      </c>
      <c r="K77" s="654">
        <v>10</v>
      </c>
      <c r="L77" s="655">
        <v>100</v>
      </c>
      <c r="M77" s="787">
        <v>0.11705250006700552</v>
      </c>
      <c r="N77" s="654">
        <v>0.11705250006700552</v>
      </c>
      <c r="O77" s="654">
        <v>0.58365904143000014</v>
      </c>
      <c r="P77" s="757">
        <v>5.8365904143000007</v>
      </c>
      <c r="Q77" s="771"/>
    </row>
    <row r="78" spans="1:17" ht="11.25" customHeight="1" x14ac:dyDescent="0.2">
      <c r="A78" s="294" t="s">
        <v>1014</v>
      </c>
      <c r="B78" s="279" t="s">
        <v>310</v>
      </c>
      <c r="C78" s="279" t="s">
        <v>310</v>
      </c>
      <c r="D78" s="1245">
        <v>460.8</v>
      </c>
      <c r="E78" s="1246">
        <v>460.8</v>
      </c>
      <c r="F78" s="1246">
        <v>8.6000000000000002E-8</v>
      </c>
      <c r="G78" s="1244">
        <v>76.493333802000009</v>
      </c>
      <c r="H78" s="655">
        <v>7992.7938485943405</v>
      </c>
      <c r="I78" s="787">
        <v>14.3</v>
      </c>
      <c r="J78" s="654">
        <v>40.109890109890109</v>
      </c>
      <c r="K78" s="654">
        <v>14.3</v>
      </c>
      <c r="L78" s="655">
        <v>379</v>
      </c>
      <c r="M78" s="787">
        <v>1.0938546733686003</v>
      </c>
      <c r="N78" s="654">
        <v>3.0681392129373632</v>
      </c>
      <c r="O78" s="654">
        <v>1.0938546733686003</v>
      </c>
      <c r="P78" s="757">
        <v>28.990973510958003</v>
      </c>
      <c r="Q78" s="771"/>
    </row>
    <row r="79" spans="1:17" ht="11.25" customHeight="1" x14ac:dyDescent="0.2">
      <c r="A79" s="294" t="s">
        <v>1014</v>
      </c>
      <c r="B79" s="305" t="s">
        <v>109</v>
      </c>
      <c r="C79" s="305" t="s">
        <v>109</v>
      </c>
      <c r="D79" s="1245">
        <v>575.6</v>
      </c>
      <c r="E79" s="1246">
        <v>575.6</v>
      </c>
      <c r="F79" s="1246">
        <v>5.4E-8</v>
      </c>
      <c r="G79" s="1244">
        <v>95.549935178000013</v>
      </c>
      <c r="H79" s="655">
        <v>710.72008329559765</v>
      </c>
      <c r="I79" s="787">
        <v>0.25131683134230731</v>
      </c>
      <c r="J79" s="654">
        <v>0.25131683134230731</v>
      </c>
      <c r="K79" s="654">
        <v>9.1</v>
      </c>
      <c r="L79" s="655">
        <v>110</v>
      </c>
      <c r="M79" s="787">
        <v>2.4013306943897826E-2</v>
      </c>
      <c r="N79" s="654">
        <v>2.4013306943897826E-2</v>
      </c>
      <c r="O79" s="654">
        <v>0.86950441011980018</v>
      </c>
      <c r="P79" s="757">
        <v>10.51049286958</v>
      </c>
      <c r="Q79" s="771"/>
    </row>
    <row r="80" spans="1:17" ht="11.25" customHeight="1" x14ac:dyDescent="0.2">
      <c r="A80" s="294" t="s">
        <v>1014</v>
      </c>
      <c r="B80" s="305" t="s">
        <v>110</v>
      </c>
      <c r="C80" s="305" t="s">
        <v>110</v>
      </c>
      <c r="D80" s="1245">
        <v>587.4</v>
      </c>
      <c r="E80" s="1246">
        <v>587.4</v>
      </c>
      <c r="F80" s="1246">
        <v>7.5000000000000002E-7</v>
      </c>
      <c r="G80" s="1244">
        <v>97.513055249999994</v>
      </c>
      <c r="H80" s="655">
        <v>659.64186807672957</v>
      </c>
      <c r="I80" s="787">
        <v>5.1938811810743515E-2</v>
      </c>
      <c r="J80" s="654">
        <v>5.1938811810743515E-2</v>
      </c>
      <c r="K80" s="654">
        <v>81</v>
      </c>
      <c r="L80" s="655">
        <v>110</v>
      </c>
      <c r="M80" s="787">
        <v>5.064712225720385E-3</v>
      </c>
      <c r="N80" s="654">
        <v>5.064712225720385E-3</v>
      </c>
      <c r="O80" s="654">
        <v>7.8985574752499996</v>
      </c>
      <c r="P80" s="757">
        <v>10.726436077499999</v>
      </c>
      <c r="Q80" s="771"/>
    </row>
    <row r="81" spans="1:17" ht="11.25" customHeight="1" x14ac:dyDescent="0.2">
      <c r="A81" s="294" t="s">
        <v>1014</v>
      </c>
      <c r="B81" s="279" t="s">
        <v>402</v>
      </c>
      <c r="C81" s="279" t="s">
        <v>402</v>
      </c>
      <c r="D81" s="1245">
        <v>2.6</v>
      </c>
      <c r="E81" s="1246">
        <v>2.6</v>
      </c>
      <c r="F81" s="1246">
        <v>4.7999999999999998E-6</v>
      </c>
      <c r="G81" s="1244">
        <v>0.46139360000000001</v>
      </c>
      <c r="H81" s="655">
        <v>115637.86163522014</v>
      </c>
      <c r="I81" s="787">
        <v>0.45998739760554502</v>
      </c>
      <c r="J81" s="654">
        <v>0.45998739760554502</v>
      </c>
      <c r="K81" s="654">
        <v>50000</v>
      </c>
      <c r="L81" s="655">
        <v>50000</v>
      </c>
      <c r="M81" s="787">
        <v>2.1223524133585382E-4</v>
      </c>
      <c r="N81" s="654">
        <v>2.1223524133585382E-4</v>
      </c>
      <c r="O81" s="654">
        <v>23.069680000000002</v>
      </c>
      <c r="P81" s="757">
        <v>23.069680000000002</v>
      </c>
      <c r="Q81" s="771"/>
    </row>
    <row r="82" spans="1:17" ht="11.25" customHeight="1" x14ac:dyDescent="0.2">
      <c r="A82" s="294" t="s">
        <v>1461</v>
      </c>
      <c r="B82" s="279" t="s">
        <v>635</v>
      </c>
      <c r="C82" s="279" t="s">
        <v>1038</v>
      </c>
      <c r="D82" s="1245">
        <v>249100</v>
      </c>
      <c r="E82" s="1246">
        <v>249100</v>
      </c>
      <c r="F82" s="1246">
        <v>5.0000000000000002E-5</v>
      </c>
      <c r="G82" s="1244">
        <v>41350.910349999998</v>
      </c>
      <c r="H82" s="655">
        <v>0.29894007572327047</v>
      </c>
      <c r="I82" s="787">
        <v>3.1E-9</v>
      </c>
      <c r="J82" s="654">
        <v>3.0000000000000001E-5</v>
      </c>
      <c r="K82" s="654">
        <v>3.1E-9</v>
      </c>
      <c r="L82" s="655">
        <v>3.0000000000000001E-3</v>
      </c>
      <c r="M82" s="787">
        <v>0.29894007572327047</v>
      </c>
      <c r="N82" s="654">
        <v>0.29894007572327047</v>
      </c>
      <c r="O82" s="654">
        <v>0.29894007572327047</v>
      </c>
      <c r="P82" s="757">
        <v>0.29894007572327047</v>
      </c>
      <c r="Q82" s="771"/>
    </row>
    <row r="83" spans="1:17" ht="11.25" customHeight="1" x14ac:dyDescent="0.2">
      <c r="A83" s="294" t="s">
        <v>1014</v>
      </c>
      <c r="B83" s="279" t="s">
        <v>111</v>
      </c>
      <c r="C83" s="279" t="s">
        <v>111</v>
      </c>
      <c r="D83" s="1245">
        <v>109.1</v>
      </c>
      <c r="E83" s="1246">
        <v>109.1</v>
      </c>
      <c r="F83" s="1246">
        <v>5.0000000000000003E-10</v>
      </c>
      <c r="G83" s="1244">
        <v>18.110603103500001</v>
      </c>
      <c r="H83" s="655">
        <v>31.693200166969806</v>
      </c>
      <c r="I83" s="787">
        <v>40.109890109890109</v>
      </c>
      <c r="J83" s="654">
        <v>40.109890109890109</v>
      </c>
      <c r="K83" s="654">
        <v>60</v>
      </c>
      <c r="L83" s="655">
        <v>200</v>
      </c>
      <c r="M83" s="787">
        <v>0.72641430030521992</v>
      </c>
      <c r="N83" s="654">
        <v>0.72641430030521992</v>
      </c>
      <c r="O83" s="654">
        <v>1.08663618621</v>
      </c>
      <c r="P83" s="757">
        <v>3.6221206207000001</v>
      </c>
      <c r="Q83" s="771"/>
    </row>
    <row r="84" spans="1:17" ht="11.25" customHeight="1" x14ac:dyDescent="0.2">
      <c r="A84" s="294" t="s">
        <v>1461</v>
      </c>
      <c r="B84" s="279" t="s">
        <v>384</v>
      </c>
      <c r="C84" s="279" t="s">
        <v>1037</v>
      </c>
      <c r="D84" s="1245">
        <v>6761</v>
      </c>
      <c r="E84" s="1246">
        <v>6761</v>
      </c>
      <c r="F84" s="1246">
        <v>6.4999999999999994E-5</v>
      </c>
      <c r="G84" s="1244">
        <v>1122.7294549999999</v>
      </c>
      <c r="H84" s="655">
        <v>13.216616117924531</v>
      </c>
      <c r="I84" s="787">
        <v>8.6999999999999994E-3</v>
      </c>
      <c r="J84" s="654">
        <v>3.4000000000000002E-2</v>
      </c>
      <c r="K84" s="654">
        <v>8.6999999999999994E-3</v>
      </c>
      <c r="L84" s="655">
        <v>3.4000000000000002E-2</v>
      </c>
      <c r="M84" s="787">
        <v>13.216616117924531</v>
      </c>
      <c r="N84" s="654">
        <v>13.216616117924531</v>
      </c>
      <c r="O84" s="654">
        <v>13.216616117924531</v>
      </c>
      <c r="P84" s="757">
        <v>13.216616117924531</v>
      </c>
      <c r="Q84" s="771"/>
    </row>
    <row r="85" spans="1:17" ht="11.25" customHeight="1" x14ac:dyDescent="0.2">
      <c r="A85" s="294" t="s">
        <v>1461</v>
      </c>
      <c r="B85" s="279" t="s">
        <v>350</v>
      </c>
      <c r="C85" s="279" t="s">
        <v>1036</v>
      </c>
      <c r="D85" s="1245">
        <v>20090</v>
      </c>
      <c r="E85" s="1246">
        <v>20090</v>
      </c>
      <c r="F85" s="1246">
        <v>6.3999999999999997E-6</v>
      </c>
      <c r="G85" s="1244">
        <v>3334.9797248</v>
      </c>
      <c r="H85" s="655">
        <v>30.160012305031447</v>
      </c>
      <c r="I85" s="787">
        <v>2.3E-3</v>
      </c>
      <c r="J85" s="654">
        <v>3.6999999999999998E-2</v>
      </c>
      <c r="K85" s="654">
        <v>2.3E-3</v>
      </c>
      <c r="L85" s="655">
        <v>3.6999999999999998E-2</v>
      </c>
      <c r="M85" s="787">
        <v>30.160012305031447</v>
      </c>
      <c r="N85" s="654">
        <v>30.160012305031447</v>
      </c>
      <c r="O85" s="654">
        <v>30.160012305031447</v>
      </c>
      <c r="P85" s="757">
        <v>30.160012305031447</v>
      </c>
      <c r="Q85" s="771"/>
    </row>
    <row r="86" spans="1:17" ht="11.25" customHeight="1" x14ac:dyDescent="0.2">
      <c r="A86" s="294" t="s">
        <v>1014</v>
      </c>
      <c r="B86" s="279" t="s">
        <v>36</v>
      </c>
      <c r="C86" s="279" t="s">
        <v>36</v>
      </c>
      <c r="D86" s="1245">
        <v>0.309</v>
      </c>
      <c r="E86" s="1246">
        <v>0.309</v>
      </c>
      <c r="F86" s="1246">
        <v>6.2899999999999999E-6</v>
      </c>
      <c r="G86" s="1244">
        <v>9.0336029999999998E-2</v>
      </c>
      <c r="H86" s="655">
        <v>101902.84150943397</v>
      </c>
      <c r="I86" s="787">
        <v>50000</v>
      </c>
      <c r="J86" s="654">
        <v>50000</v>
      </c>
      <c r="K86" s="654">
        <v>50000</v>
      </c>
      <c r="L86" s="655">
        <v>50000</v>
      </c>
      <c r="M86" s="787">
        <v>4.5168014999999997</v>
      </c>
      <c r="N86" s="654">
        <v>4.5168014999999997</v>
      </c>
      <c r="O86" s="654">
        <v>4.5168014999999997</v>
      </c>
      <c r="P86" s="757">
        <v>4.5168014999999997</v>
      </c>
      <c r="Q86" s="771"/>
    </row>
    <row r="87" spans="1:17" ht="11.25" customHeight="1" x14ac:dyDescent="0.2">
      <c r="A87" s="294" t="s">
        <v>1014</v>
      </c>
      <c r="B87" s="279" t="s">
        <v>351</v>
      </c>
      <c r="C87" s="279" t="s">
        <v>351</v>
      </c>
      <c r="D87" s="1245">
        <v>446.1</v>
      </c>
      <c r="E87" s="1246">
        <v>446.1</v>
      </c>
      <c r="F87" s="1246">
        <v>7.9000000000000008E-3</v>
      </c>
      <c r="G87" s="1244">
        <v>123.08790000000002</v>
      </c>
      <c r="H87" s="655">
        <v>479.48318616352208</v>
      </c>
      <c r="I87" s="787">
        <v>7.3</v>
      </c>
      <c r="J87" s="654">
        <v>30</v>
      </c>
      <c r="K87" s="654">
        <v>7.3</v>
      </c>
      <c r="L87" s="655">
        <v>140</v>
      </c>
      <c r="M87" s="787">
        <v>0.89854167000000007</v>
      </c>
      <c r="N87" s="654">
        <v>3.6926370000000008</v>
      </c>
      <c r="O87" s="654">
        <v>0.89854167000000007</v>
      </c>
      <c r="P87" s="757">
        <v>17.232306000000005</v>
      </c>
      <c r="Q87" s="771"/>
    </row>
    <row r="88" spans="1:17" ht="11.25" customHeight="1" x14ac:dyDescent="0.2">
      <c r="A88" s="294" t="s">
        <v>1461</v>
      </c>
      <c r="B88" s="279" t="s">
        <v>352</v>
      </c>
      <c r="C88" s="279" t="s">
        <v>797</v>
      </c>
      <c r="D88" s="1245">
        <v>55450</v>
      </c>
      <c r="E88" s="1246">
        <v>55450</v>
      </c>
      <c r="F88" s="1246">
        <v>8.8999999999999995E-6</v>
      </c>
      <c r="G88" s="1244">
        <v>9204.7552423000016</v>
      </c>
      <c r="H88" s="655">
        <v>86.52801771924527</v>
      </c>
      <c r="I88" s="787">
        <v>0.8</v>
      </c>
      <c r="J88" s="654">
        <v>13</v>
      </c>
      <c r="K88" s="654">
        <v>0.8</v>
      </c>
      <c r="L88" s="655">
        <v>13</v>
      </c>
      <c r="M88" s="787">
        <v>86.52801771924527</v>
      </c>
      <c r="N88" s="654">
        <v>119.66181814990003</v>
      </c>
      <c r="O88" s="654">
        <v>86.52801771924527</v>
      </c>
      <c r="P88" s="757">
        <v>119.66181814990003</v>
      </c>
      <c r="Q88" s="771"/>
    </row>
    <row r="89" spans="1:17" ht="11.25" customHeight="1" x14ac:dyDescent="0.2">
      <c r="A89" s="294" t="s">
        <v>1461</v>
      </c>
      <c r="B89" s="279" t="s">
        <v>353</v>
      </c>
      <c r="C89" s="279" t="s">
        <v>986</v>
      </c>
      <c r="D89" s="1245">
        <v>9160</v>
      </c>
      <c r="E89" s="1246">
        <v>9160</v>
      </c>
      <c r="F89" s="1246">
        <v>9.6000000000000002E-5</v>
      </c>
      <c r="G89" s="1244">
        <v>1521.1558720000003</v>
      </c>
      <c r="H89" s="655">
        <v>93.052647730188681</v>
      </c>
      <c r="I89" s="787">
        <v>3.9</v>
      </c>
      <c r="J89" s="654">
        <v>235.67393058918483</v>
      </c>
      <c r="K89" s="654">
        <v>3.9</v>
      </c>
      <c r="L89" s="655">
        <v>300</v>
      </c>
      <c r="M89" s="787">
        <v>93.052647730188681</v>
      </c>
      <c r="N89" s="654">
        <v>358.49678339305899</v>
      </c>
      <c r="O89" s="654">
        <v>93.052647730188681</v>
      </c>
      <c r="P89" s="757">
        <v>456.34676160000009</v>
      </c>
      <c r="Q89" s="771"/>
    </row>
    <row r="90" spans="1:17" ht="11.25" customHeight="1" x14ac:dyDescent="0.2">
      <c r="A90" s="294" t="s">
        <v>1014</v>
      </c>
      <c r="B90" s="279" t="s">
        <v>112</v>
      </c>
      <c r="C90" s="279" t="s">
        <v>112</v>
      </c>
      <c r="D90" s="1245">
        <v>2100</v>
      </c>
      <c r="E90" s="1246">
        <v>2100</v>
      </c>
      <c r="F90" s="1246">
        <v>2.0999999999999999E-12</v>
      </c>
      <c r="G90" s="1244">
        <v>348.60000001303473</v>
      </c>
      <c r="H90" s="655">
        <v>133350.00000017093</v>
      </c>
      <c r="I90" s="787">
        <v>700</v>
      </c>
      <c r="J90" s="654">
        <v>700</v>
      </c>
      <c r="K90" s="654">
        <v>1800</v>
      </c>
      <c r="L90" s="655">
        <v>21500</v>
      </c>
      <c r="M90" s="787">
        <v>244.02000000912432</v>
      </c>
      <c r="N90" s="654">
        <v>244.02000000912432</v>
      </c>
      <c r="O90" s="654">
        <v>627.48000002346248</v>
      </c>
      <c r="P90" s="757">
        <v>7494.9000002802468</v>
      </c>
      <c r="Q90" s="771"/>
    </row>
    <row r="91" spans="1:17" ht="11.25" customHeight="1" x14ac:dyDescent="0.2">
      <c r="A91" s="294" t="s">
        <v>1461</v>
      </c>
      <c r="B91" s="279" t="s">
        <v>354</v>
      </c>
      <c r="C91" s="279" t="s">
        <v>1035</v>
      </c>
      <c r="D91" s="1245">
        <v>41260</v>
      </c>
      <c r="E91" s="1246">
        <v>41260</v>
      </c>
      <c r="F91" s="1246">
        <v>2.9E-4</v>
      </c>
      <c r="G91" s="1244">
        <v>6850.9600300000011</v>
      </c>
      <c r="H91" s="655">
        <v>44.579208905660373</v>
      </c>
      <c r="I91" s="787">
        <v>3.5999999999999999E-3</v>
      </c>
      <c r="J91" s="654">
        <v>5.2999999999999999E-2</v>
      </c>
      <c r="K91" s="654">
        <v>3.5999999999999999E-3</v>
      </c>
      <c r="L91" s="655">
        <v>5.2999999999999999E-2</v>
      </c>
      <c r="M91" s="787">
        <v>44.579208905660373</v>
      </c>
      <c r="N91" s="654">
        <v>44.579208905660373</v>
      </c>
      <c r="O91" s="654">
        <v>44.579208905660373</v>
      </c>
      <c r="P91" s="757">
        <v>44.579208905660373</v>
      </c>
      <c r="Q91" s="771"/>
    </row>
    <row r="92" spans="1:17" ht="11.25" customHeight="1" x14ac:dyDescent="0.2">
      <c r="A92" s="294" t="s">
        <v>1461</v>
      </c>
      <c r="B92" s="279" t="s">
        <v>355</v>
      </c>
      <c r="C92" s="279" t="s">
        <v>1034</v>
      </c>
      <c r="D92" s="1245">
        <v>10110</v>
      </c>
      <c r="E92" s="1246">
        <v>10110</v>
      </c>
      <c r="F92" s="1246">
        <v>2.0999999999999999E-5</v>
      </c>
      <c r="G92" s="1244">
        <v>1678.390347</v>
      </c>
      <c r="H92" s="655">
        <v>12.15203256100629</v>
      </c>
      <c r="I92" s="787">
        <v>3.5999999999999999E-3</v>
      </c>
      <c r="J92" s="654">
        <v>5.2999999999999999E-2</v>
      </c>
      <c r="K92" s="654">
        <v>3.5999999999999999E-3</v>
      </c>
      <c r="L92" s="655">
        <v>5.2999999999999999E-2</v>
      </c>
      <c r="M92" s="787">
        <v>12.15203256100629</v>
      </c>
      <c r="N92" s="654">
        <v>12.15203256100629</v>
      </c>
      <c r="O92" s="654">
        <v>12.15203256100629</v>
      </c>
      <c r="P92" s="757">
        <v>12.15203256100629</v>
      </c>
      <c r="Q92" s="771"/>
    </row>
    <row r="93" spans="1:17" ht="11.25" customHeight="1" x14ac:dyDescent="0.2">
      <c r="A93" s="294" t="s">
        <v>1461</v>
      </c>
      <c r="B93" s="279" t="s">
        <v>385</v>
      </c>
      <c r="C93" s="279" t="s">
        <v>798</v>
      </c>
      <c r="D93" s="1245">
        <v>6195</v>
      </c>
      <c r="E93" s="1246">
        <v>6195</v>
      </c>
      <c r="F93" s="1246">
        <v>1.6999999999999999E-3</v>
      </c>
      <c r="G93" s="1244">
        <v>1038.9219000000001</v>
      </c>
      <c r="H93" s="655">
        <v>0.23115615974842768</v>
      </c>
      <c r="I93" s="787">
        <v>2.9999999999999997E-4</v>
      </c>
      <c r="J93" s="654">
        <v>2.9999999999999997E-4</v>
      </c>
      <c r="K93" s="654">
        <v>2.9999999999999997E-4</v>
      </c>
      <c r="L93" s="655">
        <v>2.9999999999999997E-4</v>
      </c>
      <c r="M93" s="787">
        <v>0.23115615974842768</v>
      </c>
      <c r="N93" s="654">
        <v>0.23115615974842768</v>
      </c>
      <c r="O93" s="654">
        <v>0.23115615974842768</v>
      </c>
      <c r="P93" s="757">
        <v>0.23115615974842768</v>
      </c>
      <c r="Q93" s="771"/>
    </row>
    <row r="94" spans="1:17" ht="11.25" customHeight="1" x14ac:dyDescent="0.2">
      <c r="A94" s="294" t="s">
        <v>1014</v>
      </c>
      <c r="B94" s="279" t="s">
        <v>356</v>
      </c>
      <c r="C94" s="279" t="s">
        <v>356</v>
      </c>
      <c r="D94" s="1245">
        <v>845.2</v>
      </c>
      <c r="E94" s="1246">
        <v>845.2</v>
      </c>
      <c r="F94" s="1246">
        <v>0.01</v>
      </c>
      <c r="G94" s="1244">
        <v>202.3732</v>
      </c>
      <c r="H94" s="655">
        <v>16.802270188679245</v>
      </c>
      <c r="I94" s="787">
        <v>0.20329391844850539</v>
      </c>
      <c r="J94" s="654">
        <v>0.20329391844850539</v>
      </c>
      <c r="K94" s="654">
        <v>0.3</v>
      </c>
      <c r="L94" s="655">
        <v>11</v>
      </c>
      <c r="M94" s="787">
        <v>4.1141240816963069E-2</v>
      </c>
      <c r="N94" s="654">
        <v>4.1141240816963069E-2</v>
      </c>
      <c r="O94" s="654">
        <v>6.0711960000000002E-2</v>
      </c>
      <c r="P94" s="757">
        <v>2.2261052000000001</v>
      </c>
      <c r="Q94" s="771"/>
    </row>
    <row r="95" spans="1:17" ht="11.25" customHeight="1" x14ac:dyDescent="0.2">
      <c r="A95" s="294" t="s">
        <v>1014</v>
      </c>
      <c r="B95" s="279" t="s">
        <v>378</v>
      </c>
      <c r="C95" s="279" t="s">
        <v>378</v>
      </c>
      <c r="D95" s="1245">
        <v>2807</v>
      </c>
      <c r="E95" s="1246">
        <v>2807</v>
      </c>
      <c r="F95" s="1246">
        <v>5.1000000000000003E-6</v>
      </c>
      <c r="G95" s="1244">
        <v>465.99365570000003</v>
      </c>
      <c r="H95" s="655">
        <v>123.67689020943395</v>
      </c>
      <c r="I95" s="787">
        <v>6.3E-2</v>
      </c>
      <c r="J95" s="654">
        <v>0.16</v>
      </c>
      <c r="K95" s="654">
        <v>6.3E-2</v>
      </c>
      <c r="L95" s="655">
        <v>0.16</v>
      </c>
      <c r="M95" s="787">
        <v>2.9357600309100004E-2</v>
      </c>
      <c r="N95" s="654">
        <v>7.4558984912000012E-2</v>
      </c>
      <c r="O95" s="654">
        <v>2.9357600309100004E-2</v>
      </c>
      <c r="P95" s="757">
        <v>7.4558984912000012E-2</v>
      </c>
      <c r="Q95" s="771"/>
    </row>
    <row r="96" spans="1:17" ht="11.25" customHeight="1" x14ac:dyDescent="0.2">
      <c r="A96" s="294" t="s">
        <v>1014</v>
      </c>
      <c r="B96" s="279" t="s">
        <v>357</v>
      </c>
      <c r="C96" s="279" t="s">
        <v>357</v>
      </c>
      <c r="D96" s="1245">
        <v>196.8</v>
      </c>
      <c r="E96" s="1246">
        <v>196.8</v>
      </c>
      <c r="F96" s="1246">
        <v>3.8999999999999998E-3</v>
      </c>
      <c r="G96" s="1244">
        <v>56.876100000000008</v>
      </c>
      <c r="H96" s="655">
        <v>65.554465408805044</v>
      </c>
      <c r="I96" s="787">
        <v>0.40447695035460995</v>
      </c>
      <c r="J96" s="654">
        <v>0.40447695035460995</v>
      </c>
      <c r="K96" s="654">
        <v>12</v>
      </c>
      <c r="L96" s="655">
        <v>100</v>
      </c>
      <c r="M96" s="787">
        <v>2.3005071476063833E-2</v>
      </c>
      <c r="N96" s="654">
        <v>2.3005071476063833E-2</v>
      </c>
      <c r="O96" s="654">
        <v>0.68251320000000015</v>
      </c>
      <c r="P96" s="757">
        <v>5.6876100000000003</v>
      </c>
      <c r="Q96" s="771"/>
    </row>
    <row r="97" spans="1:17" ht="11.25" customHeight="1" x14ac:dyDescent="0.2">
      <c r="A97" s="294" t="s">
        <v>1014</v>
      </c>
      <c r="B97" s="279" t="s">
        <v>113</v>
      </c>
      <c r="C97" s="279" t="s">
        <v>113</v>
      </c>
      <c r="D97" s="1245">
        <v>129.4</v>
      </c>
      <c r="E97" s="1246">
        <v>129.4</v>
      </c>
      <c r="F97" s="1246">
        <v>2.2999999999999999E-12</v>
      </c>
      <c r="G97" s="1244">
        <v>21.480400014276103</v>
      </c>
      <c r="H97" s="655">
        <v>28921.200000574736</v>
      </c>
      <c r="I97" s="787">
        <v>661.81318681318692</v>
      </c>
      <c r="J97" s="654">
        <v>661.81318681318692</v>
      </c>
      <c r="K97" s="654">
        <v>17000</v>
      </c>
      <c r="L97" s="655">
        <v>50000</v>
      </c>
      <c r="M97" s="787">
        <v>14.216011987470095</v>
      </c>
      <c r="N97" s="654">
        <v>14.216011987470095</v>
      </c>
      <c r="O97" s="654">
        <v>365.16680024269374</v>
      </c>
      <c r="P97" s="757">
        <v>1074.0200007138053</v>
      </c>
      <c r="Q97" s="771"/>
    </row>
    <row r="98" spans="1:17" ht="11.25" customHeight="1" x14ac:dyDescent="0.2">
      <c r="A98" s="294" t="s">
        <v>1461</v>
      </c>
      <c r="B98" s="279" t="s">
        <v>358</v>
      </c>
      <c r="C98" s="279" t="s">
        <v>799</v>
      </c>
      <c r="D98" s="1245">
        <v>1951000</v>
      </c>
      <c r="E98" s="1246">
        <v>1951000</v>
      </c>
      <c r="F98" s="1246">
        <v>3.4999999999999998E-7</v>
      </c>
      <c r="G98" s="1244">
        <v>323866.00217245001</v>
      </c>
      <c r="H98" s="655">
        <v>2.2241590005035596</v>
      </c>
      <c r="I98" s="787">
        <v>2.9498525073746312E-2</v>
      </c>
      <c r="J98" s="654">
        <v>2.9498525073746312E-2</v>
      </c>
      <c r="K98" s="654">
        <v>9.5000000000000001E-2</v>
      </c>
      <c r="L98" s="655">
        <v>9.5000000000000001E-2</v>
      </c>
      <c r="M98" s="787">
        <v>9.5535693856179957</v>
      </c>
      <c r="N98" s="654">
        <v>9.5535693856179957</v>
      </c>
      <c r="O98" s="654">
        <v>30.767270206382754</v>
      </c>
      <c r="P98" s="757">
        <v>30.767270206382754</v>
      </c>
      <c r="Q98" s="771"/>
    </row>
    <row r="99" spans="1:17" ht="11.25" customHeight="1" x14ac:dyDescent="0.2">
      <c r="A99" s="294" t="s">
        <v>1014</v>
      </c>
      <c r="B99" s="279" t="s">
        <v>114</v>
      </c>
      <c r="C99" s="279" t="s">
        <v>114</v>
      </c>
      <c r="D99" s="1245">
        <v>65</v>
      </c>
      <c r="E99" s="1246">
        <v>65</v>
      </c>
      <c r="F99" s="1246">
        <v>6.6000000000000003E-6</v>
      </c>
      <c r="G99" s="1244">
        <v>10.830966200000001</v>
      </c>
      <c r="H99" s="655">
        <v>5880.6133584905656</v>
      </c>
      <c r="I99" s="787">
        <v>82.008650227489753</v>
      </c>
      <c r="J99" s="654">
        <v>82.008650227489753</v>
      </c>
      <c r="K99" s="654">
        <v>920</v>
      </c>
      <c r="L99" s="655">
        <v>4300</v>
      </c>
      <c r="M99" s="787">
        <v>0.88823291872156396</v>
      </c>
      <c r="N99" s="654">
        <v>0.88823291872156396</v>
      </c>
      <c r="O99" s="654">
        <v>9.9644889039999995</v>
      </c>
      <c r="P99" s="757">
        <v>46.57315466</v>
      </c>
      <c r="Q99" s="771"/>
    </row>
    <row r="100" spans="1:17" ht="11.25" customHeight="1" x14ac:dyDescent="0.2">
      <c r="A100" s="294" t="s">
        <v>1461</v>
      </c>
      <c r="B100" s="279" t="s">
        <v>359</v>
      </c>
      <c r="C100" s="279" t="s">
        <v>359</v>
      </c>
      <c r="D100" s="1245" t="s">
        <v>1233</v>
      </c>
      <c r="E100" s="1246" t="s">
        <v>1233</v>
      </c>
      <c r="F100" s="1246" t="s">
        <v>1233</v>
      </c>
      <c r="G100" s="1244" t="s">
        <v>1014</v>
      </c>
      <c r="H100" s="655" t="s">
        <v>1014</v>
      </c>
      <c r="I100" s="787">
        <v>5.6</v>
      </c>
      <c r="J100" s="654">
        <v>15</v>
      </c>
      <c r="K100" s="654">
        <v>5.6</v>
      </c>
      <c r="L100" s="655">
        <v>29</v>
      </c>
      <c r="M100" s="787" t="s">
        <v>1440</v>
      </c>
      <c r="N100" s="654" t="s">
        <v>1440</v>
      </c>
      <c r="O100" s="654" t="s">
        <v>1440</v>
      </c>
      <c r="P100" s="757" t="s">
        <v>1440</v>
      </c>
      <c r="Q100" s="771"/>
    </row>
    <row r="101" spans="1:17" ht="11.25" customHeight="1" x14ac:dyDescent="0.2">
      <c r="A101" s="294" t="s">
        <v>1461</v>
      </c>
      <c r="B101" s="279" t="s">
        <v>360</v>
      </c>
      <c r="C101" s="279" t="s">
        <v>360</v>
      </c>
      <c r="D101" s="1245" t="s">
        <v>1233</v>
      </c>
      <c r="E101" s="1246" t="s">
        <v>1233</v>
      </c>
      <c r="F101" s="1246" t="s">
        <v>1014</v>
      </c>
      <c r="G101" s="1244" t="s">
        <v>1014</v>
      </c>
      <c r="H101" s="655" t="s">
        <v>1014</v>
      </c>
      <c r="I101" s="787">
        <v>2.5000000000000001E-2</v>
      </c>
      <c r="J101" s="654">
        <v>2</v>
      </c>
      <c r="K101" s="654">
        <v>2.5000000000000001E-2</v>
      </c>
      <c r="L101" s="655">
        <v>2.1</v>
      </c>
      <c r="M101" s="787" t="s">
        <v>1440</v>
      </c>
      <c r="N101" s="654" t="s">
        <v>1440</v>
      </c>
      <c r="O101" s="654" t="s">
        <v>1440</v>
      </c>
      <c r="P101" s="757" t="s">
        <v>1440</v>
      </c>
      <c r="Q101" s="771"/>
    </row>
    <row r="102" spans="1:17" ht="11.25" customHeight="1" x14ac:dyDescent="0.2">
      <c r="A102" s="294" t="s">
        <v>1461</v>
      </c>
      <c r="B102" s="279" t="s">
        <v>361</v>
      </c>
      <c r="C102" s="279" t="s">
        <v>800</v>
      </c>
      <c r="D102" s="1245">
        <v>26890</v>
      </c>
      <c r="E102" s="1246">
        <v>26890</v>
      </c>
      <c r="F102" s="1246">
        <v>1.9999999999999999E-7</v>
      </c>
      <c r="G102" s="1244">
        <v>4463.7412414</v>
      </c>
      <c r="H102" s="655">
        <v>16.144000157125785</v>
      </c>
      <c r="I102" s="787">
        <v>0.03</v>
      </c>
      <c r="J102" s="654">
        <v>0.7</v>
      </c>
      <c r="K102" s="654">
        <v>0.03</v>
      </c>
      <c r="L102" s="655">
        <v>0.7</v>
      </c>
      <c r="M102" s="787">
        <v>16.144000157125785</v>
      </c>
      <c r="N102" s="654">
        <v>16.144000157125785</v>
      </c>
      <c r="O102" s="654">
        <v>16.144000157125785</v>
      </c>
      <c r="P102" s="757">
        <v>16.144000157125785</v>
      </c>
      <c r="Q102" s="771"/>
    </row>
    <row r="103" spans="1:17" ht="11.25" customHeight="1" x14ac:dyDescent="0.2">
      <c r="A103" s="294" t="s">
        <v>1014</v>
      </c>
      <c r="B103" s="279" t="s">
        <v>363</v>
      </c>
      <c r="C103" s="279" t="s">
        <v>363</v>
      </c>
      <c r="D103" s="1245">
        <v>4.51</v>
      </c>
      <c r="E103" s="1246">
        <v>4.51</v>
      </c>
      <c r="F103" s="1246">
        <v>5.7000000000000003E-5</v>
      </c>
      <c r="G103" s="1244">
        <v>1.1024590000000001</v>
      </c>
      <c r="H103" s="655">
        <v>28431.476163522013</v>
      </c>
      <c r="I103" s="787">
        <v>5586.7346938775509</v>
      </c>
      <c r="J103" s="654">
        <v>5586.7346938775509</v>
      </c>
      <c r="K103" s="654">
        <v>14000</v>
      </c>
      <c r="L103" s="655">
        <v>50000</v>
      </c>
      <c r="M103" s="787">
        <v>6.1591459438775509</v>
      </c>
      <c r="N103" s="654">
        <v>6.1591459438775509</v>
      </c>
      <c r="O103" s="654">
        <v>15.434426000000002</v>
      </c>
      <c r="P103" s="757">
        <v>55.122950000000003</v>
      </c>
      <c r="Q103" s="771"/>
    </row>
    <row r="104" spans="1:17" ht="11.25" customHeight="1" x14ac:dyDescent="0.2">
      <c r="A104" s="294" t="s">
        <v>1014</v>
      </c>
      <c r="B104" s="279" t="s">
        <v>364</v>
      </c>
      <c r="C104" s="279" t="s">
        <v>364</v>
      </c>
      <c r="D104" s="1245">
        <v>12.6</v>
      </c>
      <c r="E104" s="1246">
        <v>12.6</v>
      </c>
      <c r="F104" s="1246">
        <v>1.3999999999999999E-4</v>
      </c>
      <c r="G104" s="1244">
        <v>2.9605800000000002</v>
      </c>
      <c r="H104" s="655">
        <v>3356.5423899371067</v>
      </c>
      <c r="I104" s="787">
        <v>170</v>
      </c>
      <c r="J104" s="654">
        <v>1300</v>
      </c>
      <c r="K104" s="654">
        <v>170</v>
      </c>
      <c r="L104" s="655">
        <v>2200</v>
      </c>
      <c r="M104" s="787">
        <v>0.50329860000000004</v>
      </c>
      <c r="N104" s="654">
        <v>3.8487540000000005</v>
      </c>
      <c r="O104" s="654">
        <v>0.50329860000000004</v>
      </c>
      <c r="P104" s="757">
        <v>6.5132760000000012</v>
      </c>
      <c r="Q104" s="771"/>
    </row>
    <row r="105" spans="1:17" ht="11.25" customHeight="1" x14ac:dyDescent="0.2">
      <c r="A105" s="294" t="s">
        <v>1461</v>
      </c>
      <c r="B105" s="279" t="s">
        <v>365</v>
      </c>
      <c r="C105" s="279" t="s">
        <v>365</v>
      </c>
      <c r="D105" s="1245" t="s">
        <v>1233</v>
      </c>
      <c r="E105" s="1246" t="s">
        <v>1233</v>
      </c>
      <c r="F105" s="1246" t="s">
        <v>1233</v>
      </c>
      <c r="G105" s="1244" t="s">
        <v>1014</v>
      </c>
      <c r="H105" s="655" t="s">
        <v>1014</v>
      </c>
      <c r="I105" s="787">
        <v>2.8E-3</v>
      </c>
      <c r="J105" s="654">
        <v>9.9000000000000005E-2</v>
      </c>
      <c r="K105" s="654">
        <v>2.8E-3</v>
      </c>
      <c r="L105" s="655">
        <v>9.9000000000000005E-2</v>
      </c>
      <c r="M105" s="787" t="s">
        <v>1440</v>
      </c>
      <c r="N105" s="654" t="s">
        <v>1440</v>
      </c>
      <c r="O105" s="654" t="s">
        <v>1440</v>
      </c>
      <c r="P105" s="757" t="s">
        <v>1440</v>
      </c>
      <c r="Q105" s="771"/>
    </row>
    <row r="106" spans="1:17" ht="11.25" customHeight="1" x14ac:dyDescent="0.2">
      <c r="A106" s="294" t="s">
        <v>1014</v>
      </c>
      <c r="B106" s="279" t="s">
        <v>366</v>
      </c>
      <c r="C106" s="279" t="s">
        <v>366</v>
      </c>
      <c r="D106" s="1245">
        <v>11.56</v>
      </c>
      <c r="E106" s="1246">
        <v>11.56</v>
      </c>
      <c r="F106" s="1246">
        <v>5.9000000000000003E-4</v>
      </c>
      <c r="G106" s="1244">
        <v>5.5810900000000006</v>
      </c>
      <c r="H106" s="655">
        <v>8869.0732075471715</v>
      </c>
      <c r="I106" s="787">
        <v>5</v>
      </c>
      <c r="J106" s="654">
        <v>5</v>
      </c>
      <c r="K106" s="654">
        <v>730</v>
      </c>
      <c r="L106" s="655">
        <v>1800</v>
      </c>
      <c r="M106" s="787">
        <v>2.7905450000000002E-2</v>
      </c>
      <c r="N106" s="654">
        <v>2.7905450000000002E-2</v>
      </c>
      <c r="O106" s="654">
        <v>4.0741957000000006</v>
      </c>
      <c r="P106" s="757">
        <v>10.045962000000001</v>
      </c>
      <c r="Q106" s="771"/>
    </row>
    <row r="107" spans="1:17" ht="11.25" customHeight="1" x14ac:dyDescent="0.2">
      <c r="A107" s="294" t="s">
        <v>1014</v>
      </c>
      <c r="B107" s="279" t="s">
        <v>362</v>
      </c>
      <c r="C107" s="279" t="s">
        <v>362</v>
      </c>
      <c r="D107" s="1245">
        <v>21.73</v>
      </c>
      <c r="E107" s="1246">
        <v>21.73</v>
      </c>
      <c r="F107" s="1246">
        <v>3.3E-3</v>
      </c>
      <c r="G107" s="1244">
        <v>24.09028</v>
      </c>
      <c r="H107" s="655">
        <v>3314.8708176100631</v>
      </c>
      <c r="I107" s="787">
        <v>5</v>
      </c>
      <c r="J107" s="654">
        <v>5</v>
      </c>
      <c r="K107" s="654">
        <v>1500</v>
      </c>
      <c r="L107" s="655">
        <v>8500</v>
      </c>
      <c r="M107" s="787">
        <v>0.12045140000000001</v>
      </c>
      <c r="N107" s="654">
        <v>0.12045140000000001</v>
      </c>
      <c r="O107" s="654">
        <v>36.135419999999996</v>
      </c>
      <c r="P107" s="757">
        <v>204.76738</v>
      </c>
      <c r="Q107" s="771"/>
    </row>
    <row r="108" spans="1:17" ht="11.25" customHeight="1" x14ac:dyDescent="0.2">
      <c r="A108" s="294" t="s">
        <v>1014</v>
      </c>
      <c r="B108" s="279" t="s">
        <v>631</v>
      </c>
      <c r="C108" s="279" t="s">
        <v>631</v>
      </c>
      <c r="D108" s="1245">
        <v>2528</v>
      </c>
      <c r="E108" s="1246">
        <v>2528</v>
      </c>
      <c r="F108" s="1246">
        <v>5.1000000000000004E-4</v>
      </c>
      <c r="G108" s="1244">
        <v>422.81357000000003</v>
      </c>
      <c r="H108" s="655">
        <v>394.01696716981132</v>
      </c>
      <c r="I108" s="787">
        <v>2.1</v>
      </c>
      <c r="J108" s="654">
        <v>6.0120405524488776</v>
      </c>
      <c r="K108" s="654">
        <v>2.1</v>
      </c>
      <c r="L108" s="655">
        <v>37</v>
      </c>
      <c r="M108" s="787">
        <v>0.88790849700000019</v>
      </c>
      <c r="N108" s="654">
        <v>2.5419723289656821</v>
      </c>
      <c r="O108" s="654">
        <v>0.88790849700000019</v>
      </c>
      <c r="P108" s="757">
        <v>15.644102090000001</v>
      </c>
      <c r="Q108" s="771"/>
    </row>
    <row r="109" spans="1:17" ht="11.25" customHeight="1" x14ac:dyDescent="0.2">
      <c r="A109" s="294" t="s">
        <v>1014</v>
      </c>
      <c r="B109" s="279" t="s">
        <v>632</v>
      </c>
      <c r="C109" s="279" t="s">
        <v>632</v>
      </c>
      <c r="D109" s="1245">
        <v>2478</v>
      </c>
      <c r="E109" s="1246">
        <v>2478</v>
      </c>
      <c r="F109" s="1246">
        <v>5.1999999999999995E-4</v>
      </c>
      <c r="G109" s="1244">
        <v>414.57564000000002</v>
      </c>
      <c r="H109" s="655">
        <v>368.3105966037736</v>
      </c>
      <c r="I109" s="787">
        <v>4.7</v>
      </c>
      <c r="J109" s="654">
        <v>10</v>
      </c>
      <c r="K109" s="654">
        <v>4.7</v>
      </c>
      <c r="L109" s="655">
        <v>42</v>
      </c>
      <c r="M109" s="787">
        <v>1.9485055080000002</v>
      </c>
      <c r="N109" s="654">
        <v>4.1457564000000007</v>
      </c>
      <c r="O109" s="654">
        <v>1.9485055080000002</v>
      </c>
      <c r="P109" s="757">
        <v>17.412176880000001</v>
      </c>
      <c r="Q109" s="771"/>
    </row>
    <row r="110" spans="1:17" ht="11.25" customHeight="1" x14ac:dyDescent="0.2">
      <c r="A110" s="294" t="s">
        <v>1461</v>
      </c>
      <c r="B110" s="279" t="s">
        <v>506</v>
      </c>
      <c r="C110" s="279" t="s">
        <v>506</v>
      </c>
      <c r="D110" s="1245" t="s">
        <v>1233</v>
      </c>
      <c r="E110" s="1246" t="s">
        <v>1233</v>
      </c>
      <c r="F110" s="1246" t="s">
        <v>1233</v>
      </c>
      <c r="G110" s="1244" t="s">
        <v>1014</v>
      </c>
      <c r="H110" s="655" t="s">
        <v>1014</v>
      </c>
      <c r="I110" s="787">
        <v>100.27472527472527</v>
      </c>
      <c r="J110" s="654">
        <v>100.27472527472527</v>
      </c>
      <c r="K110" s="654">
        <v>370</v>
      </c>
      <c r="L110" s="655">
        <v>7200</v>
      </c>
      <c r="M110" s="787" t="s">
        <v>1440</v>
      </c>
      <c r="N110" s="654" t="s">
        <v>1440</v>
      </c>
      <c r="O110" s="654" t="s">
        <v>1440</v>
      </c>
      <c r="P110" s="757" t="s">
        <v>1440</v>
      </c>
      <c r="Q110" s="771"/>
    </row>
    <row r="111" spans="1:17" ht="11.25" customHeight="1" x14ac:dyDescent="0.2">
      <c r="A111" s="294" t="s">
        <v>1014</v>
      </c>
      <c r="B111" s="279" t="s">
        <v>507</v>
      </c>
      <c r="C111" s="279" t="s">
        <v>507</v>
      </c>
      <c r="D111" s="1245">
        <v>1544</v>
      </c>
      <c r="E111" s="1246">
        <v>1544</v>
      </c>
      <c r="F111" s="1246">
        <v>4.4000000000000002E-4</v>
      </c>
      <c r="G111" s="1244">
        <v>259.03508000000005</v>
      </c>
      <c r="H111" s="655">
        <v>290.38963396226416</v>
      </c>
      <c r="I111" s="787">
        <v>12</v>
      </c>
      <c r="J111" s="654">
        <v>17</v>
      </c>
      <c r="K111" s="654">
        <v>12</v>
      </c>
      <c r="L111" s="655">
        <v>210</v>
      </c>
      <c r="M111" s="787">
        <v>3.1084209600000006</v>
      </c>
      <c r="N111" s="654">
        <v>4.4035963600000008</v>
      </c>
      <c r="O111" s="654">
        <v>3.1084209600000006</v>
      </c>
      <c r="P111" s="757">
        <v>54.397366800000015</v>
      </c>
      <c r="Q111" s="771"/>
    </row>
    <row r="112" spans="1:17" ht="11.25" customHeight="1" x14ac:dyDescent="0.2">
      <c r="A112" s="294" t="s">
        <v>1461</v>
      </c>
      <c r="B112" s="279" t="s">
        <v>866</v>
      </c>
      <c r="C112" s="279" t="s">
        <v>866</v>
      </c>
      <c r="D112" s="1245" t="s">
        <v>1233</v>
      </c>
      <c r="E112" s="1246" t="s">
        <v>1233</v>
      </c>
      <c r="F112" s="1246" t="s">
        <v>1233</v>
      </c>
      <c r="G112" s="1244" t="s">
        <v>1014</v>
      </c>
      <c r="H112" s="655" t="s">
        <v>1014</v>
      </c>
      <c r="I112" s="787">
        <v>5</v>
      </c>
      <c r="J112" s="654">
        <v>5</v>
      </c>
      <c r="K112" s="654">
        <v>5</v>
      </c>
      <c r="L112" s="655">
        <v>5</v>
      </c>
      <c r="M112" s="787" t="s">
        <v>1440</v>
      </c>
      <c r="N112" s="654" t="s">
        <v>1440</v>
      </c>
      <c r="O112" s="654" t="s">
        <v>1440</v>
      </c>
      <c r="P112" s="757" t="s">
        <v>1440</v>
      </c>
      <c r="Q112" s="771"/>
    </row>
    <row r="113" spans="1:17" ht="11.25" customHeight="1" x14ac:dyDescent="0.2">
      <c r="A113" s="294" t="s">
        <v>1014</v>
      </c>
      <c r="B113" s="305" t="s">
        <v>115</v>
      </c>
      <c r="C113" s="305" t="s">
        <v>115</v>
      </c>
      <c r="D113" s="1245">
        <v>226.4</v>
      </c>
      <c r="E113" s="1246">
        <v>226.4</v>
      </c>
      <c r="F113" s="1246">
        <v>2.4000000000000001E-5</v>
      </c>
      <c r="G113" s="1244">
        <v>37.731368000000003</v>
      </c>
      <c r="H113" s="655">
        <v>3048.4437410062897</v>
      </c>
      <c r="I113" s="787">
        <v>0.14038461538461536</v>
      </c>
      <c r="J113" s="654">
        <v>0.14038461538461536</v>
      </c>
      <c r="K113" s="654">
        <v>380</v>
      </c>
      <c r="L113" s="655">
        <v>2000</v>
      </c>
      <c r="M113" s="787">
        <v>5.2969035846153843E-3</v>
      </c>
      <c r="N113" s="654">
        <v>5.2969035846153843E-3</v>
      </c>
      <c r="O113" s="654">
        <v>14.337919840000001</v>
      </c>
      <c r="P113" s="757">
        <v>75.462736000000007</v>
      </c>
      <c r="Q113" s="771"/>
    </row>
    <row r="114" spans="1:17" ht="11.25" customHeight="1" x14ac:dyDescent="0.2">
      <c r="A114" s="294" t="s">
        <v>1014</v>
      </c>
      <c r="B114" s="305" t="s">
        <v>116</v>
      </c>
      <c r="C114" s="305" t="s">
        <v>116</v>
      </c>
      <c r="D114" s="1245">
        <v>115.8</v>
      </c>
      <c r="E114" s="1246">
        <v>115.8</v>
      </c>
      <c r="F114" s="1246">
        <v>8.6999999999999998E-8</v>
      </c>
      <c r="G114" s="1244">
        <v>19.223340009000001</v>
      </c>
      <c r="H114" s="655">
        <v>1096.8249143584908</v>
      </c>
      <c r="I114" s="787">
        <v>2.0054945054945055</v>
      </c>
      <c r="J114" s="654">
        <v>2.0054945054945055</v>
      </c>
      <c r="K114" s="654">
        <v>18</v>
      </c>
      <c r="L114" s="655">
        <v>160</v>
      </c>
      <c r="M114" s="787">
        <v>3.85523027653022E-2</v>
      </c>
      <c r="N114" s="654">
        <v>3.85523027653022E-2</v>
      </c>
      <c r="O114" s="654">
        <v>0.34602012016200001</v>
      </c>
      <c r="P114" s="757">
        <v>3.0757344014400001</v>
      </c>
      <c r="Q114" s="771"/>
    </row>
    <row r="115" spans="1:17" ht="11.25" customHeight="1" x14ac:dyDescent="0.2">
      <c r="A115" s="294" t="s">
        <v>1014</v>
      </c>
      <c r="B115" s="305" t="s">
        <v>117</v>
      </c>
      <c r="C115" s="305" t="s">
        <v>117</v>
      </c>
      <c r="D115" s="1245">
        <v>370.6</v>
      </c>
      <c r="E115" s="1246">
        <v>370.6</v>
      </c>
      <c r="F115" s="1246">
        <v>1.2999999999999999E-5</v>
      </c>
      <c r="G115" s="1244">
        <v>61.600291000000006</v>
      </c>
      <c r="H115" s="655">
        <v>1510.4027556603774</v>
      </c>
      <c r="I115" s="787">
        <v>7.9249625464098819E-2</v>
      </c>
      <c r="J115" s="654">
        <v>7.9249625464098819E-2</v>
      </c>
      <c r="K115" s="654">
        <v>71</v>
      </c>
      <c r="L115" s="655">
        <v>640</v>
      </c>
      <c r="M115" s="787">
        <v>4.8817999902294974E-3</v>
      </c>
      <c r="N115" s="654">
        <v>4.8817999902294974E-3</v>
      </c>
      <c r="O115" s="654">
        <v>4.3736206610000012</v>
      </c>
      <c r="P115" s="757">
        <v>39.424186240000004</v>
      </c>
      <c r="Q115" s="771"/>
    </row>
    <row r="116" spans="1:17" ht="11.25" customHeight="1" x14ac:dyDescent="0.2">
      <c r="A116" s="294" t="s">
        <v>1014</v>
      </c>
      <c r="B116" s="305" t="s">
        <v>118</v>
      </c>
      <c r="C116" s="305" t="s">
        <v>118</v>
      </c>
      <c r="D116" s="1245">
        <v>363.2</v>
      </c>
      <c r="E116" s="1246">
        <v>363.2</v>
      </c>
      <c r="F116" s="1246">
        <v>9.3000000000000007E-6</v>
      </c>
      <c r="G116" s="1244">
        <v>60.348925100000002</v>
      </c>
      <c r="H116" s="655">
        <v>1139.635968553459</v>
      </c>
      <c r="I116" s="787">
        <v>2.0054945054945055</v>
      </c>
      <c r="J116" s="654">
        <v>2.0054945054945055</v>
      </c>
      <c r="K116" s="654">
        <v>42</v>
      </c>
      <c r="L116" s="655">
        <v>380</v>
      </c>
      <c r="M116" s="787">
        <v>0.12102943770054946</v>
      </c>
      <c r="N116" s="654">
        <v>0.12102943770054946</v>
      </c>
      <c r="O116" s="654">
        <v>2.5346548542000003</v>
      </c>
      <c r="P116" s="757">
        <v>22.932591538</v>
      </c>
      <c r="Q116" s="771"/>
    </row>
    <row r="117" spans="1:17" ht="11.25" customHeight="1" x14ac:dyDescent="0.2">
      <c r="A117" s="294" t="s">
        <v>1014</v>
      </c>
      <c r="B117" s="305" t="s">
        <v>119</v>
      </c>
      <c r="C117" s="305" t="s">
        <v>119</v>
      </c>
      <c r="D117" s="1245">
        <v>363.2</v>
      </c>
      <c r="E117" s="1246">
        <v>363.2</v>
      </c>
      <c r="F117" s="1246">
        <v>5.5999999999999997E-6</v>
      </c>
      <c r="G117" s="1244">
        <v>60.325959200000007</v>
      </c>
      <c r="H117" s="655">
        <v>1007.4256450691823</v>
      </c>
      <c r="I117" s="787">
        <v>4.8692636072572038</v>
      </c>
      <c r="J117" s="654">
        <v>4.8692636072572038</v>
      </c>
      <c r="K117" s="654">
        <v>46</v>
      </c>
      <c r="L117" s="655">
        <v>410</v>
      </c>
      <c r="M117" s="787">
        <v>0.29374299770544293</v>
      </c>
      <c r="N117" s="654">
        <v>0.29374299770544293</v>
      </c>
      <c r="O117" s="654">
        <v>2.7749941231999999</v>
      </c>
      <c r="P117" s="757">
        <v>24.733643272000002</v>
      </c>
      <c r="Q117" s="771"/>
    </row>
    <row r="118" spans="1:17" ht="11.25" customHeight="1" x14ac:dyDescent="0.2">
      <c r="A118" s="294" t="s">
        <v>1014</v>
      </c>
      <c r="B118" s="279" t="s">
        <v>508</v>
      </c>
      <c r="C118" s="279" t="s">
        <v>508</v>
      </c>
      <c r="D118" s="1245">
        <v>592</v>
      </c>
      <c r="E118" s="1246">
        <v>592</v>
      </c>
      <c r="F118" s="1246">
        <v>2.4999999999999999E-8</v>
      </c>
      <c r="G118" s="1244">
        <v>98.272155175000009</v>
      </c>
      <c r="H118" s="655">
        <v>51.128002650314478</v>
      </c>
      <c r="I118" s="787">
        <v>1</v>
      </c>
      <c r="J118" s="654">
        <v>1</v>
      </c>
      <c r="K118" s="654">
        <v>7.9</v>
      </c>
      <c r="L118" s="655">
        <v>13</v>
      </c>
      <c r="M118" s="787">
        <v>9.8272155175000014E-2</v>
      </c>
      <c r="N118" s="654">
        <v>9.8272155175000014E-2</v>
      </c>
      <c r="O118" s="654">
        <v>0.77635002588250013</v>
      </c>
      <c r="P118" s="757">
        <v>1.2775380172750002</v>
      </c>
      <c r="Q118" s="771"/>
    </row>
    <row r="119" spans="1:17" ht="11.25" customHeight="1" x14ac:dyDescent="0.2">
      <c r="A119" s="294" t="s">
        <v>1014</v>
      </c>
      <c r="B119" s="305" t="s">
        <v>120</v>
      </c>
      <c r="C119" s="305" t="s">
        <v>120</v>
      </c>
      <c r="D119" s="1245">
        <v>647.9</v>
      </c>
      <c r="E119" s="1246">
        <v>647.9</v>
      </c>
      <c r="F119" s="1246">
        <v>1.3000000000000001E-9</v>
      </c>
      <c r="G119" s="1244">
        <v>107.55140806910001</v>
      </c>
      <c r="H119" s="655">
        <v>171.4582004395736</v>
      </c>
      <c r="I119" s="787">
        <v>19.477054429028815</v>
      </c>
      <c r="J119" s="654">
        <v>19.477054429028815</v>
      </c>
      <c r="K119" s="654">
        <v>21500</v>
      </c>
      <c r="L119" s="655">
        <v>21500</v>
      </c>
      <c r="M119" s="787">
        <v>2.0947846288805501</v>
      </c>
      <c r="N119" s="654">
        <v>2.0947846288805501</v>
      </c>
      <c r="O119" s="654">
        <v>2312.3552734856503</v>
      </c>
      <c r="P119" s="757">
        <v>2312.3552734856503</v>
      </c>
      <c r="Q119" s="771"/>
    </row>
    <row r="120" spans="1:17" ht="11.25" customHeight="1" x14ac:dyDescent="0.2">
      <c r="A120" s="294" t="s">
        <v>1461</v>
      </c>
      <c r="B120" s="279" t="s">
        <v>241</v>
      </c>
      <c r="C120" s="279" t="s">
        <v>241</v>
      </c>
      <c r="D120" s="1245" t="s">
        <v>1233</v>
      </c>
      <c r="E120" s="1246" t="s">
        <v>1233</v>
      </c>
      <c r="F120" s="1246" t="s">
        <v>1233</v>
      </c>
      <c r="G120" s="1244" t="s">
        <v>1014</v>
      </c>
      <c r="H120" s="655" t="s">
        <v>1014</v>
      </c>
      <c r="I120" s="787">
        <v>15</v>
      </c>
      <c r="J120" s="654">
        <v>15</v>
      </c>
      <c r="K120" s="654">
        <v>600</v>
      </c>
      <c r="L120" s="655">
        <v>5000</v>
      </c>
      <c r="M120" s="787">
        <v>7.0000000000000001E-3</v>
      </c>
      <c r="N120" s="756">
        <v>7.0000000000000001E-3</v>
      </c>
      <c r="O120" s="654">
        <v>1.2</v>
      </c>
      <c r="P120" s="757">
        <v>1.2</v>
      </c>
      <c r="Q120" s="771"/>
    </row>
    <row r="121" spans="1:17" ht="11.25" customHeight="1" x14ac:dyDescent="0.2">
      <c r="A121" s="294" t="s">
        <v>1461</v>
      </c>
      <c r="B121" s="279" t="s">
        <v>509</v>
      </c>
      <c r="C121" s="279" t="s">
        <v>1033</v>
      </c>
      <c r="D121" s="1245">
        <v>14000</v>
      </c>
      <c r="E121" s="1246">
        <v>14000</v>
      </c>
      <c r="F121" s="1246">
        <v>3.93E-5</v>
      </c>
      <c r="G121" s="1244">
        <v>2324.2439350999998</v>
      </c>
      <c r="H121" s="655">
        <v>68.625848705509426</v>
      </c>
      <c r="I121" s="787">
        <v>2.2999999999999998</v>
      </c>
      <c r="J121" s="654">
        <v>235.67393058918483</v>
      </c>
      <c r="K121" s="654">
        <v>2.2999999999999998</v>
      </c>
      <c r="L121" s="655">
        <v>300</v>
      </c>
      <c r="M121" s="787">
        <v>68.625848705509426</v>
      </c>
      <c r="N121" s="654">
        <v>547.7637038330912</v>
      </c>
      <c r="O121" s="654">
        <v>68.625848705509426</v>
      </c>
      <c r="P121" s="757">
        <v>697.27318052999988</v>
      </c>
      <c r="Q121" s="771"/>
    </row>
    <row r="122" spans="1:17" ht="11.25" customHeight="1" x14ac:dyDescent="0.2">
      <c r="A122" s="294" t="s">
        <v>1014</v>
      </c>
      <c r="B122" s="279" t="s">
        <v>510</v>
      </c>
      <c r="C122" s="279" t="s">
        <v>510</v>
      </c>
      <c r="D122" s="1245">
        <v>187.2</v>
      </c>
      <c r="E122" s="1246">
        <v>187.2</v>
      </c>
      <c r="F122" s="1246">
        <v>3.3000000000000002E-7</v>
      </c>
      <c r="G122" s="1244">
        <v>31.077248309999998</v>
      </c>
      <c r="H122" s="655">
        <v>101281.17944603773</v>
      </c>
      <c r="I122" s="787">
        <v>58</v>
      </c>
      <c r="J122" s="654">
        <v>300</v>
      </c>
      <c r="K122" s="654">
        <v>58</v>
      </c>
      <c r="L122" s="655">
        <v>300</v>
      </c>
      <c r="M122" s="787">
        <v>1.80248040198</v>
      </c>
      <c r="N122" s="654">
        <v>9.323174492999998</v>
      </c>
      <c r="O122" s="654">
        <v>1.80248040198</v>
      </c>
      <c r="P122" s="757">
        <v>9.323174492999998</v>
      </c>
      <c r="Q122" s="771"/>
    </row>
    <row r="123" spans="1:17" ht="11.25" customHeight="1" x14ac:dyDescent="0.2">
      <c r="A123" s="294" t="s">
        <v>1461</v>
      </c>
      <c r="B123" s="279" t="s">
        <v>379</v>
      </c>
      <c r="C123" s="279" t="s">
        <v>801</v>
      </c>
      <c r="D123" s="1245">
        <v>130500</v>
      </c>
      <c r="E123" s="1246">
        <v>130500</v>
      </c>
      <c r="F123" s="1246">
        <v>2.8299999999999999E-4</v>
      </c>
      <c r="G123" s="1244">
        <v>21664.756581000001</v>
      </c>
      <c r="H123" s="655">
        <v>33.673394181896661</v>
      </c>
      <c r="I123" s="787">
        <v>1.4E-2</v>
      </c>
      <c r="J123" s="654">
        <v>0.5</v>
      </c>
      <c r="K123" s="654">
        <v>1.4E-2</v>
      </c>
      <c r="L123" s="655">
        <v>2</v>
      </c>
      <c r="M123" s="787">
        <v>33.673394181896661</v>
      </c>
      <c r="N123" s="654">
        <v>33.673394181896661</v>
      </c>
      <c r="O123" s="654">
        <v>33.673394181896661</v>
      </c>
      <c r="P123" s="757">
        <v>43.329513162000005</v>
      </c>
      <c r="Q123" s="771"/>
    </row>
    <row r="124" spans="1:17" ht="11.25" customHeight="1" x14ac:dyDescent="0.2">
      <c r="A124" s="294" t="s">
        <v>1014</v>
      </c>
      <c r="B124" s="279" t="s">
        <v>121</v>
      </c>
      <c r="C124" s="279" t="s">
        <v>121</v>
      </c>
      <c r="D124" s="1245">
        <v>1556</v>
      </c>
      <c r="E124" s="1246">
        <v>1556</v>
      </c>
      <c r="F124" s="1246">
        <v>1.6999999999999999E-9</v>
      </c>
      <c r="G124" s="1244">
        <v>258.2960105519</v>
      </c>
      <c r="H124" s="655">
        <v>1037.9600014576731</v>
      </c>
      <c r="I124" s="787">
        <v>95</v>
      </c>
      <c r="J124" s="654">
        <v>260.71428571428572</v>
      </c>
      <c r="K124" s="654">
        <v>95</v>
      </c>
      <c r="L124" s="655">
        <v>425</v>
      </c>
      <c r="M124" s="787">
        <v>24.538121002430501</v>
      </c>
      <c r="N124" s="654">
        <v>67.341459893888214</v>
      </c>
      <c r="O124" s="654">
        <v>24.538121002430501</v>
      </c>
      <c r="P124" s="757">
        <v>109.7758044845575</v>
      </c>
      <c r="Q124" s="771"/>
    </row>
    <row r="125" spans="1:17" ht="11.25" customHeight="1" x14ac:dyDescent="0.2">
      <c r="A125" s="294" t="s">
        <v>1461</v>
      </c>
      <c r="B125" s="279" t="s">
        <v>511</v>
      </c>
      <c r="C125" s="279" t="s">
        <v>988</v>
      </c>
      <c r="D125" s="1245">
        <v>54340</v>
      </c>
      <c r="E125" s="1246">
        <v>54340</v>
      </c>
      <c r="F125" s="1246">
        <v>1.2E-5</v>
      </c>
      <c r="G125" s="1244">
        <v>9020.5144840000012</v>
      </c>
      <c r="H125" s="655">
        <v>44.028912522735858</v>
      </c>
      <c r="I125" s="787">
        <v>4.5999999999999996</v>
      </c>
      <c r="J125" s="654">
        <v>67.5</v>
      </c>
      <c r="K125" s="654">
        <v>4.5999999999999996</v>
      </c>
      <c r="L125" s="655">
        <v>67.5</v>
      </c>
      <c r="M125" s="787">
        <v>44.028912522735858</v>
      </c>
      <c r="N125" s="654">
        <v>608.88472767000007</v>
      </c>
      <c r="O125" s="654">
        <v>44.028912522735858</v>
      </c>
      <c r="P125" s="757">
        <v>608.88472767000007</v>
      </c>
      <c r="Q125" s="771"/>
    </row>
    <row r="126" spans="1:17" ht="11.25" customHeight="1" x14ac:dyDescent="0.2">
      <c r="A126" s="294" t="s">
        <v>1461</v>
      </c>
      <c r="B126" s="279" t="s">
        <v>512</v>
      </c>
      <c r="C126" s="279" t="s">
        <v>512</v>
      </c>
      <c r="D126" s="1245" t="s">
        <v>1233</v>
      </c>
      <c r="E126" s="1246" t="s">
        <v>1233</v>
      </c>
      <c r="F126" s="1246" t="s">
        <v>1233</v>
      </c>
      <c r="G126" s="1244" t="s">
        <v>1014</v>
      </c>
      <c r="H126" s="655" t="s">
        <v>1014</v>
      </c>
      <c r="I126" s="787">
        <v>5</v>
      </c>
      <c r="J126" s="654">
        <v>20</v>
      </c>
      <c r="K126" s="654">
        <v>5</v>
      </c>
      <c r="L126" s="655">
        <v>20</v>
      </c>
      <c r="M126" s="787" t="s">
        <v>1440</v>
      </c>
      <c r="N126" s="654" t="s">
        <v>1440</v>
      </c>
      <c r="O126" s="654" t="s">
        <v>1440</v>
      </c>
      <c r="P126" s="757" t="s">
        <v>1440</v>
      </c>
      <c r="Q126" s="771"/>
    </row>
    <row r="127" spans="1:17" ht="11.25" customHeight="1" x14ac:dyDescent="0.2">
      <c r="A127" s="294" t="s">
        <v>1461</v>
      </c>
      <c r="B127" s="279" t="s">
        <v>867</v>
      </c>
      <c r="C127" s="279" t="s">
        <v>867</v>
      </c>
      <c r="D127" s="1245" t="s">
        <v>1233</v>
      </c>
      <c r="E127" s="1246" t="s">
        <v>1233</v>
      </c>
      <c r="F127" s="1246" t="s">
        <v>1233</v>
      </c>
      <c r="G127" s="1244" t="s">
        <v>1014</v>
      </c>
      <c r="H127" s="655" t="s">
        <v>1014</v>
      </c>
      <c r="I127" s="787">
        <v>0.1</v>
      </c>
      <c r="J127" s="654">
        <v>1</v>
      </c>
      <c r="K127" s="654">
        <v>0.1</v>
      </c>
      <c r="L127" s="655">
        <v>1</v>
      </c>
      <c r="M127" s="787" t="s">
        <v>1440</v>
      </c>
      <c r="N127" s="654" t="s">
        <v>1440</v>
      </c>
      <c r="O127" s="654" t="s">
        <v>1440</v>
      </c>
      <c r="P127" s="757" t="s">
        <v>1440</v>
      </c>
      <c r="Q127" s="771"/>
    </row>
    <row r="128" spans="1:17" ht="11.25" customHeight="1" x14ac:dyDescent="0.2">
      <c r="A128" s="294" t="s">
        <v>1014</v>
      </c>
      <c r="B128" s="279" t="s">
        <v>122</v>
      </c>
      <c r="C128" s="279" t="s">
        <v>122</v>
      </c>
      <c r="D128" s="1245">
        <v>146.5</v>
      </c>
      <c r="E128" s="1246">
        <v>146.5</v>
      </c>
      <c r="F128" s="1246">
        <v>9.4000000000000006E-10</v>
      </c>
      <c r="G128" s="1244">
        <v>24.319005834580004</v>
      </c>
      <c r="H128" s="655">
        <v>6.069800045774719</v>
      </c>
      <c r="I128" s="787">
        <v>4</v>
      </c>
      <c r="J128" s="654">
        <v>4</v>
      </c>
      <c r="K128" s="654">
        <v>9</v>
      </c>
      <c r="L128" s="655">
        <v>80</v>
      </c>
      <c r="M128" s="787">
        <v>9.7276023338320014E-2</v>
      </c>
      <c r="N128" s="654">
        <v>9.7276023338320014E-2</v>
      </c>
      <c r="O128" s="654">
        <v>0.21887105251122002</v>
      </c>
      <c r="P128" s="757">
        <v>1.9455204667664003</v>
      </c>
      <c r="Q128" s="771"/>
    </row>
    <row r="129" spans="1:17" ht="11.25" customHeight="1" x14ac:dyDescent="0.2">
      <c r="A129" s="294" t="s">
        <v>1014</v>
      </c>
      <c r="B129" s="279" t="s">
        <v>513</v>
      </c>
      <c r="C129" s="279" t="s">
        <v>513</v>
      </c>
      <c r="D129" s="1245">
        <v>446.1</v>
      </c>
      <c r="E129" s="1246">
        <v>446.1</v>
      </c>
      <c r="F129" s="1246">
        <v>2.8E-3</v>
      </c>
      <c r="G129" s="1244">
        <v>91.432200000000009</v>
      </c>
      <c r="H129" s="655">
        <v>867.20140880503141</v>
      </c>
      <c r="I129" s="787">
        <v>10</v>
      </c>
      <c r="J129" s="654">
        <v>10</v>
      </c>
      <c r="K129" s="654">
        <v>32</v>
      </c>
      <c r="L129" s="655">
        <v>110</v>
      </c>
      <c r="M129" s="787">
        <v>0.91432200000000019</v>
      </c>
      <c r="N129" s="654">
        <v>0.91432200000000019</v>
      </c>
      <c r="O129" s="654">
        <v>2.9258304000000002</v>
      </c>
      <c r="P129" s="757">
        <v>10.057542000000002</v>
      </c>
      <c r="Q129" s="771"/>
    </row>
    <row r="130" spans="1:17" ht="11.25" customHeight="1" x14ac:dyDescent="0.2">
      <c r="A130" s="294" t="s">
        <v>1014</v>
      </c>
      <c r="B130" s="279" t="s">
        <v>123</v>
      </c>
      <c r="C130" s="279" t="s">
        <v>123</v>
      </c>
      <c r="D130" s="1245">
        <v>50.1</v>
      </c>
      <c r="E130" s="1246">
        <v>50.1</v>
      </c>
      <c r="F130" s="1246">
        <v>1.2E-10</v>
      </c>
      <c r="G130" s="1244">
        <v>8.3166007448400006</v>
      </c>
      <c r="H130" s="655">
        <v>284.42600065860319</v>
      </c>
      <c r="I130" s="787">
        <v>260.71428571428572</v>
      </c>
      <c r="J130" s="654">
        <v>260.71428571428572</v>
      </c>
      <c r="K130" s="654">
        <v>260.71428571428572</v>
      </c>
      <c r="L130" s="655">
        <v>260.71428571428572</v>
      </c>
      <c r="M130" s="787">
        <v>2.1682566227618572</v>
      </c>
      <c r="N130" s="654">
        <v>2.1682566227618572</v>
      </c>
      <c r="O130" s="654">
        <v>2.1682566227618572</v>
      </c>
      <c r="P130" s="757">
        <v>2.1682566227618572</v>
      </c>
      <c r="Q130" s="771"/>
    </row>
    <row r="131" spans="1:17" ht="11.25" customHeight="1" x14ac:dyDescent="0.2">
      <c r="A131" s="294" t="s">
        <v>1014</v>
      </c>
      <c r="B131" s="279" t="s">
        <v>27</v>
      </c>
      <c r="C131" s="279" t="s">
        <v>27</v>
      </c>
      <c r="D131" s="1245">
        <v>37</v>
      </c>
      <c r="E131" s="1246">
        <v>37</v>
      </c>
      <c r="F131" s="1246">
        <v>1.17E-5</v>
      </c>
      <c r="G131" s="1244">
        <v>6.2146219</v>
      </c>
      <c r="H131" s="655">
        <v>322090.86792452831</v>
      </c>
      <c r="I131" s="787">
        <v>5.8116392007005802</v>
      </c>
      <c r="J131" s="654">
        <v>5.8116392007005802</v>
      </c>
      <c r="K131" s="654">
        <v>18000</v>
      </c>
      <c r="L131" s="655">
        <v>50000</v>
      </c>
      <c r="M131" s="787">
        <v>3.6117140251572324E-2</v>
      </c>
      <c r="N131" s="654">
        <v>3.6117140251572324E-2</v>
      </c>
      <c r="O131" s="654">
        <v>111.8631942</v>
      </c>
      <c r="P131" s="757">
        <v>310.73109500000004</v>
      </c>
      <c r="Q131" s="771"/>
    </row>
    <row r="132" spans="1:17" ht="11.25" customHeight="1" x14ac:dyDescent="0.2">
      <c r="A132" s="294" t="s">
        <v>1014</v>
      </c>
      <c r="B132" s="279" t="s">
        <v>514</v>
      </c>
      <c r="C132" s="279" t="s">
        <v>514</v>
      </c>
      <c r="D132" s="1245">
        <v>86.03</v>
      </c>
      <c r="E132" s="1246">
        <v>86.03</v>
      </c>
      <c r="F132" s="1246">
        <v>2.5000000000000001E-3</v>
      </c>
      <c r="G132" s="1244">
        <v>29.798480000000001</v>
      </c>
      <c r="H132" s="655">
        <v>679.56857484276736</v>
      </c>
      <c r="I132" s="787">
        <v>0.6054975863041423</v>
      </c>
      <c r="J132" s="654">
        <v>0.6054975863041423</v>
      </c>
      <c r="K132" s="654">
        <v>10.8</v>
      </c>
      <c r="L132" s="655">
        <v>770</v>
      </c>
      <c r="M132" s="787">
        <v>1.8042907715532259E-2</v>
      </c>
      <c r="N132" s="654">
        <v>1.8042907715532259E-2</v>
      </c>
      <c r="O132" s="654">
        <v>0.32182358400000005</v>
      </c>
      <c r="P132" s="757">
        <v>22.944829600000002</v>
      </c>
      <c r="Q132" s="771"/>
    </row>
    <row r="133" spans="1:17" ht="11.25" customHeight="1" x14ac:dyDescent="0.2">
      <c r="A133" s="294" t="s">
        <v>1014</v>
      </c>
      <c r="B133" s="279" t="s">
        <v>515</v>
      </c>
      <c r="C133" s="279" t="s">
        <v>515</v>
      </c>
      <c r="D133" s="1245">
        <v>94.94</v>
      </c>
      <c r="E133" s="1246">
        <v>94.94</v>
      </c>
      <c r="F133" s="1246">
        <v>3.6999999999999999E-4</v>
      </c>
      <c r="G133" s="1244">
        <v>18.056629999999998</v>
      </c>
      <c r="H133" s="655">
        <v>1903.1173320754715</v>
      </c>
      <c r="I133" s="787">
        <v>7.7544083280220943E-2</v>
      </c>
      <c r="J133" s="654">
        <v>7.7544083280220943E-2</v>
      </c>
      <c r="K133" s="654">
        <v>200</v>
      </c>
      <c r="L133" s="655">
        <v>240.39246728311088</v>
      </c>
      <c r="M133" s="787">
        <v>1.4001848204801357E-3</v>
      </c>
      <c r="N133" s="654">
        <v>1.4001848204801357E-3</v>
      </c>
      <c r="O133" s="654">
        <v>3.6113259999999996</v>
      </c>
      <c r="P133" s="757">
        <v>4.3406778365182381</v>
      </c>
      <c r="Q133" s="771"/>
    </row>
    <row r="134" spans="1:17" ht="11.25" customHeight="1" x14ac:dyDescent="0.2">
      <c r="A134" s="294" t="s">
        <v>1014</v>
      </c>
      <c r="B134" s="279" t="s">
        <v>516</v>
      </c>
      <c r="C134" s="279" t="s">
        <v>516</v>
      </c>
      <c r="D134" s="1245">
        <v>94.94</v>
      </c>
      <c r="E134" s="1246">
        <v>94.94</v>
      </c>
      <c r="F134" s="1246">
        <v>1.7999999999999999E-2</v>
      </c>
      <c r="G134" s="1244">
        <v>127.48603999999999</v>
      </c>
      <c r="H134" s="655">
        <v>166.02402867924528</v>
      </c>
      <c r="I134" s="787">
        <v>5</v>
      </c>
      <c r="J134" s="654">
        <v>5</v>
      </c>
      <c r="K134" s="654">
        <v>53</v>
      </c>
      <c r="L134" s="655">
        <v>194.19961168935555</v>
      </c>
      <c r="M134" s="787">
        <v>0.63743019999999995</v>
      </c>
      <c r="N134" s="654">
        <v>0.63743019999999995</v>
      </c>
      <c r="O134" s="654">
        <v>6.7567601199999991</v>
      </c>
      <c r="P134" s="757">
        <v>24.757739463813646</v>
      </c>
      <c r="Q134" s="771"/>
    </row>
    <row r="135" spans="1:17" ht="11.25" customHeight="1" x14ac:dyDescent="0.2">
      <c r="A135" s="294" t="s">
        <v>1014</v>
      </c>
      <c r="B135" s="279" t="s">
        <v>124</v>
      </c>
      <c r="C135" s="279" t="s">
        <v>124</v>
      </c>
      <c r="D135" s="1245">
        <v>280</v>
      </c>
      <c r="E135" s="1246">
        <v>280</v>
      </c>
      <c r="F135" s="1246">
        <v>8.8000000000000004E-6</v>
      </c>
      <c r="G135" s="1244">
        <v>46.534621600000001</v>
      </c>
      <c r="H135" s="655">
        <v>40.941567471698114</v>
      </c>
      <c r="I135" s="787">
        <v>1.2</v>
      </c>
      <c r="J135" s="654">
        <v>11</v>
      </c>
      <c r="K135" s="654">
        <v>1.2</v>
      </c>
      <c r="L135" s="655">
        <v>11</v>
      </c>
      <c r="M135" s="787">
        <v>5.5841545920000006E-2</v>
      </c>
      <c r="N135" s="654">
        <v>0.51188083760000003</v>
      </c>
      <c r="O135" s="654">
        <v>5.5841545920000006E-2</v>
      </c>
      <c r="P135" s="757">
        <v>0.51188083760000003</v>
      </c>
      <c r="Q135" s="771"/>
    </row>
    <row r="136" spans="1:17" ht="11.25" customHeight="1" x14ac:dyDescent="0.2">
      <c r="A136" s="294" t="s">
        <v>1014</v>
      </c>
      <c r="B136" s="305" t="s">
        <v>125</v>
      </c>
      <c r="C136" s="305" t="s">
        <v>125</v>
      </c>
      <c r="D136" s="1245">
        <v>531.6</v>
      </c>
      <c r="E136" s="1246">
        <v>531.6</v>
      </c>
      <c r="F136" s="1246">
        <v>8.6999999999999999E-10</v>
      </c>
      <c r="G136" s="1244">
        <v>88.245605400090014</v>
      </c>
      <c r="H136" s="655">
        <v>16.448000033128931</v>
      </c>
      <c r="I136" s="787">
        <v>220</v>
      </c>
      <c r="J136" s="654">
        <v>1002.7472527472528</v>
      </c>
      <c r="K136" s="654">
        <v>220</v>
      </c>
      <c r="L136" s="655">
        <v>1200</v>
      </c>
      <c r="M136" s="787">
        <v>19.414033188019804</v>
      </c>
      <c r="N136" s="654">
        <v>88.48803838195839</v>
      </c>
      <c r="O136" s="654">
        <v>19.414033188019804</v>
      </c>
      <c r="P136" s="757">
        <v>105.89472648010802</v>
      </c>
      <c r="Q136" s="771"/>
    </row>
    <row r="137" spans="1:17" ht="11.25" customHeight="1" x14ac:dyDescent="0.2">
      <c r="A137" s="294" t="s">
        <v>1461</v>
      </c>
      <c r="B137" s="279" t="s">
        <v>517</v>
      </c>
      <c r="C137" s="279" t="s">
        <v>517</v>
      </c>
      <c r="D137" s="1245" t="s">
        <v>1233</v>
      </c>
      <c r="E137" s="1246" t="s">
        <v>1233</v>
      </c>
      <c r="F137" s="1246" t="s">
        <v>1233</v>
      </c>
      <c r="G137" s="1244" t="s">
        <v>1014</v>
      </c>
      <c r="H137" s="655" t="s">
        <v>1014</v>
      </c>
      <c r="I137" s="787">
        <v>2</v>
      </c>
      <c r="J137" s="654">
        <v>2</v>
      </c>
      <c r="K137" s="654">
        <v>6</v>
      </c>
      <c r="L137" s="655">
        <v>470</v>
      </c>
      <c r="M137" s="787" t="s">
        <v>1440</v>
      </c>
      <c r="N137" s="654" t="s">
        <v>1440</v>
      </c>
      <c r="O137" s="654" t="s">
        <v>1440</v>
      </c>
      <c r="P137" s="757" t="s">
        <v>1440</v>
      </c>
      <c r="Q137" s="771"/>
    </row>
    <row r="138" spans="1:17" ht="11.25" customHeight="1" x14ac:dyDescent="0.2">
      <c r="A138" s="294" t="s">
        <v>1014</v>
      </c>
      <c r="B138" s="279" t="s">
        <v>380</v>
      </c>
      <c r="C138" s="279" t="s">
        <v>380</v>
      </c>
      <c r="D138" s="1245">
        <v>233.9</v>
      </c>
      <c r="E138" s="1246">
        <v>233.9</v>
      </c>
      <c r="F138" s="1246">
        <v>6.6E-3</v>
      </c>
      <c r="G138" s="1244">
        <v>79.793599999999998</v>
      </c>
      <c r="H138" s="655">
        <v>817.67394716981141</v>
      </c>
      <c r="I138" s="787">
        <v>9.8000000000000007</v>
      </c>
      <c r="J138" s="654">
        <v>40</v>
      </c>
      <c r="K138" s="654">
        <v>9.8000000000000007</v>
      </c>
      <c r="L138" s="655">
        <v>400</v>
      </c>
      <c r="M138" s="787">
        <v>0.78197728000000011</v>
      </c>
      <c r="N138" s="654">
        <v>3.1917439999999999</v>
      </c>
      <c r="O138" s="654">
        <v>0.78197728000000011</v>
      </c>
      <c r="P138" s="757">
        <v>31.917439999999999</v>
      </c>
      <c r="Q138" s="771"/>
    </row>
    <row r="139" spans="1:17" ht="11.25" customHeight="1" x14ac:dyDescent="0.2">
      <c r="A139" s="294" t="s">
        <v>1461</v>
      </c>
      <c r="B139" s="279" t="s">
        <v>28</v>
      </c>
      <c r="C139" s="279" t="s">
        <v>1032</v>
      </c>
      <c r="D139" s="1245">
        <v>77200</v>
      </c>
      <c r="E139" s="1246">
        <v>77200</v>
      </c>
      <c r="F139" s="1246">
        <v>6.0000000000000002E-6</v>
      </c>
      <c r="G139" s="1244">
        <v>12815.237242000001</v>
      </c>
      <c r="H139" s="655">
        <v>254.81502602987422</v>
      </c>
      <c r="I139" s="787">
        <v>2.0000000000000001E-4</v>
      </c>
      <c r="J139" s="654">
        <v>0.21</v>
      </c>
      <c r="K139" s="654">
        <v>2.0000000000000001E-4</v>
      </c>
      <c r="L139" s="655">
        <v>0.21</v>
      </c>
      <c r="M139" s="787">
        <v>254.81502602987422</v>
      </c>
      <c r="N139" s="654">
        <v>254.81502602987422</v>
      </c>
      <c r="O139" s="654">
        <v>254.81502602987422</v>
      </c>
      <c r="P139" s="757">
        <v>254.81502602987422</v>
      </c>
      <c r="Q139" s="771"/>
    </row>
    <row r="140" spans="1:17" ht="11.25" customHeight="1" x14ac:dyDescent="0.2">
      <c r="A140" s="294" t="s">
        <v>1014</v>
      </c>
      <c r="B140" s="279" t="s">
        <v>66</v>
      </c>
      <c r="C140" s="279" t="s">
        <v>66</v>
      </c>
      <c r="D140" s="1245">
        <v>5000</v>
      </c>
      <c r="E140" s="1246">
        <v>5000</v>
      </c>
      <c r="F140" s="1246">
        <v>0.78638780487804882</v>
      </c>
      <c r="G140" s="1244">
        <v>5711.109104878049</v>
      </c>
      <c r="H140" s="655">
        <v>5430.5482924528296</v>
      </c>
      <c r="I140" s="787">
        <v>100</v>
      </c>
      <c r="J140" s="654">
        <v>100</v>
      </c>
      <c r="K140" s="654">
        <v>500</v>
      </c>
      <c r="L140" s="655">
        <v>5000</v>
      </c>
      <c r="M140" s="787">
        <v>100</v>
      </c>
      <c r="N140" s="654">
        <v>100</v>
      </c>
      <c r="O140" s="654">
        <v>400</v>
      </c>
      <c r="P140" s="757">
        <v>2000</v>
      </c>
      <c r="Q140" s="771"/>
    </row>
    <row r="141" spans="1:17" ht="11.25" customHeight="1" x14ac:dyDescent="0.2">
      <c r="A141" s="294" t="s">
        <v>1014</v>
      </c>
      <c r="B141" s="279" t="s">
        <v>65</v>
      </c>
      <c r="C141" s="279" t="s">
        <v>65</v>
      </c>
      <c r="D141" s="1245">
        <v>5000</v>
      </c>
      <c r="E141" s="1246">
        <v>5000</v>
      </c>
      <c r="F141" s="1246">
        <v>0.56507170731707324</v>
      </c>
      <c r="G141" s="1244">
        <v>4337.4000873170735</v>
      </c>
      <c r="H141" s="655">
        <v>500</v>
      </c>
      <c r="I141" s="787">
        <v>100</v>
      </c>
      <c r="J141" s="654">
        <v>100</v>
      </c>
      <c r="K141" s="654">
        <v>640</v>
      </c>
      <c r="L141" s="655">
        <v>2500</v>
      </c>
      <c r="M141" s="787">
        <v>100</v>
      </c>
      <c r="N141" s="654">
        <v>100</v>
      </c>
      <c r="O141" s="654">
        <v>500</v>
      </c>
      <c r="P141" s="757">
        <v>5000</v>
      </c>
      <c r="Q141" s="771"/>
    </row>
    <row r="142" spans="1:17" ht="11.25" customHeight="1" x14ac:dyDescent="0.2">
      <c r="A142" s="294" t="s">
        <v>1461</v>
      </c>
      <c r="B142" s="279" t="s">
        <v>825</v>
      </c>
      <c r="C142" s="279" t="s">
        <v>825</v>
      </c>
      <c r="D142" s="1245" t="s">
        <v>1233</v>
      </c>
      <c r="E142" s="1246" t="s">
        <v>1233</v>
      </c>
      <c r="F142" s="1246" t="s">
        <v>1233</v>
      </c>
      <c r="G142" s="1244" t="s">
        <v>1014</v>
      </c>
      <c r="H142" s="655" t="s">
        <v>1014</v>
      </c>
      <c r="I142" s="787">
        <v>100</v>
      </c>
      <c r="J142" s="654">
        <v>100</v>
      </c>
      <c r="K142" s="654">
        <v>640</v>
      </c>
      <c r="L142" s="655">
        <v>2500</v>
      </c>
      <c r="M142" s="787">
        <v>1000</v>
      </c>
      <c r="N142" s="654">
        <v>1000</v>
      </c>
      <c r="O142" s="654">
        <v>1000</v>
      </c>
      <c r="P142" s="757">
        <v>5000</v>
      </c>
      <c r="Q142" s="771"/>
    </row>
    <row r="143" spans="1:17" ht="11.25" customHeight="1" x14ac:dyDescent="0.2">
      <c r="A143" s="294" t="s">
        <v>1014</v>
      </c>
      <c r="B143" s="279" t="s">
        <v>868</v>
      </c>
      <c r="C143" s="279" t="s">
        <v>868</v>
      </c>
      <c r="D143" s="1245">
        <v>1356</v>
      </c>
      <c r="E143" s="1246">
        <v>1356</v>
      </c>
      <c r="F143" s="1246">
        <v>1.4E-3</v>
      </c>
      <c r="G143" s="1244">
        <v>233.78579999999999</v>
      </c>
      <c r="H143" s="655">
        <v>404.10201383647802</v>
      </c>
      <c r="I143" s="787">
        <v>70</v>
      </c>
      <c r="J143" s="654">
        <v>70</v>
      </c>
      <c r="K143" s="654">
        <v>110</v>
      </c>
      <c r="L143" s="655">
        <v>420</v>
      </c>
      <c r="M143" s="787">
        <v>16.365006000000001</v>
      </c>
      <c r="N143" s="654">
        <v>16.365006000000001</v>
      </c>
      <c r="O143" s="654">
        <v>25.716438</v>
      </c>
      <c r="P143" s="757">
        <v>98.190035999999992</v>
      </c>
      <c r="Q143" s="771"/>
    </row>
    <row r="144" spans="1:17" ht="11.25" customHeight="1" x14ac:dyDescent="0.2">
      <c r="A144" s="294" t="s">
        <v>1014</v>
      </c>
      <c r="B144" s="279" t="s">
        <v>869</v>
      </c>
      <c r="C144" s="279" t="s">
        <v>869</v>
      </c>
      <c r="D144" s="1245">
        <v>43.89</v>
      </c>
      <c r="E144" s="1246">
        <v>43.89</v>
      </c>
      <c r="F144" s="1246">
        <v>1.7000000000000001E-2</v>
      </c>
      <c r="G144" s="1244">
        <v>112.80474000000001</v>
      </c>
      <c r="H144" s="655">
        <v>639.65388301886787</v>
      </c>
      <c r="I144" s="787">
        <v>11</v>
      </c>
      <c r="J144" s="654">
        <v>200</v>
      </c>
      <c r="K144" s="654">
        <v>11</v>
      </c>
      <c r="L144" s="655">
        <v>6000</v>
      </c>
      <c r="M144" s="787">
        <v>1.2408521400000003</v>
      </c>
      <c r="N144" s="654">
        <v>22.560948</v>
      </c>
      <c r="O144" s="654">
        <v>1.2408521400000003</v>
      </c>
      <c r="P144" s="757">
        <v>676.82844000000011</v>
      </c>
      <c r="Q144" s="771"/>
    </row>
    <row r="145" spans="1:17" ht="11.25" customHeight="1" x14ac:dyDescent="0.2">
      <c r="A145" s="294" t="s">
        <v>1014</v>
      </c>
      <c r="B145" s="279" t="s">
        <v>518</v>
      </c>
      <c r="C145" s="279" t="s">
        <v>518</v>
      </c>
      <c r="D145" s="1245">
        <v>60.7</v>
      </c>
      <c r="E145" s="1246">
        <v>60.7</v>
      </c>
      <c r="F145" s="1246">
        <v>8.1999999999999998E-4</v>
      </c>
      <c r="G145" s="1244">
        <v>15.165940000000003</v>
      </c>
      <c r="H145" s="655">
        <v>2160.2214339622642</v>
      </c>
      <c r="I145" s="787">
        <v>5</v>
      </c>
      <c r="J145" s="654">
        <v>5</v>
      </c>
      <c r="K145" s="654">
        <v>106.62958207144922</v>
      </c>
      <c r="L145" s="655">
        <v>106.62958207144922</v>
      </c>
      <c r="M145" s="787">
        <v>7.5829700000000014E-2</v>
      </c>
      <c r="N145" s="654">
        <v>7.5829700000000014E-2</v>
      </c>
      <c r="O145" s="654">
        <v>1.6171378439206749</v>
      </c>
      <c r="P145" s="757">
        <v>1.6171378439206749</v>
      </c>
      <c r="Q145" s="771"/>
    </row>
    <row r="146" spans="1:17" ht="11.25" customHeight="1" x14ac:dyDescent="0.2">
      <c r="A146" s="294" t="s">
        <v>1014</v>
      </c>
      <c r="B146" s="279" t="s">
        <v>519</v>
      </c>
      <c r="C146" s="279" t="s">
        <v>519</v>
      </c>
      <c r="D146" s="1245">
        <v>60.7</v>
      </c>
      <c r="E146" s="1246">
        <v>60.7</v>
      </c>
      <c r="F146" s="1246">
        <v>9.9000000000000008E-3</v>
      </c>
      <c r="G146" s="1244">
        <v>71.525500000000008</v>
      </c>
      <c r="H146" s="655">
        <v>691.10178616352209</v>
      </c>
      <c r="I146" s="787">
        <v>5</v>
      </c>
      <c r="J146" s="654">
        <v>5</v>
      </c>
      <c r="K146" s="654">
        <v>47</v>
      </c>
      <c r="L146" s="655">
        <v>208.89003096783017</v>
      </c>
      <c r="M146" s="787">
        <v>0.35762750000000004</v>
      </c>
      <c r="N146" s="654">
        <v>0.35762750000000004</v>
      </c>
      <c r="O146" s="654">
        <v>3.3616985000000006</v>
      </c>
      <c r="P146" s="757">
        <v>14.94096390998954</v>
      </c>
      <c r="Q146" s="771"/>
    </row>
    <row r="147" spans="1:17" ht="11.25" customHeight="1" x14ac:dyDescent="0.2">
      <c r="A147" s="294" t="s">
        <v>1014</v>
      </c>
      <c r="B147" s="279" t="s">
        <v>520</v>
      </c>
      <c r="C147" s="279" t="s">
        <v>520</v>
      </c>
      <c r="D147" s="1245">
        <v>1597</v>
      </c>
      <c r="E147" s="1246">
        <v>1597</v>
      </c>
      <c r="F147" s="1246">
        <v>1.5999999999999999E-6</v>
      </c>
      <c r="G147" s="1244">
        <v>265.11193120000001</v>
      </c>
      <c r="H147" s="655">
        <v>11618.414993207549</v>
      </c>
      <c r="I147" s="787">
        <v>1.9</v>
      </c>
      <c r="J147" s="654">
        <v>17</v>
      </c>
      <c r="K147" s="654">
        <v>1.9</v>
      </c>
      <c r="L147" s="655">
        <v>17</v>
      </c>
      <c r="M147" s="787">
        <v>0.50371266928000002</v>
      </c>
      <c r="N147" s="654">
        <v>4.5069028304000005</v>
      </c>
      <c r="O147" s="654">
        <v>0.50371266928000002</v>
      </c>
      <c r="P147" s="757">
        <v>4.5069028304000005</v>
      </c>
      <c r="Q147" s="771"/>
    </row>
    <row r="148" spans="1:17" ht="11.25" customHeight="1" x14ac:dyDescent="0.2">
      <c r="A148" s="294" t="s">
        <v>1014</v>
      </c>
      <c r="B148" s="279" t="s">
        <v>521</v>
      </c>
      <c r="C148" s="279" t="s">
        <v>521</v>
      </c>
      <c r="D148" s="1245">
        <v>381</v>
      </c>
      <c r="E148" s="1246">
        <v>381</v>
      </c>
      <c r="F148" s="1246">
        <v>2.6000000000000001E-6</v>
      </c>
      <c r="G148" s="1244">
        <v>63.262138200000003</v>
      </c>
      <c r="H148" s="655">
        <v>1908.816659119497</v>
      </c>
      <c r="I148" s="787">
        <v>4.9000000000000004</v>
      </c>
      <c r="J148" s="654">
        <v>7.0825652469195699</v>
      </c>
      <c r="K148" s="654">
        <v>4.9000000000000004</v>
      </c>
      <c r="L148" s="655">
        <v>39</v>
      </c>
      <c r="M148" s="787">
        <v>0.30998447718000005</v>
      </c>
      <c r="N148" s="654">
        <v>0.44805822146114299</v>
      </c>
      <c r="O148" s="654">
        <v>0.30998447718000005</v>
      </c>
      <c r="P148" s="757">
        <v>2.4672233898</v>
      </c>
      <c r="Q148" s="771"/>
    </row>
    <row r="149" spans="1:17" ht="11.25" customHeight="1" x14ac:dyDescent="0.2">
      <c r="A149" s="294" t="s">
        <v>1014</v>
      </c>
      <c r="B149" s="305" t="s">
        <v>126</v>
      </c>
      <c r="C149" s="305" t="s">
        <v>126</v>
      </c>
      <c r="D149" s="1245">
        <v>107</v>
      </c>
      <c r="E149" s="1246">
        <v>107</v>
      </c>
      <c r="F149" s="1246">
        <v>8.7000000000000001E-9</v>
      </c>
      <c r="G149" s="1244">
        <v>17.762054000900001</v>
      </c>
      <c r="H149" s="655">
        <v>206.27601841968553</v>
      </c>
      <c r="I149" s="787">
        <v>200.54945054945054</v>
      </c>
      <c r="J149" s="654">
        <v>200.54945054945054</v>
      </c>
      <c r="K149" s="654">
        <v>686</v>
      </c>
      <c r="L149" s="655">
        <v>686</v>
      </c>
      <c r="M149" s="787">
        <v>3.5621701705101652</v>
      </c>
      <c r="N149" s="654">
        <v>3.5621701705101652</v>
      </c>
      <c r="O149" s="654">
        <v>12.184769044617401</v>
      </c>
      <c r="P149" s="757">
        <v>12.184769044617401</v>
      </c>
      <c r="Q149" s="771"/>
    </row>
    <row r="150" spans="1:17" ht="11.25" customHeight="1" x14ac:dyDescent="0.2">
      <c r="A150" s="294" t="s">
        <v>1014</v>
      </c>
      <c r="B150" s="279" t="s">
        <v>127</v>
      </c>
      <c r="C150" s="279" t="s">
        <v>127</v>
      </c>
      <c r="D150" s="1245">
        <v>175.3</v>
      </c>
      <c r="E150" s="1246">
        <v>175.3</v>
      </c>
      <c r="F150" s="1246">
        <v>9.1000000000000004E-9</v>
      </c>
      <c r="G150" s="1244">
        <v>29.099856483700002</v>
      </c>
      <c r="H150" s="655">
        <v>81.777804973125782</v>
      </c>
      <c r="I150" s="787">
        <v>30</v>
      </c>
      <c r="J150" s="654">
        <v>50</v>
      </c>
      <c r="K150" s="654">
        <v>30</v>
      </c>
      <c r="L150" s="655">
        <v>270</v>
      </c>
      <c r="M150" s="787">
        <v>0.87299569451100001</v>
      </c>
      <c r="N150" s="654">
        <v>1.4549928241850001</v>
      </c>
      <c r="O150" s="654">
        <v>0.87299569451100001</v>
      </c>
      <c r="P150" s="757">
        <v>7.8569612505990012</v>
      </c>
      <c r="Q150" s="771"/>
    </row>
    <row r="151" spans="1:17" ht="11.25" customHeight="1" x14ac:dyDescent="0.2">
      <c r="A151" s="294" t="s">
        <v>1014</v>
      </c>
      <c r="B151" s="279" t="s">
        <v>128</v>
      </c>
      <c r="C151" s="279" t="s">
        <v>128</v>
      </c>
      <c r="D151" s="1245">
        <v>115.8</v>
      </c>
      <c r="E151" s="1246">
        <v>115.8</v>
      </c>
      <c r="F151" s="1246">
        <v>3.4000000000000002E-4</v>
      </c>
      <c r="G151" s="1244">
        <v>21.333179999999999</v>
      </c>
      <c r="H151" s="655">
        <v>1395.5380503144659</v>
      </c>
      <c r="I151" s="787">
        <v>0.6</v>
      </c>
      <c r="J151" s="654">
        <v>0.6</v>
      </c>
      <c r="K151" s="654">
        <v>14</v>
      </c>
      <c r="L151" s="655">
        <v>140</v>
      </c>
      <c r="M151" s="787">
        <v>1.2799907999999999E-2</v>
      </c>
      <c r="N151" s="654">
        <v>1.2799907999999999E-2</v>
      </c>
      <c r="O151" s="654">
        <v>0.29866451999999999</v>
      </c>
      <c r="P151" s="757">
        <v>2.9866451999999999</v>
      </c>
      <c r="Q151" s="771"/>
    </row>
    <row r="152" spans="1:17" ht="11.25" customHeight="1" x14ac:dyDescent="0.2">
      <c r="A152" s="294" t="s">
        <v>1014</v>
      </c>
      <c r="B152" s="279" t="s">
        <v>129</v>
      </c>
      <c r="C152" s="279" t="s">
        <v>129</v>
      </c>
      <c r="D152" s="1245">
        <v>115.8</v>
      </c>
      <c r="E152" s="1246">
        <v>115.8</v>
      </c>
      <c r="F152" s="1246">
        <v>1.7999999999999999E-2</v>
      </c>
      <c r="G152" s="1244">
        <v>130.94879999999998</v>
      </c>
      <c r="H152" s="655">
        <v>311.17425056603776</v>
      </c>
      <c r="I152" s="787">
        <v>0.61927383780115375</v>
      </c>
      <c r="J152" s="654">
        <v>0.61927383780115375</v>
      </c>
      <c r="K152" s="654">
        <v>0.61927383780115375</v>
      </c>
      <c r="L152" s="655">
        <v>0.61927383780115375</v>
      </c>
      <c r="M152" s="787">
        <v>8.1093165931455699E-2</v>
      </c>
      <c r="N152" s="654">
        <v>8.1093165931455699E-2</v>
      </c>
      <c r="O152" s="654">
        <v>8.1093165931455699E-2</v>
      </c>
      <c r="P152" s="757">
        <v>8.1093165931455699E-2</v>
      </c>
      <c r="Q152" s="771"/>
    </row>
    <row r="153" spans="1:17" ht="11.25" customHeight="1" x14ac:dyDescent="0.2">
      <c r="A153" s="294" t="s">
        <v>1461</v>
      </c>
      <c r="B153" s="279" t="s">
        <v>643</v>
      </c>
      <c r="C153" s="279" t="s">
        <v>1031</v>
      </c>
      <c r="D153" s="1245">
        <v>16390</v>
      </c>
      <c r="E153" s="1246">
        <v>16390</v>
      </c>
      <c r="F153" s="1246">
        <v>1E-4</v>
      </c>
      <c r="G153" s="1244">
        <v>2721.3607000000002</v>
      </c>
      <c r="H153" s="655">
        <v>17.719343116981133</v>
      </c>
      <c r="I153" s="787">
        <v>1.1399999999999999</v>
      </c>
      <c r="J153" s="654">
        <v>10.117950352742241</v>
      </c>
      <c r="K153" s="654">
        <v>1.1399999999999999</v>
      </c>
      <c r="L153" s="655">
        <v>20.5</v>
      </c>
      <c r="M153" s="787">
        <v>17.719343116981133</v>
      </c>
      <c r="N153" s="654">
        <v>27.534592454503873</v>
      </c>
      <c r="O153" s="654">
        <v>17.719343116981133</v>
      </c>
      <c r="P153" s="757">
        <v>55.787894350000002</v>
      </c>
      <c r="Q153" s="771"/>
    </row>
    <row r="154" spans="1:17" ht="11.25" customHeight="1" x14ac:dyDescent="0.2">
      <c r="A154" s="294" t="s">
        <v>1014</v>
      </c>
      <c r="B154" s="305" t="s">
        <v>999</v>
      </c>
      <c r="C154" s="305" t="s">
        <v>999</v>
      </c>
      <c r="D154" s="1245">
        <v>1683</v>
      </c>
      <c r="E154" s="1246">
        <v>1683</v>
      </c>
      <c r="F154" s="1246">
        <v>6.5000000000000003E-9</v>
      </c>
      <c r="G154" s="1244">
        <v>279.37804034550004</v>
      </c>
      <c r="H154" s="655">
        <v>2835.0440142094722</v>
      </c>
      <c r="I154" s="787">
        <v>10</v>
      </c>
      <c r="J154" s="654">
        <v>27</v>
      </c>
      <c r="K154" s="654">
        <v>10</v>
      </c>
      <c r="L154" s="655">
        <v>27</v>
      </c>
      <c r="M154" s="787">
        <v>2.7937804034550004</v>
      </c>
      <c r="N154" s="654">
        <v>7.5432070893285008</v>
      </c>
      <c r="O154" s="654">
        <v>2.7937804034550004</v>
      </c>
      <c r="P154" s="757">
        <v>7.5432070893285008</v>
      </c>
      <c r="Q154" s="771"/>
    </row>
    <row r="155" spans="1:17" ht="11.25" customHeight="1" x14ac:dyDescent="0.2">
      <c r="A155" s="294" t="s">
        <v>1014</v>
      </c>
      <c r="B155" s="305" t="s">
        <v>644</v>
      </c>
      <c r="C155" s="305" t="s">
        <v>644</v>
      </c>
      <c r="D155" s="1245">
        <v>4605</v>
      </c>
      <c r="E155" s="1246">
        <v>4605</v>
      </c>
      <c r="F155" s="1246">
        <v>2.7000000000000002E-9</v>
      </c>
      <c r="G155" s="1244">
        <v>764.43001675890002</v>
      </c>
      <c r="H155" s="655">
        <v>2052.0200015409687</v>
      </c>
      <c r="I155" s="787">
        <v>40.109890109890109</v>
      </c>
      <c r="J155" s="654">
        <v>40.109890109890109</v>
      </c>
      <c r="K155" s="654">
        <v>40.109890109890109</v>
      </c>
      <c r="L155" s="655">
        <v>40.109890109890109</v>
      </c>
      <c r="M155" s="787">
        <v>30.661203968900935</v>
      </c>
      <c r="N155" s="654">
        <v>30.661203968900935</v>
      </c>
      <c r="O155" s="654">
        <v>30.661203968900935</v>
      </c>
      <c r="P155" s="757">
        <v>30.661203968900935</v>
      </c>
      <c r="Q155" s="771"/>
    </row>
    <row r="156" spans="1:17" ht="11.25" customHeight="1" x14ac:dyDescent="0.2">
      <c r="A156" s="294" t="s">
        <v>1014</v>
      </c>
      <c r="B156" s="305" t="s">
        <v>646</v>
      </c>
      <c r="C156" s="305" t="s">
        <v>646</v>
      </c>
      <c r="D156" s="1245">
        <v>2812</v>
      </c>
      <c r="E156" s="1246">
        <v>2812</v>
      </c>
      <c r="F156" s="1246">
        <v>2.0999999999999999E-8</v>
      </c>
      <c r="G156" s="1244">
        <v>466.79213034700001</v>
      </c>
      <c r="H156" s="655">
        <v>1951.7800185048743</v>
      </c>
      <c r="I156" s="787">
        <v>2.5969405905371756</v>
      </c>
      <c r="J156" s="654">
        <v>2.5969405905371756</v>
      </c>
      <c r="K156" s="654">
        <v>13</v>
      </c>
      <c r="L156" s="655">
        <v>210</v>
      </c>
      <c r="M156" s="787">
        <v>1.2122314306414443</v>
      </c>
      <c r="N156" s="654">
        <v>1.2122314306414443</v>
      </c>
      <c r="O156" s="654">
        <v>6.0682976945110001</v>
      </c>
      <c r="P156" s="757">
        <v>98.026347372870006</v>
      </c>
      <c r="Q156" s="771"/>
    </row>
    <row r="157" spans="1:17" ht="11.25" customHeight="1" x14ac:dyDescent="0.2">
      <c r="A157" s="294" t="s">
        <v>1461</v>
      </c>
      <c r="B157" s="279" t="s">
        <v>522</v>
      </c>
      <c r="C157" s="279" t="s">
        <v>522</v>
      </c>
      <c r="D157" s="1245" t="s">
        <v>1233</v>
      </c>
      <c r="E157" s="1246" t="s">
        <v>1233</v>
      </c>
      <c r="F157" s="1246" t="s">
        <v>1233</v>
      </c>
      <c r="G157" s="1244" t="s">
        <v>1014</v>
      </c>
      <c r="H157" s="655" t="s">
        <v>1014</v>
      </c>
      <c r="I157" s="787">
        <v>27</v>
      </c>
      <c r="J157" s="654">
        <v>90</v>
      </c>
      <c r="K157" s="654">
        <v>27</v>
      </c>
      <c r="L157" s="655">
        <v>90</v>
      </c>
      <c r="M157" s="787" t="s">
        <v>1440</v>
      </c>
      <c r="N157" s="654" t="s">
        <v>1440</v>
      </c>
      <c r="O157" s="654" t="s">
        <v>1440</v>
      </c>
      <c r="P157" s="757" t="s">
        <v>1440</v>
      </c>
      <c r="Q157" s="771"/>
    </row>
    <row r="158" spans="1:17" ht="11.25" customHeight="1" x14ac:dyDescent="0.2">
      <c r="A158" s="294" t="s">
        <v>1014</v>
      </c>
      <c r="B158" s="279" t="s">
        <v>523</v>
      </c>
      <c r="C158" s="279" t="s">
        <v>523</v>
      </c>
      <c r="D158" s="1245">
        <v>21.73</v>
      </c>
      <c r="E158" s="1246">
        <v>21.73</v>
      </c>
      <c r="F158" s="1246">
        <v>2.8000000000000001E-2</v>
      </c>
      <c r="G158" s="1244">
        <v>177.40317999999999</v>
      </c>
      <c r="H158" s="655">
        <v>3859.8471446540889</v>
      </c>
      <c r="I158" s="787">
        <v>2</v>
      </c>
      <c r="J158" s="654">
        <v>2</v>
      </c>
      <c r="K158" s="654">
        <v>18.496958233562776</v>
      </c>
      <c r="L158" s="655">
        <v>18.496958233562776</v>
      </c>
      <c r="M158" s="787">
        <v>0.35480635999999999</v>
      </c>
      <c r="N158" s="654">
        <v>0.35480635999999999</v>
      </c>
      <c r="O158" s="654">
        <v>3.2814192109612192</v>
      </c>
      <c r="P158" s="757">
        <v>3.2814192109612192</v>
      </c>
      <c r="Q158" s="771"/>
    </row>
    <row r="159" spans="1:17" ht="11.25" customHeight="1" x14ac:dyDescent="0.2">
      <c r="A159" s="294" t="s">
        <v>1014</v>
      </c>
      <c r="B159" s="279" t="s">
        <v>524</v>
      </c>
      <c r="C159" s="279" t="s">
        <v>524</v>
      </c>
      <c r="D159" s="1245">
        <v>382.9</v>
      </c>
      <c r="E159" s="1246">
        <v>382.9</v>
      </c>
      <c r="F159" s="1246">
        <v>6.6E-3</v>
      </c>
      <c r="G159" s="1244">
        <v>104.52760000000001</v>
      </c>
      <c r="H159" s="655">
        <v>259.54240000000004</v>
      </c>
      <c r="I159" s="787">
        <v>13</v>
      </c>
      <c r="J159" s="654">
        <v>20</v>
      </c>
      <c r="K159" s="654">
        <v>13</v>
      </c>
      <c r="L159" s="655">
        <v>230</v>
      </c>
      <c r="M159" s="787">
        <v>1.3588587999999999</v>
      </c>
      <c r="N159" s="654">
        <v>2.0905520000000002</v>
      </c>
      <c r="O159" s="654">
        <v>1.3588587999999999</v>
      </c>
      <c r="P159" s="757">
        <v>24.041348000000003</v>
      </c>
      <c r="Q159" s="771"/>
    </row>
    <row r="160" spans="1:17" ht="11.25" customHeight="1" thickBot="1" x14ac:dyDescent="0.25">
      <c r="A160" s="294" t="s">
        <v>1461</v>
      </c>
      <c r="B160" s="281" t="s">
        <v>525</v>
      </c>
      <c r="C160" s="281" t="s">
        <v>525</v>
      </c>
      <c r="D160" s="1247" t="s">
        <v>1233</v>
      </c>
      <c r="E160" s="1248" t="s">
        <v>1233</v>
      </c>
      <c r="F160" s="1248" t="s">
        <v>1233</v>
      </c>
      <c r="G160" s="1249" t="s">
        <v>1014</v>
      </c>
      <c r="H160" s="847" t="s">
        <v>1014</v>
      </c>
      <c r="I160" s="961">
        <v>22</v>
      </c>
      <c r="J160" s="1035">
        <v>22</v>
      </c>
      <c r="K160" s="1035">
        <v>22</v>
      </c>
      <c r="L160" s="847">
        <v>22</v>
      </c>
      <c r="M160" s="961" t="s">
        <v>1440</v>
      </c>
      <c r="N160" s="1035" t="s">
        <v>1440</v>
      </c>
      <c r="O160" s="1035" t="s">
        <v>1440</v>
      </c>
      <c r="P160" s="762" t="s">
        <v>1440</v>
      </c>
      <c r="Q160" s="771"/>
    </row>
    <row r="161" spans="3:16" ht="10.8" thickTop="1" x14ac:dyDescent="0.2">
      <c r="C161" s="66" t="s">
        <v>529</v>
      </c>
      <c r="D161" s="287"/>
      <c r="E161" s="287"/>
      <c r="F161" s="287"/>
      <c r="G161" s="1250"/>
      <c r="H161" s="277"/>
      <c r="I161" s="277"/>
      <c r="J161" s="277"/>
      <c r="K161" s="277"/>
      <c r="L161" s="277"/>
      <c r="M161" s="277"/>
      <c r="N161" s="768"/>
      <c r="O161" s="301"/>
      <c r="P161" s="1251"/>
    </row>
    <row r="162" spans="3:16" x14ac:dyDescent="0.2">
      <c r="C162" s="67" t="s">
        <v>158</v>
      </c>
      <c r="D162" s="287"/>
      <c r="E162" s="287"/>
      <c r="F162" s="287"/>
      <c r="G162" s="1250"/>
      <c r="H162" s="277"/>
      <c r="I162" s="277"/>
      <c r="J162" s="277"/>
      <c r="K162" s="277"/>
      <c r="L162" s="277"/>
      <c r="M162" s="277"/>
      <c r="N162" s="768"/>
      <c r="O162" s="301"/>
      <c r="P162" s="1251"/>
    </row>
    <row r="163" spans="3:16" x14ac:dyDescent="0.2">
      <c r="C163" s="320" t="s">
        <v>391</v>
      </c>
      <c r="D163" s="287"/>
      <c r="E163" s="287"/>
      <c r="F163" s="287"/>
      <c r="G163" s="1250"/>
      <c r="H163" s="277"/>
      <c r="I163" s="277"/>
      <c r="J163" s="277"/>
      <c r="K163" s="277"/>
      <c r="L163" s="277"/>
      <c r="M163" s="277"/>
      <c r="N163" s="768"/>
      <c r="O163" s="301"/>
      <c r="P163" s="1251"/>
    </row>
    <row r="164" spans="3:16" x14ac:dyDescent="0.2">
      <c r="C164" s="355" t="s">
        <v>91</v>
      </c>
      <c r="D164" s="287"/>
      <c r="E164" s="287"/>
      <c r="F164" s="287"/>
      <c r="G164" s="1250"/>
      <c r="H164" s="277"/>
      <c r="I164" s="277"/>
      <c r="J164" s="277"/>
      <c r="K164" s="277"/>
      <c r="L164" s="277"/>
      <c r="M164" s="277"/>
      <c r="N164" s="768"/>
      <c r="O164" s="301"/>
      <c r="P164" s="1251"/>
    </row>
    <row r="165" spans="3:16" ht="21.75" customHeight="1" x14ac:dyDescent="0.25">
      <c r="C165" s="1625" t="s">
        <v>1427</v>
      </c>
      <c r="D165" s="1626"/>
      <c r="E165" s="1626"/>
      <c r="F165" s="1626"/>
      <c r="G165" s="1626"/>
      <c r="H165" s="1626"/>
      <c r="I165" s="1626"/>
      <c r="J165" s="1626"/>
      <c r="K165" s="1626"/>
      <c r="L165" s="1626"/>
      <c r="M165" s="1626"/>
      <c r="N165" s="1690"/>
      <c r="O165" s="301"/>
      <c r="P165" s="1251"/>
    </row>
    <row r="166" spans="3:16" s="297" customFormat="1" ht="13.2" x14ac:dyDescent="0.25">
      <c r="C166" s="67" t="s">
        <v>1426</v>
      </c>
      <c r="D166" s="331"/>
      <c r="E166" s="331"/>
      <c r="F166" s="331"/>
      <c r="G166" s="331"/>
      <c r="H166" s="916"/>
      <c r="I166" s="916"/>
      <c r="J166" s="916"/>
      <c r="K166" s="916"/>
      <c r="L166" s="916"/>
      <c r="M166" s="916"/>
      <c r="N166" s="916"/>
      <c r="O166" s="331"/>
      <c r="P166" s="1252"/>
    </row>
    <row r="167" spans="3:16" ht="24.75" customHeight="1" x14ac:dyDescent="0.25">
      <c r="C167" s="1625" t="s">
        <v>758</v>
      </c>
      <c r="D167" s="1626"/>
      <c r="E167" s="1626"/>
      <c r="F167" s="1626"/>
      <c r="G167" s="1626"/>
      <c r="H167" s="1626"/>
      <c r="I167" s="1626"/>
      <c r="J167" s="1626"/>
      <c r="K167" s="1626"/>
      <c r="L167" s="1626"/>
      <c r="M167" s="1626"/>
      <c r="N167" s="1626"/>
      <c r="O167" s="1626"/>
      <c r="P167" s="1627"/>
    </row>
    <row r="168" spans="3:16" s="297" customFormat="1" ht="13.2" x14ac:dyDescent="0.25">
      <c r="C168" s="67" t="s">
        <v>753</v>
      </c>
      <c r="D168" s="331"/>
      <c r="E168" s="331"/>
      <c r="F168" s="331"/>
      <c r="G168" s="331"/>
      <c r="H168" s="916"/>
      <c r="I168" s="916"/>
      <c r="J168" s="916"/>
      <c r="K168" s="916"/>
      <c r="L168" s="916"/>
      <c r="M168" s="916"/>
      <c r="N168" s="916"/>
      <c r="O168" s="331"/>
      <c r="P168" s="1252"/>
    </row>
    <row r="169" spans="3:16" s="297" customFormat="1" ht="13.2" x14ac:dyDescent="0.25">
      <c r="C169" s="67" t="s">
        <v>392</v>
      </c>
      <c r="D169" s="331"/>
      <c r="E169" s="331"/>
      <c r="F169" s="331"/>
      <c r="G169" s="331"/>
      <c r="H169" s="916"/>
      <c r="I169" s="916"/>
      <c r="J169" s="916"/>
      <c r="K169" s="916"/>
      <c r="L169" s="916"/>
      <c r="M169" s="916"/>
      <c r="N169" s="916"/>
      <c r="O169" s="331"/>
      <c r="P169" s="1252"/>
    </row>
    <row r="170" spans="3:16" s="297" customFormat="1" ht="13.2" x14ac:dyDescent="0.25">
      <c r="C170" s="67" t="s">
        <v>1052</v>
      </c>
      <c r="D170" s="331"/>
      <c r="E170" s="331"/>
      <c r="F170" s="331"/>
      <c r="G170" s="331"/>
      <c r="H170" s="916"/>
      <c r="I170" s="916"/>
      <c r="J170" s="916"/>
      <c r="K170" s="916"/>
      <c r="L170" s="916"/>
      <c r="M170" s="916"/>
      <c r="N170" s="916"/>
      <c r="O170" s="331"/>
      <c r="P170" s="1252"/>
    </row>
    <row r="171" spans="3:16" s="297" customFormat="1" ht="13.2" x14ac:dyDescent="0.25">
      <c r="C171" s="67" t="s">
        <v>759</v>
      </c>
      <c r="D171" s="331"/>
      <c r="E171" s="331"/>
      <c r="F171" s="331"/>
      <c r="G171" s="331"/>
      <c r="H171" s="916"/>
      <c r="I171" s="916"/>
      <c r="J171" s="916"/>
      <c r="K171" s="916"/>
      <c r="L171" s="916"/>
      <c r="M171" s="916"/>
      <c r="N171" s="916"/>
      <c r="O171" s="331"/>
      <c r="P171" s="1252"/>
    </row>
    <row r="172" spans="3:16" s="297" customFormat="1" ht="13.2" x14ac:dyDescent="0.25">
      <c r="C172" s="67" t="s">
        <v>88</v>
      </c>
      <c r="D172" s="331"/>
      <c r="E172" s="331"/>
      <c r="F172" s="331"/>
      <c r="G172" s="331"/>
      <c r="H172" s="916"/>
      <c r="I172" s="916"/>
      <c r="J172" s="916"/>
      <c r="K172" s="916"/>
      <c r="L172" s="916"/>
      <c r="M172" s="916"/>
      <c r="N172" s="916"/>
      <c r="O172" s="331"/>
      <c r="P172" s="1252"/>
    </row>
    <row r="173" spans="3:16" s="297" customFormat="1" ht="13.8" thickBot="1" x14ac:dyDescent="0.3">
      <c r="C173" s="69" t="s">
        <v>553</v>
      </c>
      <c r="D173" s="1253"/>
      <c r="E173" s="1253"/>
      <c r="F173" s="1253"/>
      <c r="G173" s="1253"/>
      <c r="H173" s="922"/>
      <c r="I173" s="922"/>
      <c r="J173" s="922"/>
      <c r="K173" s="922"/>
      <c r="L173" s="922"/>
      <c r="M173" s="922"/>
      <c r="N173" s="922"/>
      <c r="O173" s="1253"/>
      <c r="P173" s="1254"/>
    </row>
    <row r="174" spans="3:16" s="297" customFormat="1" ht="13.8" thickTop="1" x14ac:dyDescent="0.25">
      <c r="C174" s="1255"/>
      <c r="H174" s="925"/>
      <c r="I174" s="925"/>
      <c r="J174" s="925"/>
      <c r="K174" s="925"/>
      <c r="L174" s="925"/>
      <c r="M174" s="925"/>
      <c r="N174" s="925"/>
    </row>
    <row r="175" spans="3:16" s="297" customFormat="1" ht="13.2" x14ac:dyDescent="0.25">
      <c r="C175" s="1255"/>
      <c r="H175" s="925"/>
      <c r="I175" s="925"/>
      <c r="J175" s="925"/>
      <c r="K175" s="925"/>
      <c r="L175" s="925"/>
      <c r="M175" s="925"/>
      <c r="N175" s="925"/>
    </row>
    <row r="176" spans="3:16" s="297" customFormat="1" ht="13.2" x14ac:dyDescent="0.25">
      <c r="C176" s="1255"/>
      <c r="H176" s="925"/>
      <c r="I176" s="925"/>
      <c r="J176" s="925"/>
      <c r="K176" s="925"/>
      <c r="L176" s="925"/>
      <c r="M176" s="925"/>
      <c r="N176" s="925"/>
    </row>
    <row r="177" spans="3:14" s="297" customFormat="1" ht="13.2" x14ac:dyDescent="0.25">
      <c r="C177" s="1255"/>
      <c r="H177" s="925"/>
      <c r="I177" s="925"/>
      <c r="J177" s="925"/>
      <c r="K177" s="925"/>
      <c r="L177" s="925"/>
      <c r="M177" s="925"/>
      <c r="N177" s="925"/>
    </row>
    <row r="178" spans="3:14" s="297" customFormat="1" ht="13.2" x14ac:dyDescent="0.25">
      <c r="C178" s="1255"/>
      <c r="H178" s="925"/>
      <c r="I178" s="925"/>
      <c r="J178" s="925"/>
      <c r="K178" s="925"/>
      <c r="L178" s="925"/>
      <c r="M178" s="925"/>
      <c r="N178" s="925"/>
    </row>
    <row r="179" spans="3:14" s="297" customFormat="1" ht="13.2" x14ac:dyDescent="0.25">
      <c r="C179" s="1255"/>
      <c r="H179" s="925"/>
      <c r="I179" s="925"/>
      <c r="J179" s="925"/>
      <c r="K179" s="925"/>
      <c r="L179" s="925"/>
      <c r="M179" s="925"/>
      <c r="N179" s="925"/>
    </row>
    <row r="180" spans="3:14" s="297" customFormat="1" ht="13.2" x14ac:dyDescent="0.25">
      <c r="C180" s="1255"/>
      <c r="H180" s="925"/>
      <c r="I180" s="925"/>
      <c r="J180" s="925"/>
      <c r="K180" s="925"/>
      <c r="L180" s="925"/>
      <c r="M180" s="925"/>
      <c r="N180" s="925"/>
    </row>
    <row r="181" spans="3:14" s="297" customFormat="1" ht="13.2" x14ac:dyDescent="0.25">
      <c r="C181" s="1255"/>
      <c r="H181" s="925"/>
      <c r="I181" s="925"/>
      <c r="J181" s="925"/>
      <c r="K181" s="925"/>
      <c r="L181" s="925"/>
      <c r="M181" s="925"/>
      <c r="N181" s="925"/>
    </row>
    <row r="182" spans="3:14" s="297" customFormat="1" ht="13.2" x14ac:dyDescent="0.25">
      <c r="C182" s="1255"/>
      <c r="H182" s="925"/>
      <c r="I182" s="925"/>
      <c r="J182" s="925"/>
      <c r="K182" s="925"/>
      <c r="L182" s="925"/>
      <c r="M182" s="925"/>
      <c r="N182" s="925"/>
    </row>
    <row r="183" spans="3:14" s="297" customFormat="1" ht="13.2" x14ac:dyDescent="0.25">
      <c r="C183" s="1255"/>
      <c r="H183" s="925"/>
      <c r="I183" s="925"/>
      <c r="J183" s="925"/>
      <c r="K183" s="925"/>
      <c r="L183" s="925"/>
      <c r="M183" s="925"/>
      <c r="N183" s="925"/>
    </row>
    <row r="184" spans="3:14" s="297" customFormat="1" ht="13.2" x14ac:dyDescent="0.25">
      <c r="C184" s="1255"/>
      <c r="H184" s="925"/>
      <c r="I184" s="925"/>
      <c r="J184" s="925"/>
      <c r="K184" s="925"/>
      <c r="L184" s="925"/>
      <c r="M184" s="925"/>
      <c r="N184" s="925"/>
    </row>
    <row r="185" spans="3:14" s="297" customFormat="1" ht="13.2" x14ac:dyDescent="0.25">
      <c r="C185" s="1255"/>
      <c r="H185" s="925"/>
      <c r="I185" s="925"/>
      <c r="J185" s="925"/>
      <c r="K185" s="925"/>
      <c r="L185" s="925"/>
      <c r="M185" s="925"/>
      <c r="N185" s="925"/>
    </row>
    <row r="186" spans="3:14" s="297" customFormat="1" ht="13.2" x14ac:dyDescent="0.25">
      <c r="C186" s="1255"/>
      <c r="H186" s="925"/>
      <c r="I186" s="925"/>
      <c r="J186" s="925"/>
      <c r="K186" s="925"/>
      <c r="L186" s="925"/>
      <c r="M186" s="925"/>
      <c r="N186" s="925"/>
    </row>
    <row r="187" spans="3:14" s="297" customFormat="1" ht="13.2" x14ac:dyDescent="0.25">
      <c r="C187" s="1255"/>
      <c r="H187" s="925"/>
      <c r="I187" s="925"/>
      <c r="J187" s="925"/>
      <c r="K187" s="925"/>
      <c r="L187" s="925"/>
      <c r="M187" s="925"/>
      <c r="N187" s="925"/>
    </row>
    <row r="188" spans="3:14" s="297" customFormat="1" ht="13.2" x14ac:dyDescent="0.25">
      <c r="C188" s="1255"/>
      <c r="H188" s="925"/>
      <c r="I188" s="925"/>
      <c r="J188" s="925"/>
      <c r="K188" s="925"/>
      <c r="L188" s="925"/>
      <c r="M188" s="925"/>
      <c r="N188" s="925"/>
    </row>
    <row r="189" spans="3:14" s="297" customFormat="1" ht="13.2" x14ac:dyDescent="0.25">
      <c r="C189" s="1255"/>
      <c r="H189" s="925"/>
      <c r="I189" s="925"/>
      <c r="J189" s="925"/>
      <c r="K189" s="925"/>
      <c r="L189" s="925"/>
      <c r="M189" s="925"/>
      <c r="N189" s="925"/>
    </row>
    <row r="190" spans="3:14" s="297" customFormat="1" ht="13.2" x14ac:dyDescent="0.25">
      <c r="C190" s="1255"/>
      <c r="H190" s="925"/>
      <c r="I190" s="925"/>
      <c r="J190" s="925"/>
      <c r="K190" s="925"/>
      <c r="L190" s="925"/>
      <c r="M190" s="925"/>
      <c r="N190" s="925"/>
    </row>
    <row r="191" spans="3:14" s="297" customFormat="1" ht="13.2" x14ac:dyDescent="0.25">
      <c r="C191" s="1255"/>
      <c r="H191" s="925"/>
      <c r="I191" s="925"/>
      <c r="J191" s="925"/>
      <c r="K191" s="925"/>
      <c r="L191" s="925"/>
      <c r="M191" s="925"/>
      <c r="N191" s="925"/>
    </row>
    <row r="192" spans="3:14" s="297" customFormat="1" ht="13.2" x14ac:dyDescent="0.25">
      <c r="C192" s="1255"/>
      <c r="H192" s="925"/>
      <c r="I192" s="925"/>
      <c r="J192" s="925"/>
      <c r="K192" s="925"/>
      <c r="L192" s="925"/>
      <c r="M192" s="925"/>
      <c r="N192" s="925"/>
    </row>
    <row r="193" spans="3:14" s="297" customFormat="1" ht="13.2" x14ac:dyDescent="0.25">
      <c r="C193" s="1255"/>
      <c r="H193" s="925"/>
      <c r="I193" s="925"/>
      <c r="J193" s="925"/>
      <c r="K193" s="925"/>
      <c r="L193" s="925"/>
      <c r="M193" s="925"/>
      <c r="N193" s="925"/>
    </row>
    <row r="194" spans="3:14" s="297" customFormat="1" ht="13.2" x14ac:dyDescent="0.25">
      <c r="C194" s="1255"/>
      <c r="H194" s="925"/>
      <c r="I194" s="925"/>
      <c r="J194" s="925"/>
      <c r="K194" s="925"/>
      <c r="L194" s="925"/>
      <c r="M194" s="925"/>
      <c r="N194" s="925"/>
    </row>
    <row r="195" spans="3:14" s="297" customFormat="1" ht="13.2" x14ac:dyDescent="0.25">
      <c r="C195" s="1255"/>
      <c r="H195" s="925"/>
      <c r="I195" s="925"/>
      <c r="J195" s="925"/>
      <c r="K195" s="925"/>
      <c r="L195" s="925"/>
      <c r="M195" s="925"/>
      <c r="N195" s="925"/>
    </row>
    <row r="196" spans="3:14" s="297" customFormat="1" ht="13.2" x14ac:dyDescent="0.25">
      <c r="C196" s="1255"/>
      <c r="H196" s="925"/>
      <c r="I196" s="925"/>
      <c r="J196" s="925"/>
      <c r="K196" s="925"/>
      <c r="L196" s="925"/>
      <c r="M196" s="925"/>
      <c r="N196" s="925"/>
    </row>
    <row r="197" spans="3:14" s="297" customFormat="1" ht="13.2" x14ac:dyDescent="0.25">
      <c r="C197" s="1255"/>
      <c r="H197" s="925"/>
      <c r="I197" s="925"/>
      <c r="J197" s="925"/>
      <c r="K197" s="925"/>
      <c r="L197" s="925"/>
      <c r="M197" s="925"/>
      <c r="N197" s="925"/>
    </row>
    <row r="198" spans="3:14" s="297" customFormat="1" ht="13.2" x14ac:dyDescent="0.25">
      <c r="C198" s="1255"/>
      <c r="H198" s="925"/>
      <c r="I198" s="925"/>
      <c r="J198" s="925"/>
      <c r="K198" s="925"/>
      <c r="L198" s="925"/>
      <c r="M198" s="925"/>
      <c r="N198" s="925"/>
    </row>
    <row r="199" spans="3:14" s="297" customFormat="1" ht="13.2" x14ac:dyDescent="0.25">
      <c r="C199" s="1255"/>
      <c r="H199" s="925"/>
      <c r="I199" s="925"/>
      <c r="J199" s="925"/>
      <c r="K199" s="925"/>
      <c r="L199" s="925"/>
      <c r="M199" s="925"/>
      <c r="N199" s="925"/>
    </row>
    <row r="200" spans="3:14" s="297" customFormat="1" ht="13.2" x14ac:dyDescent="0.25">
      <c r="C200" s="1255"/>
      <c r="H200" s="925"/>
      <c r="I200" s="925"/>
      <c r="J200" s="925"/>
      <c r="K200" s="925"/>
      <c r="L200" s="925"/>
      <c r="M200" s="925"/>
      <c r="N200" s="925"/>
    </row>
    <row r="201" spans="3:14" s="297" customFormat="1" ht="13.2" x14ac:dyDescent="0.25">
      <c r="C201" s="1255"/>
      <c r="H201" s="925"/>
      <c r="I201" s="925"/>
      <c r="J201" s="925"/>
      <c r="K201" s="925"/>
      <c r="L201" s="925"/>
      <c r="M201" s="925"/>
      <c r="N201" s="925"/>
    </row>
    <row r="202" spans="3:14" s="297" customFormat="1" ht="13.2" x14ac:dyDescent="0.25">
      <c r="C202" s="1255"/>
      <c r="H202" s="925"/>
      <c r="I202" s="925"/>
      <c r="J202" s="925"/>
      <c r="K202" s="925"/>
      <c r="L202" s="925"/>
      <c r="M202" s="925"/>
      <c r="N202" s="925"/>
    </row>
    <row r="203" spans="3:14" s="297" customFormat="1" ht="13.2" x14ac:dyDescent="0.25">
      <c r="C203" s="1255"/>
      <c r="H203" s="925"/>
      <c r="I203" s="925"/>
      <c r="J203" s="925"/>
      <c r="K203" s="925"/>
      <c r="L203" s="925"/>
      <c r="M203" s="925"/>
      <c r="N203" s="925"/>
    </row>
    <row r="204" spans="3:14" s="297" customFormat="1" ht="13.2" x14ac:dyDescent="0.25">
      <c r="C204" s="1255"/>
      <c r="H204" s="925"/>
      <c r="I204" s="925"/>
      <c r="J204" s="925"/>
      <c r="K204" s="925"/>
      <c r="L204" s="925"/>
      <c r="M204" s="925"/>
      <c r="N204" s="925"/>
    </row>
    <row r="205" spans="3:14" s="297" customFormat="1" ht="13.2" x14ac:dyDescent="0.25">
      <c r="C205" s="1255"/>
      <c r="H205" s="925"/>
      <c r="I205" s="925"/>
      <c r="J205" s="925"/>
      <c r="K205" s="925"/>
      <c r="L205" s="925"/>
      <c r="M205" s="925"/>
      <c r="N205" s="925"/>
    </row>
    <row r="206" spans="3:14" s="297" customFormat="1" ht="13.2" x14ac:dyDescent="0.25">
      <c r="C206" s="1255"/>
      <c r="H206" s="925"/>
      <c r="I206" s="925"/>
      <c r="J206" s="925"/>
      <c r="K206" s="925"/>
      <c r="L206" s="925"/>
      <c r="M206" s="925"/>
      <c r="N206" s="925"/>
    </row>
    <row r="207" spans="3:14" s="297" customFormat="1" ht="13.2" x14ac:dyDescent="0.25">
      <c r="C207" s="1255"/>
      <c r="H207" s="925"/>
      <c r="I207" s="925"/>
      <c r="J207" s="925"/>
      <c r="K207" s="925"/>
      <c r="L207" s="925"/>
      <c r="M207" s="925"/>
      <c r="N207" s="925"/>
    </row>
    <row r="208" spans="3:14" s="297" customFormat="1" ht="13.2" x14ac:dyDescent="0.25">
      <c r="C208" s="1255"/>
      <c r="H208" s="925"/>
      <c r="I208" s="925"/>
      <c r="J208" s="925"/>
      <c r="K208" s="925"/>
      <c r="L208" s="925"/>
      <c r="M208" s="925"/>
      <c r="N208" s="925"/>
    </row>
    <row r="209" spans="3:14" s="297" customFormat="1" ht="13.2" x14ac:dyDescent="0.25">
      <c r="C209" s="1255"/>
      <c r="H209" s="925"/>
      <c r="I209" s="925"/>
      <c r="J209" s="925"/>
      <c r="K209" s="925"/>
      <c r="L209" s="925"/>
      <c r="M209" s="925"/>
      <c r="N209" s="925"/>
    </row>
    <row r="210" spans="3:14" s="297" customFormat="1" ht="13.2" x14ac:dyDescent="0.25">
      <c r="C210" s="1255"/>
      <c r="H210" s="925"/>
      <c r="I210" s="925"/>
      <c r="J210" s="925"/>
      <c r="K210" s="925"/>
      <c r="L210" s="925"/>
      <c r="M210" s="925"/>
      <c r="N210" s="925"/>
    </row>
    <row r="211" spans="3:14" s="297" customFormat="1" ht="13.2" x14ac:dyDescent="0.25">
      <c r="C211" s="1255"/>
      <c r="H211" s="925"/>
      <c r="I211" s="925"/>
      <c r="J211" s="925"/>
      <c r="K211" s="925"/>
      <c r="L211" s="925"/>
      <c r="M211" s="925"/>
      <c r="N211" s="925"/>
    </row>
    <row r="212" spans="3:14" s="297" customFormat="1" ht="13.2" x14ac:dyDescent="0.25">
      <c r="C212" s="1255"/>
      <c r="H212" s="925"/>
      <c r="I212" s="925"/>
      <c r="J212" s="925"/>
      <c r="K212" s="925"/>
      <c r="L212" s="925"/>
      <c r="M212" s="925"/>
      <c r="N212" s="925"/>
    </row>
    <row r="213" spans="3:14" s="297" customFormat="1" ht="13.2" x14ac:dyDescent="0.25">
      <c r="C213" s="1255"/>
      <c r="H213" s="925"/>
      <c r="I213" s="925"/>
      <c r="J213" s="925"/>
      <c r="K213" s="925"/>
      <c r="L213" s="925"/>
      <c r="M213" s="925"/>
      <c r="N213" s="925"/>
    </row>
    <row r="214" spans="3:14" s="297" customFormat="1" ht="13.2" x14ac:dyDescent="0.25">
      <c r="C214" s="1255"/>
      <c r="H214" s="925"/>
      <c r="I214" s="925"/>
      <c r="J214" s="925"/>
      <c r="K214" s="925"/>
      <c r="L214" s="925"/>
      <c r="M214" s="925"/>
      <c r="N214" s="925"/>
    </row>
    <row r="215" spans="3:14" s="297" customFormat="1" ht="13.2" x14ac:dyDescent="0.25">
      <c r="C215" s="1255"/>
      <c r="H215" s="925"/>
      <c r="I215" s="925"/>
      <c r="J215" s="925"/>
      <c r="K215" s="925"/>
      <c r="L215" s="925"/>
      <c r="M215" s="925"/>
      <c r="N215" s="925"/>
    </row>
    <row r="216" spans="3:14" s="297" customFormat="1" ht="13.2" x14ac:dyDescent="0.25">
      <c r="C216" s="1255"/>
      <c r="H216" s="925"/>
      <c r="I216" s="925"/>
      <c r="J216" s="925"/>
      <c r="K216" s="925"/>
      <c r="L216" s="925"/>
      <c r="M216" s="925"/>
      <c r="N216" s="925"/>
    </row>
    <row r="217" spans="3:14" s="297" customFormat="1" ht="13.2" x14ac:dyDescent="0.25">
      <c r="C217" s="1255"/>
      <c r="H217" s="925"/>
      <c r="I217" s="925"/>
      <c r="J217" s="925"/>
      <c r="K217" s="925"/>
      <c r="L217" s="925"/>
      <c r="M217" s="925"/>
      <c r="N217" s="925"/>
    </row>
    <row r="218" spans="3:14" s="297" customFormat="1" ht="13.2" x14ac:dyDescent="0.25">
      <c r="C218" s="1255"/>
      <c r="H218" s="925"/>
      <c r="I218" s="925"/>
      <c r="J218" s="925"/>
      <c r="K218" s="925"/>
      <c r="L218" s="925"/>
      <c r="M218" s="925"/>
      <c r="N218" s="925"/>
    </row>
    <row r="219" spans="3:14" s="297" customFormat="1" ht="13.2" x14ac:dyDescent="0.25">
      <c r="C219" s="1255"/>
      <c r="H219" s="925"/>
      <c r="I219" s="925"/>
      <c r="J219" s="925"/>
      <c r="K219" s="925"/>
      <c r="L219" s="925"/>
      <c r="M219" s="925"/>
      <c r="N219" s="925"/>
    </row>
    <row r="220" spans="3:14" s="297" customFormat="1" ht="13.2" x14ac:dyDescent="0.25">
      <c r="C220" s="1255"/>
      <c r="H220" s="925"/>
      <c r="I220" s="925"/>
      <c r="J220" s="925"/>
      <c r="K220" s="925"/>
      <c r="L220" s="925"/>
      <c r="M220" s="925"/>
      <c r="N220" s="925"/>
    </row>
    <row r="221" spans="3:14" s="297" customFormat="1" ht="13.2" x14ac:dyDescent="0.25">
      <c r="C221" s="1255"/>
      <c r="H221" s="925"/>
      <c r="I221" s="925"/>
      <c r="J221" s="925"/>
      <c r="K221" s="925"/>
      <c r="L221" s="925"/>
      <c r="M221" s="925"/>
      <c r="N221" s="925"/>
    </row>
    <row r="222" spans="3:14" s="297" customFormat="1" ht="13.2" x14ac:dyDescent="0.25">
      <c r="C222" s="1255"/>
      <c r="H222" s="925"/>
      <c r="I222" s="925"/>
      <c r="J222" s="925"/>
      <c r="K222" s="925"/>
      <c r="L222" s="925"/>
      <c r="M222" s="925"/>
      <c r="N222" s="925"/>
    </row>
    <row r="223" spans="3:14" s="297" customFormat="1" ht="13.2" x14ac:dyDescent="0.25">
      <c r="C223" s="1255"/>
      <c r="H223" s="925"/>
      <c r="I223" s="925"/>
      <c r="J223" s="925"/>
      <c r="K223" s="925"/>
      <c r="L223" s="925"/>
      <c r="M223" s="925"/>
      <c r="N223" s="925"/>
    </row>
    <row r="224" spans="3:14" s="297" customFormat="1" ht="13.2" x14ac:dyDescent="0.25">
      <c r="C224" s="1255"/>
      <c r="H224" s="925"/>
      <c r="I224" s="925"/>
      <c r="J224" s="925"/>
      <c r="K224" s="925"/>
      <c r="L224" s="925"/>
      <c r="M224" s="925"/>
      <c r="N224" s="925"/>
    </row>
    <row r="225" spans="3:14" s="297" customFormat="1" ht="13.2" x14ac:dyDescent="0.25">
      <c r="C225" s="1255"/>
      <c r="H225" s="925"/>
      <c r="I225" s="925"/>
      <c r="J225" s="925"/>
      <c r="K225" s="925"/>
      <c r="L225" s="925"/>
      <c r="M225" s="925"/>
      <c r="N225" s="925"/>
    </row>
    <row r="226" spans="3:14" s="297" customFormat="1" ht="13.2" x14ac:dyDescent="0.25">
      <c r="C226" s="1255"/>
      <c r="H226" s="925"/>
      <c r="I226" s="925"/>
      <c r="J226" s="925"/>
      <c r="K226" s="925"/>
      <c r="L226" s="925"/>
      <c r="M226" s="925"/>
      <c r="N226" s="925"/>
    </row>
    <row r="227" spans="3:14" s="297" customFormat="1" ht="13.2" x14ac:dyDescent="0.25">
      <c r="C227" s="1255"/>
      <c r="H227" s="925"/>
      <c r="I227" s="925"/>
      <c r="J227" s="925"/>
      <c r="K227" s="925"/>
      <c r="L227" s="925"/>
      <c r="M227" s="925"/>
      <c r="N227" s="925"/>
    </row>
    <row r="228" spans="3:14" s="297" customFormat="1" ht="13.2" x14ac:dyDescent="0.25">
      <c r="C228" s="1255"/>
      <c r="H228" s="925"/>
      <c r="I228" s="925"/>
      <c r="J228" s="925"/>
      <c r="K228" s="925"/>
      <c r="L228" s="925"/>
      <c r="M228" s="925"/>
      <c r="N228" s="925"/>
    </row>
    <row r="229" spans="3:14" s="297" customFormat="1" ht="13.2" x14ac:dyDescent="0.25">
      <c r="C229" s="1255"/>
      <c r="H229" s="925"/>
      <c r="I229" s="925"/>
      <c r="J229" s="925"/>
      <c r="K229" s="925"/>
      <c r="L229" s="925"/>
      <c r="M229" s="925"/>
      <c r="N229" s="925"/>
    </row>
    <row r="230" spans="3:14" s="297" customFormat="1" ht="13.2" x14ac:dyDescent="0.25">
      <c r="C230" s="1255"/>
      <c r="H230" s="925"/>
      <c r="I230" s="925"/>
      <c r="J230" s="925"/>
      <c r="K230" s="925"/>
      <c r="L230" s="925"/>
      <c r="M230" s="925"/>
      <c r="N230" s="925"/>
    </row>
    <row r="231" spans="3:14" s="297" customFormat="1" ht="13.2" x14ac:dyDescent="0.25">
      <c r="C231" s="1255"/>
      <c r="H231" s="925"/>
      <c r="I231" s="925"/>
      <c r="J231" s="925"/>
      <c r="K231" s="925"/>
      <c r="L231" s="925"/>
      <c r="M231" s="925"/>
      <c r="N231" s="925"/>
    </row>
    <row r="232" spans="3:14" s="297" customFormat="1" ht="13.2" x14ac:dyDescent="0.25">
      <c r="C232" s="1255"/>
      <c r="H232" s="925"/>
      <c r="I232" s="925"/>
      <c r="J232" s="925"/>
      <c r="K232" s="925"/>
      <c r="L232" s="925"/>
      <c r="M232" s="925"/>
      <c r="N232" s="925"/>
    </row>
    <row r="233" spans="3:14" s="297" customFormat="1" ht="13.2" x14ac:dyDescent="0.25">
      <c r="C233" s="1255"/>
      <c r="H233" s="925"/>
      <c r="I233" s="925"/>
      <c r="J233" s="925"/>
      <c r="K233" s="925"/>
      <c r="L233" s="925"/>
      <c r="M233" s="925"/>
      <c r="N233" s="925"/>
    </row>
    <row r="234" spans="3:14" s="297" customFormat="1" ht="13.2" x14ac:dyDescent="0.25">
      <c r="C234" s="1255"/>
      <c r="H234" s="925"/>
      <c r="I234" s="925"/>
      <c r="J234" s="925"/>
      <c r="K234" s="925"/>
      <c r="L234" s="925"/>
      <c r="M234" s="925"/>
      <c r="N234" s="925"/>
    </row>
    <row r="235" spans="3:14" s="297" customFormat="1" ht="13.2" x14ac:dyDescent="0.25">
      <c r="C235" s="1255"/>
      <c r="H235" s="925"/>
      <c r="I235" s="925"/>
      <c r="J235" s="925"/>
      <c r="K235" s="925"/>
      <c r="L235" s="925"/>
      <c r="M235" s="925"/>
      <c r="N235" s="925"/>
    </row>
    <row r="236" spans="3:14" s="297" customFormat="1" ht="13.2" x14ac:dyDescent="0.25">
      <c r="C236" s="1255"/>
      <c r="H236" s="925"/>
      <c r="I236" s="925"/>
      <c r="J236" s="925"/>
      <c r="K236" s="925"/>
      <c r="L236" s="925"/>
      <c r="M236" s="925"/>
      <c r="N236" s="925"/>
    </row>
    <row r="237" spans="3:14" s="297" customFormat="1" ht="13.2" x14ac:dyDescent="0.25">
      <c r="C237" s="1255"/>
      <c r="H237" s="925"/>
      <c r="I237" s="925"/>
      <c r="J237" s="925"/>
      <c r="K237" s="925"/>
      <c r="L237" s="925"/>
      <c r="M237" s="925"/>
      <c r="N237" s="925"/>
    </row>
    <row r="238" spans="3:14" s="297" customFormat="1" ht="13.2" x14ac:dyDescent="0.25">
      <c r="C238" s="1255"/>
      <c r="H238" s="925"/>
      <c r="I238" s="925"/>
      <c r="J238" s="925"/>
      <c r="K238" s="925"/>
      <c r="L238" s="925"/>
      <c r="M238" s="925"/>
      <c r="N238" s="925"/>
    </row>
    <row r="239" spans="3:14" s="297" customFormat="1" ht="13.2" x14ac:dyDescent="0.25">
      <c r="C239" s="1255"/>
      <c r="H239" s="925"/>
      <c r="I239" s="925"/>
      <c r="J239" s="925"/>
      <c r="K239" s="925"/>
      <c r="L239" s="925"/>
      <c r="M239" s="925"/>
      <c r="N239" s="925"/>
    </row>
    <row r="240" spans="3:14" s="297" customFormat="1" ht="13.2" x14ac:dyDescent="0.25">
      <c r="C240" s="1255"/>
      <c r="H240" s="925"/>
      <c r="I240" s="925"/>
      <c r="J240" s="925"/>
      <c r="K240" s="925"/>
      <c r="L240" s="925"/>
      <c r="M240" s="925"/>
      <c r="N240" s="925"/>
    </row>
    <row r="241" spans="3:14" s="297" customFormat="1" ht="13.2" x14ac:dyDescent="0.25">
      <c r="C241" s="1255"/>
      <c r="H241" s="925"/>
      <c r="I241" s="925"/>
      <c r="J241" s="925"/>
      <c r="K241" s="925"/>
      <c r="L241" s="925"/>
      <c r="M241" s="925"/>
      <c r="N241" s="925"/>
    </row>
    <row r="242" spans="3:14" s="297" customFormat="1" ht="13.2" x14ac:dyDescent="0.25">
      <c r="C242" s="1255"/>
      <c r="H242" s="925"/>
      <c r="I242" s="925"/>
      <c r="J242" s="925"/>
      <c r="K242" s="925"/>
      <c r="L242" s="925"/>
      <c r="M242" s="925"/>
      <c r="N242" s="925"/>
    </row>
    <row r="243" spans="3:14" s="297" customFormat="1" ht="13.2" x14ac:dyDescent="0.25">
      <c r="C243" s="1255"/>
      <c r="H243" s="925"/>
      <c r="I243" s="925"/>
      <c r="J243" s="925"/>
      <c r="K243" s="925"/>
      <c r="L243" s="925"/>
      <c r="M243" s="925"/>
      <c r="N243" s="925"/>
    </row>
    <row r="244" spans="3:14" s="297" customFormat="1" ht="13.2" x14ac:dyDescent="0.25">
      <c r="C244" s="1255"/>
      <c r="H244" s="925"/>
      <c r="I244" s="925"/>
      <c r="J244" s="925"/>
      <c r="K244" s="925"/>
      <c r="L244" s="925"/>
      <c r="M244" s="925"/>
      <c r="N244" s="925"/>
    </row>
    <row r="245" spans="3:14" s="297" customFormat="1" ht="13.2" x14ac:dyDescent="0.25">
      <c r="C245" s="1255"/>
      <c r="H245" s="925"/>
      <c r="I245" s="925"/>
      <c r="J245" s="925"/>
      <c r="K245" s="925"/>
      <c r="L245" s="925"/>
      <c r="M245" s="925"/>
      <c r="N245" s="925"/>
    </row>
    <row r="246" spans="3:14" s="297" customFormat="1" ht="13.2" x14ac:dyDescent="0.25">
      <c r="C246" s="1255"/>
      <c r="H246" s="925"/>
      <c r="I246" s="925"/>
      <c r="J246" s="925"/>
      <c r="K246" s="925"/>
      <c r="L246" s="925"/>
      <c r="M246" s="925"/>
      <c r="N246" s="925"/>
    </row>
    <row r="247" spans="3:14" s="297" customFormat="1" ht="13.2" x14ac:dyDescent="0.25">
      <c r="C247" s="1255"/>
      <c r="H247" s="925"/>
      <c r="I247" s="925"/>
      <c r="J247" s="925"/>
      <c r="K247" s="925"/>
      <c r="L247" s="925"/>
      <c r="M247" s="925"/>
      <c r="N247" s="925"/>
    </row>
    <row r="248" spans="3:14" s="297" customFormat="1" ht="13.2" x14ac:dyDescent="0.25">
      <c r="C248" s="1255"/>
      <c r="H248" s="925"/>
      <c r="I248" s="925"/>
      <c r="J248" s="925"/>
      <c r="K248" s="925"/>
      <c r="L248" s="925"/>
      <c r="M248" s="925"/>
      <c r="N248" s="925"/>
    </row>
    <row r="249" spans="3:14" s="297" customFormat="1" ht="13.2" x14ac:dyDescent="0.25">
      <c r="C249" s="1255"/>
      <c r="H249" s="925"/>
      <c r="I249" s="925"/>
      <c r="J249" s="925"/>
      <c r="K249" s="925"/>
      <c r="L249" s="925"/>
      <c r="M249" s="925"/>
      <c r="N249" s="925"/>
    </row>
    <row r="250" spans="3:14" s="297" customFormat="1" ht="13.2" x14ac:dyDescent="0.25">
      <c r="C250" s="1255"/>
      <c r="H250" s="925"/>
      <c r="I250" s="925"/>
      <c r="J250" s="925"/>
      <c r="K250" s="925"/>
      <c r="L250" s="925"/>
      <c r="M250" s="925"/>
      <c r="N250" s="925"/>
    </row>
    <row r="251" spans="3:14" s="297" customFormat="1" ht="13.2" x14ac:dyDescent="0.25">
      <c r="C251" s="1255"/>
      <c r="H251" s="925"/>
      <c r="I251" s="925"/>
      <c r="J251" s="925"/>
      <c r="K251" s="925"/>
      <c r="L251" s="925"/>
      <c r="M251" s="925"/>
      <c r="N251" s="925"/>
    </row>
    <row r="252" spans="3:14" s="297" customFormat="1" ht="13.2" x14ac:dyDescent="0.25">
      <c r="C252" s="1255"/>
      <c r="H252" s="925"/>
      <c r="I252" s="925"/>
      <c r="J252" s="925"/>
      <c r="K252" s="925"/>
      <c r="L252" s="925"/>
      <c r="M252" s="925"/>
      <c r="N252" s="925"/>
    </row>
    <row r="253" spans="3:14" s="297" customFormat="1" ht="13.2" x14ac:dyDescent="0.25">
      <c r="C253" s="1255"/>
      <c r="H253" s="925"/>
      <c r="I253" s="925"/>
      <c r="J253" s="925"/>
      <c r="K253" s="925"/>
      <c r="L253" s="925"/>
      <c r="M253" s="925"/>
      <c r="N253" s="925"/>
    </row>
    <row r="254" spans="3:14" s="297" customFormat="1" ht="13.2" x14ac:dyDescent="0.25">
      <c r="C254" s="1255"/>
      <c r="H254" s="925"/>
      <c r="I254" s="925"/>
      <c r="J254" s="925"/>
      <c r="K254" s="925"/>
      <c r="L254" s="925"/>
      <c r="M254" s="925"/>
      <c r="N254" s="925"/>
    </row>
    <row r="255" spans="3:14" s="297" customFormat="1" ht="13.2" x14ac:dyDescent="0.25">
      <c r="C255" s="1255"/>
      <c r="H255" s="925"/>
      <c r="I255" s="925"/>
      <c r="J255" s="925"/>
      <c r="K255" s="925"/>
      <c r="L255" s="925"/>
      <c r="M255" s="925"/>
      <c r="N255" s="925"/>
    </row>
    <row r="256" spans="3:14" s="297" customFormat="1" ht="13.2" x14ac:dyDescent="0.25">
      <c r="C256" s="1255"/>
      <c r="H256" s="925"/>
      <c r="I256" s="925"/>
      <c r="J256" s="925"/>
      <c r="K256" s="925"/>
      <c r="L256" s="925"/>
      <c r="M256" s="925"/>
      <c r="N256" s="925"/>
    </row>
    <row r="257" spans="3:14" s="297" customFormat="1" ht="13.2" x14ac:dyDescent="0.25">
      <c r="C257" s="1255"/>
      <c r="H257" s="925"/>
      <c r="I257" s="925"/>
      <c r="J257" s="925"/>
      <c r="K257" s="925"/>
      <c r="L257" s="925"/>
      <c r="M257" s="925"/>
      <c r="N257" s="925"/>
    </row>
    <row r="258" spans="3:14" s="297" customFormat="1" ht="13.2" x14ac:dyDescent="0.25">
      <c r="C258" s="1255"/>
      <c r="H258" s="925"/>
      <c r="I258" s="925"/>
      <c r="J258" s="925"/>
      <c r="K258" s="925"/>
      <c r="L258" s="925"/>
      <c r="M258" s="925"/>
      <c r="N258" s="925"/>
    </row>
    <row r="259" spans="3:14" s="297" customFormat="1" ht="13.2" x14ac:dyDescent="0.25">
      <c r="C259" s="1255"/>
      <c r="H259" s="925"/>
      <c r="I259" s="925"/>
      <c r="J259" s="925"/>
      <c r="K259" s="925"/>
      <c r="L259" s="925"/>
      <c r="M259" s="925"/>
      <c r="N259" s="925"/>
    </row>
    <row r="260" spans="3:14" s="297" customFormat="1" ht="13.2" x14ac:dyDescent="0.25">
      <c r="C260" s="1255"/>
      <c r="H260" s="925"/>
      <c r="I260" s="925"/>
      <c r="J260" s="925"/>
      <c r="K260" s="925"/>
      <c r="L260" s="925"/>
      <c r="M260" s="925"/>
      <c r="N260" s="925"/>
    </row>
    <row r="261" spans="3:14" s="297" customFormat="1" ht="13.2" x14ac:dyDescent="0.25">
      <c r="C261" s="1255"/>
      <c r="H261" s="925"/>
      <c r="I261" s="925"/>
      <c r="J261" s="925"/>
      <c r="K261" s="925"/>
      <c r="L261" s="925"/>
      <c r="M261" s="925"/>
      <c r="N261" s="925"/>
    </row>
    <row r="262" spans="3:14" s="297" customFormat="1" ht="13.2" x14ac:dyDescent="0.25">
      <c r="C262" s="1255"/>
      <c r="H262" s="925"/>
      <c r="I262" s="925"/>
      <c r="J262" s="925"/>
      <c r="K262" s="925"/>
      <c r="L262" s="925"/>
      <c r="M262" s="925"/>
      <c r="N262" s="925"/>
    </row>
    <row r="263" spans="3:14" s="297" customFormat="1" ht="13.2" x14ac:dyDescent="0.25">
      <c r="C263" s="1255"/>
      <c r="H263" s="925"/>
      <c r="I263" s="925"/>
      <c r="J263" s="925"/>
      <c r="K263" s="925"/>
      <c r="L263" s="925"/>
      <c r="M263" s="925"/>
      <c r="N263" s="925"/>
    </row>
    <row r="264" spans="3:14" s="297" customFormat="1" ht="13.2" x14ac:dyDescent="0.25">
      <c r="C264" s="1255"/>
      <c r="H264" s="925"/>
      <c r="I264" s="925"/>
      <c r="J264" s="925"/>
      <c r="K264" s="925"/>
      <c r="L264" s="925"/>
      <c r="M264" s="925"/>
      <c r="N264" s="925"/>
    </row>
    <row r="265" spans="3:14" s="297" customFormat="1" ht="13.2" x14ac:dyDescent="0.25">
      <c r="C265" s="1255"/>
      <c r="H265" s="925"/>
      <c r="I265" s="925"/>
      <c r="J265" s="925"/>
      <c r="K265" s="925"/>
      <c r="L265" s="925"/>
      <c r="M265" s="925"/>
      <c r="N265" s="925"/>
    </row>
    <row r="266" spans="3:14" s="297" customFormat="1" ht="13.2" x14ac:dyDescent="0.25">
      <c r="C266" s="1255"/>
      <c r="H266" s="925"/>
      <c r="I266" s="925"/>
      <c r="J266" s="925"/>
      <c r="K266" s="925"/>
      <c r="L266" s="925"/>
      <c r="M266" s="925"/>
      <c r="N266" s="925"/>
    </row>
    <row r="267" spans="3:14" s="297" customFormat="1" ht="13.2" x14ac:dyDescent="0.25">
      <c r="C267" s="1255"/>
      <c r="H267" s="925"/>
      <c r="I267" s="925"/>
      <c r="J267" s="925"/>
      <c r="K267" s="925"/>
      <c r="L267" s="925"/>
      <c r="M267" s="925"/>
      <c r="N267" s="925"/>
    </row>
    <row r="268" spans="3:14" s="297" customFormat="1" ht="13.2" x14ac:dyDescent="0.25">
      <c r="C268" s="1255"/>
      <c r="H268" s="925"/>
      <c r="I268" s="925"/>
      <c r="J268" s="925"/>
      <c r="K268" s="925"/>
      <c r="L268" s="925"/>
      <c r="M268" s="925"/>
      <c r="N268" s="925"/>
    </row>
    <row r="269" spans="3:14" s="297" customFormat="1" ht="13.2" x14ac:dyDescent="0.25">
      <c r="C269" s="1255"/>
      <c r="H269" s="925"/>
      <c r="I269" s="925"/>
      <c r="J269" s="925"/>
      <c r="K269" s="925"/>
      <c r="L269" s="925"/>
      <c r="M269" s="925"/>
      <c r="N269" s="925"/>
    </row>
    <row r="270" spans="3:14" s="297" customFormat="1" ht="13.2" x14ac:dyDescent="0.25">
      <c r="C270" s="1255"/>
      <c r="H270" s="925"/>
      <c r="I270" s="925"/>
      <c r="J270" s="925"/>
      <c r="K270" s="925"/>
      <c r="L270" s="925"/>
      <c r="M270" s="925"/>
      <c r="N270" s="925"/>
    </row>
    <row r="271" spans="3:14" s="297" customFormat="1" ht="13.2" x14ac:dyDescent="0.25">
      <c r="C271" s="1255"/>
      <c r="H271" s="925"/>
      <c r="I271" s="925"/>
      <c r="J271" s="925"/>
      <c r="K271" s="925"/>
      <c r="L271" s="925"/>
      <c r="M271" s="925"/>
      <c r="N271" s="925"/>
    </row>
    <row r="272" spans="3:14" s="297" customFormat="1" ht="13.2" x14ac:dyDescent="0.25">
      <c r="C272" s="1255"/>
      <c r="H272" s="925"/>
      <c r="I272" s="925"/>
      <c r="J272" s="925"/>
      <c r="K272" s="925"/>
      <c r="L272" s="925"/>
      <c r="M272" s="925"/>
      <c r="N272" s="925"/>
    </row>
    <row r="273" spans="3:14" s="297" customFormat="1" ht="13.2" x14ac:dyDescent="0.25">
      <c r="C273" s="1255"/>
      <c r="H273" s="925"/>
      <c r="I273" s="925"/>
      <c r="J273" s="925"/>
      <c r="K273" s="925"/>
      <c r="L273" s="925"/>
      <c r="M273" s="925"/>
      <c r="N273" s="925"/>
    </row>
    <row r="274" spans="3:14" s="297" customFormat="1" ht="13.2" x14ac:dyDescent="0.25">
      <c r="C274" s="1255"/>
      <c r="H274" s="925"/>
      <c r="I274" s="925"/>
      <c r="J274" s="925"/>
      <c r="K274" s="925"/>
      <c r="L274" s="925"/>
      <c r="M274" s="925"/>
      <c r="N274" s="925"/>
    </row>
    <row r="275" spans="3:14" s="297" customFormat="1" ht="13.2" x14ac:dyDescent="0.25">
      <c r="C275" s="1255"/>
      <c r="H275" s="925"/>
      <c r="I275" s="925"/>
      <c r="J275" s="925"/>
      <c r="K275" s="925"/>
      <c r="L275" s="925"/>
      <c r="M275" s="925"/>
      <c r="N275" s="925"/>
    </row>
    <row r="276" spans="3:14" s="297" customFormat="1" ht="13.2" x14ac:dyDescent="0.25">
      <c r="C276" s="1255"/>
      <c r="H276" s="925"/>
      <c r="I276" s="925"/>
      <c r="J276" s="925"/>
      <c r="K276" s="925"/>
      <c r="L276" s="925"/>
      <c r="M276" s="925"/>
      <c r="N276" s="925"/>
    </row>
    <row r="277" spans="3:14" s="297" customFormat="1" ht="13.2" x14ac:dyDescent="0.25">
      <c r="C277" s="1255"/>
      <c r="H277" s="925"/>
      <c r="I277" s="925"/>
      <c r="J277" s="925"/>
      <c r="K277" s="925"/>
      <c r="L277" s="925"/>
      <c r="M277" s="925"/>
      <c r="N277" s="925"/>
    </row>
    <row r="278" spans="3:14" s="297" customFormat="1" ht="13.2" x14ac:dyDescent="0.25">
      <c r="C278" s="1255"/>
      <c r="H278" s="925"/>
      <c r="I278" s="925"/>
      <c r="J278" s="925"/>
      <c r="K278" s="925"/>
      <c r="L278" s="925"/>
      <c r="M278" s="925"/>
      <c r="N278" s="925"/>
    </row>
    <row r="279" spans="3:14" s="297" customFormat="1" ht="13.2" x14ac:dyDescent="0.25">
      <c r="C279" s="1255"/>
      <c r="H279" s="925"/>
      <c r="I279" s="925"/>
      <c r="J279" s="925"/>
      <c r="K279" s="925"/>
      <c r="L279" s="925"/>
      <c r="M279" s="925"/>
      <c r="N279" s="925"/>
    </row>
    <row r="280" spans="3:14" s="297" customFormat="1" ht="13.2" x14ac:dyDescent="0.25">
      <c r="C280" s="1255"/>
      <c r="H280" s="925"/>
      <c r="I280" s="925"/>
      <c r="J280" s="925"/>
      <c r="K280" s="925"/>
      <c r="L280" s="925"/>
      <c r="M280" s="925"/>
      <c r="N280" s="925"/>
    </row>
    <row r="281" spans="3:14" s="297" customFormat="1" ht="13.2" x14ac:dyDescent="0.25">
      <c r="C281" s="1255"/>
      <c r="H281" s="925"/>
      <c r="I281" s="925"/>
      <c r="J281" s="925"/>
      <c r="K281" s="925"/>
      <c r="L281" s="925"/>
      <c r="M281" s="925"/>
      <c r="N281" s="925"/>
    </row>
    <row r="282" spans="3:14" s="297" customFormat="1" ht="13.2" x14ac:dyDescent="0.25">
      <c r="C282" s="1255"/>
      <c r="H282" s="925"/>
      <c r="I282" s="925"/>
      <c r="J282" s="925"/>
      <c r="K282" s="925"/>
      <c r="L282" s="925"/>
      <c r="M282" s="925"/>
      <c r="N282" s="925"/>
    </row>
    <row r="283" spans="3:14" s="297" customFormat="1" ht="13.2" x14ac:dyDescent="0.25">
      <c r="C283" s="1255"/>
      <c r="H283" s="925"/>
      <c r="I283" s="925"/>
      <c r="J283" s="925"/>
      <c r="K283" s="925"/>
      <c r="L283" s="925"/>
      <c r="M283" s="925"/>
      <c r="N283" s="925"/>
    </row>
    <row r="284" spans="3:14" s="297" customFormat="1" ht="13.2" x14ac:dyDescent="0.25">
      <c r="C284" s="1255"/>
      <c r="H284" s="925"/>
      <c r="I284" s="925"/>
      <c r="J284" s="925"/>
      <c r="K284" s="925"/>
      <c r="L284" s="925"/>
      <c r="M284" s="925"/>
      <c r="N284" s="925"/>
    </row>
    <row r="285" spans="3:14" s="297" customFormat="1" ht="13.2" x14ac:dyDescent="0.25">
      <c r="C285" s="1255"/>
      <c r="H285" s="925"/>
      <c r="I285" s="925"/>
      <c r="J285" s="925"/>
      <c r="K285" s="925"/>
      <c r="L285" s="925"/>
      <c r="M285" s="925"/>
      <c r="N285" s="925"/>
    </row>
    <row r="286" spans="3:14" s="297" customFormat="1" ht="13.2" x14ac:dyDescent="0.25">
      <c r="C286" s="1255"/>
      <c r="H286" s="925"/>
      <c r="I286" s="925"/>
      <c r="J286" s="925"/>
      <c r="K286" s="925"/>
      <c r="L286" s="925"/>
      <c r="M286" s="925"/>
      <c r="N286" s="925"/>
    </row>
    <row r="287" spans="3:14" s="297" customFormat="1" ht="13.2" x14ac:dyDescent="0.25">
      <c r="C287" s="1255"/>
      <c r="H287" s="925"/>
      <c r="I287" s="925"/>
      <c r="J287" s="925"/>
      <c r="K287" s="925"/>
      <c r="L287" s="925"/>
      <c r="M287" s="925"/>
      <c r="N287" s="925"/>
    </row>
    <row r="288" spans="3:14" s="297" customFormat="1" ht="13.2" x14ac:dyDescent="0.25">
      <c r="C288" s="1255"/>
      <c r="H288" s="925"/>
      <c r="I288" s="925"/>
      <c r="J288" s="925"/>
      <c r="K288" s="925"/>
      <c r="L288" s="925"/>
      <c r="M288" s="925"/>
      <c r="N288" s="925"/>
    </row>
    <row r="289" spans="3:14" s="297" customFormat="1" ht="13.2" x14ac:dyDescent="0.25">
      <c r="C289" s="1255"/>
      <c r="H289" s="925"/>
      <c r="I289" s="925"/>
      <c r="J289" s="925"/>
      <c r="K289" s="925"/>
      <c r="L289" s="925"/>
      <c r="M289" s="925"/>
      <c r="N289" s="925"/>
    </row>
    <row r="290" spans="3:14" s="297" customFormat="1" ht="13.2" x14ac:dyDescent="0.25">
      <c r="C290" s="1255"/>
      <c r="H290" s="925"/>
      <c r="I290" s="925"/>
      <c r="J290" s="925"/>
      <c r="K290" s="925"/>
      <c r="L290" s="925"/>
      <c r="M290" s="925"/>
      <c r="N290" s="925"/>
    </row>
    <row r="291" spans="3:14" s="297" customFormat="1" ht="13.2" x14ac:dyDescent="0.25">
      <c r="C291" s="1255"/>
      <c r="H291" s="925"/>
      <c r="I291" s="925"/>
      <c r="J291" s="925"/>
      <c r="K291" s="925"/>
      <c r="L291" s="925"/>
      <c r="M291" s="925"/>
      <c r="N291" s="925"/>
    </row>
    <row r="292" spans="3:14" s="297" customFormat="1" ht="13.2" x14ac:dyDescent="0.25">
      <c r="C292" s="1255"/>
      <c r="H292" s="925"/>
      <c r="I292" s="925"/>
      <c r="J292" s="925"/>
      <c r="K292" s="925"/>
      <c r="L292" s="925"/>
      <c r="M292" s="925"/>
      <c r="N292" s="925"/>
    </row>
    <row r="293" spans="3:14" s="297" customFormat="1" ht="13.2" x14ac:dyDescent="0.25">
      <c r="C293" s="1255"/>
      <c r="H293" s="925"/>
      <c r="I293" s="925"/>
      <c r="J293" s="925"/>
      <c r="K293" s="925"/>
      <c r="L293" s="925"/>
      <c r="M293" s="925"/>
      <c r="N293" s="925"/>
    </row>
    <row r="294" spans="3:14" s="297" customFormat="1" ht="13.2" x14ac:dyDescent="0.25">
      <c r="C294" s="1255"/>
      <c r="H294" s="925"/>
      <c r="I294" s="925"/>
      <c r="J294" s="925"/>
      <c r="K294" s="925"/>
      <c r="L294" s="925"/>
      <c r="M294" s="925"/>
      <c r="N294" s="925"/>
    </row>
    <row r="295" spans="3:14" s="297" customFormat="1" ht="13.2" x14ac:dyDescent="0.25">
      <c r="C295" s="1255"/>
      <c r="H295" s="925"/>
      <c r="I295" s="925"/>
      <c r="J295" s="925"/>
      <c r="K295" s="925"/>
      <c r="L295" s="925"/>
      <c r="M295" s="925"/>
      <c r="N295" s="925"/>
    </row>
    <row r="296" spans="3:14" s="297" customFormat="1" ht="13.2" x14ac:dyDescent="0.25">
      <c r="C296" s="1255"/>
      <c r="H296" s="925"/>
      <c r="I296" s="925"/>
      <c r="J296" s="925"/>
      <c r="K296" s="925"/>
      <c r="L296" s="925"/>
      <c r="M296" s="925"/>
      <c r="N296" s="925"/>
    </row>
    <row r="297" spans="3:14" s="297" customFormat="1" ht="13.2" x14ac:dyDescent="0.25">
      <c r="C297" s="1255"/>
      <c r="H297" s="925"/>
      <c r="I297" s="925"/>
      <c r="J297" s="925"/>
      <c r="K297" s="925"/>
      <c r="L297" s="925"/>
      <c r="M297" s="925"/>
      <c r="N297" s="925"/>
    </row>
    <row r="298" spans="3:14" s="297" customFormat="1" ht="13.2" x14ac:dyDescent="0.25">
      <c r="C298" s="1255"/>
      <c r="H298" s="925"/>
      <c r="I298" s="925"/>
      <c r="J298" s="925"/>
      <c r="K298" s="925"/>
      <c r="L298" s="925"/>
      <c r="M298" s="925"/>
      <c r="N298" s="925"/>
    </row>
    <row r="299" spans="3:14" s="297" customFormat="1" ht="13.2" x14ac:dyDescent="0.25">
      <c r="C299" s="1255"/>
      <c r="H299" s="925"/>
      <c r="I299" s="925"/>
      <c r="J299" s="925"/>
      <c r="K299" s="925"/>
      <c r="L299" s="925"/>
      <c r="M299" s="925"/>
      <c r="N299" s="925"/>
    </row>
    <row r="300" spans="3:14" s="297" customFormat="1" ht="13.2" x14ac:dyDescent="0.25">
      <c r="C300" s="1255"/>
      <c r="H300" s="925"/>
      <c r="I300" s="925"/>
      <c r="J300" s="925"/>
      <c r="K300" s="925"/>
      <c r="L300" s="925"/>
      <c r="M300" s="925"/>
      <c r="N300" s="925"/>
    </row>
    <row r="301" spans="3:14" s="297" customFormat="1" ht="13.2" x14ac:dyDescent="0.25">
      <c r="C301" s="1255"/>
      <c r="H301" s="925"/>
      <c r="I301" s="925"/>
      <c r="J301" s="925"/>
      <c r="K301" s="925"/>
      <c r="L301" s="925"/>
      <c r="M301" s="925"/>
      <c r="N301" s="925"/>
    </row>
    <row r="302" spans="3:14" s="297" customFormat="1" ht="13.2" x14ac:dyDescent="0.25">
      <c r="C302" s="1255"/>
      <c r="H302" s="925"/>
      <c r="I302" s="925"/>
      <c r="J302" s="925"/>
      <c r="K302" s="925"/>
      <c r="L302" s="925"/>
      <c r="M302" s="925"/>
      <c r="N302" s="925"/>
    </row>
    <row r="303" spans="3:14" s="297" customFormat="1" ht="13.2" x14ac:dyDescent="0.25">
      <c r="C303" s="1255"/>
      <c r="H303" s="925"/>
      <c r="I303" s="925"/>
      <c r="J303" s="925"/>
      <c r="K303" s="925"/>
      <c r="L303" s="925"/>
      <c r="M303" s="925"/>
      <c r="N303" s="925"/>
    </row>
    <row r="304" spans="3:14" s="297" customFormat="1" ht="13.2" x14ac:dyDescent="0.25">
      <c r="C304" s="1255"/>
      <c r="H304" s="925"/>
      <c r="I304" s="925"/>
      <c r="J304" s="925"/>
      <c r="K304" s="925"/>
      <c r="L304" s="925"/>
      <c r="M304" s="925"/>
      <c r="N304" s="925"/>
    </row>
    <row r="305" spans="3:14" s="297" customFormat="1" ht="13.2" x14ac:dyDescent="0.25">
      <c r="C305" s="1255"/>
      <c r="H305" s="925"/>
      <c r="I305" s="925"/>
      <c r="J305" s="925"/>
      <c r="K305" s="925"/>
      <c r="L305" s="925"/>
      <c r="M305" s="925"/>
      <c r="N305" s="925"/>
    </row>
    <row r="306" spans="3:14" s="297" customFormat="1" ht="13.2" x14ac:dyDescent="0.25">
      <c r="C306" s="1255"/>
      <c r="H306" s="925"/>
      <c r="I306" s="925"/>
      <c r="J306" s="925"/>
      <c r="K306" s="925"/>
      <c r="L306" s="925"/>
      <c r="M306" s="925"/>
      <c r="N306" s="925"/>
    </row>
    <row r="307" spans="3:14" s="297" customFormat="1" ht="13.2" x14ac:dyDescent="0.25">
      <c r="C307" s="1255"/>
      <c r="H307" s="925"/>
      <c r="I307" s="925"/>
      <c r="J307" s="925"/>
      <c r="K307" s="925"/>
      <c r="L307" s="925"/>
      <c r="M307" s="925"/>
      <c r="N307" s="925"/>
    </row>
    <row r="308" spans="3:14" s="297" customFormat="1" ht="13.2" x14ac:dyDescent="0.25">
      <c r="C308" s="1255"/>
      <c r="H308" s="925"/>
      <c r="I308" s="925"/>
      <c r="J308" s="925"/>
      <c r="K308" s="925"/>
      <c r="L308" s="925"/>
      <c r="M308" s="925"/>
      <c r="N308" s="925"/>
    </row>
    <row r="309" spans="3:14" s="297" customFormat="1" ht="13.2" x14ac:dyDescent="0.25">
      <c r="C309" s="1255"/>
      <c r="H309" s="925"/>
      <c r="I309" s="925"/>
      <c r="J309" s="925"/>
      <c r="K309" s="925"/>
      <c r="L309" s="925"/>
      <c r="M309" s="925"/>
      <c r="N309" s="925"/>
    </row>
    <row r="310" spans="3:14" s="297" customFormat="1" ht="13.2" x14ac:dyDescent="0.25">
      <c r="C310" s="1255"/>
      <c r="H310" s="925"/>
      <c r="I310" s="925"/>
      <c r="J310" s="925"/>
      <c r="K310" s="925"/>
      <c r="L310" s="925"/>
      <c r="M310" s="925"/>
      <c r="N310" s="925"/>
    </row>
    <row r="311" spans="3:14" s="297" customFormat="1" ht="13.2" x14ac:dyDescent="0.25">
      <c r="C311" s="1255"/>
      <c r="H311" s="925"/>
      <c r="I311" s="925"/>
      <c r="J311" s="925"/>
      <c r="K311" s="925"/>
      <c r="L311" s="925"/>
      <c r="M311" s="925"/>
      <c r="N311" s="925"/>
    </row>
    <row r="312" spans="3:14" s="297" customFormat="1" ht="13.2" x14ac:dyDescent="0.25">
      <c r="C312" s="1255"/>
      <c r="H312" s="925"/>
      <c r="I312" s="925"/>
      <c r="J312" s="925"/>
      <c r="K312" s="925"/>
      <c r="L312" s="925"/>
      <c r="M312" s="925"/>
      <c r="N312" s="925"/>
    </row>
    <row r="313" spans="3:14" s="297" customFormat="1" ht="13.2" x14ac:dyDescent="0.25">
      <c r="C313" s="1255"/>
      <c r="H313" s="925"/>
      <c r="I313" s="925"/>
      <c r="J313" s="925"/>
      <c r="K313" s="925"/>
      <c r="L313" s="925"/>
      <c r="M313" s="925"/>
      <c r="N313" s="925"/>
    </row>
    <row r="314" spans="3:14" s="297" customFormat="1" ht="13.2" x14ac:dyDescent="0.25">
      <c r="C314" s="1255"/>
      <c r="H314" s="925"/>
      <c r="I314" s="925"/>
      <c r="J314" s="925"/>
      <c r="K314" s="925"/>
      <c r="L314" s="925"/>
      <c r="M314" s="925"/>
      <c r="N314" s="925"/>
    </row>
    <row r="315" spans="3:14" s="297" customFormat="1" ht="13.2" x14ac:dyDescent="0.25">
      <c r="C315" s="1255"/>
      <c r="H315" s="925"/>
      <c r="I315" s="925"/>
      <c r="J315" s="925"/>
      <c r="K315" s="925"/>
      <c r="L315" s="925"/>
      <c r="M315" s="925"/>
      <c r="N315" s="925"/>
    </row>
    <row r="316" spans="3:14" s="297" customFormat="1" ht="13.2" x14ac:dyDescent="0.25">
      <c r="C316" s="1255"/>
      <c r="H316" s="925"/>
      <c r="I316" s="925"/>
      <c r="J316" s="925"/>
      <c r="K316" s="925"/>
      <c r="L316" s="925"/>
      <c r="M316" s="925"/>
      <c r="N316" s="925"/>
    </row>
    <row r="317" spans="3:14" s="297" customFormat="1" ht="13.2" x14ac:dyDescent="0.25">
      <c r="C317" s="1255"/>
      <c r="H317" s="925"/>
      <c r="I317" s="925"/>
      <c r="J317" s="925"/>
      <c r="K317" s="925"/>
      <c r="L317" s="925"/>
      <c r="M317" s="925"/>
      <c r="N317" s="925"/>
    </row>
    <row r="318" spans="3:14" s="297" customFormat="1" ht="13.2" x14ac:dyDescent="0.25">
      <c r="C318" s="1255"/>
      <c r="H318" s="925"/>
      <c r="I318" s="925"/>
      <c r="J318" s="925"/>
      <c r="K318" s="925"/>
      <c r="L318" s="925"/>
      <c r="M318" s="925"/>
      <c r="N318" s="925"/>
    </row>
    <row r="319" spans="3:14" s="297" customFormat="1" ht="13.2" x14ac:dyDescent="0.25">
      <c r="C319" s="1255"/>
      <c r="H319" s="925"/>
      <c r="I319" s="925"/>
      <c r="J319" s="925"/>
      <c r="K319" s="925"/>
      <c r="L319" s="925"/>
      <c r="M319" s="925"/>
      <c r="N319" s="925"/>
    </row>
    <row r="320" spans="3:14" s="297" customFormat="1" ht="13.2" x14ac:dyDescent="0.25">
      <c r="C320" s="1255"/>
      <c r="H320" s="925"/>
      <c r="I320" s="925"/>
      <c r="J320" s="925"/>
      <c r="K320" s="925"/>
      <c r="L320" s="925"/>
      <c r="M320" s="925"/>
      <c r="N320" s="925"/>
    </row>
    <row r="321" spans="3:14" s="297" customFormat="1" ht="13.2" x14ac:dyDescent="0.25">
      <c r="C321" s="1255"/>
      <c r="H321" s="925"/>
      <c r="I321" s="925"/>
      <c r="J321" s="925"/>
      <c r="K321" s="925"/>
      <c r="L321" s="925"/>
      <c r="M321" s="925"/>
      <c r="N321" s="925"/>
    </row>
    <row r="322" spans="3:14" s="297" customFormat="1" ht="13.2" x14ac:dyDescent="0.25">
      <c r="C322" s="1255"/>
      <c r="H322" s="925"/>
      <c r="I322" s="925"/>
      <c r="J322" s="925"/>
      <c r="K322" s="925"/>
      <c r="L322" s="925"/>
      <c r="M322" s="925"/>
      <c r="N322" s="925"/>
    </row>
    <row r="323" spans="3:14" s="297" customFormat="1" ht="13.2" x14ac:dyDescent="0.25">
      <c r="C323" s="1255"/>
      <c r="H323" s="925"/>
      <c r="I323" s="925"/>
      <c r="J323" s="925"/>
      <c r="K323" s="925"/>
      <c r="L323" s="925"/>
      <c r="M323" s="925"/>
      <c r="N323" s="925"/>
    </row>
    <row r="324" spans="3:14" s="297" customFormat="1" ht="13.2" x14ac:dyDescent="0.25">
      <c r="C324" s="1255"/>
      <c r="H324" s="925"/>
      <c r="I324" s="925"/>
      <c r="J324" s="925"/>
      <c r="K324" s="925"/>
      <c r="L324" s="925"/>
      <c r="M324" s="925"/>
      <c r="N324" s="925"/>
    </row>
    <row r="325" spans="3:14" s="297" customFormat="1" ht="13.2" x14ac:dyDescent="0.25">
      <c r="C325" s="1255"/>
      <c r="H325" s="925"/>
      <c r="I325" s="925"/>
      <c r="J325" s="925"/>
      <c r="K325" s="925"/>
      <c r="L325" s="925"/>
      <c r="M325" s="925"/>
      <c r="N325" s="925"/>
    </row>
    <row r="326" spans="3:14" s="297" customFormat="1" ht="13.2" x14ac:dyDescent="0.25">
      <c r="C326" s="1255"/>
      <c r="H326" s="925"/>
      <c r="I326" s="925"/>
      <c r="J326" s="925"/>
      <c r="K326" s="925"/>
      <c r="L326" s="925"/>
      <c r="M326" s="925"/>
      <c r="N326" s="925"/>
    </row>
    <row r="327" spans="3:14" s="297" customFormat="1" ht="13.2" x14ac:dyDescent="0.25">
      <c r="C327" s="1255"/>
      <c r="H327" s="925"/>
      <c r="I327" s="925"/>
      <c r="J327" s="925"/>
      <c r="K327" s="925"/>
      <c r="L327" s="925"/>
      <c r="M327" s="925"/>
      <c r="N327" s="925"/>
    </row>
    <row r="328" spans="3:14" s="297" customFormat="1" ht="13.2" x14ac:dyDescent="0.25">
      <c r="C328" s="1255"/>
      <c r="H328" s="925"/>
      <c r="I328" s="925"/>
      <c r="J328" s="925"/>
      <c r="K328" s="925"/>
      <c r="L328" s="925"/>
      <c r="M328" s="925"/>
      <c r="N328" s="925"/>
    </row>
    <row r="329" spans="3:14" s="297" customFormat="1" ht="13.2" x14ac:dyDescent="0.25">
      <c r="C329" s="1255"/>
      <c r="H329" s="925"/>
      <c r="I329" s="925"/>
      <c r="J329" s="925"/>
      <c r="K329" s="925"/>
      <c r="L329" s="925"/>
      <c r="M329" s="925"/>
      <c r="N329" s="925"/>
    </row>
    <row r="330" spans="3:14" s="297" customFormat="1" ht="13.2" x14ac:dyDescent="0.25">
      <c r="C330" s="1255"/>
      <c r="H330" s="925"/>
      <c r="I330" s="925"/>
      <c r="J330" s="925"/>
      <c r="K330" s="925"/>
      <c r="L330" s="925"/>
      <c r="M330" s="925"/>
      <c r="N330" s="925"/>
    </row>
    <row r="331" spans="3:14" s="297" customFormat="1" ht="13.2" x14ac:dyDescent="0.25">
      <c r="C331" s="1255"/>
      <c r="H331" s="925"/>
      <c r="I331" s="925"/>
      <c r="J331" s="925"/>
      <c r="K331" s="925"/>
      <c r="L331" s="925"/>
      <c r="M331" s="925"/>
      <c r="N331" s="925"/>
    </row>
    <row r="332" spans="3:14" s="297" customFormat="1" ht="13.2" x14ac:dyDescent="0.25">
      <c r="C332" s="1255"/>
      <c r="H332" s="925"/>
      <c r="I332" s="925"/>
      <c r="J332" s="925"/>
      <c r="K332" s="925"/>
      <c r="L332" s="925"/>
      <c r="M332" s="925"/>
      <c r="N332" s="925"/>
    </row>
    <row r="333" spans="3:14" s="297" customFormat="1" ht="13.2" x14ac:dyDescent="0.25">
      <c r="C333" s="1255"/>
      <c r="H333" s="925"/>
      <c r="I333" s="925"/>
      <c r="J333" s="925"/>
      <c r="K333" s="925"/>
      <c r="L333" s="925"/>
      <c r="M333" s="925"/>
      <c r="N333" s="925"/>
    </row>
    <row r="334" spans="3:14" s="297" customFormat="1" ht="13.2" x14ac:dyDescent="0.25">
      <c r="C334" s="1255"/>
      <c r="H334" s="925"/>
      <c r="I334" s="925"/>
      <c r="J334" s="925"/>
      <c r="K334" s="925"/>
      <c r="L334" s="925"/>
      <c r="M334" s="925"/>
      <c r="N334" s="925"/>
    </row>
    <row r="335" spans="3:14" s="297" customFormat="1" ht="13.2" x14ac:dyDescent="0.25">
      <c r="C335" s="1255"/>
      <c r="H335" s="925"/>
      <c r="I335" s="925"/>
      <c r="J335" s="925"/>
      <c r="K335" s="925"/>
      <c r="L335" s="925"/>
      <c r="M335" s="925"/>
      <c r="N335" s="925"/>
    </row>
    <row r="336" spans="3:14" s="297" customFormat="1" ht="13.2" x14ac:dyDescent="0.25">
      <c r="C336" s="1255"/>
      <c r="H336" s="925"/>
      <c r="I336" s="925"/>
      <c r="J336" s="925"/>
      <c r="K336" s="925"/>
      <c r="L336" s="925"/>
      <c r="M336" s="925"/>
      <c r="N336" s="925"/>
    </row>
    <row r="337" spans="3:14" s="297" customFormat="1" ht="13.2" x14ac:dyDescent="0.25">
      <c r="C337" s="1255"/>
      <c r="H337" s="925"/>
      <c r="I337" s="925"/>
      <c r="J337" s="925"/>
      <c r="K337" s="925"/>
      <c r="L337" s="925"/>
      <c r="M337" s="925"/>
      <c r="N337" s="925"/>
    </row>
    <row r="338" spans="3:14" s="297" customFormat="1" ht="13.2" x14ac:dyDescent="0.25">
      <c r="C338" s="1255"/>
      <c r="H338" s="925"/>
      <c r="I338" s="925"/>
      <c r="J338" s="925"/>
      <c r="K338" s="925"/>
      <c r="L338" s="925"/>
      <c r="M338" s="925"/>
      <c r="N338" s="925"/>
    </row>
    <row r="339" spans="3:14" s="297" customFormat="1" ht="13.2" x14ac:dyDescent="0.25">
      <c r="C339" s="1255"/>
      <c r="H339" s="925"/>
      <c r="I339" s="925"/>
      <c r="J339" s="925"/>
      <c r="K339" s="925"/>
      <c r="L339" s="925"/>
      <c r="M339" s="925"/>
      <c r="N339" s="925"/>
    </row>
    <row r="340" spans="3:14" s="297" customFormat="1" ht="13.2" x14ac:dyDescent="0.25">
      <c r="C340" s="1255"/>
      <c r="H340" s="925"/>
      <c r="I340" s="925"/>
      <c r="J340" s="925"/>
      <c r="K340" s="925"/>
      <c r="L340" s="925"/>
      <c r="M340" s="925"/>
      <c r="N340" s="925"/>
    </row>
    <row r="341" spans="3:14" s="297" customFormat="1" ht="13.2" x14ac:dyDescent="0.25">
      <c r="C341" s="1255"/>
      <c r="H341" s="925"/>
      <c r="I341" s="925"/>
      <c r="J341" s="925"/>
      <c r="K341" s="925"/>
      <c r="L341" s="925"/>
      <c r="M341" s="925"/>
      <c r="N341" s="925"/>
    </row>
    <row r="342" spans="3:14" s="297" customFormat="1" ht="13.2" x14ac:dyDescent="0.25">
      <c r="C342" s="1255"/>
      <c r="H342" s="925"/>
      <c r="I342" s="925"/>
      <c r="J342" s="925"/>
      <c r="K342" s="925"/>
      <c r="L342" s="925"/>
      <c r="M342" s="925"/>
      <c r="N342" s="925"/>
    </row>
    <row r="343" spans="3:14" s="297" customFormat="1" ht="13.2" x14ac:dyDescent="0.25">
      <c r="C343" s="1255"/>
      <c r="H343" s="925"/>
      <c r="I343" s="925"/>
      <c r="J343" s="925"/>
      <c r="K343" s="925"/>
      <c r="L343" s="925"/>
      <c r="M343" s="925"/>
      <c r="N343" s="925"/>
    </row>
    <row r="344" spans="3:14" s="297" customFormat="1" ht="13.2" x14ac:dyDescent="0.25">
      <c r="C344" s="1255"/>
      <c r="H344" s="925"/>
      <c r="I344" s="925"/>
      <c r="J344" s="925"/>
      <c r="K344" s="925"/>
      <c r="L344" s="925"/>
      <c r="M344" s="925"/>
      <c r="N344" s="925"/>
    </row>
    <row r="345" spans="3:14" s="297" customFormat="1" ht="13.2" x14ac:dyDescent="0.25">
      <c r="C345" s="1255"/>
      <c r="H345" s="925"/>
      <c r="I345" s="925"/>
      <c r="J345" s="925"/>
      <c r="K345" s="925"/>
      <c r="L345" s="925"/>
      <c r="M345" s="925"/>
      <c r="N345" s="925"/>
    </row>
    <row r="346" spans="3:14" s="297" customFormat="1" ht="13.2" x14ac:dyDescent="0.25">
      <c r="C346" s="1255"/>
      <c r="H346" s="925"/>
      <c r="I346" s="925"/>
      <c r="J346" s="925"/>
      <c r="K346" s="925"/>
      <c r="L346" s="925"/>
      <c r="M346" s="925"/>
      <c r="N346" s="925"/>
    </row>
    <row r="347" spans="3:14" s="297" customFormat="1" ht="13.2" x14ac:dyDescent="0.25">
      <c r="C347" s="1255"/>
      <c r="H347" s="925"/>
      <c r="I347" s="925"/>
      <c r="J347" s="925"/>
      <c r="K347" s="925"/>
      <c r="L347" s="925"/>
      <c r="M347" s="925"/>
      <c r="N347" s="925"/>
    </row>
    <row r="348" spans="3:14" s="297" customFormat="1" ht="13.2" x14ac:dyDescent="0.25">
      <c r="C348" s="1255"/>
      <c r="H348" s="925"/>
      <c r="I348" s="925"/>
      <c r="J348" s="925"/>
      <c r="K348" s="925"/>
      <c r="L348" s="925"/>
      <c r="M348" s="925"/>
      <c r="N348" s="925"/>
    </row>
    <row r="349" spans="3:14" s="297" customFormat="1" ht="13.2" x14ac:dyDescent="0.25">
      <c r="C349" s="1255"/>
      <c r="H349" s="925"/>
      <c r="I349" s="925"/>
      <c r="J349" s="925"/>
      <c r="K349" s="925"/>
      <c r="L349" s="925"/>
      <c r="M349" s="925"/>
      <c r="N349" s="925"/>
    </row>
    <row r="350" spans="3:14" s="297" customFormat="1" ht="13.2" x14ac:dyDescent="0.25">
      <c r="C350" s="1255"/>
      <c r="H350" s="925"/>
      <c r="I350" s="925"/>
      <c r="J350" s="925"/>
      <c r="K350" s="925"/>
      <c r="L350" s="925"/>
      <c r="M350" s="925"/>
      <c r="N350" s="925"/>
    </row>
    <row r="351" spans="3:14" s="297" customFormat="1" ht="13.2" x14ac:dyDescent="0.25">
      <c r="C351" s="1255"/>
      <c r="H351" s="925"/>
      <c r="I351" s="925"/>
      <c r="J351" s="925"/>
      <c r="K351" s="925"/>
      <c r="L351" s="925"/>
      <c r="M351" s="925"/>
      <c r="N351" s="925"/>
    </row>
    <row r="352" spans="3:14" s="297" customFormat="1" ht="13.2" x14ac:dyDescent="0.25">
      <c r="C352" s="1255"/>
      <c r="H352" s="925"/>
      <c r="I352" s="925"/>
      <c r="J352" s="925"/>
      <c r="K352" s="925"/>
      <c r="L352" s="925"/>
      <c r="M352" s="925"/>
      <c r="N352" s="925"/>
    </row>
    <row r="353" spans="3:14" s="297" customFormat="1" ht="13.2" x14ac:dyDescent="0.25">
      <c r="C353" s="1255"/>
      <c r="H353" s="925"/>
      <c r="I353" s="925"/>
      <c r="J353" s="925"/>
      <c r="K353" s="925"/>
      <c r="L353" s="925"/>
      <c r="M353" s="925"/>
      <c r="N353" s="925"/>
    </row>
    <row r="354" spans="3:14" s="297" customFormat="1" ht="13.2" x14ac:dyDescent="0.25">
      <c r="C354" s="1255"/>
      <c r="H354" s="925"/>
      <c r="I354" s="925"/>
      <c r="J354" s="925"/>
      <c r="K354" s="925"/>
      <c r="L354" s="925"/>
      <c r="M354" s="925"/>
      <c r="N354" s="925"/>
    </row>
    <row r="355" spans="3:14" s="297" customFormat="1" ht="13.2" x14ac:dyDescent="0.25">
      <c r="C355" s="1255"/>
      <c r="H355" s="925"/>
      <c r="I355" s="925"/>
      <c r="J355" s="925"/>
      <c r="K355" s="925"/>
      <c r="L355" s="925"/>
      <c r="M355" s="925"/>
      <c r="N355" s="925"/>
    </row>
    <row r="356" spans="3:14" s="297" customFormat="1" ht="13.2" x14ac:dyDescent="0.25">
      <c r="C356" s="1255"/>
      <c r="H356" s="925"/>
      <c r="I356" s="925"/>
      <c r="J356" s="925"/>
      <c r="K356" s="925"/>
      <c r="L356" s="925"/>
      <c r="M356" s="925"/>
      <c r="N356" s="925"/>
    </row>
    <row r="357" spans="3:14" s="297" customFormat="1" ht="13.2" x14ac:dyDescent="0.25">
      <c r="C357" s="1255"/>
      <c r="H357" s="925"/>
      <c r="I357" s="925"/>
      <c r="J357" s="925"/>
      <c r="K357" s="925"/>
      <c r="L357" s="925"/>
      <c r="M357" s="925"/>
      <c r="N357" s="925"/>
    </row>
    <row r="358" spans="3:14" s="297" customFormat="1" ht="13.2" x14ac:dyDescent="0.25">
      <c r="C358" s="1255"/>
      <c r="H358" s="925"/>
      <c r="I358" s="925"/>
      <c r="J358" s="925"/>
      <c r="K358" s="925"/>
      <c r="L358" s="925"/>
      <c r="M358" s="925"/>
      <c r="N358" s="925"/>
    </row>
    <row r="359" spans="3:14" s="297" customFormat="1" ht="13.2" x14ac:dyDescent="0.25">
      <c r="C359" s="1255"/>
      <c r="H359" s="925"/>
      <c r="I359" s="925"/>
      <c r="J359" s="925"/>
      <c r="K359" s="925"/>
      <c r="L359" s="925"/>
      <c r="M359" s="925"/>
      <c r="N359" s="925"/>
    </row>
    <row r="360" spans="3:14" s="297" customFormat="1" ht="13.2" x14ac:dyDescent="0.25">
      <c r="C360" s="1255"/>
      <c r="H360" s="925"/>
      <c r="I360" s="925"/>
      <c r="J360" s="925"/>
      <c r="K360" s="925"/>
      <c r="L360" s="925"/>
      <c r="M360" s="925"/>
      <c r="N360" s="925"/>
    </row>
    <row r="361" spans="3:14" s="297" customFormat="1" ht="13.2" x14ac:dyDescent="0.25">
      <c r="C361" s="1255"/>
      <c r="H361" s="925"/>
      <c r="I361" s="925"/>
      <c r="J361" s="925"/>
      <c r="K361" s="925"/>
      <c r="L361" s="925"/>
      <c r="M361" s="925"/>
      <c r="N361" s="925"/>
    </row>
    <row r="362" spans="3:14" s="297" customFormat="1" ht="13.2" x14ac:dyDescent="0.25">
      <c r="C362" s="1255"/>
      <c r="H362" s="925"/>
      <c r="I362" s="925"/>
      <c r="J362" s="925"/>
      <c r="K362" s="925"/>
      <c r="L362" s="925"/>
      <c r="M362" s="925"/>
      <c r="N362" s="925"/>
    </row>
    <row r="363" spans="3:14" s="297" customFormat="1" ht="13.2" x14ac:dyDescent="0.25">
      <c r="C363" s="1255"/>
      <c r="H363" s="925"/>
      <c r="I363" s="925"/>
      <c r="J363" s="925"/>
      <c r="K363" s="925"/>
      <c r="L363" s="925"/>
      <c r="M363" s="925"/>
      <c r="N363" s="925"/>
    </row>
    <row r="364" spans="3:14" s="297" customFormat="1" ht="13.2" x14ac:dyDescent="0.25">
      <c r="C364" s="1255"/>
      <c r="H364" s="925"/>
      <c r="I364" s="925"/>
      <c r="J364" s="925"/>
      <c r="K364" s="925"/>
      <c r="L364" s="925"/>
      <c r="M364" s="925"/>
      <c r="N364" s="925"/>
    </row>
    <row r="365" spans="3:14" s="297" customFormat="1" ht="13.2" x14ac:dyDescent="0.25">
      <c r="C365" s="1255"/>
      <c r="H365" s="925"/>
      <c r="I365" s="925"/>
      <c r="J365" s="925"/>
      <c r="K365" s="925"/>
      <c r="L365" s="925"/>
      <c r="M365" s="925"/>
      <c r="N365" s="925"/>
    </row>
    <row r="366" spans="3:14" s="297" customFormat="1" ht="13.2" x14ac:dyDescent="0.25">
      <c r="C366" s="1255"/>
      <c r="H366" s="925"/>
      <c r="I366" s="925"/>
      <c r="J366" s="925"/>
      <c r="K366" s="925"/>
      <c r="L366" s="925"/>
      <c r="M366" s="925"/>
      <c r="N366" s="925"/>
    </row>
    <row r="367" spans="3:14" s="297" customFormat="1" ht="13.2" x14ac:dyDescent="0.25">
      <c r="C367" s="1255"/>
      <c r="H367" s="925"/>
      <c r="I367" s="925"/>
      <c r="J367" s="925"/>
      <c r="K367" s="925"/>
      <c r="L367" s="925"/>
      <c r="M367" s="925"/>
      <c r="N367" s="925"/>
    </row>
    <row r="368" spans="3:14" s="297" customFormat="1" ht="13.2" x14ac:dyDescent="0.25">
      <c r="C368" s="1255"/>
      <c r="H368" s="925"/>
      <c r="I368" s="925"/>
      <c r="J368" s="925"/>
      <c r="K368" s="925"/>
      <c r="L368" s="925"/>
      <c r="M368" s="925"/>
      <c r="N368" s="925"/>
    </row>
    <row r="369" spans="3:14" s="297" customFormat="1" ht="13.2" x14ac:dyDescent="0.25">
      <c r="C369" s="1255"/>
      <c r="H369" s="925"/>
      <c r="I369" s="925"/>
      <c r="J369" s="925"/>
      <c r="K369" s="925"/>
      <c r="L369" s="925"/>
      <c r="M369" s="925"/>
      <c r="N369" s="925"/>
    </row>
    <row r="370" spans="3:14" s="297" customFormat="1" ht="13.2" x14ac:dyDescent="0.25">
      <c r="C370" s="1255"/>
      <c r="H370" s="925"/>
      <c r="I370" s="925"/>
      <c r="J370" s="925"/>
      <c r="K370" s="925"/>
      <c r="L370" s="925"/>
      <c r="M370" s="925"/>
      <c r="N370" s="925"/>
    </row>
    <row r="371" spans="3:14" s="297" customFormat="1" ht="13.2" x14ac:dyDescent="0.25">
      <c r="C371" s="1255"/>
      <c r="H371" s="925"/>
      <c r="I371" s="925"/>
      <c r="J371" s="925"/>
      <c r="K371" s="925"/>
      <c r="L371" s="925"/>
      <c r="M371" s="925"/>
      <c r="N371" s="925"/>
    </row>
    <row r="372" spans="3:14" s="297" customFormat="1" ht="13.2" x14ac:dyDescent="0.25">
      <c r="C372" s="1255"/>
      <c r="H372" s="925"/>
      <c r="I372" s="925"/>
      <c r="J372" s="925"/>
      <c r="K372" s="925"/>
      <c r="L372" s="925"/>
      <c r="M372" s="925"/>
      <c r="N372" s="925"/>
    </row>
    <row r="373" spans="3:14" s="297" customFormat="1" ht="13.2" x14ac:dyDescent="0.25">
      <c r="C373" s="1255"/>
      <c r="H373" s="925"/>
      <c r="I373" s="925"/>
      <c r="J373" s="925"/>
      <c r="K373" s="925"/>
      <c r="L373" s="925"/>
      <c r="M373" s="925"/>
      <c r="N373" s="925"/>
    </row>
    <row r="374" spans="3:14" s="297" customFormat="1" ht="13.2" x14ac:dyDescent="0.25">
      <c r="C374" s="1255"/>
      <c r="H374" s="925"/>
      <c r="I374" s="925"/>
      <c r="J374" s="925"/>
      <c r="K374" s="925"/>
      <c r="L374" s="925"/>
      <c r="M374" s="925"/>
      <c r="N374" s="925"/>
    </row>
    <row r="375" spans="3:14" s="297" customFormat="1" ht="13.2" x14ac:dyDescent="0.25">
      <c r="C375" s="1255"/>
      <c r="H375" s="925"/>
      <c r="I375" s="925"/>
      <c r="J375" s="925"/>
      <c r="K375" s="925"/>
      <c r="L375" s="925"/>
      <c r="M375" s="925"/>
      <c r="N375" s="925"/>
    </row>
    <row r="376" spans="3:14" s="297" customFormat="1" ht="13.2" x14ac:dyDescent="0.25">
      <c r="C376" s="1255"/>
      <c r="H376" s="925"/>
      <c r="I376" s="925"/>
      <c r="J376" s="925"/>
      <c r="K376" s="925"/>
      <c r="L376" s="925"/>
      <c r="M376" s="925"/>
      <c r="N376" s="925"/>
    </row>
    <row r="377" spans="3:14" s="297" customFormat="1" ht="13.2" x14ac:dyDescent="0.25">
      <c r="C377" s="1255"/>
      <c r="H377" s="925"/>
      <c r="I377" s="925"/>
      <c r="J377" s="925"/>
      <c r="K377" s="925"/>
      <c r="L377" s="925"/>
      <c r="M377" s="925"/>
      <c r="N377" s="925"/>
    </row>
    <row r="378" spans="3:14" s="297" customFormat="1" ht="13.2" x14ac:dyDescent="0.25">
      <c r="C378" s="1255"/>
      <c r="H378" s="925"/>
      <c r="I378" s="925"/>
      <c r="J378" s="925"/>
      <c r="K378" s="925"/>
      <c r="L378" s="925"/>
      <c r="M378" s="925"/>
      <c r="N378" s="925"/>
    </row>
    <row r="379" spans="3:14" s="297" customFormat="1" ht="13.2" x14ac:dyDescent="0.25">
      <c r="C379" s="1255"/>
      <c r="H379" s="925"/>
      <c r="I379" s="925"/>
      <c r="J379" s="925"/>
      <c r="K379" s="925"/>
      <c r="L379" s="925"/>
      <c r="M379" s="925"/>
      <c r="N379" s="925"/>
    </row>
    <row r="380" spans="3:14" s="297" customFormat="1" ht="13.2" x14ac:dyDescent="0.25">
      <c r="C380" s="1255"/>
      <c r="H380" s="925"/>
      <c r="I380" s="925"/>
      <c r="J380" s="925"/>
      <c r="K380" s="925"/>
      <c r="L380" s="925"/>
      <c r="M380" s="925"/>
      <c r="N380" s="925"/>
    </row>
    <row r="381" spans="3:14" s="297" customFormat="1" ht="13.2" x14ac:dyDescent="0.25">
      <c r="C381" s="1255"/>
      <c r="H381" s="925"/>
      <c r="I381" s="925"/>
      <c r="J381" s="925"/>
      <c r="K381" s="925"/>
      <c r="L381" s="925"/>
      <c r="M381" s="925"/>
      <c r="N381" s="925"/>
    </row>
    <row r="382" spans="3:14" s="297" customFormat="1" ht="13.2" x14ac:dyDescent="0.25">
      <c r="C382" s="1255"/>
      <c r="H382" s="925"/>
      <c r="I382" s="925"/>
      <c r="J382" s="925"/>
      <c r="K382" s="925"/>
      <c r="L382" s="925"/>
      <c r="M382" s="925"/>
      <c r="N382" s="925"/>
    </row>
    <row r="383" spans="3:14" s="297" customFormat="1" ht="13.2" x14ac:dyDescent="0.25">
      <c r="C383" s="1255"/>
      <c r="H383" s="925"/>
      <c r="I383" s="925"/>
      <c r="J383" s="925"/>
      <c r="K383" s="925"/>
      <c r="L383" s="925"/>
      <c r="M383" s="925"/>
      <c r="N383" s="925"/>
    </row>
    <row r="384" spans="3:14" s="297" customFormat="1" ht="13.2" x14ac:dyDescent="0.25">
      <c r="C384" s="1255"/>
      <c r="H384" s="925"/>
      <c r="I384" s="925"/>
      <c r="J384" s="925"/>
      <c r="K384" s="925"/>
      <c r="L384" s="925"/>
      <c r="M384" s="925"/>
      <c r="N384" s="925"/>
    </row>
    <row r="385" spans="3:14" s="297" customFormat="1" ht="13.2" x14ac:dyDescent="0.25">
      <c r="C385" s="1255"/>
      <c r="H385" s="925"/>
      <c r="I385" s="925"/>
      <c r="J385" s="925"/>
      <c r="K385" s="925"/>
      <c r="L385" s="925"/>
      <c r="M385" s="925"/>
      <c r="N385" s="925"/>
    </row>
    <row r="386" spans="3:14" s="297" customFormat="1" ht="13.2" x14ac:dyDescent="0.25">
      <c r="C386" s="1255"/>
      <c r="H386" s="925"/>
      <c r="I386" s="925"/>
      <c r="J386" s="925"/>
      <c r="K386" s="925"/>
      <c r="L386" s="925"/>
      <c r="M386" s="925"/>
      <c r="N386" s="925"/>
    </row>
    <row r="387" spans="3:14" s="297" customFormat="1" ht="13.2" x14ac:dyDescent="0.25">
      <c r="C387" s="1255"/>
      <c r="H387" s="925"/>
      <c r="I387" s="925"/>
      <c r="J387" s="925"/>
      <c r="K387" s="925"/>
      <c r="L387" s="925"/>
      <c r="M387" s="925"/>
      <c r="N387" s="925"/>
    </row>
    <row r="388" spans="3:14" s="297" customFormat="1" ht="13.2" x14ac:dyDescent="0.25">
      <c r="C388" s="1255"/>
      <c r="H388" s="925"/>
      <c r="I388" s="925"/>
      <c r="J388" s="925"/>
      <c r="K388" s="925"/>
      <c r="L388" s="925"/>
      <c r="M388" s="925"/>
      <c r="N388" s="925"/>
    </row>
    <row r="389" spans="3:14" s="297" customFormat="1" ht="13.2" x14ac:dyDescent="0.25">
      <c r="C389" s="1255"/>
      <c r="H389" s="925"/>
      <c r="I389" s="925"/>
      <c r="J389" s="925"/>
      <c r="K389" s="925"/>
      <c r="L389" s="925"/>
      <c r="M389" s="925"/>
      <c r="N389" s="925"/>
    </row>
    <row r="390" spans="3:14" s="297" customFormat="1" ht="13.2" x14ac:dyDescent="0.25">
      <c r="C390" s="1255"/>
      <c r="H390" s="925"/>
      <c r="I390" s="925"/>
      <c r="J390" s="925"/>
      <c r="K390" s="925"/>
      <c r="L390" s="925"/>
      <c r="M390" s="925"/>
      <c r="N390" s="925"/>
    </row>
    <row r="391" spans="3:14" s="297" customFormat="1" ht="13.2" x14ac:dyDescent="0.25">
      <c r="C391" s="1255"/>
      <c r="H391" s="925"/>
      <c r="I391" s="925"/>
      <c r="J391" s="925"/>
      <c r="K391" s="925"/>
      <c r="L391" s="925"/>
      <c r="M391" s="925"/>
      <c r="N391" s="925"/>
    </row>
    <row r="392" spans="3:14" s="297" customFormat="1" ht="13.2" x14ac:dyDescent="0.25">
      <c r="C392" s="1255"/>
      <c r="H392" s="925"/>
      <c r="I392" s="925"/>
      <c r="J392" s="925"/>
      <c r="K392" s="925"/>
      <c r="L392" s="925"/>
      <c r="M392" s="925"/>
      <c r="N392" s="925"/>
    </row>
  </sheetData>
  <sheetProtection algorithmName="SHA-512" hashValue="Bn3kQbsbQSx204I4YLlo1+gvkkc34t8TpzoJtHHwYTFK3Jya/T9fPnKWLDNbgroyCBXAffv5ExfcfemcqNzd9w==" saltValue="z2jqcTd5Nwhdw7yH6xc60Q==" spinCount="100000" sheet="1" objects="1" scenarios="1"/>
  <mergeCells count="2">
    <mergeCell ref="C165:N165"/>
    <mergeCell ref="C167:P167"/>
  </mergeCells>
  <phoneticPr fontId="0" type="noConversion"/>
  <printOptions horizontalCentered="1"/>
  <pageMargins left="0.17" right="0.16" top="0.53" bottom="1" header="0.5" footer="0.5"/>
  <pageSetup scale="59"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C22"/>
  <sheetViews>
    <sheetView zoomScaleNormal="100" workbookViewId="0">
      <selection activeCell="B7" sqref="B7"/>
    </sheetView>
  </sheetViews>
  <sheetFormatPr defaultRowHeight="13.2" x14ac:dyDescent="0.25"/>
  <cols>
    <col min="1" max="1" width="30.109375" customWidth="1"/>
    <col min="2" max="2" width="25.88671875" style="49" customWidth="1"/>
    <col min="3" max="3" width="14" style="49" customWidth="1"/>
  </cols>
  <sheetData>
    <row r="1" spans="1:3" ht="31.2" x14ac:dyDescent="0.3">
      <c r="A1" s="33" t="s">
        <v>726</v>
      </c>
      <c r="B1" s="34"/>
      <c r="C1" s="34"/>
    </row>
    <row r="2" spans="1:3" ht="13.8" thickBot="1" x14ac:dyDescent="0.3">
      <c r="A2" s="34"/>
      <c r="B2" s="34"/>
      <c r="C2" s="34"/>
    </row>
    <row r="3" spans="1:3" ht="51" customHeight="1" thickTop="1" x14ac:dyDescent="0.25">
      <c r="A3" s="35" t="s">
        <v>792</v>
      </c>
      <c r="B3" s="36" t="s">
        <v>793</v>
      </c>
      <c r="C3" s="37" t="s">
        <v>727</v>
      </c>
    </row>
    <row r="4" spans="1:3" ht="26.1" customHeight="1" x14ac:dyDescent="0.25">
      <c r="A4" s="1696" t="s">
        <v>794</v>
      </c>
      <c r="B4" s="1697"/>
      <c r="C4" s="1698"/>
    </row>
    <row r="5" spans="1:3" ht="52.8" x14ac:dyDescent="0.25">
      <c r="A5" s="1691" t="s">
        <v>404</v>
      </c>
      <c r="B5" s="38" t="s">
        <v>234</v>
      </c>
      <c r="C5" s="39">
        <v>100</v>
      </c>
    </row>
    <row r="6" spans="1:3" ht="39.6" x14ac:dyDescent="0.25">
      <c r="A6" s="1692"/>
      <c r="B6" s="38" t="s">
        <v>5</v>
      </c>
      <c r="C6" s="39">
        <v>500</v>
      </c>
    </row>
    <row r="7" spans="1:3" ht="26.4" x14ac:dyDescent="0.25">
      <c r="A7" s="1693"/>
      <c r="B7" s="38" t="s">
        <v>369</v>
      </c>
      <c r="C7" s="39">
        <v>1000</v>
      </c>
    </row>
    <row r="8" spans="1:3" ht="52.8" x14ac:dyDescent="0.25">
      <c r="A8" s="1691" t="s">
        <v>405</v>
      </c>
      <c r="B8" s="38" t="s">
        <v>234</v>
      </c>
      <c r="C8" s="39">
        <v>500</v>
      </c>
    </row>
    <row r="9" spans="1:3" ht="39.6" x14ac:dyDescent="0.25">
      <c r="A9" s="1694"/>
      <c r="B9" s="38" t="s">
        <v>5</v>
      </c>
      <c r="C9" s="39">
        <v>1000</v>
      </c>
    </row>
    <row r="10" spans="1:3" ht="26.4" x14ac:dyDescent="0.25">
      <c r="A10" s="1695"/>
      <c r="B10" s="38" t="s">
        <v>369</v>
      </c>
      <c r="C10" s="39">
        <v>2500</v>
      </c>
    </row>
    <row r="11" spans="1:3" ht="26.1" customHeight="1" x14ac:dyDescent="0.25">
      <c r="A11" s="1699" t="s">
        <v>370</v>
      </c>
      <c r="B11" s="1476"/>
      <c r="C11" s="1472"/>
    </row>
    <row r="12" spans="1:3" ht="52.8" x14ac:dyDescent="0.25">
      <c r="A12" s="1691" t="s">
        <v>404</v>
      </c>
      <c r="B12" s="38" t="s">
        <v>234</v>
      </c>
      <c r="C12" s="39">
        <v>500</v>
      </c>
    </row>
    <row r="13" spans="1:3" ht="39.6" x14ac:dyDescent="0.25">
      <c r="A13" s="1692"/>
      <c r="B13" s="38" t="s">
        <v>5</v>
      </c>
      <c r="C13" s="39">
        <v>1000</v>
      </c>
    </row>
    <row r="14" spans="1:3" ht="26.4" x14ac:dyDescent="0.25">
      <c r="A14" s="1693"/>
      <c r="B14" s="38" t="s">
        <v>369</v>
      </c>
      <c r="C14" s="39">
        <v>2500</v>
      </c>
    </row>
    <row r="15" spans="1:3" ht="52.8" x14ac:dyDescent="0.25">
      <c r="A15" s="1691" t="s">
        <v>405</v>
      </c>
      <c r="B15" s="38" t="s">
        <v>234</v>
      </c>
      <c r="C15" s="39">
        <v>1000</v>
      </c>
    </row>
    <row r="16" spans="1:3" ht="39.6" x14ac:dyDescent="0.25">
      <c r="A16" s="1694"/>
      <c r="B16" s="38" t="s">
        <v>5</v>
      </c>
      <c r="C16" s="39">
        <v>2500</v>
      </c>
    </row>
    <row r="17" spans="1:3" ht="27" thickBot="1" x14ac:dyDescent="0.3">
      <c r="A17" s="1695"/>
      <c r="B17" s="40" t="s">
        <v>369</v>
      </c>
      <c r="C17" s="41">
        <v>5000</v>
      </c>
    </row>
    <row r="18" spans="1:3" ht="13.8" thickTop="1" x14ac:dyDescent="0.25">
      <c r="A18" s="42"/>
      <c r="B18" s="43"/>
      <c r="C18" s="44"/>
    </row>
    <row r="19" spans="1:3" x14ac:dyDescent="0.25">
      <c r="A19" s="20" t="s">
        <v>387</v>
      </c>
      <c r="B19" s="45"/>
      <c r="C19" s="46"/>
    </row>
    <row r="20" spans="1:3" ht="13.8" thickBot="1" x14ac:dyDescent="0.3">
      <c r="A20" s="22" t="s">
        <v>847</v>
      </c>
      <c r="B20" s="47"/>
      <c r="C20" s="48"/>
    </row>
    <row r="21" spans="1:3" ht="13.8" thickTop="1" x14ac:dyDescent="0.25">
      <c r="A21" s="5"/>
    </row>
    <row r="22" spans="1:3" x14ac:dyDescent="0.25">
      <c r="A22" s="5"/>
    </row>
  </sheetData>
  <sheetProtection algorithmName="SHA-512" hashValue="1BS/Qnjdlb/l9xdlouArGc6cswGnIm7DSZ+8uU3SljnpUDr/qMwbFl0rTcd5Wiw+t9WO/ygK9t2Pbv5Jbync9Q==" saltValue="WWqg7bNDSlVAeqo+ehX2rA==" spinCount="100000" sheet="1" objects="1" scenarios="1"/>
  <mergeCells count="6">
    <mergeCell ref="A12:A14"/>
    <mergeCell ref="A15:A17"/>
    <mergeCell ref="A4:C4"/>
    <mergeCell ref="A11:C11"/>
    <mergeCell ref="A5:A7"/>
    <mergeCell ref="A8:A10"/>
  </mergeCells>
  <phoneticPr fontId="0" type="noConversion"/>
  <printOptions horizontalCentered="1"/>
  <pageMargins left="0.17" right="0.16" top="0.53" bottom="1" header="0.5" footer="0.5"/>
  <pageSetup orientation="portrait" r:id="rId1"/>
  <headerFooter alignWithMargins="0">
    <oddFooter>&amp;LHawai'i DOH
Summer 2016&amp;C&amp;8Page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fitToPage="1"/>
  </sheetPr>
  <dimension ref="B1:V37"/>
  <sheetViews>
    <sheetView showGridLines="0" showRowColHeaders="0" workbookViewId="0">
      <selection activeCell="B3" sqref="B3:P3"/>
    </sheetView>
  </sheetViews>
  <sheetFormatPr defaultColWidth="9.109375" defaultRowHeight="15.6" x14ac:dyDescent="0.3"/>
  <cols>
    <col min="1" max="1" width="1.33203125" style="90" customWidth="1"/>
    <col min="2" max="2" width="1.109375" style="90" customWidth="1"/>
    <col min="3" max="3" width="1.5546875" style="90" customWidth="1"/>
    <col min="4" max="4" width="15.88671875" style="90" customWidth="1"/>
    <col min="5" max="5" width="1.44140625" style="90" customWidth="1"/>
    <col min="6" max="6" width="14.44140625" style="143" customWidth="1"/>
    <col min="7" max="7" width="2.44140625" style="143" customWidth="1"/>
    <col min="8" max="8" width="2.5546875" style="90" customWidth="1"/>
    <col min="9" max="9" width="0.6640625" style="90" customWidth="1"/>
    <col min="10" max="10" width="15.5546875" style="143" customWidth="1"/>
    <col min="11" max="11" width="9.88671875" style="90" customWidth="1"/>
    <col min="12" max="12" width="13.6640625" style="90" customWidth="1"/>
    <col min="13" max="13" width="0.6640625" style="90" customWidth="1"/>
    <col min="14" max="14" width="2.88671875" style="90" customWidth="1"/>
    <col min="15" max="15" width="19.6640625" style="90" customWidth="1"/>
    <col min="16" max="16" width="0.88671875" style="90" customWidth="1"/>
    <col min="17" max="17" width="8.88671875" style="90" customWidth="1"/>
    <col min="18" max="20" width="9"/>
    <col min="21" max="21" width="25.109375" style="95" customWidth="1"/>
    <col min="22" max="22" width="20.6640625" style="95" customWidth="1"/>
    <col min="23" max="16384" width="9.109375" style="90"/>
  </cols>
  <sheetData>
    <row r="1" spans="2:21" ht="47.25" customHeight="1" x14ac:dyDescent="0.3">
      <c r="D1" s="1522" t="s">
        <v>616</v>
      </c>
      <c r="E1" s="1522"/>
      <c r="F1" s="1419"/>
      <c r="G1" s="1419"/>
      <c r="H1" s="1419"/>
      <c r="I1" s="1419"/>
      <c r="J1" s="1419"/>
      <c r="K1" s="1419"/>
      <c r="L1" s="1419"/>
      <c r="M1" s="1419"/>
      <c r="N1" s="1419"/>
      <c r="O1" s="1419"/>
    </row>
    <row r="2" spans="2:21" ht="41.25" customHeight="1" x14ac:dyDescent="0.3">
      <c r="D2" s="1416" t="s">
        <v>1434</v>
      </c>
      <c r="E2" s="1416"/>
      <c r="F2" s="1521"/>
      <c r="G2" s="1521"/>
      <c r="H2" s="1521"/>
      <c r="I2" s="1521"/>
      <c r="J2" s="1521"/>
      <c r="K2" s="1521"/>
      <c r="L2" s="1521"/>
      <c r="M2" s="1521"/>
      <c r="N2" s="1521"/>
      <c r="O2" s="1521"/>
    </row>
    <row r="3" spans="2:21" ht="17.399999999999999" x14ac:dyDescent="0.3">
      <c r="B3" s="1542" t="str">
        <f>'2. EAL Surfer - Tier 1 EALs'!H3</f>
        <v>METHYL ETHYL KETONE</v>
      </c>
      <c r="C3" s="1543"/>
      <c r="D3" s="1543"/>
      <c r="E3" s="1543"/>
      <c r="F3" s="1543"/>
      <c r="G3" s="1543"/>
      <c r="H3" s="1543"/>
      <c r="I3" s="1543"/>
      <c r="J3" s="1543"/>
      <c r="K3" s="1543"/>
      <c r="L3" s="1543"/>
      <c r="M3" s="1543"/>
      <c r="N3" s="1543"/>
      <c r="O3" s="1543"/>
      <c r="P3" s="1543"/>
    </row>
    <row r="4" spans="2:21" ht="6" customHeight="1" thickBot="1" x14ac:dyDescent="0.35"/>
    <row r="5" spans="2:21" ht="5.25" customHeight="1" thickTop="1" thickBot="1" x14ac:dyDescent="0.35">
      <c r="B5" s="200"/>
      <c r="C5" s="201"/>
      <c r="D5" s="202"/>
      <c r="E5" s="202"/>
      <c r="F5" s="203"/>
      <c r="G5" s="203"/>
      <c r="H5" s="201"/>
      <c r="I5" s="201"/>
      <c r="J5" s="204"/>
      <c r="K5" s="204"/>
      <c r="L5" s="204"/>
      <c r="M5" s="204"/>
      <c r="N5" s="201"/>
      <c r="O5" s="201"/>
      <c r="P5" s="205"/>
      <c r="Q5" s="96"/>
    </row>
    <row r="6" spans="2:21" ht="43.5" customHeight="1" thickTop="1" x14ac:dyDescent="0.3">
      <c r="B6" s="111"/>
      <c r="C6" s="1534" t="str">
        <f>IF(AND('2. EAL Surfer - Tier 1 EALs'!D22=0,'2. EAL Surfer - Tier 1 EALs'!D24=0),"",IF(OR(K14&lt;'2. EAL Surfer - Tier 1 EALs'!D22,K21&lt;'2. EAL Surfer - Tier 1 EALs'!D24),"EALs Exceeded ('X').
Further evaluation of identified hazards recommended.","No EALs exceeded."))</f>
        <v>EALs Exceeded ('X').
Further evaluation of identified hazards recommended.</v>
      </c>
      <c r="D6" s="1535"/>
      <c r="E6" s="1535"/>
      <c r="F6" s="1535"/>
      <c r="G6" s="1535"/>
      <c r="H6" s="229" t="str">
        <f>IF('2. EAL Surfer - Tier 1 EALs'!D22&gt;J7,"X","")</f>
        <v/>
      </c>
      <c r="I6" s="206"/>
      <c r="J6" s="226" t="s">
        <v>282</v>
      </c>
      <c r="K6" s="207"/>
      <c r="L6" s="218" t="s">
        <v>41</v>
      </c>
      <c r="M6" s="208"/>
      <c r="N6" s="209" t="str">
        <f>IF('2. EAL Surfer - Tier 1 EALs'!D22&gt;O7,"X","")</f>
        <v/>
      </c>
      <c r="O6" s="226" t="s">
        <v>335</v>
      </c>
      <c r="P6" s="210"/>
      <c r="Q6" s="96"/>
    </row>
    <row r="7" spans="2:21" ht="13.5" customHeight="1" thickBot="1" x14ac:dyDescent="0.35">
      <c r="B7" s="111"/>
      <c r="C7" s="1535"/>
      <c r="D7" s="1535"/>
      <c r="E7" s="1535"/>
      <c r="F7" s="1535"/>
      <c r="G7" s="1535"/>
      <c r="H7" s="228"/>
      <c r="I7" s="206"/>
      <c r="J7" s="227" t="str">
        <f>'Surfer Compiler HDOH'!C22</f>
        <v>site-specific</v>
      </c>
      <c r="K7" s="206"/>
      <c r="L7" s="219">
        <f>'Surfer Compiler HDOH'!C95</f>
        <v>1042.8571428571429</v>
      </c>
      <c r="M7" s="211"/>
      <c r="N7" s="206"/>
      <c r="O7" s="227">
        <f>'Surfer Compiler HDOH'!C50</f>
        <v>2229.044571428572</v>
      </c>
      <c r="P7" s="210"/>
      <c r="Q7" s="96"/>
    </row>
    <row r="8" spans="2:21" ht="8.25" customHeight="1" thickTop="1" thickBot="1" x14ac:dyDescent="0.35">
      <c r="B8" s="111"/>
      <c r="C8" s="96"/>
      <c r="D8" s="212"/>
      <c r="E8" s="212"/>
      <c r="F8" s="206"/>
      <c r="G8" s="206"/>
      <c r="H8" s="206"/>
      <c r="I8" s="206"/>
      <c r="J8" s="213"/>
      <c r="K8" s="206"/>
      <c r="L8" s="206"/>
      <c r="M8" s="206"/>
      <c r="N8" s="206"/>
      <c r="O8" s="213"/>
      <c r="P8" s="210"/>
      <c r="Q8" s="96"/>
    </row>
    <row r="9" spans="2:21" ht="28.5" customHeight="1" thickTop="1" x14ac:dyDescent="0.3">
      <c r="B9" s="111"/>
      <c r="C9" s="96"/>
      <c r="D9" s="215"/>
      <c r="E9" s="214" t="str">
        <f>IF('2. EAL Surfer - Tier 1 EALs'!D22&gt;F10,"X","")</f>
        <v/>
      </c>
      <c r="F9" s="226" t="s">
        <v>283</v>
      </c>
      <c r="G9" s="215"/>
      <c r="H9" s="206"/>
      <c r="I9" s="206"/>
      <c r="J9" s="206"/>
      <c r="K9" s="206"/>
      <c r="L9" s="1523" t="s">
        <v>284</v>
      </c>
      <c r="M9" s="216"/>
      <c r="N9" s="209" t="str">
        <f>IF('2. EAL Surfer - Tier 1 EALs'!D22&gt;O10,"X","")</f>
        <v/>
      </c>
      <c r="O9" s="226" t="s">
        <v>647</v>
      </c>
      <c r="P9" s="210"/>
      <c r="Q9" s="96"/>
    </row>
    <row r="10" spans="2:21" ht="13.5" customHeight="1" thickBot="1" x14ac:dyDescent="0.35">
      <c r="B10" s="111"/>
      <c r="C10" s="96"/>
      <c r="D10" s="427"/>
      <c r="E10" s="212"/>
      <c r="F10" s="227">
        <f>'Surfer Compiler HDOH'!C23</f>
        <v>500</v>
      </c>
      <c r="G10" s="211"/>
      <c r="H10" s="206"/>
      <c r="I10" s="206"/>
      <c r="J10" s="206"/>
      <c r="K10" s="206"/>
      <c r="L10" s="1524"/>
      <c r="M10" s="217"/>
      <c r="N10" s="206"/>
      <c r="O10" s="227">
        <f>'Surfer Compiler HDOH'!C46</f>
        <v>5607.4340205591161</v>
      </c>
      <c r="P10" s="210"/>
      <c r="Q10" s="96"/>
    </row>
    <row r="11" spans="2:21" ht="4.5" customHeight="1" thickTop="1" thickBot="1" x14ac:dyDescent="0.35">
      <c r="B11" s="111"/>
      <c r="C11" s="96"/>
      <c r="D11" s="213"/>
      <c r="E11" s="213"/>
      <c r="F11" s="206"/>
      <c r="G11" s="206"/>
      <c r="H11" s="206"/>
      <c r="I11" s="206"/>
      <c r="J11" s="206"/>
      <c r="K11" s="206"/>
      <c r="L11" s="206"/>
      <c r="M11" s="206"/>
      <c r="N11" s="206"/>
      <c r="O11" s="213"/>
      <c r="P11" s="210"/>
      <c r="Q11" s="96"/>
    </row>
    <row r="12" spans="2:21" ht="11.25" customHeight="1" thickTop="1" x14ac:dyDescent="0.3">
      <c r="B12" s="1539" t="str">
        <f>IF('2. EAL Surfer - Tier 1 EALs'!D22="-","",IF('2. EAL Surfer - Tier 1 EALs'!D22&gt;'Surfer Compiler HDOH'!C70,"X",""))</f>
        <v/>
      </c>
      <c r="C12" s="1540"/>
      <c r="D12" s="1537" t="str">
        <f>IF(VLOOKUP('2. EAL Surfer - Tier 1 EALs'!C16,'2. EAL Surfer - Tier 1 EALs'!O33:X186,10)=2,"Soil Background:","")</f>
        <v/>
      </c>
      <c r="E12" s="1538"/>
      <c r="F12" s="1536" t="str">
        <f>IF(VLOOKUP('2. EAL Surfer - Tier 1 EALs'!C16,'2. EAL Surfer - Tier 1 EALs'!O33:X186,10)=2,IF('Surfer Compiler HDOH'!C24="-","?",'Surfer Compiler HDOH'!C24),"")</f>
        <v/>
      </c>
      <c r="G12" s="223"/>
      <c r="H12" s="1500" t="s">
        <v>42</v>
      </c>
      <c r="I12" s="1525"/>
      <c r="J12" s="1525"/>
      <c r="K12" s="1526"/>
      <c r="L12" s="222"/>
      <c r="M12" s="265"/>
      <c r="N12" s="1530" t="s">
        <v>1217</v>
      </c>
      <c r="O12" s="1531"/>
      <c r="P12" s="224"/>
      <c r="Q12" s="96"/>
    </row>
    <row r="13" spans="2:21" ht="8.25" customHeight="1" x14ac:dyDescent="0.3">
      <c r="B13" s="1541"/>
      <c r="C13" s="1540"/>
      <c r="D13" s="1538"/>
      <c r="E13" s="1538"/>
      <c r="F13" s="1536"/>
      <c r="G13" s="223"/>
      <c r="H13" s="1527"/>
      <c r="I13" s="1528"/>
      <c r="J13" s="1528"/>
      <c r="K13" s="1529"/>
      <c r="L13" s="1489" t="str">
        <f>IF('2. EAL Surfer - Tier 1 EALs'!D26&gt;N14,"X","")</f>
        <v/>
      </c>
      <c r="M13" s="222"/>
      <c r="N13" s="1532"/>
      <c r="O13" s="1533"/>
      <c r="P13" s="224"/>
      <c r="Q13" s="96"/>
    </row>
    <row r="14" spans="2:21" ht="15.75" customHeight="1" thickBot="1" x14ac:dyDescent="0.35">
      <c r="B14" s="220"/>
      <c r="C14" s="221"/>
      <c r="D14" s="1515" t="str">
        <f>IF(OR('2. EAL Surfer - Tier 1 EALs'!D22&gt;0,'2. EAL Surfer - Tier 1 EALs'!D24&gt;0),"Input Site Concentrations","")</f>
        <v>Input Site Concentrations</v>
      </c>
      <c r="E14" s="1515"/>
      <c r="F14" s="1516"/>
      <c r="G14" s="223"/>
      <c r="H14" s="1487" t="s">
        <v>289</v>
      </c>
      <c r="I14" s="1495"/>
      <c r="J14" s="1495"/>
      <c r="K14" s="661">
        <f>'Surfer Compiler HDOH'!C71</f>
        <v>6.1591459438775509</v>
      </c>
      <c r="L14" s="1490"/>
      <c r="M14" s="121"/>
      <c r="N14" s="1513">
        <f>'Surfer Compiler HDOH'!C99</f>
        <v>2085714.2857142857</v>
      </c>
      <c r="O14" s="1514"/>
      <c r="P14" s="224"/>
      <c r="Q14" s="96"/>
    </row>
    <row r="15" spans="2:21" ht="6" customHeight="1" thickTop="1" thickBot="1" x14ac:dyDescent="0.35">
      <c r="B15" s="220"/>
      <c r="C15" s="221"/>
      <c r="D15" s="1516"/>
      <c r="E15" s="1516"/>
      <c r="F15" s="1516"/>
      <c r="G15" s="223"/>
      <c r="H15" s="222"/>
      <c r="I15" s="222"/>
      <c r="J15" s="223"/>
      <c r="K15" s="222"/>
      <c r="L15" s="1490"/>
      <c r="M15" s="222"/>
      <c r="N15" s="222"/>
      <c r="O15" s="222"/>
      <c r="P15" s="224"/>
      <c r="Q15" s="96"/>
    </row>
    <row r="16" spans="2:21" ht="14.25" customHeight="1" thickTop="1" x14ac:dyDescent="0.3">
      <c r="B16" s="220"/>
      <c r="C16" s="221"/>
      <c r="D16" s="265" t="str">
        <f>IF('2. EAL Surfer - Tier 1 EALs'!D22&gt;0,"Soil (mg/kg):","")</f>
        <v>Soil (mg/kg):</v>
      </c>
      <c r="E16" s="266"/>
      <c r="F16" s="267">
        <f>IF('2. EAL Surfer - Tier 1 EALs'!D22&gt;0,'2. EAL Surfer - Tier 1 EALs'!D22,"")</f>
        <v>10</v>
      </c>
      <c r="G16" s="1491" t="str">
        <f>IF('2. EAL Surfer - Tier 1 EALs'!D22&gt;H17,"X","")</f>
        <v>X</v>
      </c>
      <c r="H16" s="1517" t="s">
        <v>285</v>
      </c>
      <c r="I16" s="1518"/>
      <c r="J16" s="1519"/>
      <c r="K16" s="1520"/>
      <c r="L16" s="222"/>
      <c r="M16" s="222"/>
      <c r="N16" s="222"/>
      <c r="O16" s="222"/>
      <c r="P16" s="224"/>
      <c r="Q16" s="96"/>
      <c r="U16" s="124"/>
    </row>
    <row r="17" spans="2:21" ht="13.5" customHeight="1" thickBot="1" x14ac:dyDescent="0.35">
      <c r="B17" s="220"/>
      <c r="C17" s="221"/>
      <c r="D17" s="265" t="str">
        <f>IF('2. EAL Surfer - Tier 1 EALs'!D24&gt;0,"Groundwater (ug/L):","")</f>
        <v>Groundwater (ug/L):</v>
      </c>
      <c r="E17" s="266"/>
      <c r="F17" s="267">
        <f>IF('2. EAL Surfer - Tier 1 EALs'!D24&gt;0,'2. EAL Surfer - Tier 1 EALs'!D24,"")</f>
        <v>5300</v>
      </c>
      <c r="G17" s="1492"/>
      <c r="H17" s="1496">
        <f>'Surfer Compiler HDOH'!C21</f>
        <v>6.1591459438775509</v>
      </c>
      <c r="I17" s="1497"/>
      <c r="J17" s="1498"/>
      <c r="K17" s="1499"/>
      <c r="L17" s="222"/>
      <c r="M17" s="222"/>
      <c r="N17" s="222"/>
      <c r="O17" s="222"/>
      <c r="P17" s="224"/>
      <c r="Q17" s="96"/>
      <c r="U17" s="126"/>
    </row>
    <row r="18" spans="2:21" ht="12.75" customHeight="1" thickTop="1" thickBot="1" x14ac:dyDescent="0.35">
      <c r="B18" s="220"/>
      <c r="C18" s="221"/>
      <c r="D18" s="265" t="str">
        <f>IF('2. EAL Surfer - Tier 1 EALs'!D26&gt;0,"Soil Gas (ug/m3):","")</f>
        <v>Soil Gas (ug/m3):</v>
      </c>
      <c r="E18" s="266"/>
      <c r="F18" s="267">
        <f>IF('2. EAL Surfer - Tier 1 EALs'!D26&gt;0,'2. EAL Surfer - Tier 1 EALs'!D26,"")</f>
        <v>250000</v>
      </c>
      <c r="G18" s="223"/>
      <c r="H18" s="222"/>
      <c r="I18" s="222"/>
      <c r="J18" s="223"/>
      <c r="K18" s="222"/>
      <c r="L18" s="222"/>
      <c r="M18" s="222"/>
      <c r="N18" s="222"/>
      <c r="O18" s="222"/>
      <c r="P18" s="224"/>
      <c r="Q18" s="96"/>
      <c r="U18" s="125"/>
    </row>
    <row r="19" spans="2:21" ht="5.25" customHeight="1" thickTop="1" thickBot="1" x14ac:dyDescent="0.35">
      <c r="B19" s="128"/>
      <c r="C19" s="129"/>
      <c r="D19" s="130"/>
      <c r="E19" s="130"/>
      <c r="F19" s="131"/>
      <c r="G19" s="131"/>
      <c r="H19" s="1500" t="s">
        <v>43</v>
      </c>
      <c r="I19" s="1501"/>
      <c r="J19" s="1501"/>
      <c r="K19" s="1502"/>
      <c r="L19" s="130"/>
      <c r="M19" s="130"/>
      <c r="N19" s="130"/>
      <c r="O19" s="130"/>
      <c r="P19" s="132"/>
      <c r="Q19" s="96"/>
    </row>
    <row r="20" spans="2:21" ht="45" customHeight="1" thickTop="1" x14ac:dyDescent="0.3">
      <c r="B20" s="1484" t="str">
        <f>IF('2. EAL Surfer - Tier 1 EALs'!D24&gt;D21,"X","")</f>
        <v/>
      </c>
      <c r="C20" s="1485"/>
      <c r="D20" s="133" t="s">
        <v>40</v>
      </c>
      <c r="E20" s="424"/>
      <c r="F20" s="1486"/>
      <c r="G20" s="1486"/>
      <c r="H20" s="1503"/>
      <c r="I20" s="1504"/>
      <c r="J20" s="1504"/>
      <c r="K20" s="1505"/>
      <c r="L20" s="130"/>
      <c r="M20" s="130"/>
      <c r="N20" s="134" t="str">
        <f>IF('2. EAL Surfer - Tier 1 EALs'!D24&gt;O21,"X","")</f>
        <v/>
      </c>
      <c r="O20" s="133" t="s">
        <v>335</v>
      </c>
      <c r="P20" s="132"/>
      <c r="Q20" s="96"/>
    </row>
    <row r="21" spans="2:21" ht="13.5" customHeight="1" thickBot="1" x14ac:dyDescent="0.35">
      <c r="B21" s="1484"/>
      <c r="C21" s="1485"/>
      <c r="D21" s="135">
        <f>'Surfer Compiler HDOH'!C83</f>
        <v>14000</v>
      </c>
      <c r="E21" s="425"/>
      <c r="F21" s="1486"/>
      <c r="G21" s="1486"/>
      <c r="H21" s="1487" t="s">
        <v>778</v>
      </c>
      <c r="I21" s="1488"/>
      <c r="J21" s="1488"/>
      <c r="K21" s="661">
        <f>'Surfer Compiler HDOH'!C38</f>
        <v>5586.7346938775509</v>
      </c>
      <c r="L21" s="130"/>
      <c r="M21" s="130"/>
      <c r="N21" s="130"/>
      <c r="O21" s="135">
        <f>'Surfer Compiler HDOH'!C35</f>
        <v>223000000</v>
      </c>
      <c r="P21" s="132"/>
      <c r="Q21" s="96"/>
    </row>
    <row r="22" spans="2:21" ht="8.25" customHeight="1" thickTop="1" thickBot="1" x14ac:dyDescent="0.35">
      <c r="B22" s="128"/>
      <c r="C22" s="129"/>
      <c r="D22" s="130"/>
      <c r="E22" s="130"/>
      <c r="F22" s="131"/>
      <c r="G22" s="131"/>
      <c r="H22" s="130"/>
      <c r="I22" s="130"/>
      <c r="J22" s="131"/>
      <c r="K22" s="130"/>
      <c r="L22" s="130"/>
      <c r="M22" s="130"/>
      <c r="N22" s="130"/>
      <c r="O22" s="130"/>
      <c r="P22" s="132"/>
      <c r="Q22" s="96"/>
    </row>
    <row r="23" spans="2:21" ht="35.25" customHeight="1" thickTop="1" x14ac:dyDescent="0.3">
      <c r="B23" s="128"/>
      <c r="C23" s="129"/>
      <c r="D23" s="130"/>
      <c r="E23" s="130"/>
      <c r="F23" s="133" t="str">
        <f>IF('2. EAL Surfer - Tier 1 EALs'!D5='2. EAL Surfer - Tier 1 EALs'!AE13,"Taste &amp;   Odors","Gross Contamination")</f>
        <v>Gross Contamination</v>
      </c>
      <c r="G23" s="131"/>
      <c r="H23" s="130"/>
      <c r="I23" s="130"/>
      <c r="J23" s="131"/>
      <c r="K23" s="130"/>
      <c r="L23" s="1493" t="s">
        <v>284</v>
      </c>
      <c r="M23" s="130"/>
      <c r="N23" s="130"/>
      <c r="O23" s="133" t="s">
        <v>288</v>
      </c>
      <c r="P23" s="132"/>
      <c r="Q23" s="96"/>
    </row>
    <row r="24" spans="2:21" ht="16.5" customHeight="1" thickBot="1" x14ac:dyDescent="0.35">
      <c r="B24" s="128"/>
      <c r="C24" s="129"/>
      <c r="D24" s="134" t="str">
        <f>IF('2. EAL Surfer - Tier 1 EALs'!D24&gt;F24,"X","")</f>
        <v/>
      </c>
      <c r="E24" s="134"/>
      <c r="F24" s="135">
        <f>'Surfer Compiler HDOH'!C87</f>
        <v>8400</v>
      </c>
      <c r="G24" s="136"/>
      <c r="H24" s="137"/>
      <c r="I24" s="137"/>
      <c r="J24" s="137"/>
      <c r="K24" s="137"/>
      <c r="L24" s="1494"/>
      <c r="M24" s="138"/>
      <c r="N24" s="134" t="str">
        <f>IF('2. EAL Surfer - Tier 1 EALs'!D24&gt;O24,"X","")</f>
        <v/>
      </c>
      <c r="O24" s="135">
        <f>'Surfer Compiler HDOH'!C34</f>
        <v>5586.7346938775509</v>
      </c>
      <c r="P24" s="132"/>
      <c r="Q24" s="96"/>
    </row>
    <row r="25" spans="2:21" ht="6" customHeight="1" thickTop="1" thickBot="1" x14ac:dyDescent="0.35">
      <c r="B25" s="139"/>
      <c r="C25" s="140"/>
      <c r="D25" s="140"/>
      <c r="E25" s="140"/>
      <c r="F25" s="141"/>
      <c r="G25" s="141"/>
      <c r="H25" s="140"/>
      <c r="I25" s="140"/>
      <c r="J25" s="141"/>
      <c r="K25" s="140"/>
      <c r="L25" s="140"/>
      <c r="M25" s="140"/>
      <c r="N25" s="140"/>
      <c r="O25" s="140"/>
      <c r="P25" s="142"/>
      <c r="Q25" s="96"/>
    </row>
    <row r="26" spans="2:21" ht="9.75" customHeight="1" thickTop="1" thickBot="1" x14ac:dyDescent="0.35"/>
    <row r="27" spans="2:21" ht="15.75" customHeight="1" thickTop="1" thickBot="1" x14ac:dyDescent="0.35">
      <c r="B27" s="302"/>
      <c r="C27" s="597"/>
      <c r="D27" s="597"/>
      <c r="E27" s="596"/>
      <c r="F27" s="1547" t="s">
        <v>317</v>
      </c>
      <c r="G27" s="1548"/>
      <c r="H27" s="1548"/>
      <c r="I27" s="1548"/>
      <c r="J27" s="1548"/>
      <c r="K27" s="1548"/>
      <c r="L27" s="1548"/>
      <c r="M27" s="1548"/>
      <c r="N27" s="1549"/>
    </row>
    <row r="28" spans="2:21" ht="39.9" customHeight="1" thickTop="1" x14ac:dyDescent="0.3">
      <c r="B28" s="303"/>
      <c r="C28" s="303"/>
      <c r="D28" s="302"/>
      <c r="E28" s="304"/>
      <c r="F28" s="598"/>
      <c r="H28" s="599"/>
      <c r="I28" s="599"/>
      <c r="J28" s="522" t="s">
        <v>545</v>
      </c>
      <c r="K28" s="1509" t="str">
        <f>'2. EAL Surfer - Tier 1 EALs'!D5</f>
        <v>Unrestricted</v>
      </c>
      <c r="L28" s="1427"/>
      <c r="M28" s="1427"/>
      <c r="N28" s="1428"/>
      <c r="O28" s="586" t="str">
        <f>IF('2. EAL Surfer - Tier 1 EALs'!D5='2. EAL Surfer - Tier 1 EALs'!O14,"Note: Land use restrictions
may apply.","")</f>
        <v/>
      </c>
    </row>
    <row r="29" spans="2:21" ht="39.9" customHeight="1" x14ac:dyDescent="0.3">
      <c r="B29" s="303"/>
      <c r="C29" s="303"/>
      <c r="D29" s="302"/>
      <c r="E29" s="304"/>
      <c r="F29" s="1510" t="s">
        <v>280</v>
      </c>
      <c r="G29" s="1511"/>
      <c r="H29" s="1511"/>
      <c r="I29" s="1511"/>
      <c r="J29" s="1512"/>
      <c r="K29" s="1506" t="str">
        <f>'2. EAL Surfer - Tier 1 EALs'!D7</f>
        <v>Drinking Water Resource</v>
      </c>
      <c r="L29" s="1507"/>
      <c r="M29" s="1430"/>
      <c r="N29" s="1508"/>
    </row>
    <row r="30" spans="2:21" ht="24.9" customHeight="1" thickBot="1" x14ac:dyDescent="0.35">
      <c r="B30" s="303"/>
      <c r="C30" s="303"/>
      <c r="D30" s="302"/>
      <c r="E30" s="304"/>
      <c r="F30" s="1550" t="s">
        <v>930</v>
      </c>
      <c r="G30" s="1551"/>
      <c r="H30" s="1551"/>
      <c r="I30" s="1551"/>
      <c r="J30" s="1551"/>
      <c r="K30" s="1552" t="str">
        <f>'2. EAL Surfer - Tier 1 EALs'!D10</f>
        <v>&lt; 150m</v>
      </c>
      <c r="L30" s="1551"/>
      <c r="M30" s="1551"/>
      <c r="N30" s="1553"/>
    </row>
    <row r="31" spans="2:21" ht="12.75" customHeight="1" thickTop="1" x14ac:dyDescent="0.3"/>
    <row r="32" spans="2:21" ht="45.75" customHeight="1" x14ac:dyDescent="0.3">
      <c r="D32" s="1544" t="s">
        <v>1218</v>
      </c>
      <c r="E32" s="1544"/>
      <c r="F32" s="1450"/>
      <c r="G32" s="1450"/>
      <c r="H32" s="1450"/>
      <c r="I32" s="1450"/>
      <c r="J32" s="1450"/>
      <c r="K32" s="1450"/>
      <c r="L32" s="1450"/>
      <c r="M32" s="1450"/>
      <c r="N32" s="1450"/>
      <c r="O32" s="1450"/>
      <c r="P32" s="1419"/>
    </row>
    <row r="33" spans="4:17" ht="6.75" customHeight="1" x14ac:dyDescent="0.3">
      <c r="D33" s="262"/>
      <c r="E33" s="262"/>
      <c r="F33" s="264"/>
      <c r="G33" s="264"/>
      <c r="H33" s="264"/>
      <c r="I33" s="264"/>
      <c r="J33" s="264"/>
      <c r="K33" s="264"/>
      <c r="L33" s="264"/>
      <c r="M33" s="264"/>
      <c r="N33" s="264"/>
      <c r="O33" s="264"/>
      <c r="P33" s="198"/>
    </row>
    <row r="34" spans="4:17" ht="15.75" customHeight="1" x14ac:dyDescent="0.3">
      <c r="D34" s="1544" t="s">
        <v>931</v>
      </c>
      <c r="E34" s="1544"/>
      <c r="F34" s="1546"/>
      <c r="G34" s="1546"/>
      <c r="H34" s="1546"/>
      <c r="I34" s="1546"/>
      <c r="J34" s="1546"/>
      <c r="K34" s="1546"/>
      <c r="L34" s="1546"/>
      <c r="M34" s="1546"/>
      <c r="N34" s="1546"/>
      <c r="O34" s="1546"/>
      <c r="P34" s="1546"/>
      <c r="Q34" s="99"/>
    </row>
    <row r="35" spans="4:17" ht="30.75" customHeight="1" x14ac:dyDescent="0.3">
      <c r="D35" s="1545" t="s">
        <v>1125</v>
      </c>
      <c r="E35" s="1545"/>
      <c r="F35" s="1546"/>
      <c r="G35" s="1546"/>
      <c r="H35" s="1546"/>
      <c r="I35" s="1546"/>
      <c r="J35" s="1546"/>
      <c r="K35" s="1546"/>
      <c r="L35" s="1546"/>
      <c r="M35" s="1546"/>
      <c r="N35" s="1546"/>
      <c r="O35" s="1546"/>
      <c r="P35" s="1546"/>
    </row>
    <row r="36" spans="4:17" x14ac:dyDescent="0.3">
      <c r="D36" s="1418" t="s">
        <v>429</v>
      </c>
      <c r="E36" s="1419"/>
      <c r="F36" s="1419"/>
      <c r="G36" s="1419"/>
      <c r="H36" s="1419"/>
      <c r="I36" s="1419"/>
      <c r="J36" s="1419"/>
      <c r="K36" s="1419"/>
      <c r="L36" s="1419"/>
      <c r="M36" s="1419"/>
      <c r="N36" s="1419"/>
      <c r="O36" s="1419"/>
      <c r="P36" s="1419"/>
    </row>
    <row r="37" spans="4:17" ht="32.25" customHeight="1" x14ac:dyDescent="0.3">
      <c r="D37" s="1418" t="s">
        <v>1133</v>
      </c>
      <c r="E37" s="1419"/>
      <c r="F37" s="1419"/>
      <c r="G37" s="1419"/>
      <c r="H37" s="1419"/>
      <c r="I37" s="1419"/>
      <c r="J37" s="1419"/>
      <c r="K37" s="1419"/>
      <c r="L37" s="1419"/>
      <c r="M37" s="1419"/>
      <c r="N37" s="1419"/>
      <c r="O37" s="1419"/>
      <c r="P37" s="1419"/>
    </row>
  </sheetData>
  <sheetProtection algorithmName="SHA-512" hashValue="335eEkQs2Z/uCZMzqsWv2mL9GnOYqbJ7gOP3RYlVxIGhZ7oSNR9iFdGul0UUbtAdInpBjI45X1IS4pMKQVBPqA==" saltValue="gMvxxdhRP0OyA/lWyVv1vw==" spinCount="100000" sheet="1" objects="1" scenarios="1"/>
  <mergeCells count="33">
    <mergeCell ref="D37:P37"/>
    <mergeCell ref="D36:P36"/>
    <mergeCell ref="D32:P32"/>
    <mergeCell ref="D35:P35"/>
    <mergeCell ref="F27:N27"/>
    <mergeCell ref="D34:P34"/>
    <mergeCell ref="F30:J30"/>
    <mergeCell ref="K30:N30"/>
    <mergeCell ref="D2:O2"/>
    <mergeCell ref="D1:O1"/>
    <mergeCell ref="L9:L10"/>
    <mergeCell ref="H12:K13"/>
    <mergeCell ref="N12:O13"/>
    <mergeCell ref="C6:G7"/>
    <mergeCell ref="F12:F13"/>
    <mergeCell ref="D12:E13"/>
    <mergeCell ref="B12:C13"/>
    <mergeCell ref="B3:P3"/>
    <mergeCell ref="L23:L24"/>
    <mergeCell ref="H14:J14"/>
    <mergeCell ref="H17:K17"/>
    <mergeCell ref="H19:K20"/>
    <mergeCell ref="K29:N29"/>
    <mergeCell ref="K28:N28"/>
    <mergeCell ref="F29:J29"/>
    <mergeCell ref="N14:O14"/>
    <mergeCell ref="D14:F15"/>
    <mergeCell ref="H16:K16"/>
    <mergeCell ref="B20:C21"/>
    <mergeCell ref="F20:G21"/>
    <mergeCell ref="H21:J21"/>
    <mergeCell ref="L13:L15"/>
    <mergeCell ref="G16:G17"/>
  </mergeCells>
  <phoneticPr fontId="17" type="noConversion"/>
  <dataValidations disablePrompts="1" count="1">
    <dataValidation type="list" allowBlank="1" showInputMessage="1" showErrorMessage="1" sqref="F5:G5">
      <formula1>$U$17:$U$18</formula1>
    </dataValidation>
  </dataValidations>
  <printOptions horizontalCentered="1"/>
  <pageMargins left="0.4" right="0.42" top="0.56999999999999995" bottom="0.53" header="0.5" footer="0.31"/>
  <pageSetup scale="78" orientation="landscape" horizontalDpi="4294967293" r:id="rId1"/>
  <headerFooter alignWithMargins="0">
    <oddFooter>&amp;R&amp;A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J180"/>
  <sheetViews>
    <sheetView zoomScale="80" zoomScaleNormal="80" workbookViewId="0">
      <pane ySplit="2112" topLeftCell="A4" activePane="bottomLeft"/>
      <selection sqref="A1:XFD1048576"/>
      <selection pane="bottomLeft" activeCell="A4" sqref="A4"/>
    </sheetView>
  </sheetViews>
  <sheetFormatPr defaultColWidth="9.109375" defaultRowHeight="10.199999999999999" x14ac:dyDescent="0.2"/>
  <cols>
    <col min="1" max="1" width="40.6640625" style="280" customWidth="1"/>
    <col min="2" max="3" width="12.6640625" style="284" customWidth="1"/>
    <col min="4" max="5" width="12.5546875" style="284" customWidth="1"/>
    <col min="6" max="6" width="12.5546875" style="926" customWidth="1"/>
    <col min="7" max="8" width="14.5546875" style="1200" customWidth="1"/>
    <col min="9" max="9" width="13.33203125" style="1200" customWidth="1"/>
    <col min="10" max="10" width="12.6640625" style="292" customWidth="1"/>
    <col min="11" max="16384" width="9.109375" style="280"/>
  </cols>
  <sheetData>
    <row r="1" spans="1:10" s="275" customFormat="1" ht="30" customHeight="1" x14ac:dyDescent="0.3">
      <c r="A1" s="1666" t="s">
        <v>193</v>
      </c>
      <c r="B1" s="1629"/>
      <c r="C1" s="1629"/>
      <c r="D1" s="1629"/>
      <c r="E1" s="1629"/>
      <c r="F1" s="1629"/>
      <c r="G1" s="1629"/>
      <c r="H1" s="1629"/>
      <c r="I1" s="1629"/>
      <c r="J1" s="1629"/>
    </row>
    <row r="2" spans="1:10" s="275" customFormat="1" ht="15.9" customHeight="1" thickBot="1" x14ac:dyDescent="0.25">
      <c r="A2" s="1003"/>
      <c r="B2" s="276"/>
      <c r="C2" s="276"/>
      <c r="D2" s="801"/>
      <c r="E2" s="801"/>
      <c r="F2" s="803"/>
      <c r="G2" s="1003"/>
      <c r="H2" s="1003"/>
      <c r="I2" s="1003"/>
      <c r="J2" s="1256"/>
    </row>
    <row r="3" spans="1:10" s="278" customFormat="1" ht="72" customHeight="1" thickTop="1" thickBot="1" x14ac:dyDescent="0.25">
      <c r="A3" s="1040" t="s">
        <v>654</v>
      </c>
      <c r="B3" s="584" t="s">
        <v>977</v>
      </c>
      <c r="C3" s="585" t="s">
        <v>978</v>
      </c>
      <c r="D3" s="584" t="s">
        <v>979</v>
      </c>
      <c r="E3" s="585" t="s">
        <v>725</v>
      </c>
      <c r="F3" s="1257" t="s">
        <v>6</v>
      </c>
      <c r="G3" s="1258" t="s">
        <v>915</v>
      </c>
      <c r="H3" s="1259" t="s">
        <v>916</v>
      </c>
      <c r="I3" s="1259" t="s">
        <v>7</v>
      </c>
      <c r="J3" s="1260" t="s">
        <v>8</v>
      </c>
    </row>
    <row r="4" spans="1:10" s="278" customFormat="1" x14ac:dyDescent="0.2">
      <c r="A4" s="309" t="s">
        <v>589</v>
      </c>
      <c r="B4" s="787">
        <v>1000</v>
      </c>
      <c r="C4" s="655">
        <v>2500</v>
      </c>
      <c r="D4" s="787">
        <v>1000</v>
      </c>
      <c r="E4" s="655">
        <v>2500</v>
      </c>
      <c r="F4" s="839" t="s">
        <v>564</v>
      </c>
      <c r="G4" s="1261" t="s">
        <v>9</v>
      </c>
      <c r="H4" s="1262">
        <v>513</v>
      </c>
      <c r="I4" s="1244">
        <v>0.08</v>
      </c>
      <c r="J4" s="1263">
        <v>5.6249999999999994E-2</v>
      </c>
    </row>
    <row r="5" spans="1:10" s="278" customFormat="1" x14ac:dyDescent="0.2">
      <c r="A5" s="279" t="s">
        <v>590</v>
      </c>
      <c r="B5" s="787">
        <v>500</v>
      </c>
      <c r="C5" s="655">
        <v>1000</v>
      </c>
      <c r="D5" s="787">
        <v>500</v>
      </c>
      <c r="E5" s="655">
        <v>1000</v>
      </c>
      <c r="F5" s="839" t="s">
        <v>564</v>
      </c>
      <c r="G5" s="1261" t="s">
        <v>251</v>
      </c>
      <c r="H5" s="1262" t="s">
        <v>381</v>
      </c>
      <c r="I5" s="1244" t="s">
        <v>381</v>
      </c>
      <c r="J5" s="1263" t="s">
        <v>381</v>
      </c>
    </row>
    <row r="6" spans="1:10" s="278" customFormat="1" x14ac:dyDescent="0.2">
      <c r="A6" s="279" t="s">
        <v>591</v>
      </c>
      <c r="B6" s="787">
        <v>500</v>
      </c>
      <c r="C6" s="655">
        <v>1000</v>
      </c>
      <c r="D6" s="787">
        <v>500</v>
      </c>
      <c r="E6" s="655">
        <v>1000</v>
      </c>
      <c r="F6" s="839">
        <v>114665.0314465409</v>
      </c>
      <c r="G6" s="1261">
        <v>270</v>
      </c>
      <c r="H6" s="1262">
        <v>30862</v>
      </c>
      <c r="I6" s="1244">
        <v>13</v>
      </c>
      <c r="J6" s="1263">
        <v>20.76923076923077</v>
      </c>
    </row>
    <row r="7" spans="1:10" s="278" customFormat="1" x14ac:dyDescent="0.2">
      <c r="A7" s="279" t="s">
        <v>592</v>
      </c>
      <c r="B7" s="787">
        <v>1000</v>
      </c>
      <c r="C7" s="655">
        <v>2500</v>
      </c>
      <c r="D7" s="787">
        <v>1000</v>
      </c>
      <c r="E7" s="655">
        <v>2500</v>
      </c>
      <c r="F7" s="839" t="s">
        <v>564</v>
      </c>
      <c r="G7" s="1261" t="s">
        <v>10</v>
      </c>
      <c r="H7" s="1262">
        <v>263</v>
      </c>
      <c r="I7" s="1244">
        <v>1.7000000000000001E-2</v>
      </c>
      <c r="J7" s="1263">
        <v>1.3529411764705882E-3</v>
      </c>
    </row>
    <row r="8" spans="1:10" s="278" customFormat="1" x14ac:dyDescent="0.2">
      <c r="A8" s="279" t="s">
        <v>171</v>
      </c>
      <c r="B8" s="787">
        <v>500</v>
      </c>
      <c r="C8" s="655">
        <v>1000</v>
      </c>
      <c r="D8" s="787">
        <v>500</v>
      </c>
      <c r="E8" s="655">
        <v>1000</v>
      </c>
      <c r="F8" s="839" t="s">
        <v>564</v>
      </c>
      <c r="G8" s="1261">
        <v>2.74E-6</v>
      </c>
      <c r="H8" s="1262" t="s">
        <v>381</v>
      </c>
      <c r="I8" s="1244" t="s">
        <v>381</v>
      </c>
      <c r="J8" s="1263" t="s">
        <v>381</v>
      </c>
    </row>
    <row r="9" spans="1:10" s="278" customFormat="1" x14ac:dyDescent="0.2">
      <c r="A9" s="279" t="s">
        <v>172</v>
      </c>
      <c r="B9" s="787">
        <v>500</v>
      </c>
      <c r="C9" s="655">
        <v>1000</v>
      </c>
      <c r="D9" s="787">
        <v>500</v>
      </c>
      <c r="E9" s="655">
        <v>1000</v>
      </c>
      <c r="F9" s="839" t="s">
        <v>564</v>
      </c>
      <c r="G9" s="1261">
        <v>1.07E-4</v>
      </c>
      <c r="H9" s="1262" t="s">
        <v>381</v>
      </c>
      <c r="I9" s="1244" t="s">
        <v>381</v>
      </c>
      <c r="J9" s="1263" t="s">
        <v>381</v>
      </c>
    </row>
    <row r="10" spans="1:10" s="278" customFormat="1" x14ac:dyDescent="0.2">
      <c r="A10" s="279" t="s">
        <v>103</v>
      </c>
      <c r="B10" s="787">
        <v>500</v>
      </c>
      <c r="C10" s="655">
        <v>1000</v>
      </c>
      <c r="D10" s="787">
        <v>500</v>
      </c>
      <c r="E10" s="655">
        <v>1000</v>
      </c>
      <c r="F10" s="839" t="s">
        <v>564</v>
      </c>
      <c r="G10" s="1261">
        <v>1.07E-4</v>
      </c>
      <c r="H10" s="1262" t="s">
        <v>381</v>
      </c>
      <c r="I10" s="1244" t="s">
        <v>381</v>
      </c>
      <c r="J10" s="1263" t="s">
        <v>381</v>
      </c>
    </row>
    <row r="11" spans="1:10" s="278" customFormat="1" x14ac:dyDescent="0.2">
      <c r="A11" s="279" t="s">
        <v>593</v>
      </c>
      <c r="B11" s="787">
        <v>500</v>
      </c>
      <c r="C11" s="655">
        <v>1000</v>
      </c>
      <c r="D11" s="787">
        <v>500</v>
      </c>
      <c r="E11" s="655">
        <v>1000</v>
      </c>
      <c r="F11" s="839" t="s">
        <v>564</v>
      </c>
      <c r="G11" s="1261" t="s">
        <v>11</v>
      </c>
      <c r="H11" s="1262" t="s">
        <v>381</v>
      </c>
      <c r="I11" s="1244" t="s">
        <v>381</v>
      </c>
      <c r="J11" s="1263" t="s">
        <v>381</v>
      </c>
    </row>
    <row r="12" spans="1:10" s="278" customFormat="1" x14ac:dyDescent="0.2">
      <c r="A12" s="279" t="s">
        <v>594</v>
      </c>
      <c r="B12" s="787">
        <v>1000</v>
      </c>
      <c r="C12" s="655">
        <v>2500</v>
      </c>
      <c r="D12" s="787">
        <v>1000</v>
      </c>
      <c r="E12" s="655">
        <v>2500</v>
      </c>
      <c r="F12" s="839" t="s">
        <v>564</v>
      </c>
      <c r="G12" s="1261" t="s">
        <v>381</v>
      </c>
      <c r="H12" s="1262" t="s">
        <v>381</v>
      </c>
      <c r="I12" s="1244" t="s">
        <v>381</v>
      </c>
      <c r="J12" s="1263" t="s">
        <v>381</v>
      </c>
    </row>
    <row r="13" spans="1:10" s="278" customFormat="1" x14ac:dyDescent="0.2">
      <c r="A13" s="279" t="s">
        <v>731</v>
      </c>
      <c r="B13" s="787">
        <v>1000</v>
      </c>
      <c r="C13" s="655">
        <v>2500</v>
      </c>
      <c r="D13" s="787">
        <v>1000</v>
      </c>
      <c r="E13" s="655">
        <v>2500</v>
      </c>
      <c r="F13" s="839" t="s">
        <v>564</v>
      </c>
      <c r="G13" s="1261" t="s">
        <v>381</v>
      </c>
      <c r="H13" s="1262" t="s">
        <v>381</v>
      </c>
      <c r="I13" s="1244" t="s">
        <v>381</v>
      </c>
      <c r="J13" s="1263" t="s">
        <v>381</v>
      </c>
    </row>
    <row r="14" spans="1:10" s="278" customFormat="1" x14ac:dyDescent="0.2">
      <c r="A14" s="279" t="s">
        <v>104</v>
      </c>
      <c r="B14" s="787">
        <v>500</v>
      </c>
      <c r="C14" s="655">
        <v>1000</v>
      </c>
      <c r="D14" s="787">
        <v>500</v>
      </c>
      <c r="E14" s="655">
        <v>1000</v>
      </c>
      <c r="F14" s="839" t="s">
        <v>564</v>
      </c>
      <c r="G14" s="1261">
        <v>2.8900000000000001E-7</v>
      </c>
      <c r="H14" s="1262" t="s">
        <v>381</v>
      </c>
      <c r="I14" s="1244" t="s">
        <v>381</v>
      </c>
      <c r="J14" s="1263" t="s">
        <v>381</v>
      </c>
    </row>
    <row r="15" spans="1:10" s="278" customFormat="1" x14ac:dyDescent="0.2">
      <c r="A15" s="279" t="s">
        <v>732</v>
      </c>
      <c r="B15" s="787">
        <v>1000</v>
      </c>
      <c r="C15" s="655">
        <v>2500</v>
      </c>
      <c r="D15" s="787">
        <v>1000</v>
      </c>
      <c r="E15" s="655">
        <v>2500</v>
      </c>
      <c r="F15" s="839" t="s">
        <v>564</v>
      </c>
      <c r="G15" s="1261" t="s">
        <v>381</v>
      </c>
      <c r="H15" s="1262" t="s">
        <v>381</v>
      </c>
      <c r="I15" s="1244" t="s">
        <v>381</v>
      </c>
      <c r="J15" s="1263" t="s">
        <v>381</v>
      </c>
    </row>
    <row r="16" spans="1:10" s="278" customFormat="1" x14ac:dyDescent="0.2">
      <c r="A16" s="279" t="s">
        <v>1245</v>
      </c>
      <c r="B16" s="787">
        <v>1000</v>
      </c>
      <c r="C16" s="655">
        <v>2500</v>
      </c>
      <c r="D16" s="787">
        <v>1000</v>
      </c>
      <c r="E16" s="655">
        <v>2500</v>
      </c>
      <c r="F16" s="839" t="s">
        <v>564</v>
      </c>
      <c r="G16" s="1261" t="s">
        <v>381</v>
      </c>
      <c r="H16" s="1262" t="s">
        <v>381</v>
      </c>
      <c r="I16" s="1244" t="s">
        <v>381</v>
      </c>
      <c r="J16" s="1263" t="s">
        <v>381</v>
      </c>
    </row>
    <row r="17" spans="1:10" s="278" customFormat="1" x14ac:dyDescent="0.2">
      <c r="A17" s="279" t="s">
        <v>733</v>
      </c>
      <c r="B17" s="787">
        <v>500</v>
      </c>
      <c r="C17" s="655">
        <v>1000</v>
      </c>
      <c r="D17" s="787">
        <v>500</v>
      </c>
      <c r="E17" s="655">
        <v>1000</v>
      </c>
      <c r="F17" s="839">
        <v>1867.9381761006287</v>
      </c>
      <c r="G17" s="1261">
        <v>95</v>
      </c>
      <c r="H17" s="1262">
        <v>4890</v>
      </c>
      <c r="I17" s="1244">
        <v>1.5</v>
      </c>
      <c r="J17" s="1263">
        <v>63.333333333333336</v>
      </c>
    </row>
    <row r="18" spans="1:10" s="278" customFormat="1" x14ac:dyDescent="0.2">
      <c r="A18" s="279" t="s">
        <v>734</v>
      </c>
      <c r="B18" s="787">
        <v>500</v>
      </c>
      <c r="C18" s="655">
        <v>1000</v>
      </c>
      <c r="D18" s="787">
        <v>500</v>
      </c>
      <c r="E18" s="655">
        <v>1000</v>
      </c>
      <c r="F18" s="839" t="s">
        <v>564</v>
      </c>
      <c r="G18" s="1261" t="s">
        <v>12</v>
      </c>
      <c r="H18" s="1262" t="s">
        <v>381</v>
      </c>
      <c r="I18" s="1244" t="s">
        <v>381</v>
      </c>
      <c r="J18" s="1263" t="s">
        <v>381</v>
      </c>
    </row>
    <row r="19" spans="1:10" s="278" customFormat="1" x14ac:dyDescent="0.2">
      <c r="A19" s="279" t="s">
        <v>735</v>
      </c>
      <c r="B19" s="787">
        <v>500</v>
      </c>
      <c r="C19" s="655">
        <v>1000</v>
      </c>
      <c r="D19" s="787">
        <v>500</v>
      </c>
      <c r="E19" s="655">
        <v>1000</v>
      </c>
      <c r="F19" s="839" t="s">
        <v>564</v>
      </c>
      <c r="G19" s="1261" t="s">
        <v>458</v>
      </c>
      <c r="H19" s="1262" t="s">
        <v>381</v>
      </c>
      <c r="I19" s="1244" t="s">
        <v>381</v>
      </c>
      <c r="J19" s="1263" t="s">
        <v>381</v>
      </c>
    </row>
    <row r="20" spans="1:10" s="278" customFormat="1" x14ac:dyDescent="0.2">
      <c r="A20" s="279" t="s">
        <v>736</v>
      </c>
      <c r="B20" s="787">
        <v>500</v>
      </c>
      <c r="C20" s="655">
        <v>1000</v>
      </c>
      <c r="D20" s="787">
        <v>500</v>
      </c>
      <c r="E20" s="655">
        <v>1000</v>
      </c>
      <c r="F20" s="839" t="s">
        <v>564</v>
      </c>
      <c r="G20" s="1261" t="s">
        <v>13</v>
      </c>
      <c r="H20" s="1262" t="s">
        <v>381</v>
      </c>
      <c r="I20" s="1244" t="s">
        <v>381</v>
      </c>
      <c r="J20" s="1263" t="s">
        <v>381</v>
      </c>
    </row>
    <row r="21" spans="1:10" s="278" customFormat="1" x14ac:dyDescent="0.2">
      <c r="A21" s="279" t="s">
        <v>737</v>
      </c>
      <c r="B21" s="787">
        <v>500</v>
      </c>
      <c r="C21" s="655">
        <v>1000</v>
      </c>
      <c r="D21" s="787">
        <v>500</v>
      </c>
      <c r="E21" s="655">
        <v>1000</v>
      </c>
      <c r="F21" s="839" t="s">
        <v>564</v>
      </c>
      <c r="G21" s="1261" t="s">
        <v>457</v>
      </c>
      <c r="H21" s="1262" t="s">
        <v>381</v>
      </c>
      <c r="I21" s="1244" t="s">
        <v>381</v>
      </c>
      <c r="J21" s="1263" t="s">
        <v>381</v>
      </c>
    </row>
    <row r="22" spans="1:10" s="278" customFormat="1" x14ac:dyDescent="0.2">
      <c r="A22" s="279" t="s">
        <v>738</v>
      </c>
      <c r="B22" s="787">
        <v>500</v>
      </c>
      <c r="C22" s="655">
        <v>1000</v>
      </c>
      <c r="D22" s="787">
        <v>500</v>
      </c>
      <c r="E22" s="655">
        <v>1000</v>
      </c>
      <c r="F22" s="839" t="s">
        <v>564</v>
      </c>
      <c r="G22" s="1261" t="s">
        <v>14</v>
      </c>
      <c r="H22" s="1262" t="s">
        <v>381</v>
      </c>
      <c r="I22" s="1244" t="s">
        <v>381</v>
      </c>
      <c r="J22" s="1263" t="s">
        <v>381</v>
      </c>
    </row>
    <row r="23" spans="1:10" s="278" customFormat="1" x14ac:dyDescent="0.2">
      <c r="A23" s="279" t="s">
        <v>136</v>
      </c>
      <c r="B23" s="787">
        <v>1000</v>
      </c>
      <c r="C23" s="655">
        <v>2500</v>
      </c>
      <c r="D23" s="787">
        <v>1000</v>
      </c>
      <c r="E23" s="655">
        <v>2500</v>
      </c>
      <c r="F23" s="839" t="s">
        <v>564</v>
      </c>
      <c r="G23" s="1261" t="s">
        <v>381</v>
      </c>
      <c r="H23" s="1262" t="s">
        <v>381</v>
      </c>
      <c r="I23" s="1244" t="s">
        <v>381</v>
      </c>
      <c r="J23" s="1263" t="s">
        <v>381</v>
      </c>
    </row>
    <row r="24" spans="1:10" s="278" customFormat="1" x14ac:dyDescent="0.2">
      <c r="A24" s="279" t="s">
        <v>243</v>
      </c>
      <c r="B24" s="787">
        <v>500</v>
      </c>
      <c r="C24" s="655">
        <v>1000</v>
      </c>
      <c r="D24" s="787">
        <v>500</v>
      </c>
      <c r="E24" s="655">
        <v>1000</v>
      </c>
      <c r="F24" s="839" t="s">
        <v>564</v>
      </c>
      <c r="G24" s="1261">
        <v>5.0000000000000001E-3</v>
      </c>
      <c r="H24" s="1262">
        <v>60</v>
      </c>
      <c r="I24" s="1244">
        <v>9.4999999999999998E-3</v>
      </c>
      <c r="J24" s="1263">
        <v>0.52631578947368418</v>
      </c>
    </row>
    <row r="25" spans="1:10" s="278" customFormat="1" x14ac:dyDescent="0.2">
      <c r="A25" s="279" t="s">
        <v>137</v>
      </c>
      <c r="B25" s="787">
        <v>500</v>
      </c>
      <c r="C25" s="655">
        <v>1000</v>
      </c>
      <c r="D25" s="787">
        <v>500</v>
      </c>
      <c r="E25" s="655">
        <v>1000</v>
      </c>
      <c r="F25" s="839">
        <v>5046.3512704402519</v>
      </c>
      <c r="G25" s="1261" t="s">
        <v>459</v>
      </c>
      <c r="H25" s="1262">
        <v>287</v>
      </c>
      <c r="I25" s="1244" t="s">
        <v>460</v>
      </c>
      <c r="J25" s="1263">
        <v>14.489795918367346</v>
      </c>
    </row>
    <row r="26" spans="1:10" s="278" customFormat="1" x14ac:dyDescent="0.2">
      <c r="A26" s="789" t="s">
        <v>1177</v>
      </c>
      <c r="B26" s="787">
        <v>500</v>
      </c>
      <c r="C26" s="655">
        <v>793.69004465408796</v>
      </c>
      <c r="D26" s="787">
        <v>500</v>
      </c>
      <c r="E26" s="655">
        <v>1000</v>
      </c>
      <c r="F26" s="839">
        <v>793.69004465408796</v>
      </c>
      <c r="G26" s="1261" t="s">
        <v>461</v>
      </c>
      <c r="H26" s="1262">
        <v>2240</v>
      </c>
      <c r="I26" s="1244">
        <v>0.32</v>
      </c>
      <c r="J26" s="1263">
        <v>2.65625</v>
      </c>
    </row>
    <row r="27" spans="1:10" s="278" customFormat="1" x14ac:dyDescent="0.2">
      <c r="A27" s="279" t="s">
        <v>138</v>
      </c>
      <c r="B27" s="787">
        <v>500</v>
      </c>
      <c r="C27" s="655">
        <v>1000</v>
      </c>
      <c r="D27" s="787">
        <v>500</v>
      </c>
      <c r="E27" s="655">
        <v>1000</v>
      </c>
      <c r="F27" s="839" t="s">
        <v>564</v>
      </c>
      <c r="G27" s="1261" t="s">
        <v>462</v>
      </c>
      <c r="H27" s="1262" t="s">
        <v>381</v>
      </c>
      <c r="I27" s="1244" t="s">
        <v>381</v>
      </c>
      <c r="J27" s="1263" t="s">
        <v>381</v>
      </c>
    </row>
    <row r="28" spans="1:10" s="278" customFormat="1" x14ac:dyDescent="0.2">
      <c r="A28" s="279" t="s">
        <v>139</v>
      </c>
      <c r="B28" s="787">
        <v>1000</v>
      </c>
      <c r="C28" s="655">
        <v>2500</v>
      </c>
      <c r="D28" s="787">
        <v>1000</v>
      </c>
      <c r="E28" s="655">
        <v>2500</v>
      </c>
      <c r="F28" s="839" t="s">
        <v>564</v>
      </c>
      <c r="G28" s="1261" t="s">
        <v>381</v>
      </c>
      <c r="H28" s="1262" t="s">
        <v>381</v>
      </c>
      <c r="I28" s="1244" t="s">
        <v>381</v>
      </c>
      <c r="J28" s="1263" t="s">
        <v>381</v>
      </c>
    </row>
    <row r="29" spans="1:10" s="278" customFormat="1" x14ac:dyDescent="0.2">
      <c r="A29" s="279" t="s">
        <v>140</v>
      </c>
      <c r="B29" s="787">
        <v>932.0059079245284</v>
      </c>
      <c r="C29" s="655">
        <v>932.0059079245284</v>
      </c>
      <c r="D29" s="787">
        <v>1000</v>
      </c>
      <c r="E29" s="655">
        <v>2500</v>
      </c>
      <c r="F29" s="839">
        <v>932.0059079245284</v>
      </c>
      <c r="G29" s="1261">
        <v>50</v>
      </c>
      <c r="H29" s="1262">
        <v>11000000</v>
      </c>
      <c r="I29" s="1244">
        <v>1680</v>
      </c>
      <c r="J29" s="1263">
        <v>2.976190476190476E-2</v>
      </c>
    </row>
    <row r="30" spans="1:10" s="278" customFormat="1" x14ac:dyDescent="0.2">
      <c r="A30" s="279" t="s">
        <v>141</v>
      </c>
      <c r="B30" s="787">
        <v>500</v>
      </c>
      <c r="C30" s="655">
        <v>1000</v>
      </c>
      <c r="D30" s="787">
        <v>500</v>
      </c>
      <c r="E30" s="655">
        <v>1000</v>
      </c>
      <c r="F30" s="839" t="s">
        <v>564</v>
      </c>
      <c r="G30" s="1261">
        <v>5.6</v>
      </c>
      <c r="H30" s="1262">
        <v>13450</v>
      </c>
      <c r="I30" s="1244">
        <v>1.3</v>
      </c>
      <c r="J30" s="1263">
        <v>4.3076923076923075</v>
      </c>
    </row>
    <row r="31" spans="1:10" s="278" customFormat="1" x14ac:dyDescent="0.2">
      <c r="A31" s="279" t="s">
        <v>142</v>
      </c>
      <c r="B31" s="787">
        <v>500</v>
      </c>
      <c r="C31" s="655">
        <v>1000</v>
      </c>
      <c r="D31" s="787">
        <v>500</v>
      </c>
      <c r="E31" s="655">
        <v>1000</v>
      </c>
      <c r="F31" s="839">
        <v>3588.9092830188679</v>
      </c>
      <c r="G31" s="1261">
        <v>1420</v>
      </c>
      <c r="H31" s="1262">
        <v>80000</v>
      </c>
      <c r="I31" s="1244">
        <v>20</v>
      </c>
      <c r="J31" s="1263">
        <v>71</v>
      </c>
    </row>
    <row r="32" spans="1:10" s="278" customFormat="1" x14ac:dyDescent="0.2">
      <c r="A32" s="279" t="s">
        <v>143</v>
      </c>
      <c r="B32" s="787">
        <v>1000</v>
      </c>
      <c r="C32" s="655">
        <v>2500</v>
      </c>
      <c r="D32" s="787">
        <v>1000</v>
      </c>
      <c r="E32" s="655">
        <v>2500</v>
      </c>
      <c r="F32" s="839" t="s">
        <v>564</v>
      </c>
      <c r="G32" s="1261" t="s">
        <v>381</v>
      </c>
      <c r="H32" s="1262" t="s">
        <v>381</v>
      </c>
      <c r="I32" s="1244" t="s">
        <v>381</v>
      </c>
      <c r="J32" s="1263" t="s">
        <v>381</v>
      </c>
    </row>
    <row r="33" spans="1:10" s="278" customFormat="1" x14ac:dyDescent="0.2">
      <c r="A33" s="279" t="s">
        <v>144</v>
      </c>
      <c r="B33" s="787">
        <v>453.26214201257858</v>
      </c>
      <c r="C33" s="655">
        <v>453.26214201257858</v>
      </c>
      <c r="D33" s="787">
        <v>500</v>
      </c>
      <c r="E33" s="655">
        <v>1000</v>
      </c>
      <c r="F33" s="839">
        <v>453.26214201257858</v>
      </c>
      <c r="G33" s="1261">
        <v>113</v>
      </c>
      <c r="H33" s="1262">
        <v>63000</v>
      </c>
      <c r="I33" s="1244">
        <v>10</v>
      </c>
      <c r="J33" s="1263">
        <v>11.3</v>
      </c>
    </row>
    <row r="34" spans="1:10" s="278" customFormat="1" x14ac:dyDescent="0.2">
      <c r="A34" s="279" t="s">
        <v>655</v>
      </c>
      <c r="B34" s="787">
        <v>1000</v>
      </c>
      <c r="C34" s="655">
        <v>2500</v>
      </c>
      <c r="D34" s="787">
        <v>1000</v>
      </c>
      <c r="E34" s="655">
        <v>2500</v>
      </c>
      <c r="F34" s="839" t="s">
        <v>564</v>
      </c>
      <c r="G34" s="1261" t="s">
        <v>463</v>
      </c>
      <c r="H34" s="1262">
        <v>8.4</v>
      </c>
      <c r="I34" s="1244">
        <v>4.9200000000000003E-4</v>
      </c>
      <c r="J34" s="1263">
        <v>2.032520325203252E-2</v>
      </c>
    </row>
    <row r="35" spans="1:10" s="278" customFormat="1" x14ac:dyDescent="0.2">
      <c r="A35" s="279" t="s">
        <v>145</v>
      </c>
      <c r="B35" s="787">
        <v>1000</v>
      </c>
      <c r="C35" s="655">
        <v>2500</v>
      </c>
      <c r="D35" s="787">
        <v>1000</v>
      </c>
      <c r="E35" s="655">
        <v>2500</v>
      </c>
      <c r="F35" s="839" t="s">
        <v>564</v>
      </c>
      <c r="G35" s="1261" t="s">
        <v>463</v>
      </c>
      <c r="H35" s="1262" t="s">
        <v>381</v>
      </c>
      <c r="I35" s="1244" t="s">
        <v>381</v>
      </c>
      <c r="J35" s="1263" t="s">
        <v>381</v>
      </c>
    </row>
    <row r="36" spans="1:10" s="278" customFormat="1" x14ac:dyDescent="0.2">
      <c r="A36" s="279" t="s">
        <v>146</v>
      </c>
      <c r="B36" s="787">
        <v>500</v>
      </c>
      <c r="C36" s="655">
        <v>760.94901132075483</v>
      </c>
      <c r="D36" s="787">
        <v>500</v>
      </c>
      <c r="E36" s="655">
        <v>1000</v>
      </c>
      <c r="F36" s="839">
        <v>760.94901132075483</v>
      </c>
      <c r="G36" s="1261">
        <v>11.8</v>
      </c>
      <c r="H36" s="1262">
        <v>1000</v>
      </c>
      <c r="I36" s="1244">
        <v>0.22</v>
      </c>
      <c r="J36" s="1263">
        <v>53.63636363636364</v>
      </c>
    </row>
    <row r="37" spans="1:10" ht="11.25" customHeight="1" x14ac:dyDescent="0.2">
      <c r="A37" s="279" t="s">
        <v>829</v>
      </c>
      <c r="B37" s="787">
        <v>500</v>
      </c>
      <c r="C37" s="655">
        <v>1000</v>
      </c>
      <c r="D37" s="787">
        <v>500</v>
      </c>
      <c r="E37" s="655">
        <v>1000</v>
      </c>
      <c r="F37" s="839">
        <v>2117.4658377358492</v>
      </c>
      <c r="G37" s="1261">
        <v>1008</v>
      </c>
      <c r="H37" s="1262">
        <v>380000</v>
      </c>
      <c r="I37" s="1244">
        <v>140</v>
      </c>
      <c r="J37" s="1263">
        <v>7.2</v>
      </c>
    </row>
    <row r="38" spans="1:10" ht="11.25" customHeight="1" x14ac:dyDescent="0.2">
      <c r="A38" s="279" t="s">
        <v>147</v>
      </c>
      <c r="B38" s="787">
        <v>500</v>
      </c>
      <c r="C38" s="655">
        <v>1000</v>
      </c>
      <c r="D38" s="787">
        <v>500</v>
      </c>
      <c r="E38" s="655">
        <v>1000</v>
      </c>
      <c r="F38" s="839">
        <v>2538.5640000000003</v>
      </c>
      <c r="G38" s="1261">
        <v>160</v>
      </c>
      <c r="H38" s="1262">
        <v>421600</v>
      </c>
      <c r="I38" s="1244">
        <v>85</v>
      </c>
      <c r="J38" s="1263">
        <v>1.8823529411764706</v>
      </c>
    </row>
    <row r="39" spans="1:10" ht="11.25" customHeight="1" x14ac:dyDescent="0.2">
      <c r="A39" s="279" t="s">
        <v>830</v>
      </c>
      <c r="B39" s="787">
        <v>100</v>
      </c>
      <c r="C39" s="655">
        <v>500</v>
      </c>
      <c r="D39" s="787">
        <v>100</v>
      </c>
      <c r="E39" s="655">
        <v>500</v>
      </c>
      <c r="F39" s="839">
        <v>1316.5454188679244</v>
      </c>
      <c r="G39" s="1261">
        <v>4300</v>
      </c>
      <c r="H39" s="1262" t="s">
        <v>381</v>
      </c>
      <c r="I39" s="1244" t="s">
        <v>381</v>
      </c>
      <c r="J39" s="1263" t="s">
        <v>381</v>
      </c>
    </row>
    <row r="40" spans="1:10" ht="11.25" customHeight="1" x14ac:dyDescent="0.2">
      <c r="A40" s="279" t="s">
        <v>148</v>
      </c>
      <c r="B40" s="787">
        <v>100</v>
      </c>
      <c r="C40" s="655">
        <v>500</v>
      </c>
      <c r="D40" s="787">
        <v>100</v>
      </c>
      <c r="E40" s="655">
        <v>500</v>
      </c>
      <c r="F40" s="839">
        <v>27437.384023899369</v>
      </c>
      <c r="G40" s="1261">
        <v>1.42</v>
      </c>
      <c r="H40" s="1262">
        <v>19</v>
      </c>
      <c r="I40" s="1244">
        <v>3.5999999999999999E-3</v>
      </c>
      <c r="J40" s="1263">
        <v>394.44444444444446</v>
      </c>
    </row>
    <row r="41" spans="1:10" ht="11.25" customHeight="1" x14ac:dyDescent="0.2">
      <c r="A41" s="279" t="s">
        <v>653</v>
      </c>
      <c r="B41" s="787" t="s">
        <v>381</v>
      </c>
      <c r="C41" s="655" t="s">
        <v>381</v>
      </c>
      <c r="D41" s="787" t="s">
        <v>381</v>
      </c>
      <c r="E41" s="655" t="s">
        <v>381</v>
      </c>
      <c r="F41" s="839" t="s">
        <v>381</v>
      </c>
      <c r="G41" s="1261" t="s">
        <v>381</v>
      </c>
      <c r="H41" s="1262" t="s">
        <v>381</v>
      </c>
      <c r="I41" s="1244" t="s">
        <v>381</v>
      </c>
      <c r="J41" s="1263" t="s">
        <v>381</v>
      </c>
    </row>
    <row r="42" spans="1:10" ht="11.25" customHeight="1" x14ac:dyDescent="0.2">
      <c r="A42" s="279" t="s">
        <v>827</v>
      </c>
      <c r="B42" s="787">
        <v>1000</v>
      </c>
      <c r="C42" s="655">
        <v>2500</v>
      </c>
      <c r="D42" s="787">
        <v>1000</v>
      </c>
      <c r="E42" s="655">
        <v>2500</v>
      </c>
      <c r="F42" s="839" t="s">
        <v>564</v>
      </c>
      <c r="G42" s="1261" t="s">
        <v>381</v>
      </c>
      <c r="H42" s="1244" t="s">
        <v>381</v>
      </c>
      <c r="I42" s="1244" t="s">
        <v>381</v>
      </c>
      <c r="J42" s="1263" t="s">
        <v>381</v>
      </c>
    </row>
    <row r="43" spans="1:10" ht="11.25" customHeight="1" x14ac:dyDescent="0.2">
      <c r="A43" s="279" t="s">
        <v>828</v>
      </c>
      <c r="B43" s="787">
        <v>1000</v>
      </c>
      <c r="C43" s="655">
        <v>2500</v>
      </c>
      <c r="D43" s="787">
        <v>1000</v>
      </c>
      <c r="E43" s="655">
        <v>2500</v>
      </c>
      <c r="F43" s="839" t="s">
        <v>564</v>
      </c>
      <c r="G43" s="1261" t="s">
        <v>381</v>
      </c>
      <c r="H43" s="1244" t="s">
        <v>381</v>
      </c>
      <c r="I43" s="1244" t="s">
        <v>381</v>
      </c>
      <c r="J43" s="1263" t="s">
        <v>381</v>
      </c>
    </row>
    <row r="44" spans="1:10" ht="11.25" customHeight="1" x14ac:dyDescent="0.2">
      <c r="A44" s="279" t="s">
        <v>149</v>
      </c>
      <c r="B44" s="787">
        <v>1000</v>
      </c>
      <c r="C44" s="655">
        <v>2500</v>
      </c>
      <c r="D44" s="787">
        <v>1000</v>
      </c>
      <c r="E44" s="655">
        <v>2500</v>
      </c>
      <c r="F44" s="839" t="s">
        <v>564</v>
      </c>
      <c r="G44" s="1261" t="s">
        <v>464</v>
      </c>
      <c r="H44" s="1244" t="s">
        <v>381</v>
      </c>
      <c r="I44" s="1244" t="s">
        <v>381</v>
      </c>
      <c r="J44" s="1263" t="s">
        <v>381</v>
      </c>
    </row>
    <row r="45" spans="1:10" ht="11.25" customHeight="1" x14ac:dyDescent="0.2">
      <c r="A45" s="279" t="s">
        <v>150</v>
      </c>
      <c r="B45" s="787">
        <v>1000</v>
      </c>
      <c r="C45" s="655">
        <v>2500</v>
      </c>
      <c r="D45" s="787">
        <v>1000</v>
      </c>
      <c r="E45" s="655">
        <v>2500</v>
      </c>
      <c r="F45" s="839" t="s">
        <v>564</v>
      </c>
      <c r="G45" s="1261" t="s">
        <v>381</v>
      </c>
      <c r="H45" s="1262" t="s">
        <v>381</v>
      </c>
      <c r="I45" s="1244" t="s">
        <v>381</v>
      </c>
      <c r="J45" s="1263" t="s">
        <v>381</v>
      </c>
    </row>
    <row r="46" spans="1:10" ht="11.25" customHeight="1" x14ac:dyDescent="0.2">
      <c r="A46" s="279" t="s">
        <v>151</v>
      </c>
      <c r="B46" s="787">
        <v>1000</v>
      </c>
      <c r="C46" s="655">
        <v>2500</v>
      </c>
      <c r="D46" s="787">
        <v>1000</v>
      </c>
      <c r="E46" s="655">
        <v>2500</v>
      </c>
      <c r="F46" s="839" t="s">
        <v>564</v>
      </c>
      <c r="G46" s="1261" t="s">
        <v>381</v>
      </c>
      <c r="H46" s="1262" t="s">
        <v>381</v>
      </c>
      <c r="I46" s="1244" t="s">
        <v>381</v>
      </c>
      <c r="J46" s="1263" t="s">
        <v>381</v>
      </c>
    </row>
    <row r="47" spans="1:10" ht="11.25" customHeight="1" x14ac:dyDescent="0.2">
      <c r="A47" s="279" t="s">
        <v>152</v>
      </c>
      <c r="B47" s="787">
        <v>100</v>
      </c>
      <c r="C47" s="655">
        <v>500</v>
      </c>
      <c r="D47" s="787">
        <v>100</v>
      </c>
      <c r="E47" s="655">
        <v>500</v>
      </c>
      <c r="F47" s="839" t="s">
        <v>564</v>
      </c>
      <c r="G47" s="1261">
        <v>620</v>
      </c>
      <c r="H47" s="1262">
        <v>652</v>
      </c>
      <c r="I47" s="1244">
        <v>0.57999999999999996</v>
      </c>
      <c r="J47" s="1263">
        <v>1068.9655172413793</v>
      </c>
    </row>
    <row r="48" spans="1:10" ht="11.25" customHeight="1" x14ac:dyDescent="0.2">
      <c r="A48" s="279" t="s">
        <v>105</v>
      </c>
      <c r="B48" s="787">
        <v>500</v>
      </c>
      <c r="C48" s="655">
        <v>1000</v>
      </c>
      <c r="D48" s="787">
        <v>500</v>
      </c>
      <c r="E48" s="655">
        <v>1000</v>
      </c>
      <c r="F48" s="839" t="s">
        <v>564</v>
      </c>
      <c r="G48" s="1261">
        <v>4.1000000000000003E-9</v>
      </c>
      <c r="H48" s="1262" t="s">
        <v>381</v>
      </c>
      <c r="I48" s="1244" t="s">
        <v>381</v>
      </c>
      <c r="J48" s="1263" t="s">
        <v>381</v>
      </c>
    </row>
    <row r="49" spans="1:10" ht="11.25" customHeight="1" x14ac:dyDescent="0.2">
      <c r="A49" s="279" t="s">
        <v>106</v>
      </c>
      <c r="B49" s="787">
        <v>500</v>
      </c>
      <c r="C49" s="655">
        <v>1000</v>
      </c>
      <c r="D49" s="787">
        <v>500</v>
      </c>
      <c r="E49" s="655">
        <v>1000</v>
      </c>
      <c r="F49" s="839" t="s">
        <v>564</v>
      </c>
      <c r="G49" s="1261">
        <v>0.67</v>
      </c>
      <c r="H49" s="1262" t="s">
        <v>381</v>
      </c>
      <c r="I49" s="1244" t="s">
        <v>381</v>
      </c>
      <c r="J49" s="1263" t="s">
        <v>381</v>
      </c>
    </row>
    <row r="50" spans="1:10" ht="11.25" customHeight="1" x14ac:dyDescent="0.2">
      <c r="A50" s="279" t="s">
        <v>153</v>
      </c>
      <c r="B50" s="787">
        <v>500</v>
      </c>
      <c r="C50" s="655">
        <v>1000</v>
      </c>
      <c r="D50" s="787">
        <v>500</v>
      </c>
      <c r="E50" s="655">
        <v>1000</v>
      </c>
      <c r="F50" s="839" t="s">
        <v>564</v>
      </c>
      <c r="G50" s="1261" t="s">
        <v>465</v>
      </c>
      <c r="H50" s="1262" t="s">
        <v>381</v>
      </c>
      <c r="I50" s="1244" t="s">
        <v>381</v>
      </c>
      <c r="J50" s="1263" t="s">
        <v>381</v>
      </c>
    </row>
    <row r="51" spans="1:10" ht="11.25" customHeight="1" x14ac:dyDescent="0.2">
      <c r="A51" s="279" t="s">
        <v>86</v>
      </c>
      <c r="B51" s="787">
        <v>500</v>
      </c>
      <c r="C51" s="655">
        <v>979.0010943396228</v>
      </c>
      <c r="D51" s="787">
        <v>500</v>
      </c>
      <c r="E51" s="655">
        <v>1000</v>
      </c>
      <c r="F51" s="839">
        <v>979.0010943396228</v>
      </c>
      <c r="G51" s="1261">
        <v>0.8</v>
      </c>
      <c r="H51" s="1262" t="s">
        <v>381</v>
      </c>
      <c r="I51" s="1244" t="s">
        <v>381</v>
      </c>
      <c r="J51" s="1263" t="s">
        <v>381</v>
      </c>
    </row>
    <row r="52" spans="1:10" ht="11.25" customHeight="1" x14ac:dyDescent="0.2">
      <c r="A52" s="279" t="s">
        <v>154</v>
      </c>
      <c r="B52" s="787">
        <v>100</v>
      </c>
      <c r="C52" s="655">
        <v>500</v>
      </c>
      <c r="D52" s="787">
        <v>100</v>
      </c>
      <c r="E52" s="655">
        <v>500</v>
      </c>
      <c r="F52" s="839" t="s">
        <v>564</v>
      </c>
      <c r="G52" s="1261">
        <v>76</v>
      </c>
      <c r="H52" s="1262" t="s">
        <v>381</v>
      </c>
      <c r="I52" s="1244" t="s">
        <v>381</v>
      </c>
      <c r="J52" s="1263" t="s">
        <v>381</v>
      </c>
    </row>
    <row r="53" spans="1:10" ht="11.25" customHeight="1" x14ac:dyDescent="0.2">
      <c r="A53" s="279" t="s">
        <v>528</v>
      </c>
      <c r="B53" s="787">
        <v>500</v>
      </c>
      <c r="C53" s="655">
        <v>1000</v>
      </c>
      <c r="D53" s="787">
        <v>500</v>
      </c>
      <c r="E53" s="655">
        <v>1000</v>
      </c>
      <c r="F53" s="839" t="s">
        <v>564</v>
      </c>
      <c r="G53" s="1261">
        <v>12</v>
      </c>
      <c r="H53" s="1262">
        <v>200000</v>
      </c>
      <c r="I53" s="1244">
        <v>26</v>
      </c>
      <c r="J53" s="1263">
        <v>0.46153846153846156</v>
      </c>
    </row>
    <row r="54" spans="1:10" ht="11.25" customHeight="1" x14ac:dyDescent="0.2">
      <c r="A54" s="279" t="s">
        <v>155</v>
      </c>
      <c r="B54" s="787">
        <v>376.29790188679249</v>
      </c>
      <c r="C54" s="655">
        <v>376.29790188679249</v>
      </c>
      <c r="D54" s="787">
        <v>1000</v>
      </c>
      <c r="E54" s="655">
        <v>2500</v>
      </c>
      <c r="F54" s="839">
        <v>376.29790188679249</v>
      </c>
      <c r="G54" s="1261">
        <v>1.5</v>
      </c>
      <c r="H54" s="1262">
        <v>305000</v>
      </c>
      <c r="I54" s="1244">
        <v>50</v>
      </c>
      <c r="J54" s="1263">
        <v>0.03</v>
      </c>
    </row>
    <row r="55" spans="1:10" ht="11.25" customHeight="1" x14ac:dyDescent="0.2">
      <c r="A55" s="279" t="s">
        <v>235</v>
      </c>
      <c r="B55" s="787">
        <v>100</v>
      </c>
      <c r="C55" s="655">
        <v>500</v>
      </c>
      <c r="D55" s="787">
        <v>100</v>
      </c>
      <c r="E55" s="655">
        <v>500</v>
      </c>
      <c r="F55" s="839">
        <v>595.41254867924533</v>
      </c>
      <c r="G55" s="1261">
        <v>2.2999999999999998</v>
      </c>
      <c r="H55" s="1262" t="s">
        <v>381</v>
      </c>
      <c r="I55" s="1244" t="s">
        <v>381</v>
      </c>
      <c r="J55" s="1263" t="s">
        <v>381</v>
      </c>
    </row>
    <row r="56" spans="1:10" ht="11.25" customHeight="1" x14ac:dyDescent="0.2">
      <c r="A56" s="279" t="s">
        <v>236</v>
      </c>
      <c r="B56" s="787">
        <v>500</v>
      </c>
      <c r="C56" s="655">
        <v>1000</v>
      </c>
      <c r="D56" s="787">
        <v>500</v>
      </c>
      <c r="E56" s="655">
        <v>1000</v>
      </c>
      <c r="F56" s="839" t="s">
        <v>564</v>
      </c>
      <c r="G56" s="1261">
        <v>1.8</v>
      </c>
      <c r="H56" s="1262">
        <v>1100</v>
      </c>
      <c r="I56" s="1244">
        <v>0.18</v>
      </c>
      <c r="J56" s="1263">
        <v>10</v>
      </c>
    </row>
    <row r="57" spans="1:10" ht="11.25" customHeight="1" x14ac:dyDescent="0.2">
      <c r="A57" s="279" t="s">
        <v>237</v>
      </c>
      <c r="B57" s="787">
        <v>500</v>
      </c>
      <c r="C57" s="655">
        <v>1000</v>
      </c>
      <c r="D57" s="787">
        <v>500</v>
      </c>
      <c r="E57" s="655">
        <v>1000</v>
      </c>
      <c r="F57" s="839" t="s">
        <v>564</v>
      </c>
      <c r="G57" s="1261" t="s">
        <v>466</v>
      </c>
      <c r="H57" s="1262" t="s">
        <v>381</v>
      </c>
      <c r="I57" s="1244" t="s">
        <v>381</v>
      </c>
      <c r="J57" s="1263" t="s">
        <v>381</v>
      </c>
    </row>
    <row r="58" spans="1:10" ht="11.25" customHeight="1" x14ac:dyDescent="0.2">
      <c r="A58" s="279" t="s">
        <v>375</v>
      </c>
      <c r="B58" s="787">
        <v>500</v>
      </c>
      <c r="C58" s="655">
        <v>1000</v>
      </c>
      <c r="D58" s="787">
        <v>500</v>
      </c>
      <c r="E58" s="655">
        <v>1000</v>
      </c>
      <c r="F58" s="839" t="s">
        <v>564</v>
      </c>
      <c r="G58" s="1261" t="s">
        <v>467</v>
      </c>
      <c r="H58" s="1262" t="s">
        <v>381</v>
      </c>
      <c r="I58" s="1244" t="s">
        <v>381</v>
      </c>
      <c r="J58" s="1263" t="s">
        <v>381</v>
      </c>
    </row>
    <row r="59" spans="1:10" ht="11.25" customHeight="1" x14ac:dyDescent="0.2">
      <c r="A59" s="279" t="s">
        <v>376</v>
      </c>
      <c r="B59" s="787">
        <v>500</v>
      </c>
      <c r="C59" s="655">
        <v>1000</v>
      </c>
      <c r="D59" s="787">
        <v>500</v>
      </c>
      <c r="E59" s="655">
        <v>1000</v>
      </c>
      <c r="F59" s="839" t="s">
        <v>564</v>
      </c>
      <c r="G59" s="1261" t="s">
        <v>468</v>
      </c>
      <c r="H59" s="1262" t="s">
        <v>381</v>
      </c>
      <c r="I59" s="1244" t="s">
        <v>381</v>
      </c>
      <c r="J59" s="1263" t="s">
        <v>381</v>
      </c>
    </row>
    <row r="60" spans="1:10" ht="11.25" customHeight="1" x14ac:dyDescent="0.2">
      <c r="A60" s="279" t="s">
        <v>377</v>
      </c>
      <c r="B60" s="787">
        <v>1000</v>
      </c>
      <c r="C60" s="655">
        <v>2500</v>
      </c>
      <c r="D60" s="787">
        <v>1000</v>
      </c>
      <c r="E60" s="655">
        <v>2500</v>
      </c>
      <c r="F60" s="839" t="s">
        <v>564</v>
      </c>
      <c r="G60" s="1261" t="s">
        <v>469</v>
      </c>
      <c r="H60" s="1262" t="s">
        <v>381</v>
      </c>
      <c r="I60" s="1244" t="s">
        <v>381</v>
      </c>
      <c r="J60" s="1263" t="s">
        <v>381</v>
      </c>
    </row>
    <row r="61" spans="1:10" ht="11.25" customHeight="1" x14ac:dyDescent="0.2">
      <c r="A61" s="279" t="s">
        <v>244</v>
      </c>
      <c r="B61" s="787">
        <v>500</v>
      </c>
      <c r="C61" s="655">
        <v>1000</v>
      </c>
      <c r="D61" s="787">
        <v>500</v>
      </c>
      <c r="E61" s="655">
        <v>1000</v>
      </c>
      <c r="F61" s="839">
        <v>1685.682837735849</v>
      </c>
      <c r="G61" s="1261">
        <v>234</v>
      </c>
      <c r="H61" s="1262">
        <v>125000</v>
      </c>
      <c r="I61" s="1244">
        <v>30</v>
      </c>
      <c r="J61" s="1263">
        <v>7.8</v>
      </c>
    </row>
    <row r="62" spans="1:10" ht="11.25" customHeight="1" x14ac:dyDescent="0.2">
      <c r="A62" s="279" t="s">
        <v>245</v>
      </c>
      <c r="B62" s="787">
        <v>500</v>
      </c>
      <c r="C62" s="655">
        <v>1000</v>
      </c>
      <c r="D62" s="787">
        <v>500</v>
      </c>
      <c r="E62" s="655">
        <v>1000</v>
      </c>
      <c r="F62" s="839">
        <v>2981.506415094339</v>
      </c>
      <c r="G62" s="1261">
        <v>79</v>
      </c>
      <c r="H62" s="1262">
        <v>2424</v>
      </c>
      <c r="I62" s="1244">
        <v>0.59</v>
      </c>
      <c r="J62" s="1263">
        <v>133.89830508474577</v>
      </c>
    </row>
    <row r="63" spans="1:10" ht="11.25" customHeight="1" x14ac:dyDescent="0.2">
      <c r="A63" s="279" t="s">
        <v>307</v>
      </c>
      <c r="B63" s="787">
        <v>500</v>
      </c>
      <c r="C63" s="655">
        <v>1000</v>
      </c>
      <c r="D63" s="787">
        <v>500</v>
      </c>
      <c r="E63" s="655">
        <v>1000</v>
      </c>
      <c r="F63" s="839">
        <v>1207.9647647798743</v>
      </c>
      <c r="G63" s="1261">
        <v>591</v>
      </c>
      <c r="H63" s="1262">
        <v>2000000</v>
      </c>
      <c r="I63" s="1244">
        <v>500</v>
      </c>
      <c r="J63" s="1263">
        <v>1.1819999999999999</v>
      </c>
    </row>
    <row r="64" spans="1:10" ht="11.25" customHeight="1" x14ac:dyDescent="0.2">
      <c r="A64" s="279" t="s">
        <v>308</v>
      </c>
      <c r="B64" s="787">
        <v>100</v>
      </c>
      <c r="C64" s="655">
        <v>500</v>
      </c>
      <c r="D64" s="787">
        <v>100</v>
      </c>
      <c r="E64" s="655">
        <v>500</v>
      </c>
      <c r="F64" s="839">
        <v>2370.3051194968548</v>
      </c>
      <c r="G64" s="1261">
        <v>215</v>
      </c>
      <c r="H64" s="1262" t="s">
        <v>381</v>
      </c>
      <c r="I64" s="1244" t="s">
        <v>381</v>
      </c>
      <c r="J64" s="1263" t="s">
        <v>381</v>
      </c>
    </row>
    <row r="65" spans="1:10" ht="11.25" customHeight="1" x14ac:dyDescent="0.2">
      <c r="A65" s="279" t="s">
        <v>238</v>
      </c>
      <c r="B65" s="787">
        <v>500</v>
      </c>
      <c r="C65" s="655">
        <v>1000</v>
      </c>
      <c r="D65" s="787">
        <v>500</v>
      </c>
      <c r="E65" s="655">
        <v>1000</v>
      </c>
      <c r="F65" s="839">
        <v>1851.1077232704401</v>
      </c>
      <c r="G65" s="1261">
        <v>331</v>
      </c>
      <c r="H65" s="1262">
        <v>67320</v>
      </c>
      <c r="I65" s="1244">
        <v>17</v>
      </c>
      <c r="J65" s="1263">
        <v>19.470588235294116</v>
      </c>
    </row>
    <row r="66" spans="1:10" ht="11.25" customHeight="1" x14ac:dyDescent="0.2">
      <c r="A66" s="279" t="s">
        <v>1002</v>
      </c>
      <c r="B66" s="787">
        <v>500</v>
      </c>
      <c r="C66" s="655">
        <v>1000</v>
      </c>
      <c r="D66" s="787">
        <v>500</v>
      </c>
      <c r="E66" s="655">
        <v>1000</v>
      </c>
      <c r="F66" s="839" t="s">
        <v>564</v>
      </c>
      <c r="G66" s="1261" t="s">
        <v>470</v>
      </c>
      <c r="H66" s="1262">
        <v>1400</v>
      </c>
      <c r="I66" s="1244">
        <v>0.21</v>
      </c>
      <c r="J66" s="1263">
        <v>0.31904761904761908</v>
      </c>
    </row>
    <row r="67" spans="1:10" ht="11.25" customHeight="1" x14ac:dyDescent="0.2">
      <c r="A67" s="279" t="s">
        <v>107</v>
      </c>
      <c r="B67" s="787">
        <v>500</v>
      </c>
      <c r="C67" s="655">
        <v>1000</v>
      </c>
      <c r="D67" s="787">
        <v>500</v>
      </c>
      <c r="E67" s="655">
        <v>1000</v>
      </c>
      <c r="F67" s="839" t="s">
        <v>564</v>
      </c>
      <c r="G67" s="1261">
        <v>8.25E-5</v>
      </c>
      <c r="H67" s="1262" t="s">
        <v>381</v>
      </c>
      <c r="I67" s="1244" t="s">
        <v>381</v>
      </c>
      <c r="J67" s="1263" t="s">
        <v>381</v>
      </c>
    </row>
    <row r="68" spans="1:10" ht="11.25" customHeight="1" x14ac:dyDescent="0.2">
      <c r="A68" s="279" t="s">
        <v>1003</v>
      </c>
      <c r="B68" s="787">
        <v>100</v>
      </c>
      <c r="C68" s="655">
        <v>500</v>
      </c>
      <c r="D68" s="787">
        <v>100</v>
      </c>
      <c r="E68" s="655">
        <v>500</v>
      </c>
      <c r="F68" s="839">
        <v>1363.3675471698114</v>
      </c>
      <c r="G68" s="1261">
        <v>42</v>
      </c>
      <c r="H68" s="1262">
        <v>1190</v>
      </c>
      <c r="I68" s="1244">
        <v>0.25</v>
      </c>
      <c r="J68" s="1263">
        <v>168</v>
      </c>
    </row>
    <row r="69" spans="1:10" ht="11.25" customHeight="1" x14ac:dyDescent="0.2">
      <c r="A69" s="279" t="s">
        <v>309</v>
      </c>
      <c r="B69" s="787">
        <v>500</v>
      </c>
      <c r="C69" s="655">
        <v>1000</v>
      </c>
      <c r="D69" s="787">
        <v>500</v>
      </c>
      <c r="E69" s="655">
        <v>1000</v>
      </c>
      <c r="F69" s="839">
        <v>1571.9654339622643</v>
      </c>
      <c r="G69" s="1261">
        <v>43</v>
      </c>
      <c r="H69" s="1262">
        <v>4160</v>
      </c>
      <c r="I69" s="1244">
        <v>1</v>
      </c>
      <c r="J69" s="1263">
        <v>43</v>
      </c>
    </row>
    <row r="70" spans="1:10" ht="11.25" customHeight="1" x14ac:dyDescent="0.2">
      <c r="A70" s="279" t="s">
        <v>1004</v>
      </c>
      <c r="B70" s="787">
        <v>1000</v>
      </c>
      <c r="C70" s="655">
        <v>2500</v>
      </c>
      <c r="D70" s="787">
        <v>1000</v>
      </c>
      <c r="E70" s="655">
        <v>2500</v>
      </c>
      <c r="F70" s="839" t="s">
        <v>564</v>
      </c>
      <c r="G70" s="1261" t="s">
        <v>471</v>
      </c>
      <c r="H70" s="1262" t="s">
        <v>381</v>
      </c>
      <c r="I70" s="1244" t="s">
        <v>381</v>
      </c>
      <c r="J70" s="1263" t="s">
        <v>381</v>
      </c>
    </row>
    <row r="71" spans="1:10" ht="11.25" customHeight="1" x14ac:dyDescent="0.2">
      <c r="A71" s="279" t="s">
        <v>1005</v>
      </c>
      <c r="B71" s="787">
        <v>500</v>
      </c>
      <c r="C71" s="655">
        <v>1000</v>
      </c>
      <c r="D71" s="787">
        <v>500</v>
      </c>
      <c r="E71" s="655">
        <v>1000</v>
      </c>
      <c r="F71" s="839" t="s">
        <v>564</v>
      </c>
      <c r="G71" s="1261" t="s">
        <v>472</v>
      </c>
      <c r="H71" s="1262" t="s">
        <v>381</v>
      </c>
      <c r="I71" s="1244" t="s">
        <v>381</v>
      </c>
      <c r="J71" s="1263" t="s">
        <v>381</v>
      </c>
    </row>
    <row r="72" spans="1:10" ht="11.25" customHeight="1" x14ac:dyDescent="0.2">
      <c r="A72" s="279" t="s">
        <v>1007</v>
      </c>
      <c r="B72" s="787">
        <v>100</v>
      </c>
      <c r="C72" s="655">
        <v>500</v>
      </c>
      <c r="D72" s="787">
        <v>100</v>
      </c>
      <c r="E72" s="655">
        <v>500</v>
      </c>
      <c r="F72" s="839" t="s">
        <v>564</v>
      </c>
      <c r="G72" s="1261" t="s">
        <v>473</v>
      </c>
      <c r="H72" s="1262">
        <v>1</v>
      </c>
      <c r="I72" s="1244">
        <v>1.9699999999999999E-4</v>
      </c>
      <c r="J72" s="1263">
        <v>497.46192893401019</v>
      </c>
    </row>
    <row r="73" spans="1:10" ht="11.25" customHeight="1" x14ac:dyDescent="0.2">
      <c r="A73" s="279" t="s">
        <v>1006</v>
      </c>
      <c r="B73" s="787">
        <v>500</v>
      </c>
      <c r="C73" s="655">
        <v>1000</v>
      </c>
      <c r="D73" s="787">
        <v>500</v>
      </c>
      <c r="E73" s="655">
        <v>1000</v>
      </c>
      <c r="F73" s="839" t="s">
        <v>564</v>
      </c>
      <c r="G73" s="1261" t="s">
        <v>697</v>
      </c>
      <c r="H73" s="1262" t="s">
        <v>381</v>
      </c>
      <c r="I73" s="1244" t="s">
        <v>381</v>
      </c>
      <c r="J73" s="1263" t="s">
        <v>381</v>
      </c>
    </row>
    <row r="74" spans="1:10" ht="11.25" customHeight="1" x14ac:dyDescent="0.2">
      <c r="A74" s="279" t="s">
        <v>108</v>
      </c>
      <c r="B74" s="787">
        <v>500</v>
      </c>
      <c r="C74" s="655">
        <v>1000</v>
      </c>
      <c r="D74" s="787">
        <v>500</v>
      </c>
      <c r="E74" s="655">
        <v>1000</v>
      </c>
      <c r="F74" s="839" t="s">
        <v>564</v>
      </c>
      <c r="G74" s="1261">
        <v>8.9999999999999998E-4</v>
      </c>
      <c r="H74" s="1262" t="s">
        <v>381</v>
      </c>
      <c r="I74" s="1244" t="s">
        <v>381</v>
      </c>
      <c r="J74" s="1263" t="s">
        <v>381</v>
      </c>
    </row>
    <row r="75" spans="1:10" ht="11.25" customHeight="1" x14ac:dyDescent="0.2">
      <c r="A75" s="279" t="s">
        <v>310</v>
      </c>
      <c r="B75" s="787">
        <v>500</v>
      </c>
      <c r="C75" s="655">
        <v>1000</v>
      </c>
      <c r="D75" s="787">
        <v>500</v>
      </c>
      <c r="E75" s="655">
        <v>1000</v>
      </c>
      <c r="F75" s="839" t="s">
        <v>564</v>
      </c>
      <c r="G75" s="1261" t="s">
        <v>474</v>
      </c>
      <c r="H75" s="1262" t="s">
        <v>381</v>
      </c>
      <c r="I75" s="1244" t="s">
        <v>381</v>
      </c>
      <c r="J75" s="1263" t="s">
        <v>381</v>
      </c>
    </row>
    <row r="76" spans="1:10" ht="11.25" customHeight="1" x14ac:dyDescent="0.2">
      <c r="A76" s="279" t="s">
        <v>109</v>
      </c>
      <c r="B76" s="787">
        <v>500</v>
      </c>
      <c r="C76" s="655">
        <v>1000</v>
      </c>
      <c r="D76" s="787">
        <v>500</v>
      </c>
      <c r="E76" s="655">
        <v>1000</v>
      </c>
      <c r="F76" s="839" t="s">
        <v>564</v>
      </c>
      <c r="G76" s="1261">
        <v>1.47E-4</v>
      </c>
      <c r="H76" s="1262" t="s">
        <v>381</v>
      </c>
      <c r="I76" s="1244" t="s">
        <v>381</v>
      </c>
      <c r="J76" s="1263" t="s">
        <v>381</v>
      </c>
    </row>
    <row r="77" spans="1:10" ht="11.25" customHeight="1" x14ac:dyDescent="0.2">
      <c r="A77" s="279" t="s">
        <v>110</v>
      </c>
      <c r="B77" s="787">
        <v>500</v>
      </c>
      <c r="C77" s="655">
        <v>1000</v>
      </c>
      <c r="D77" s="787">
        <v>500</v>
      </c>
      <c r="E77" s="655">
        <v>1000</v>
      </c>
      <c r="F77" s="839" t="s">
        <v>564</v>
      </c>
      <c r="G77" s="1261">
        <v>5.6700000000000001E-4</v>
      </c>
      <c r="H77" s="1262" t="s">
        <v>381</v>
      </c>
      <c r="I77" s="1244" t="s">
        <v>381</v>
      </c>
      <c r="J77" s="1263" t="s">
        <v>381</v>
      </c>
    </row>
    <row r="78" spans="1:10" ht="11.25" customHeight="1" x14ac:dyDescent="0.2">
      <c r="A78" s="279" t="s">
        <v>402</v>
      </c>
      <c r="B78" s="787">
        <v>500</v>
      </c>
      <c r="C78" s="655">
        <v>1000</v>
      </c>
      <c r="D78" s="787">
        <v>500</v>
      </c>
      <c r="E78" s="655">
        <v>1000</v>
      </c>
      <c r="F78" s="839">
        <v>115637.86163522014</v>
      </c>
      <c r="G78" s="1261">
        <v>37</v>
      </c>
      <c r="H78" s="1262">
        <v>612000</v>
      </c>
      <c r="I78" s="1244">
        <v>170</v>
      </c>
      <c r="J78" s="1263">
        <v>0.21764705882352942</v>
      </c>
    </row>
    <row r="79" spans="1:10" ht="11.25" customHeight="1" x14ac:dyDescent="0.2">
      <c r="A79" s="279" t="s">
        <v>635</v>
      </c>
      <c r="B79" s="787">
        <v>1000</v>
      </c>
      <c r="C79" s="655">
        <v>2500</v>
      </c>
      <c r="D79" s="787">
        <v>1000</v>
      </c>
      <c r="E79" s="655">
        <v>2500</v>
      </c>
      <c r="F79" s="839" t="s">
        <v>564</v>
      </c>
      <c r="G79" s="1261">
        <v>1.5E-9</v>
      </c>
      <c r="H79" s="1262" t="s">
        <v>381</v>
      </c>
      <c r="I79" s="1244" t="s">
        <v>381</v>
      </c>
      <c r="J79" s="1263" t="s">
        <v>381</v>
      </c>
    </row>
    <row r="80" spans="1:10" ht="11.25" customHeight="1" x14ac:dyDescent="0.2">
      <c r="A80" s="279" t="s">
        <v>111</v>
      </c>
      <c r="B80" s="787">
        <v>500</v>
      </c>
      <c r="C80" s="655">
        <v>1000</v>
      </c>
      <c r="D80" s="787">
        <v>500</v>
      </c>
      <c r="E80" s="655">
        <v>1000</v>
      </c>
      <c r="F80" s="839" t="s">
        <v>564</v>
      </c>
      <c r="G80" s="1261">
        <v>6.8999999999999996E-8</v>
      </c>
      <c r="H80" s="1262" t="s">
        <v>381</v>
      </c>
      <c r="I80" s="1244" t="s">
        <v>381</v>
      </c>
      <c r="J80" s="1263" t="s">
        <v>381</v>
      </c>
    </row>
    <row r="81" spans="1:10" ht="11.25" customHeight="1" x14ac:dyDescent="0.2">
      <c r="A81" s="279" t="s">
        <v>384</v>
      </c>
      <c r="B81" s="787">
        <v>500</v>
      </c>
      <c r="C81" s="655">
        <v>1000</v>
      </c>
      <c r="D81" s="787">
        <v>500</v>
      </c>
      <c r="E81" s="655">
        <v>1000</v>
      </c>
      <c r="F81" s="839" t="s">
        <v>564</v>
      </c>
      <c r="G81" s="1261" t="s">
        <v>463</v>
      </c>
      <c r="H81" s="1262" t="s">
        <v>381</v>
      </c>
      <c r="I81" s="1244" t="s">
        <v>381</v>
      </c>
      <c r="J81" s="1263" t="s">
        <v>381</v>
      </c>
    </row>
    <row r="82" spans="1:10" ht="11.25" customHeight="1" x14ac:dyDescent="0.2">
      <c r="A82" s="279" t="s">
        <v>350</v>
      </c>
      <c r="B82" s="787">
        <v>500</v>
      </c>
      <c r="C82" s="655">
        <v>1000</v>
      </c>
      <c r="D82" s="787">
        <v>500</v>
      </c>
      <c r="E82" s="655">
        <v>1000</v>
      </c>
      <c r="F82" s="839" t="s">
        <v>564</v>
      </c>
      <c r="G82" s="1261" t="s">
        <v>475</v>
      </c>
      <c r="H82" s="1262" t="s">
        <v>381</v>
      </c>
      <c r="I82" s="1244" t="s">
        <v>381</v>
      </c>
      <c r="J82" s="1263" t="s">
        <v>381</v>
      </c>
    </row>
    <row r="83" spans="1:10" ht="11.25" customHeight="1" x14ac:dyDescent="0.2">
      <c r="A83" s="279" t="s">
        <v>36</v>
      </c>
      <c r="B83" s="787">
        <v>500</v>
      </c>
      <c r="C83" s="655">
        <v>1000</v>
      </c>
      <c r="D83" s="787">
        <v>500</v>
      </c>
      <c r="E83" s="655">
        <v>1000</v>
      </c>
      <c r="F83" s="839">
        <v>101902.84150943397</v>
      </c>
      <c r="G83" s="1261">
        <v>56.5</v>
      </c>
      <c r="H83" s="1262">
        <v>19200</v>
      </c>
      <c r="I83" s="1244">
        <v>10</v>
      </c>
      <c r="J83" s="1263">
        <v>5.65</v>
      </c>
    </row>
    <row r="84" spans="1:10" ht="11.25" customHeight="1" x14ac:dyDescent="0.2">
      <c r="A84" s="279" t="s">
        <v>351</v>
      </c>
      <c r="B84" s="787">
        <v>479.48318616352208</v>
      </c>
      <c r="C84" s="655">
        <v>479.48318616352208</v>
      </c>
      <c r="D84" s="787">
        <v>500</v>
      </c>
      <c r="E84" s="655">
        <v>1000</v>
      </c>
      <c r="F84" s="839">
        <v>479.48318616352208</v>
      </c>
      <c r="G84" s="1261">
        <v>10</v>
      </c>
      <c r="H84" s="1262">
        <v>2000</v>
      </c>
      <c r="I84" s="1244">
        <v>0.45</v>
      </c>
      <c r="J84" s="1263">
        <v>22.222222222222221</v>
      </c>
    </row>
    <row r="85" spans="1:10" ht="11.25" customHeight="1" x14ac:dyDescent="0.2">
      <c r="A85" s="279" t="s">
        <v>352</v>
      </c>
      <c r="B85" s="787">
        <v>500</v>
      </c>
      <c r="C85" s="655">
        <v>1000</v>
      </c>
      <c r="D85" s="787">
        <v>500</v>
      </c>
      <c r="E85" s="655">
        <v>1000</v>
      </c>
      <c r="F85" s="839" t="s">
        <v>564</v>
      </c>
      <c r="G85" s="1261" t="s">
        <v>476</v>
      </c>
      <c r="H85" s="1262" t="s">
        <v>381</v>
      </c>
      <c r="I85" s="1244" t="s">
        <v>381</v>
      </c>
      <c r="J85" s="1263" t="s">
        <v>381</v>
      </c>
    </row>
    <row r="86" spans="1:10" ht="11.25" customHeight="1" x14ac:dyDescent="0.2">
      <c r="A86" s="279" t="s">
        <v>353</v>
      </c>
      <c r="B86" s="787">
        <v>500</v>
      </c>
      <c r="C86" s="655">
        <v>1000</v>
      </c>
      <c r="D86" s="787">
        <v>500</v>
      </c>
      <c r="E86" s="655">
        <v>1000</v>
      </c>
      <c r="F86" s="839" t="s">
        <v>564</v>
      </c>
      <c r="G86" s="1261" t="s">
        <v>477</v>
      </c>
      <c r="H86" s="1262" t="s">
        <v>381</v>
      </c>
      <c r="I86" s="1244" t="s">
        <v>381</v>
      </c>
      <c r="J86" s="1263" t="s">
        <v>381</v>
      </c>
    </row>
    <row r="87" spans="1:10" ht="11.25" customHeight="1" x14ac:dyDescent="0.2">
      <c r="A87" s="279" t="s">
        <v>112</v>
      </c>
      <c r="B87" s="787">
        <v>500</v>
      </c>
      <c r="C87" s="655">
        <v>1000</v>
      </c>
      <c r="D87" s="787">
        <v>500</v>
      </c>
      <c r="E87" s="655">
        <v>1000</v>
      </c>
      <c r="F87" s="839" t="s">
        <v>564</v>
      </c>
      <c r="G87" s="1261">
        <v>4.3000000000000001E-10</v>
      </c>
      <c r="H87" s="1262" t="s">
        <v>381</v>
      </c>
      <c r="I87" s="1244" t="s">
        <v>381</v>
      </c>
      <c r="J87" s="1263" t="s">
        <v>381</v>
      </c>
    </row>
    <row r="88" spans="1:10" ht="11.25" customHeight="1" x14ac:dyDescent="0.2">
      <c r="A88" s="279" t="s">
        <v>354</v>
      </c>
      <c r="B88" s="787">
        <v>1000</v>
      </c>
      <c r="C88" s="655">
        <v>2500</v>
      </c>
      <c r="D88" s="787">
        <v>1000</v>
      </c>
      <c r="E88" s="655">
        <v>2500</v>
      </c>
      <c r="F88" s="839" t="s">
        <v>564</v>
      </c>
      <c r="G88" s="1261" t="s">
        <v>696</v>
      </c>
      <c r="H88" s="1262">
        <v>300</v>
      </c>
      <c r="I88" s="1244">
        <v>0.02</v>
      </c>
      <c r="J88" s="1263">
        <v>1.4999999999999998E-2</v>
      </c>
    </row>
    <row r="89" spans="1:10" ht="11.25" customHeight="1" x14ac:dyDescent="0.2">
      <c r="A89" s="279" t="s">
        <v>355</v>
      </c>
      <c r="B89" s="787">
        <v>1000</v>
      </c>
      <c r="C89" s="655">
        <v>2500</v>
      </c>
      <c r="D89" s="787">
        <v>1000</v>
      </c>
      <c r="E89" s="655">
        <v>2500</v>
      </c>
      <c r="F89" s="839" t="s">
        <v>564</v>
      </c>
      <c r="G89" s="1261" t="s">
        <v>478</v>
      </c>
      <c r="H89" s="1262">
        <v>300</v>
      </c>
      <c r="I89" s="1244">
        <v>1.9E-2</v>
      </c>
      <c r="J89" s="1263">
        <v>1.3684210526315789E-4</v>
      </c>
    </row>
    <row r="90" spans="1:10" ht="11.25" customHeight="1" x14ac:dyDescent="0.2">
      <c r="A90" s="279" t="s">
        <v>385</v>
      </c>
      <c r="B90" s="787">
        <v>500</v>
      </c>
      <c r="C90" s="655">
        <v>1000</v>
      </c>
      <c r="D90" s="787">
        <v>500</v>
      </c>
      <c r="E90" s="655">
        <v>1000</v>
      </c>
      <c r="F90" s="839" t="s">
        <v>564</v>
      </c>
      <c r="G90" s="1261" t="s">
        <v>837</v>
      </c>
      <c r="H90" s="1262" t="s">
        <v>381</v>
      </c>
      <c r="I90" s="1244" t="s">
        <v>381</v>
      </c>
      <c r="J90" s="1263" t="s">
        <v>381</v>
      </c>
    </row>
    <row r="91" spans="1:10" ht="11.25" customHeight="1" x14ac:dyDescent="0.2">
      <c r="A91" s="279" t="s">
        <v>356</v>
      </c>
      <c r="B91" s="787">
        <v>500</v>
      </c>
      <c r="C91" s="655">
        <v>1000</v>
      </c>
      <c r="D91" s="787">
        <v>500</v>
      </c>
      <c r="E91" s="655">
        <v>1000</v>
      </c>
      <c r="F91" s="839" t="s">
        <v>564</v>
      </c>
      <c r="G91" s="1261">
        <v>0.15</v>
      </c>
      <c r="H91" s="1262">
        <v>12000</v>
      </c>
      <c r="I91" s="1244">
        <v>1.1000000000000001</v>
      </c>
      <c r="J91" s="1263">
        <v>0.13636363636363635</v>
      </c>
    </row>
    <row r="92" spans="1:10" ht="11.25" customHeight="1" x14ac:dyDescent="0.2">
      <c r="A92" s="279" t="s">
        <v>378</v>
      </c>
      <c r="B92" s="787">
        <v>500</v>
      </c>
      <c r="C92" s="655">
        <v>1000</v>
      </c>
      <c r="D92" s="787">
        <v>500</v>
      </c>
      <c r="E92" s="655">
        <v>1000</v>
      </c>
      <c r="F92" s="839" t="s">
        <v>564</v>
      </c>
      <c r="G92" s="1261" t="s">
        <v>838</v>
      </c>
      <c r="H92" s="1262" t="s">
        <v>381</v>
      </c>
      <c r="I92" s="1244" t="s">
        <v>381</v>
      </c>
      <c r="J92" s="1263" t="s">
        <v>381</v>
      </c>
    </row>
    <row r="93" spans="1:10" ht="11.25" customHeight="1" x14ac:dyDescent="0.2">
      <c r="A93" s="279" t="s">
        <v>357</v>
      </c>
      <c r="B93" s="787">
        <v>500</v>
      </c>
      <c r="C93" s="655">
        <v>1000</v>
      </c>
      <c r="D93" s="787">
        <v>500</v>
      </c>
      <c r="E93" s="655">
        <v>1000</v>
      </c>
      <c r="F93" s="839" t="s">
        <v>564</v>
      </c>
      <c r="G93" s="1261" t="s">
        <v>839</v>
      </c>
      <c r="H93" s="1262" t="s">
        <v>381</v>
      </c>
      <c r="I93" s="1244" t="s">
        <v>381</v>
      </c>
      <c r="J93" s="1263" t="s">
        <v>381</v>
      </c>
    </row>
    <row r="94" spans="1:10" ht="11.25" customHeight="1" x14ac:dyDescent="0.2">
      <c r="A94" s="279" t="s">
        <v>113</v>
      </c>
      <c r="B94" s="787">
        <v>500</v>
      </c>
      <c r="C94" s="655">
        <v>1000</v>
      </c>
      <c r="D94" s="787">
        <v>500</v>
      </c>
      <c r="E94" s="655">
        <v>1000</v>
      </c>
      <c r="F94" s="839" t="s">
        <v>564</v>
      </c>
      <c r="G94" s="1261">
        <v>2.2499999999999999E-7</v>
      </c>
      <c r="H94" s="1262" t="s">
        <v>381</v>
      </c>
      <c r="I94" s="1244" t="s">
        <v>381</v>
      </c>
      <c r="J94" s="1263" t="s">
        <v>381</v>
      </c>
    </row>
    <row r="95" spans="1:10" ht="11.25" customHeight="1" x14ac:dyDescent="0.2">
      <c r="A95" s="279" t="s">
        <v>358</v>
      </c>
      <c r="B95" s="787">
        <v>500</v>
      </c>
      <c r="C95" s="655">
        <v>1000</v>
      </c>
      <c r="D95" s="787">
        <v>500</v>
      </c>
      <c r="E95" s="655">
        <v>1000</v>
      </c>
      <c r="F95" s="839" t="s">
        <v>564</v>
      </c>
      <c r="G95" s="1261" t="s">
        <v>467</v>
      </c>
      <c r="H95" s="1262" t="s">
        <v>381</v>
      </c>
      <c r="I95" s="1244" t="s">
        <v>381</v>
      </c>
      <c r="J95" s="1263" t="s">
        <v>381</v>
      </c>
    </row>
    <row r="96" spans="1:10" ht="11.25" customHeight="1" x14ac:dyDescent="0.2">
      <c r="A96" s="279" t="s">
        <v>114</v>
      </c>
      <c r="B96" s="787">
        <v>500</v>
      </c>
      <c r="C96" s="655">
        <v>1000</v>
      </c>
      <c r="D96" s="787">
        <v>500</v>
      </c>
      <c r="E96" s="655">
        <v>1000</v>
      </c>
      <c r="F96" s="839" t="s">
        <v>564</v>
      </c>
      <c r="G96" s="1261">
        <v>0.438</v>
      </c>
      <c r="H96" s="1262" t="s">
        <v>381</v>
      </c>
      <c r="I96" s="1244" t="s">
        <v>381</v>
      </c>
      <c r="J96" s="1263" t="s">
        <v>381</v>
      </c>
    </row>
    <row r="97" spans="1:10" ht="11.25" customHeight="1" x14ac:dyDescent="0.2">
      <c r="A97" s="279" t="s">
        <v>359</v>
      </c>
      <c r="B97" s="787">
        <v>1000</v>
      </c>
      <c r="C97" s="655">
        <v>2500</v>
      </c>
      <c r="D97" s="787">
        <v>1000</v>
      </c>
      <c r="E97" s="655">
        <v>2500</v>
      </c>
      <c r="F97" s="839" t="s">
        <v>564</v>
      </c>
      <c r="G97" s="1261" t="s">
        <v>381</v>
      </c>
      <c r="H97" s="1262" t="s">
        <v>381</v>
      </c>
      <c r="I97" s="1244" t="s">
        <v>381</v>
      </c>
      <c r="J97" s="1263" t="s">
        <v>381</v>
      </c>
    </row>
    <row r="98" spans="1:10" ht="11.25" customHeight="1" x14ac:dyDescent="0.2">
      <c r="A98" s="279" t="s">
        <v>360</v>
      </c>
      <c r="B98" s="787">
        <v>500</v>
      </c>
      <c r="C98" s="655">
        <v>1000</v>
      </c>
      <c r="D98" s="787">
        <v>500</v>
      </c>
      <c r="E98" s="655">
        <v>1000</v>
      </c>
      <c r="F98" s="839" t="s">
        <v>564</v>
      </c>
      <c r="G98" s="1261" t="s">
        <v>698</v>
      </c>
      <c r="H98" s="1262" t="s">
        <v>381</v>
      </c>
      <c r="I98" s="1244" t="s">
        <v>381</v>
      </c>
      <c r="J98" s="1263" t="s">
        <v>381</v>
      </c>
    </row>
    <row r="99" spans="1:10" ht="11.25" customHeight="1" x14ac:dyDescent="0.2">
      <c r="A99" s="279" t="s">
        <v>361</v>
      </c>
      <c r="B99" s="787">
        <v>500</v>
      </c>
      <c r="C99" s="655">
        <v>1000</v>
      </c>
      <c r="D99" s="787">
        <v>500</v>
      </c>
      <c r="E99" s="655">
        <v>1000</v>
      </c>
      <c r="F99" s="839" t="s">
        <v>564</v>
      </c>
      <c r="G99" s="1261" t="s">
        <v>840</v>
      </c>
      <c r="H99" s="1262" t="s">
        <v>381</v>
      </c>
      <c r="I99" s="1244" t="s">
        <v>381</v>
      </c>
      <c r="J99" s="1263" t="s">
        <v>381</v>
      </c>
    </row>
    <row r="100" spans="1:10" ht="11.25" customHeight="1" x14ac:dyDescent="0.2">
      <c r="A100" s="279" t="s">
        <v>363</v>
      </c>
      <c r="B100" s="787">
        <v>500</v>
      </c>
      <c r="C100" s="655">
        <v>1000</v>
      </c>
      <c r="D100" s="787">
        <v>500</v>
      </c>
      <c r="E100" s="655">
        <v>1000</v>
      </c>
      <c r="F100" s="839">
        <v>28431.476163522013</v>
      </c>
      <c r="G100" s="1261">
        <v>100</v>
      </c>
      <c r="H100" s="1262">
        <v>32000</v>
      </c>
      <c r="I100" s="1244">
        <v>11</v>
      </c>
      <c r="J100" s="1263">
        <v>9.0909090909090917</v>
      </c>
    </row>
    <row r="101" spans="1:10" ht="11.25" customHeight="1" x14ac:dyDescent="0.2">
      <c r="A101" s="279" t="s">
        <v>364</v>
      </c>
      <c r="B101" s="787">
        <v>100</v>
      </c>
      <c r="C101" s="655">
        <v>500</v>
      </c>
      <c r="D101" s="787">
        <v>100</v>
      </c>
      <c r="E101" s="655">
        <v>500</v>
      </c>
      <c r="F101" s="839">
        <v>3356.5423899371067</v>
      </c>
      <c r="G101" s="1261">
        <v>10</v>
      </c>
      <c r="H101" s="1262">
        <v>420</v>
      </c>
      <c r="I101" s="1244">
        <v>0.1</v>
      </c>
      <c r="J101" s="1263">
        <v>100</v>
      </c>
    </row>
    <row r="102" spans="1:10" ht="11.25" customHeight="1" x14ac:dyDescent="0.2">
      <c r="A102" s="279" t="s">
        <v>365</v>
      </c>
      <c r="B102" s="787">
        <v>100</v>
      </c>
      <c r="C102" s="655">
        <v>500</v>
      </c>
      <c r="D102" s="787">
        <v>100</v>
      </c>
      <c r="E102" s="655">
        <v>500</v>
      </c>
      <c r="F102" s="839" t="s">
        <v>564</v>
      </c>
      <c r="G102" s="1261" t="s">
        <v>381</v>
      </c>
      <c r="H102" s="1262" t="s">
        <v>381</v>
      </c>
      <c r="I102" s="1244" t="s">
        <v>381</v>
      </c>
      <c r="J102" s="1263" t="s">
        <v>381</v>
      </c>
    </row>
    <row r="103" spans="1:10" ht="11.25" customHeight="1" x14ac:dyDescent="0.2">
      <c r="A103" s="279" t="s">
        <v>366</v>
      </c>
      <c r="B103" s="787">
        <v>100</v>
      </c>
      <c r="C103" s="655">
        <v>500</v>
      </c>
      <c r="D103" s="787">
        <v>100</v>
      </c>
      <c r="E103" s="655">
        <v>500</v>
      </c>
      <c r="F103" s="839">
        <v>8869.0732075471715</v>
      </c>
      <c r="G103" s="1261">
        <v>245</v>
      </c>
      <c r="H103" s="1262">
        <v>530</v>
      </c>
      <c r="I103" s="1244">
        <v>0.13</v>
      </c>
      <c r="J103" s="1263">
        <v>1884.6153846153845</v>
      </c>
    </row>
    <row r="104" spans="1:10" ht="11.25" customHeight="1" x14ac:dyDescent="0.2">
      <c r="A104" s="279" t="s">
        <v>362</v>
      </c>
      <c r="B104" s="787">
        <v>500</v>
      </c>
      <c r="C104" s="655">
        <v>1000</v>
      </c>
      <c r="D104" s="787">
        <v>500</v>
      </c>
      <c r="E104" s="655">
        <v>1000</v>
      </c>
      <c r="F104" s="839">
        <v>3314.8708176100631</v>
      </c>
      <c r="G104" s="1261">
        <v>429</v>
      </c>
      <c r="H104" s="1262">
        <v>560000</v>
      </c>
      <c r="I104" s="1244">
        <v>160</v>
      </c>
      <c r="J104" s="1263">
        <v>2.6812499999999999</v>
      </c>
    </row>
    <row r="105" spans="1:10" ht="11.25" customHeight="1" x14ac:dyDescent="0.2">
      <c r="A105" s="279" t="s">
        <v>631</v>
      </c>
      <c r="B105" s="787">
        <v>500</v>
      </c>
      <c r="C105" s="655">
        <v>1000</v>
      </c>
      <c r="D105" s="787">
        <v>500</v>
      </c>
      <c r="E105" s="655">
        <v>1000</v>
      </c>
      <c r="F105" s="839" t="s">
        <v>564</v>
      </c>
      <c r="G105" s="1261" t="s">
        <v>841</v>
      </c>
      <c r="H105" s="1262">
        <v>68</v>
      </c>
      <c r="I105" s="1244">
        <v>1.15E-2</v>
      </c>
      <c r="J105" s="1263">
        <v>5.9130434782608701</v>
      </c>
    </row>
    <row r="106" spans="1:10" ht="11.25" customHeight="1" x14ac:dyDescent="0.2">
      <c r="A106" s="279" t="s">
        <v>632</v>
      </c>
      <c r="B106" s="787">
        <v>500</v>
      </c>
      <c r="C106" s="655">
        <v>1000</v>
      </c>
      <c r="D106" s="787">
        <v>500</v>
      </c>
      <c r="E106" s="655">
        <v>1000</v>
      </c>
      <c r="F106" s="839" t="s">
        <v>564</v>
      </c>
      <c r="G106" s="1261" t="s">
        <v>841</v>
      </c>
      <c r="H106" s="1262">
        <v>68</v>
      </c>
      <c r="I106" s="1244">
        <v>1.15E-2</v>
      </c>
      <c r="J106" s="1263">
        <v>5.9130434782608701</v>
      </c>
    </row>
    <row r="107" spans="1:10" ht="11.25" customHeight="1" x14ac:dyDescent="0.2">
      <c r="A107" s="279" t="s">
        <v>506</v>
      </c>
      <c r="B107" s="787">
        <v>1000</v>
      </c>
      <c r="C107" s="655">
        <v>2500</v>
      </c>
      <c r="D107" s="787">
        <v>1000</v>
      </c>
      <c r="E107" s="655">
        <v>2500</v>
      </c>
      <c r="F107" s="839" t="s">
        <v>564</v>
      </c>
      <c r="G107" s="1261" t="s">
        <v>381</v>
      </c>
      <c r="H107" s="1262" t="s">
        <v>381</v>
      </c>
      <c r="I107" s="1244" t="s">
        <v>381</v>
      </c>
      <c r="J107" s="1263" t="s">
        <v>381</v>
      </c>
    </row>
    <row r="108" spans="1:10" ht="11.25" customHeight="1" x14ac:dyDescent="0.2">
      <c r="A108" s="279" t="s">
        <v>507</v>
      </c>
      <c r="B108" s="787">
        <v>500</v>
      </c>
      <c r="C108" s="655">
        <v>1000</v>
      </c>
      <c r="D108" s="787">
        <v>500</v>
      </c>
      <c r="E108" s="655">
        <v>1000</v>
      </c>
      <c r="F108" s="839" t="s">
        <v>564</v>
      </c>
      <c r="G108" s="1261" t="s">
        <v>842</v>
      </c>
      <c r="H108" s="1262">
        <v>440</v>
      </c>
      <c r="I108" s="1244">
        <v>8.4000000000000005E-2</v>
      </c>
      <c r="J108" s="1263">
        <v>0.97619047619047616</v>
      </c>
    </row>
    <row r="109" spans="1:10" ht="11.25" customHeight="1" x14ac:dyDescent="0.2">
      <c r="A109" s="279" t="s">
        <v>866</v>
      </c>
      <c r="B109" s="787">
        <v>1000</v>
      </c>
      <c r="C109" s="655">
        <v>2500</v>
      </c>
      <c r="D109" s="787">
        <v>1000</v>
      </c>
      <c r="E109" s="655">
        <v>2500</v>
      </c>
      <c r="F109" s="839" t="s">
        <v>564</v>
      </c>
      <c r="G109" s="1261" t="s">
        <v>381</v>
      </c>
      <c r="H109" s="1262" t="s">
        <v>381</v>
      </c>
      <c r="I109" s="1244" t="s">
        <v>381</v>
      </c>
      <c r="J109" s="1263" t="s">
        <v>381</v>
      </c>
    </row>
    <row r="110" spans="1:10" ht="11.25" customHeight="1" x14ac:dyDescent="0.2">
      <c r="A110" s="279" t="s">
        <v>115</v>
      </c>
      <c r="B110" s="787">
        <v>500</v>
      </c>
      <c r="C110" s="655">
        <v>1000</v>
      </c>
      <c r="D110" s="787">
        <v>500</v>
      </c>
      <c r="E110" s="655">
        <v>1000</v>
      </c>
      <c r="F110" s="839">
        <v>3048.4437410062897</v>
      </c>
      <c r="G110" s="1261">
        <v>0.245</v>
      </c>
      <c r="H110" s="1262" t="s">
        <v>381</v>
      </c>
      <c r="I110" s="1244" t="s">
        <v>381</v>
      </c>
      <c r="J110" s="1263" t="s">
        <v>381</v>
      </c>
    </row>
    <row r="111" spans="1:10" ht="11.25" customHeight="1" x14ac:dyDescent="0.2">
      <c r="A111" s="279" t="s">
        <v>116</v>
      </c>
      <c r="B111" s="787">
        <v>500</v>
      </c>
      <c r="C111" s="655">
        <v>1000</v>
      </c>
      <c r="D111" s="787">
        <v>500</v>
      </c>
      <c r="E111" s="655">
        <v>1000</v>
      </c>
      <c r="F111" s="839" t="s">
        <v>564</v>
      </c>
      <c r="G111" s="1261">
        <v>0.04</v>
      </c>
      <c r="H111" s="1262" t="s">
        <v>381</v>
      </c>
      <c r="I111" s="1244" t="s">
        <v>381</v>
      </c>
      <c r="J111" s="1263" t="s">
        <v>381</v>
      </c>
    </row>
    <row r="112" spans="1:10" ht="11.25" customHeight="1" x14ac:dyDescent="0.2">
      <c r="A112" s="279" t="s">
        <v>117</v>
      </c>
      <c r="B112" s="787">
        <v>500</v>
      </c>
      <c r="C112" s="655">
        <v>1000</v>
      </c>
      <c r="D112" s="787">
        <v>500</v>
      </c>
      <c r="E112" s="655">
        <v>1000</v>
      </c>
      <c r="F112" s="839" t="s">
        <v>564</v>
      </c>
      <c r="G112" s="1261">
        <v>0.20899999999999999</v>
      </c>
      <c r="H112" s="1262" t="s">
        <v>381</v>
      </c>
      <c r="I112" s="1244" t="s">
        <v>381</v>
      </c>
      <c r="J112" s="1263" t="s">
        <v>381</v>
      </c>
    </row>
    <row r="113" spans="1:10" ht="11.25" customHeight="1" x14ac:dyDescent="0.2">
      <c r="A113" s="279" t="s">
        <v>118</v>
      </c>
      <c r="B113" s="787">
        <v>500</v>
      </c>
      <c r="C113" s="655">
        <v>1000</v>
      </c>
      <c r="D113" s="787">
        <v>500</v>
      </c>
      <c r="E113" s="655">
        <v>1000</v>
      </c>
      <c r="F113" s="839" t="s">
        <v>564</v>
      </c>
      <c r="G113" s="1261">
        <v>0.20399999999999999</v>
      </c>
      <c r="H113" s="1262" t="s">
        <v>381</v>
      </c>
      <c r="I113" s="1244" t="s">
        <v>381</v>
      </c>
      <c r="J113" s="1263" t="s">
        <v>381</v>
      </c>
    </row>
    <row r="114" spans="1:10" ht="11.25" customHeight="1" x14ac:dyDescent="0.2">
      <c r="A114" s="279" t="s">
        <v>119</v>
      </c>
      <c r="B114" s="787">
        <v>500</v>
      </c>
      <c r="C114" s="655">
        <v>1000</v>
      </c>
      <c r="D114" s="787">
        <v>500</v>
      </c>
      <c r="E114" s="655">
        <v>1000</v>
      </c>
      <c r="F114" s="839" t="s">
        <v>564</v>
      </c>
      <c r="G114" s="1261">
        <v>4.8999999999999998E-3</v>
      </c>
      <c r="H114" s="1262" t="s">
        <v>381</v>
      </c>
      <c r="I114" s="1244" t="s">
        <v>381</v>
      </c>
      <c r="J114" s="1263" t="s">
        <v>381</v>
      </c>
    </row>
    <row r="115" spans="1:10" ht="11.25" customHeight="1" x14ac:dyDescent="0.2">
      <c r="A115" s="279" t="s">
        <v>508</v>
      </c>
      <c r="B115" s="787">
        <v>500</v>
      </c>
      <c r="C115" s="655">
        <v>1000</v>
      </c>
      <c r="D115" s="787">
        <v>500</v>
      </c>
      <c r="E115" s="655">
        <v>1000</v>
      </c>
      <c r="F115" s="839" t="s">
        <v>564</v>
      </c>
      <c r="G115" s="1261" t="s">
        <v>394</v>
      </c>
      <c r="H115" s="1262" t="s">
        <v>381</v>
      </c>
      <c r="I115" s="1244" t="s">
        <v>381</v>
      </c>
      <c r="J115" s="1263" t="s">
        <v>381</v>
      </c>
    </row>
    <row r="116" spans="1:10" ht="11.25" customHeight="1" x14ac:dyDescent="0.2">
      <c r="A116" s="279" t="s">
        <v>120</v>
      </c>
      <c r="B116" s="787">
        <v>500</v>
      </c>
      <c r="C116" s="655">
        <v>1000</v>
      </c>
      <c r="D116" s="787">
        <v>500</v>
      </c>
      <c r="E116" s="655">
        <v>1000</v>
      </c>
      <c r="F116" s="839" t="s">
        <v>564</v>
      </c>
      <c r="G116" s="1261">
        <v>8.3799999999999999E-4</v>
      </c>
      <c r="H116" s="1262" t="s">
        <v>381</v>
      </c>
      <c r="I116" s="1244" t="s">
        <v>381</v>
      </c>
      <c r="J116" s="1263" t="s">
        <v>381</v>
      </c>
    </row>
    <row r="117" spans="1:10" ht="11.25" customHeight="1" x14ac:dyDescent="0.2">
      <c r="A117" s="279" t="s">
        <v>241</v>
      </c>
      <c r="B117" s="787">
        <v>1000</v>
      </c>
      <c r="C117" s="655">
        <v>2500</v>
      </c>
      <c r="D117" s="787">
        <v>1000</v>
      </c>
      <c r="E117" s="655">
        <v>2500</v>
      </c>
      <c r="F117" s="839" t="s">
        <v>564</v>
      </c>
      <c r="G117" s="1261" t="s">
        <v>381</v>
      </c>
      <c r="H117" s="1262" t="s">
        <v>381</v>
      </c>
      <c r="I117" s="1244" t="s">
        <v>381</v>
      </c>
      <c r="J117" s="1263" t="s">
        <v>381</v>
      </c>
    </row>
    <row r="118" spans="1:10" ht="11.25" customHeight="1" x14ac:dyDescent="0.2">
      <c r="A118" s="279" t="s">
        <v>509</v>
      </c>
      <c r="B118" s="787">
        <v>500</v>
      </c>
      <c r="C118" s="655">
        <v>1000</v>
      </c>
      <c r="D118" s="787">
        <v>500</v>
      </c>
      <c r="E118" s="655">
        <v>1000</v>
      </c>
      <c r="F118" s="839" t="s">
        <v>564</v>
      </c>
      <c r="G118" s="1261" t="s">
        <v>395</v>
      </c>
      <c r="H118" s="1262">
        <v>55</v>
      </c>
      <c r="I118" s="1244">
        <v>7.4200000000000004E-3</v>
      </c>
      <c r="J118" s="1263">
        <v>0.1293800539083558</v>
      </c>
    </row>
    <row r="119" spans="1:10" ht="11.25" customHeight="1" x14ac:dyDescent="0.2">
      <c r="A119" s="279" t="s">
        <v>510</v>
      </c>
      <c r="B119" s="787">
        <v>500</v>
      </c>
      <c r="C119" s="655">
        <v>1000</v>
      </c>
      <c r="D119" s="787">
        <v>500</v>
      </c>
      <c r="E119" s="655">
        <v>1000</v>
      </c>
      <c r="F119" s="839" t="s">
        <v>564</v>
      </c>
      <c r="G119" s="1261">
        <v>0.35</v>
      </c>
      <c r="H119" s="1262">
        <v>156</v>
      </c>
      <c r="I119" s="1244">
        <v>0.04</v>
      </c>
      <c r="J119" s="1263">
        <v>8.75</v>
      </c>
    </row>
    <row r="120" spans="1:10" ht="11.25" customHeight="1" x14ac:dyDescent="0.2">
      <c r="A120" s="279" t="s">
        <v>379</v>
      </c>
      <c r="B120" s="787">
        <v>500</v>
      </c>
      <c r="C120" s="655">
        <v>1000</v>
      </c>
      <c r="D120" s="787">
        <v>500</v>
      </c>
      <c r="E120" s="655">
        <v>1000</v>
      </c>
      <c r="F120" s="839" t="s">
        <v>564</v>
      </c>
      <c r="G120" s="1261" t="s">
        <v>396</v>
      </c>
      <c r="H120" s="1262" t="s">
        <v>381</v>
      </c>
      <c r="I120" s="1244" t="s">
        <v>381</v>
      </c>
      <c r="J120" s="1263" t="s">
        <v>381</v>
      </c>
    </row>
    <row r="121" spans="1:10" ht="11.25" customHeight="1" x14ac:dyDescent="0.2">
      <c r="A121" s="279" t="s">
        <v>121</v>
      </c>
      <c r="B121" s="787">
        <v>500</v>
      </c>
      <c r="C121" s="655">
        <v>1000</v>
      </c>
      <c r="D121" s="787">
        <v>500</v>
      </c>
      <c r="E121" s="655">
        <v>1000</v>
      </c>
      <c r="F121" s="839" t="s">
        <v>564</v>
      </c>
      <c r="G121" s="1261">
        <v>9.9999999999999995E-7</v>
      </c>
      <c r="H121" s="1262" t="s">
        <v>381</v>
      </c>
      <c r="I121" s="1244" t="s">
        <v>381</v>
      </c>
      <c r="J121" s="1263" t="s">
        <v>381</v>
      </c>
    </row>
    <row r="122" spans="1:10" ht="11.25" customHeight="1" x14ac:dyDescent="0.2">
      <c r="A122" s="279" t="s">
        <v>511</v>
      </c>
      <c r="B122" s="787">
        <v>500</v>
      </c>
      <c r="C122" s="655">
        <v>1000</v>
      </c>
      <c r="D122" s="787">
        <v>500</v>
      </c>
      <c r="E122" s="655">
        <v>1000</v>
      </c>
      <c r="F122" s="839" t="s">
        <v>564</v>
      </c>
      <c r="G122" s="1261" t="s">
        <v>397</v>
      </c>
      <c r="H122" s="1262" t="s">
        <v>381</v>
      </c>
      <c r="I122" s="1244" t="s">
        <v>381</v>
      </c>
      <c r="J122" s="1263" t="s">
        <v>381</v>
      </c>
    </row>
    <row r="123" spans="1:10" ht="11.25" customHeight="1" x14ac:dyDescent="0.2">
      <c r="A123" s="279" t="s">
        <v>512</v>
      </c>
      <c r="B123" s="787">
        <v>1000</v>
      </c>
      <c r="C123" s="655">
        <v>2500</v>
      </c>
      <c r="D123" s="787">
        <v>1000</v>
      </c>
      <c r="E123" s="655">
        <v>2500</v>
      </c>
      <c r="F123" s="839" t="s">
        <v>564</v>
      </c>
      <c r="G123" s="1261" t="s">
        <v>381</v>
      </c>
      <c r="H123" s="1262" t="s">
        <v>381</v>
      </c>
      <c r="I123" s="1244" t="s">
        <v>381</v>
      </c>
      <c r="J123" s="1263" t="s">
        <v>381</v>
      </c>
    </row>
    <row r="124" spans="1:10" ht="11.25" customHeight="1" x14ac:dyDescent="0.2">
      <c r="A124" s="279" t="s">
        <v>867</v>
      </c>
      <c r="B124" s="787">
        <v>1000</v>
      </c>
      <c r="C124" s="655">
        <v>2500</v>
      </c>
      <c r="D124" s="787">
        <v>1000</v>
      </c>
      <c r="E124" s="655">
        <v>2500</v>
      </c>
      <c r="F124" s="839" t="s">
        <v>564</v>
      </c>
      <c r="G124" s="1261" t="s">
        <v>381</v>
      </c>
      <c r="H124" s="1262" t="s">
        <v>381</v>
      </c>
      <c r="I124" s="1244" t="s">
        <v>381</v>
      </c>
      <c r="J124" s="1263" t="s">
        <v>381</v>
      </c>
    </row>
    <row r="125" spans="1:10" ht="11.25" customHeight="1" x14ac:dyDescent="0.2">
      <c r="A125" s="279" t="s">
        <v>122</v>
      </c>
      <c r="B125" s="787">
        <v>500</v>
      </c>
      <c r="C125" s="655">
        <v>1000</v>
      </c>
      <c r="D125" s="787">
        <v>500</v>
      </c>
      <c r="E125" s="655">
        <v>1000</v>
      </c>
      <c r="F125" s="839" t="s">
        <v>564</v>
      </c>
      <c r="G125" s="1261">
        <v>2.2099999999999999E-8</v>
      </c>
      <c r="H125" s="1262" t="s">
        <v>381</v>
      </c>
      <c r="I125" s="1244" t="s">
        <v>381</v>
      </c>
      <c r="J125" s="1263" t="s">
        <v>381</v>
      </c>
    </row>
    <row r="126" spans="1:10" ht="11.25" customHeight="1" x14ac:dyDescent="0.2">
      <c r="A126" s="279" t="s">
        <v>513</v>
      </c>
      <c r="B126" s="787">
        <v>500</v>
      </c>
      <c r="C126" s="655">
        <v>867.20140880503141</v>
      </c>
      <c r="D126" s="787">
        <v>500</v>
      </c>
      <c r="E126" s="655">
        <v>1000</v>
      </c>
      <c r="F126" s="839">
        <v>867.20140880503141</v>
      </c>
      <c r="G126" s="1261">
        <v>5</v>
      </c>
      <c r="H126" s="1262">
        <v>1360</v>
      </c>
      <c r="I126" s="1244">
        <v>0.3</v>
      </c>
      <c r="J126" s="1263">
        <v>16.666666666666668</v>
      </c>
    </row>
    <row r="127" spans="1:10" ht="11.25" customHeight="1" x14ac:dyDescent="0.2">
      <c r="A127" s="279" t="s">
        <v>123</v>
      </c>
      <c r="B127" s="787">
        <v>500</v>
      </c>
      <c r="C127" s="655">
        <v>1000</v>
      </c>
      <c r="D127" s="787">
        <v>500</v>
      </c>
      <c r="E127" s="655">
        <v>1000</v>
      </c>
      <c r="F127" s="839" t="s">
        <v>564</v>
      </c>
      <c r="G127" s="1261">
        <v>2.7599999999999998E-7</v>
      </c>
      <c r="H127" s="1262" t="s">
        <v>381</v>
      </c>
      <c r="I127" s="1244" t="s">
        <v>381</v>
      </c>
      <c r="J127" s="1263" t="s">
        <v>381</v>
      </c>
    </row>
    <row r="128" spans="1:10" ht="11.25" customHeight="1" x14ac:dyDescent="0.2">
      <c r="A128" s="279" t="s">
        <v>27</v>
      </c>
      <c r="B128" s="787">
        <v>100</v>
      </c>
      <c r="C128" s="655">
        <v>500</v>
      </c>
      <c r="D128" s="787">
        <v>100</v>
      </c>
      <c r="E128" s="655">
        <v>500</v>
      </c>
      <c r="F128" s="839">
        <v>322090.86792452831</v>
      </c>
      <c r="G128" s="1261">
        <v>42</v>
      </c>
      <c r="H128" s="1262" t="s">
        <v>381</v>
      </c>
      <c r="I128" s="1244" t="s">
        <v>381</v>
      </c>
      <c r="J128" s="1263" t="s">
        <v>381</v>
      </c>
    </row>
    <row r="129" spans="1:10" ht="11.25" customHeight="1" x14ac:dyDescent="0.2">
      <c r="A129" s="279" t="s">
        <v>514</v>
      </c>
      <c r="B129" s="787">
        <v>100</v>
      </c>
      <c r="C129" s="655">
        <v>500</v>
      </c>
      <c r="D129" s="787">
        <v>100</v>
      </c>
      <c r="E129" s="655">
        <v>500</v>
      </c>
      <c r="F129" s="839">
        <v>679.56857484276736</v>
      </c>
      <c r="G129" s="1261">
        <v>12</v>
      </c>
      <c r="H129" s="1262" t="s">
        <v>381</v>
      </c>
      <c r="I129" s="1244" t="s">
        <v>381</v>
      </c>
      <c r="J129" s="1263" t="s">
        <v>381</v>
      </c>
    </row>
    <row r="130" spans="1:10" ht="11.25" customHeight="1" x14ac:dyDescent="0.2">
      <c r="A130" s="279" t="s">
        <v>515</v>
      </c>
      <c r="B130" s="787">
        <v>500</v>
      </c>
      <c r="C130" s="655">
        <v>1000</v>
      </c>
      <c r="D130" s="787">
        <v>500</v>
      </c>
      <c r="E130" s="655">
        <v>1000</v>
      </c>
      <c r="F130" s="839">
        <v>1903.1173320754715</v>
      </c>
      <c r="G130" s="1261">
        <v>4</v>
      </c>
      <c r="H130" s="1262">
        <v>10470</v>
      </c>
      <c r="I130" s="1244">
        <v>1.5</v>
      </c>
      <c r="J130" s="1263">
        <v>2.6666666666666665</v>
      </c>
    </row>
    <row r="131" spans="1:10" ht="11.25" customHeight="1" x14ac:dyDescent="0.2">
      <c r="A131" s="279" t="s">
        <v>516</v>
      </c>
      <c r="B131" s="787">
        <v>166.02402867924528</v>
      </c>
      <c r="C131" s="655">
        <v>166.02402867924528</v>
      </c>
      <c r="D131" s="787">
        <v>500</v>
      </c>
      <c r="E131" s="655">
        <v>1000</v>
      </c>
      <c r="F131" s="839">
        <v>166.02402867924528</v>
      </c>
      <c r="G131" s="1261">
        <v>19</v>
      </c>
      <c r="H131" s="1262">
        <v>31730</v>
      </c>
      <c r="I131" s="1244">
        <v>4.68</v>
      </c>
      <c r="J131" s="1263">
        <v>4.0598290598290605</v>
      </c>
    </row>
    <row r="132" spans="1:10" ht="11.25" customHeight="1" x14ac:dyDescent="0.2">
      <c r="A132" s="279" t="s">
        <v>124</v>
      </c>
      <c r="B132" s="787">
        <v>500</v>
      </c>
      <c r="C132" s="655">
        <v>1000</v>
      </c>
      <c r="D132" s="787">
        <v>500</v>
      </c>
      <c r="E132" s="655">
        <v>1000</v>
      </c>
      <c r="F132" s="839" t="s">
        <v>564</v>
      </c>
      <c r="G132" s="1261">
        <v>6.6600000000000003E-4</v>
      </c>
      <c r="H132" s="1262" t="s">
        <v>381</v>
      </c>
      <c r="I132" s="1244" t="s">
        <v>381</v>
      </c>
      <c r="J132" s="1263" t="s">
        <v>381</v>
      </c>
    </row>
    <row r="133" spans="1:10" ht="11.25" customHeight="1" x14ac:dyDescent="0.2">
      <c r="A133" s="279" t="s">
        <v>125</v>
      </c>
      <c r="B133" s="787">
        <v>500</v>
      </c>
      <c r="C133" s="655">
        <v>1000</v>
      </c>
      <c r="D133" s="787">
        <v>500</v>
      </c>
      <c r="E133" s="655">
        <v>1000</v>
      </c>
      <c r="F133" s="839" t="s">
        <v>564</v>
      </c>
      <c r="G133" s="1261">
        <v>2.4100000000000001E-8</v>
      </c>
      <c r="H133" s="1262" t="s">
        <v>381</v>
      </c>
      <c r="I133" s="1244" t="s">
        <v>381</v>
      </c>
      <c r="J133" s="1263" t="s">
        <v>381</v>
      </c>
    </row>
    <row r="134" spans="1:10" ht="11.25" customHeight="1" x14ac:dyDescent="0.2">
      <c r="A134" s="279" t="s">
        <v>517</v>
      </c>
      <c r="B134" s="787">
        <v>1000</v>
      </c>
      <c r="C134" s="655">
        <v>2500</v>
      </c>
      <c r="D134" s="787">
        <v>1000</v>
      </c>
      <c r="E134" s="655">
        <v>2500</v>
      </c>
      <c r="F134" s="839" t="s">
        <v>564</v>
      </c>
      <c r="G134" s="1261" t="s">
        <v>381</v>
      </c>
      <c r="H134" s="1262" t="s">
        <v>381</v>
      </c>
      <c r="I134" s="1244" t="s">
        <v>381</v>
      </c>
      <c r="J134" s="1263" t="s">
        <v>381</v>
      </c>
    </row>
    <row r="135" spans="1:10" ht="11.25" customHeight="1" x14ac:dyDescent="0.2">
      <c r="A135" s="279" t="s">
        <v>380</v>
      </c>
      <c r="B135" s="787">
        <v>500</v>
      </c>
      <c r="C135" s="655">
        <v>817.67394716981141</v>
      </c>
      <c r="D135" s="787">
        <v>500</v>
      </c>
      <c r="E135" s="655">
        <v>1000</v>
      </c>
      <c r="F135" s="839">
        <v>817.67394716981141</v>
      </c>
      <c r="G135" s="1261">
        <v>28</v>
      </c>
      <c r="H135" s="1262">
        <v>30000</v>
      </c>
      <c r="I135" s="1244">
        <v>8</v>
      </c>
      <c r="J135" s="1263">
        <v>3.5</v>
      </c>
    </row>
    <row r="136" spans="1:10" ht="11.25" customHeight="1" x14ac:dyDescent="0.2">
      <c r="A136" s="279" t="s">
        <v>28</v>
      </c>
      <c r="B136" s="787">
        <v>500</v>
      </c>
      <c r="C136" s="655">
        <v>1000</v>
      </c>
      <c r="D136" s="787">
        <v>500</v>
      </c>
      <c r="E136" s="655">
        <v>1000</v>
      </c>
      <c r="F136" s="839" t="s">
        <v>564</v>
      </c>
      <c r="G136" s="1261">
        <v>0.4</v>
      </c>
      <c r="H136" s="1262" t="s">
        <v>381</v>
      </c>
      <c r="I136" s="1244" t="s">
        <v>381</v>
      </c>
      <c r="J136" s="1263" t="s">
        <v>381</v>
      </c>
    </row>
    <row r="137" spans="1:10" ht="11.25" customHeight="1" x14ac:dyDescent="0.2">
      <c r="A137" s="279" t="s">
        <v>66</v>
      </c>
      <c r="B137" s="787">
        <v>100</v>
      </c>
      <c r="C137" s="655">
        <v>500</v>
      </c>
      <c r="D137" s="787">
        <v>100</v>
      </c>
      <c r="E137" s="655">
        <v>500</v>
      </c>
      <c r="F137" s="839">
        <v>5430.5482924528296</v>
      </c>
      <c r="G137" s="1261">
        <v>300</v>
      </c>
      <c r="H137" s="1262">
        <v>1100</v>
      </c>
      <c r="I137" s="1244">
        <v>0.25</v>
      </c>
      <c r="J137" s="1263">
        <v>1200</v>
      </c>
    </row>
    <row r="138" spans="1:10" ht="11.25" customHeight="1" x14ac:dyDescent="0.2">
      <c r="A138" s="279" t="s">
        <v>65</v>
      </c>
      <c r="B138" s="787">
        <v>500</v>
      </c>
      <c r="C138" s="655">
        <v>500</v>
      </c>
      <c r="D138" s="787">
        <v>500</v>
      </c>
      <c r="E138" s="655">
        <v>1000</v>
      </c>
      <c r="F138" s="839">
        <v>500</v>
      </c>
      <c r="G138" s="1261">
        <v>1</v>
      </c>
      <c r="H138" s="1262">
        <v>5000</v>
      </c>
      <c r="I138" s="1244">
        <v>0.7</v>
      </c>
      <c r="J138" s="1263">
        <v>1.4285714285714286</v>
      </c>
    </row>
    <row r="139" spans="1:10" ht="11.25" customHeight="1" x14ac:dyDescent="0.2">
      <c r="A139" s="279" t="s">
        <v>825</v>
      </c>
      <c r="B139" s="787">
        <v>500</v>
      </c>
      <c r="C139" s="655">
        <v>2500</v>
      </c>
      <c r="D139" s="787">
        <v>500</v>
      </c>
      <c r="E139" s="655">
        <v>2500</v>
      </c>
      <c r="F139" s="839" t="s">
        <v>564</v>
      </c>
      <c r="G139" s="1261" t="s">
        <v>381</v>
      </c>
      <c r="H139" s="1262" t="s">
        <v>381</v>
      </c>
      <c r="I139" s="1244" t="s">
        <v>381</v>
      </c>
      <c r="J139" s="1263" t="s">
        <v>381</v>
      </c>
    </row>
    <row r="140" spans="1:10" ht="11.25" customHeight="1" x14ac:dyDescent="0.2">
      <c r="A140" s="279" t="s">
        <v>868</v>
      </c>
      <c r="B140" s="787">
        <v>500</v>
      </c>
      <c r="C140" s="655">
        <v>1000</v>
      </c>
      <c r="D140" s="787">
        <v>500</v>
      </c>
      <c r="E140" s="655">
        <v>1000</v>
      </c>
      <c r="F140" s="839" t="s">
        <v>564</v>
      </c>
      <c r="G140" s="1261" t="s">
        <v>250</v>
      </c>
      <c r="H140" s="1262">
        <v>22000</v>
      </c>
      <c r="I140" s="1244">
        <v>2.96</v>
      </c>
      <c r="J140" s="1263">
        <v>9.7972972972972971E-2</v>
      </c>
    </row>
    <row r="141" spans="1:10" ht="11.25" customHeight="1" x14ac:dyDescent="0.2">
      <c r="A141" s="279" t="s">
        <v>869</v>
      </c>
      <c r="B141" s="787">
        <v>500</v>
      </c>
      <c r="C141" s="655">
        <v>639.65388301886787</v>
      </c>
      <c r="D141" s="787">
        <v>500</v>
      </c>
      <c r="E141" s="655">
        <v>1000</v>
      </c>
      <c r="F141" s="839">
        <v>639.65388301886787</v>
      </c>
      <c r="G141" s="1261">
        <v>100</v>
      </c>
      <c r="H141" s="1262">
        <v>65127</v>
      </c>
      <c r="I141" s="1244">
        <v>12</v>
      </c>
      <c r="J141" s="1263">
        <v>8.3333333333333339</v>
      </c>
    </row>
    <row r="142" spans="1:10" ht="11.25" customHeight="1" x14ac:dyDescent="0.2">
      <c r="A142" s="279" t="s">
        <v>518</v>
      </c>
      <c r="B142" s="787">
        <v>100</v>
      </c>
      <c r="C142" s="655">
        <v>500</v>
      </c>
      <c r="D142" s="787">
        <v>100</v>
      </c>
      <c r="E142" s="655">
        <v>500</v>
      </c>
      <c r="F142" s="839">
        <v>2160.2214339622642</v>
      </c>
      <c r="G142" s="1261">
        <v>22.5</v>
      </c>
      <c r="H142" s="1262" t="s">
        <v>381</v>
      </c>
      <c r="I142" s="1244" t="s">
        <v>381</v>
      </c>
      <c r="J142" s="1263" t="s">
        <v>381</v>
      </c>
    </row>
    <row r="143" spans="1:10" ht="11.25" customHeight="1" x14ac:dyDescent="0.2">
      <c r="A143" s="279" t="s">
        <v>519</v>
      </c>
      <c r="B143" s="787">
        <v>500</v>
      </c>
      <c r="C143" s="655">
        <v>691.10178616352209</v>
      </c>
      <c r="D143" s="787">
        <v>500</v>
      </c>
      <c r="E143" s="655">
        <v>2500</v>
      </c>
      <c r="F143" s="839">
        <v>691.10178616352209</v>
      </c>
      <c r="G143" s="1261">
        <v>77</v>
      </c>
      <c r="H143" s="1262">
        <v>1360000</v>
      </c>
      <c r="I143" s="1244">
        <v>249</v>
      </c>
      <c r="J143" s="1263">
        <v>0.30923694779116467</v>
      </c>
    </row>
    <row r="144" spans="1:10" ht="11.25" customHeight="1" x14ac:dyDescent="0.2">
      <c r="A144" s="279" t="s">
        <v>520</v>
      </c>
      <c r="B144" s="787">
        <v>100</v>
      </c>
      <c r="C144" s="655">
        <v>500</v>
      </c>
      <c r="D144" s="787">
        <v>100</v>
      </c>
      <c r="E144" s="655">
        <v>500</v>
      </c>
      <c r="F144" s="839" t="s">
        <v>564</v>
      </c>
      <c r="G144" s="1261" t="s">
        <v>381</v>
      </c>
      <c r="H144" s="1262" t="s">
        <v>381</v>
      </c>
      <c r="I144" s="1244" t="s">
        <v>381</v>
      </c>
      <c r="J144" s="1263" t="s">
        <v>381</v>
      </c>
    </row>
    <row r="145" spans="1:10" ht="11.25" customHeight="1" x14ac:dyDescent="0.2">
      <c r="A145" s="279" t="s">
        <v>521</v>
      </c>
      <c r="B145" s="787">
        <v>500</v>
      </c>
      <c r="C145" s="655">
        <v>1000</v>
      </c>
      <c r="D145" s="787">
        <v>500</v>
      </c>
      <c r="E145" s="655">
        <v>1000</v>
      </c>
      <c r="F145" s="839" t="s">
        <v>564</v>
      </c>
      <c r="G145" s="1261" t="s">
        <v>398</v>
      </c>
      <c r="H145" s="1262">
        <v>0.3</v>
      </c>
      <c r="I145" s="1244">
        <v>3.6000000000000001E-5</v>
      </c>
      <c r="J145" s="1263">
        <v>333.33333333333331</v>
      </c>
    </row>
    <row r="146" spans="1:10" ht="11.25" customHeight="1" x14ac:dyDescent="0.2">
      <c r="A146" s="305" t="s">
        <v>126</v>
      </c>
      <c r="B146" s="787">
        <v>1000</v>
      </c>
      <c r="C146" s="655">
        <v>2500</v>
      </c>
      <c r="D146" s="787">
        <v>1000</v>
      </c>
      <c r="E146" s="655">
        <v>2500</v>
      </c>
      <c r="F146" s="839" t="s">
        <v>564</v>
      </c>
      <c r="G146" s="1261">
        <v>3.7499999999999997E-5</v>
      </c>
      <c r="H146" s="1262" t="s">
        <v>381</v>
      </c>
      <c r="I146" s="1244" t="s">
        <v>381</v>
      </c>
      <c r="J146" s="1263" t="s">
        <v>381</v>
      </c>
    </row>
    <row r="147" spans="1:10" ht="11.25" customHeight="1" x14ac:dyDescent="0.2">
      <c r="A147" s="279" t="s">
        <v>127</v>
      </c>
      <c r="B147" s="787">
        <v>500</v>
      </c>
      <c r="C147" s="655">
        <v>1000</v>
      </c>
      <c r="D147" s="787">
        <v>500</v>
      </c>
      <c r="E147" s="655">
        <v>1000</v>
      </c>
      <c r="F147" s="839" t="s">
        <v>564</v>
      </c>
      <c r="G147" s="1261">
        <v>2.5799999999999999E-6</v>
      </c>
      <c r="H147" s="1262" t="s">
        <v>381</v>
      </c>
      <c r="I147" s="1244" t="s">
        <v>381</v>
      </c>
      <c r="J147" s="1263" t="s">
        <v>381</v>
      </c>
    </row>
    <row r="148" spans="1:10" ht="11.25" customHeight="1" x14ac:dyDescent="0.2">
      <c r="A148" s="279" t="s">
        <v>128</v>
      </c>
      <c r="B148" s="787">
        <v>100</v>
      </c>
      <c r="C148" s="655">
        <v>500</v>
      </c>
      <c r="D148" s="787">
        <v>100</v>
      </c>
      <c r="E148" s="655">
        <v>500</v>
      </c>
      <c r="F148" s="839">
        <v>1395.5380503144659</v>
      </c>
      <c r="G148" s="1261">
        <v>3.69</v>
      </c>
      <c r="H148" s="1262" t="s">
        <v>381</v>
      </c>
      <c r="I148" s="1244" t="s">
        <v>381</v>
      </c>
      <c r="J148" s="1263" t="s">
        <v>381</v>
      </c>
    </row>
    <row r="149" spans="1:10" ht="11.25" customHeight="1" x14ac:dyDescent="0.2">
      <c r="A149" s="279" t="s">
        <v>129</v>
      </c>
      <c r="B149" s="787">
        <v>100</v>
      </c>
      <c r="C149" s="655">
        <v>311.17425056603776</v>
      </c>
      <c r="D149" s="787">
        <v>100</v>
      </c>
      <c r="E149" s="655">
        <v>500</v>
      </c>
      <c r="F149" s="839">
        <v>311.17425056603776</v>
      </c>
      <c r="G149" s="1261">
        <v>4.4000000000000004</v>
      </c>
      <c r="H149" s="1262" t="s">
        <v>381</v>
      </c>
      <c r="I149" s="1244" t="s">
        <v>381</v>
      </c>
      <c r="J149" s="1263" t="s">
        <v>381</v>
      </c>
    </row>
    <row r="150" spans="1:10" ht="11.25" customHeight="1" x14ac:dyDescent="0.2">
      <c r="A150" s="279" t="s">
        <v>643</v>
      </c>
      <c r="B150" s="787">
        <v>100</v>
      </c>
      <c r="C150" s="655">
        <v>500</v>
      </c>
      <c r="D150" s="787">
        <v>100</v>
      </c>
      <c r="E150" s="655">
        <v>500</v>
      </c>
      <c r="F150" s="839" t="s">
        <v>564</v>
      </c>
      <c r="G150" s="1261">
        <v>4.5800000000000002E-5</v>
      </c>
      <c r="H150" s="1262" t="s">
        <v>381</v>
      </c>
      <c r="I150" s="1244" t="s">
        <v>381</v>
      </c>
      <c r="J150" s="1263" t="s">
        <v>381</v>
      </c>
    </row>
    <row r="151" spans="1:10" ht="11.25" customHeight="1" x14ac:dyDescent="0.2">
      <c r="A151" s="279" t="s">
        <v>999</v>
      </c>
      <c r="B151" s="787">
        <v>500</v>
      </c>
      <c r="C151" s="655">
        <v>1000</v>
      </c>
      <c r="D151" s="787">
        <v>500</v>
      </c>
      <c r="E151" s="655">
        <v>1000</v>
      </c>
      <c r="F151" s="839" t="s">
        <v>564</v>
      </c>
      <c r="G151" s="1261">
        <v>6.3999999999999997E-6</v>
      </c>
      <c r="H151" s="1262" t="s">
        <v>381</v>
      </c>
      <c r="I151" s="1244" t="s">
        <v>381</v>
      </c>
      <c r="J151" s="1263" t="s">
        <v>381</v>
      </c>
    </row>
    <row r="152" spans="1:10" ht="11.25" customHeight="1" x14ac:dyDescent="0.2">
      <c r="A152" s="279" t="s">
        <v>644</v>
      </c>
      <c r="B152" s="787">
        <v>500</v>
      </c>
      <c r="C152" s="655">
        <v>1000</v>
      </c>
      <c r="D152" s="787">
        <v>500</v>
      </c>
      <c r="E152" s="655">
        <v>1000</v>
      </c>
      <c r="F152" s="839" t="s">
        <v>564</v>
      </c>
      <c r="G152" s="1261">
        <v>1.17E-7</v>
      </c>
      <c r="H152" s="1262" t="s">
        <v>381</v>
      </c>
      <c r="I152" s="1244" t="s">
        <v>381</v>
      </c>
      <c r="J152" s="1263" t="s">
        <v>381</v>
      </c>
    </row>
    <row r="153" spans="1:10" ht="11.25" customHeight="1" x14ac:dyDescent="0.2">
      <c r="A153" s="279" t="s">
        <v>646</v>
      </c>
      <c r="B153" s="787">
        <v>500</v>
      </c>
      <c r="C153" s="655">
        <v>1000</v>
      </c>
      <c r="D153" s="787">
        <v>500</v>
      </c>
      <c r="E153" s="655">
        <v>1000</v>
      </c>
      <c r="F153" s="839" t="s">
        <v>564</v>
      </c>
      <c r="G153" s="1261">
        <v>8.0199999999999994E-6</v>
      </c>
      <c r="H153" s="1262" t="s">
        <v>381</v>
      </c>
      <c r="I153" s="1244" t="s">
        <v>381</v>
      </c>
      <c r="J153" s="1263" t="s">
        <v>381</v>
      </c>
    </row>
    <row r="154" spans="1:10" ht="11.25" customHeight="1" x14ac:dyDescent="0.2">
      <c r="A154" s="279" t="s">
        <v>522</v>
      </c>
      <c r="B154" s="787">
        <v>1000</v>
      </c>
      <c r="C154" s="655">
        <v>2500</v>
      </c>
      <c r="D154" s="787">
        <v>1000</v>
      </c>
      <c r="E154" s="655">
        <v>2500</v>
      </c>
      <c r="F154" s="839" t="s">
        <v>564</v>
      </c>
      <c r="G154" s="1261" t="s">
        <v>381</v>
      </c>
      <c r="H154" s="1262" t="s">
        <v>381</v>
      </c>
      <c r="I154" s="1244" t="s">
        <v>381</v>
      </c>
      <c r="J154" s="1263" t="s">
        <v>381</v>
      </c>
    </row>
    <row r="155" spans="1:10" ht="11.25" customHeight="1" x14ac:dyDescent="0.2">
      <c r="A155" s="279" t="s">
        <v>523</v>
      </c>
      <c r="B155" s="787">
        <v>500</v>
      </c>
      <c r="C155" s="655">
        <v>1000</v>
      </c>
      <c r="D155" s="787">
        <v>500</v>
      </c>
      <c r="E155" s="655">
        <v>1000</v>
      </c>
      <c r="F155" s="839">
        <v>3859.8471446540889</v>
      </c>
      <c r="G155" s="1261">
        <v>2580</v>
      </c>
      <c r="H155" s="1262">
        <v>771244</v>
      </c>
      <c r="I155" s="1244">
        <v>294</v>
      </c>
      <c r="J155" s="1263">
        <v>8.7755102040816322</v>
      </c>
    </row>
    <row r="156" spans="1:10" ht="11.25" customHeight="1" x14ac:dyDescent="0.2">
      <c r="A156" s="279" t="s">
        <v>524</v>
      </c>
      <c r="B156" s="787">
        <v>259.54240000000004</v>
      </c>
      <c r="C156" s="655">
        <v>259.54240000000004</v>
      </c>
      <c r="D156" s="787">
        <v>500</v>
      </c>
      <c r="E156" s="655">
        <v>1000</v>
      </c>
      <c r="F156" s="839">
        <v>259.54240000000004</v>
      </c>
      <c r="G156" s="1261">
        <v>6</v>
      </c>
      <c r="H156" s="1262">
        <v>441</v>
      </c>
      <c r="I156" s="1244">
        <v>0.1</v>
      </c>
      <c r="J156" s="1263">
        <v>60</v>
      </c>
    </row>
    <row r="157" spans="1:10" ht="11.25" customHeight="1" thickBot="1" x14ac:dyDescent="0.25">
      <c r="A157" s="319" t="s">
        <v>525</v>
      </c>
      <c r="B157" s="787">
        <v>1000</v>
      </c>
      <c r="C157" s="655">
        <v>2500</v>
      </c>
      <c r="D157" s="961">
        <v>1000</v>
      </c>
      <c r="E157" s="847">
        <v>2500</v>
      </c>
      <c r="F157" s="839" t="s">
        <v>564</v>
      </c>
      <c r="G157" s="1264" t="s">
        <v>381</v>
      </c>
      <c r="H157" s="1265" t="s">
        <v>381</v>
      </c>
      <c r="I157" s="1266" t="s">
        <v>381</v>
      </c>
      <c r="J157" s="1263" t="s">
        <v>381</v>
      </c>
    </row>
    <row r="158" spans="1:10" ht="11.25" customHeight="1" thickTop="1" x14ac:dyDescent="0.2">
      <c r="A158" s="763"/>
      <c r="B158" s="322"/>
      <c r="C158" s="322"/>
      <c r="D158" s="322"/>
      <c r="E158" s="322"/>
      <c r="F158" s="1267"/>
      <c r="G158" s="1268"/>
      <c r="H158" s="1269"/>
      <c r="I158" s="1268"/>
      <c r="J158" s="1270"/>
    </row>
    <row r="159" spans="1:10" ht="11.25" customHeight="1" x14ac:dyDescent="0.2">
      <c r="A159" s="66" t="s">
        <v>529</v>
      </c>
      <c r="B159" s="277"/>
      <c r="C159" s="276"/>
      <c r="D159" s="277"/>
      <c r="E159" s="277"/>
      <c r="F159" s="849"/>
      <c r="G159" s="882"/>
      <c r="H159" s="882"/>
      <c r="I159" s="882"/>
      <c r="J159" s="1271"/>
    </row>
    <row r="160" spans="1:10" ht="11.25" customHeight="1" x14ac:dyDescent="0.2">
      <c r="A160" s="67" t="s">
        <v>192</v>
      </c>
      <c r="B160" s="276"/>
      <c r="C160" s="276"/>
      <c r="D160" s="277"/>
      <c r="E160" s="277"/>
      <c r="F160" s="849"/>
      <c r="G160" s="882"/>
      <c r="H160" s="882"/>
      <c r="I160" s="882"/>
      <c r="J160" s="1271"/>
    </row>
    <row r="161" spans="1:10" ht="11.25" customHeight="1" x14ac:dyDescent="0.2">
      <c r="A161" s="603" t="s">
        <v>974</v>
      </c>
      <c r="B161" s="277"/>
      <c r="C161" s="277"/>
      <c r="D161" s="277"/>
      <c r="E161" s="277"/>
      <c r="F161" s="849"/>
      <c r="G161" s="882"/>
      <c r="H161" s="882"/>
      <c r="I161" s="882"/>
      <c r="J161" s="1271"/>
    </row>
    <row r="162" spans="1:10" ht="11.25" customHeight="1" x14ac:dyDescent="0.2">
      <c r="A162" s="67" t="s">
        <v>267</v>
      </c>
      <c r="B162" s="276"/>
      <c r="C162" s="276"/>
      <c r="D162" s="277"/>
      <c r="E162" s="277"/>
      <c r="F162" s="849"/>
      <c r="G162" s="882"/>
      <c r="H162" s="882"/>
      <c r="I162" s="882"/>
      <c r="J162" s="1271"/>
    </row>
    <row r="163" spans="1:10" ht="11.25" customHeight="1" x14ac:dyDescent="0.2">
      <c r="A163" s="66"/>
      <c r="B163" s="276"/>
      <c r="C163" s="276"/>
      <c r="D163" s="277"/>
      <c r="E163" s="277"/>
      <c r="F163" s="849"/>
      <c r="G163" s="882"/>
      <c r="H163" s="882"/>
      <c r="I163" s="882"/>
      <c r="J163" s="1271"/>
    </row>
    <row r="164" spans="1:10" ht="11.25" customHeight="1" x14ac:dyDescent="0.2">
      <c r="A164" s="67" t="s">
        <v>399</v>
      </c>
      <c r="B164" s="277"/>
      <c r="C164" s="277"/>
      <c r="D164" s="277"/>
      <c r="E164" s="277"/>
      <c r="F164" s="849"/>
      <c r="G164" s="882"/>
      <c r="H164" s="882"/>
      <c r="I164" s="882"/>
      <c r="J164" s="1271"/>
    </row>
    <row r="165" spans="1:10" ht="11.25" customHeight="1" x14ac:dyDescent="0.2">
      <c r="A165" s="67" t="s">
        <v>403</v>
      </c>
      <c r="B165" s="277"/>
      <c r="C165" s="277"/>
      <c r="D165" s="768"/>
      <c r="E165" s="768"/>
      <c r="F165" s="998"/>
      <c r="G165" s="68"/>
      <c r="H165" s="68"/>
      <c r="I165" s="68"/>
      <c r="J165" s="767"/>
    </row>
    <row r="166" spans="1:10" ht="11.25" customHeight="1" x14ac:dyDescent="0.2">
      <c r="A166" s="67" t="s">
        <v>1112</v>
      </c>
      <c r="B166" s="277"/>
      <c r="C166" s="277"/>
      <c r="D166" s="768"/>
      <c r="E166" s="768"/>
      <c r="F166" s="998"/>
      <c r="G166" s="68"/>
      <c r="H166" s="68"/>
      <c r="I166" s="68"/>
      <c r="J166" s="767"/>
    </row>
    <row r="167" spans="1:10" ht="11.25" customHeight="1" x14ac:dyDescent="0.2">
      <c r="A167" s="67" t="s">
        <v>871</v>
      </c>
      <c r="B167" s="277"/>
      <c r="C167" s="277"/>
      <c r="D167" s="768"/>
      <c r="E167" s="768"/>
      <c r="F167" s="998"/>
      <c r="G167" s="68"/>
      <c r="H167" s="68"/>
      <c r="I167" s="68"/>
      <c r="J167" s="767"/>
    </row>
    <row r="168" spans="1:10" ht="11.25" customHeight="1" x14ac:dyDescent="0.2">
      <c r="A168" s="67" t="s">
        <v>826</v>
      </c>
      <c r="B168" s="277"/>
      <c r="C168" s="277"/>
      <c r="D168" s="277"/>
      <c r="E168" s="277"/>
      <c r="F168" s="849"/>
      <c r="G168" s="882"/>
      <c r="H168" s="882"/>
      <c r="I168" s="882"/>
      <c r="J168" s="1271"/>
    </row>
    <row r="169" spans="1:10" ht="11.25" customHeight="1" x14ac:dyDescent="0.2">
      <c r="A169" s="67" t="s">
        <v>874</v>
      </c>
      <c r="B169" s="277"/>
      <c r="C169" s="277"/>
      <c r="D169" s="277"/>
      <c r="E169" s="277"/>
      <c r="F169" s="849"/>
      <c r="G169" s="882"/>
      <c r="H169" s="882"/>
      <c r="I169" s="882"/>
      <c r="J169" s="1271"/>
    </row>
    <row r="170" spans="1:10" ht="11.25" customHeight="1" x14ac:dyDescent="0.2">
      <c r="A170" s="67" t="s">
        <v>1152</v>
      </c>
      <c r="B170" s="277"/>
      <c r="C170" s="277"/>
      <c r="D170" s="277"/>
      <c r="E170" s="277"/>
      <c r="F170" s="849"/>
      <c r="G170" s="882"/>
      <c r="H170" s="882"/>
      <c r="I170" s="882"/>
      <c r="J170" s="1271"/>
    </row>
    <row r="171" spans="1:10" ht="11.25" customHeight="1" x14ac:dyDescent="0.2">
      <c r="A171" s="67" t="s">
        <v>810</v>
      </c>
      <c r="B171" s="277"/>
      <c r="C171" s="277"/>
      <c r="D171" s="277"/>
      <c r="E171" s="277"/>
      <c r="F171" s="849"/>
      <c r="G171" s="882"/>
      <c r="H171" s="882"/>
      <c r="I171" s="882"/>
      <c r="J171" s="1271"/>
    </row>
    <row r="172" spans="1:10" ht="11.25" customHeight="1" x14ac:dyDescent="0.25">
      <c r="A172" s="283" t="s">
        <v>1235</v>
      </c>
      <c r="B172" s="1272"/>
      <c r="C172" s="1272"/>
      <c r="D172" s="1272"/>
      <c r="E172" s="1272"/>
      <c r="F172" s="1272"/>
      <c r="G172" s="1272"/>
      <c r="H172" s="1272"/>
      <c r="I172" s="1272"/>
      <c r="J172" s="1273"/>
    </row>
    <row r="173" spans="1:10" ht="11.25" customHeight="1" x14ac:dyDescent="0.2">
      <c r="A173" s="66" t="s">
        <v>1236</v>
      </c>
      <c r="B173" s="276"/>
      <c r="C173" s="276"/>
      <c r="D173" s="277"/>
      <c r="E173" s="277"/>
      <c r="F173" s="849"/>
      <c r="G173" s="882"/>
      <c r="H173" s="882"/>
      <c r="I173" s="882"/>
      <c r="J173" s="1271"/>
    </row>
    <row r="174" spans="1:10" ht="11.25" customHeight="1" x14ac:dyDescent="0.2">
      <c r="A174" s="283" t="s">
        <v>80</v>
      </c>
      <c r="B174" s="277"/>
      <c r="C174" s="277"/>
      <c r="D174" s="277"/>
      <c r="E174" s="277"/>
      <c r="F174" s="849"/>
      <c r="G174" s="882"/>
      <c r="H174" s="882"/>
      <c r="I174" s="882"/>
      <c r="J174" s="1271"/>
    </row>
    <row r="175" spans="1:10" ht="11.25" customHeight="1" x14ac:dyDescent="0.2">
      <c r="A175" s="283" t="s">
        <v>1010</v>
      </c>
      <c r="B175" s="277"/>
      <c r="C175" s="277"/>
      <c r="D175" s="277"/>
      <c r="E175" s="277"/>
      <c r="F175" s="849"/>
      <c r="G175" s="882"/>
      <c r="H175" s="882"/>
      <c r="I175" s="882"/>
      <c r="J175" s="1271"/>
    </row>
    <row r="176" spans="1:10" ht="11.25" customHeight="1" x14ac:dyDescent="0.2">
      <c r="A176" s="283" t="s">
        <v>1011</v>
      </c>
      <c r="B176" s="277"/>
      <c r="C176" s="277"/>
      <c r="D176" s="277"/>
      <c r="E176" s="277"/>
      <c r="F176" s="849"/>
      <c r="G176" s="882"/>
      <c r="H176" s="882"/>
      <c r="I176" s="882"/>
      <c r="J176" s="1271"/>
    </row>
    <row r="177" spans="1:10" ht="11.25" customHeight="1" x14ac:dyDescent="0.2">
      <c r="A177" s="283" t="s">
        <v>34</v>
      </c>
      <c r="B177" s="277"/>
      <c r="C177" s="277"/>
      <c r="D177" s="277"/>
      <c r="E177" s="277"/>
      <c r="F177" s="849"/>
      <c r="G177" s="882"/>
      <c r="H177" s="882"/>
      <c r="I177" s="882"/>
      <c r="J177" s="1271"/>
    </row>
    <row r="178" spans="1:10" ht="11.25" customHeight="1" x14ac:dyDescent="0.2">
      <c r="A178" s="283" t="s">
        <v>35</v>
      </c>
      <c r="B178" s="277"/>
      <c r="C178" s="277"/>
      <c r="D178" s="277"/>
      <c r="E178" s="277"/>
      <c r="F178" s="849"/>
      <c r="G178" s="882"/>
      <c r="H178" s="882"/>
      <c r="I178" s="882"/>
      <c r="J178" s="1271"/>
    </row>
    <row r="179" spans="1:10" ht="11.25" customHeight="1" thickBot="1" x14ac:dyDescent="0.25">
      <c r="A179" s="69" t="s">
        <v>811</v>
      </c>
      <c r="B179" s="282"/>
      <c r="C179" s="282"/>
      <c r="D179" s="282"/>
      <c r="E179" s="282"/>
      <c r="F179" s="1274"/>
      <c r="G179" s="1275"/>
      <c r="H179" s="1275"/>
      <c r="I179" s="1275"/>
      <c r="J179" s="1276"/>
    </row>
    <row r="180" spans="1:10" ht="10.8" thickTop="1" x14ac:dyDescent="0.2"/>
  </sheetData>
  <sheetProtection algorithmName="SHA-512" hashValue="9zwNnIJARUvr/lp5lb0csw+h9kfsYf32BDVyibcdjAAvZyHKjH9Qr06NLqzG46X7GKwZ2GKTR214wckUf9TReQ==" saltValue="WOOQgxxQ2paRzmUz23uAOQ==" spinCount="100000" sheet="1" objects="1" scenarios="1"/>
  <mergeCells count="1">
    <mergeCell ref="A1:J1"/>
  </mergeCells>
  <phoneticPr fontId="0" type="noConversion"/>
  <printOptions horizontalCentered="1"/>
  <pageMargins left="0.17" right="0.16" top="0.53" bottom="1" header="0.5" footer="0.5"/>
  <pageSetup scale="79"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83"/>
  <sheetViews>
    <sheetView zoomScale="80" zoomScaleNormal="80" workbookViewId="0">
      <pane ySplit="2196" topLeftCell="A4" activePane="bottomLeft"/>
      <selection sqref="A1:XFD1048576"/>
      <selection pane="bottomLeft" activeCell="A4" sqref="A4"/>
    </sheetView>
  </sheetViews>
  <sheetFormatPr defaultColWidth="9.109375" defaultRowHeight="13.2" x14ac:dyDescent="0.25"/>
  <cols>
    <col min="1" max="1" width="40.6640625" style="280" customWidth="1"/>
    <col min="2" max="3" width="15.109375" style="771" customWidth="1"/>
    <col min="4" max="5" width="12.5546875" style="284" customWidth="1"/>
    <col min="6" max="6" width="12.5546875" style="926" customWidth="1"/>
    <col min="7" max="8" width="14.5546875" style="1200" customWidth="1"/>
    <col min="9" max="9" width="12.5546875" style="1200" customWidth="1"/>
    <col min="10" max="10" width="12.6640625" style="292" customWidth="1"/>
    <col min="11" max="12" width="9.109375" style="297"/>
    <col min="13" max="16384" width="9.109375" style="280"/>
  </cols>
  <sheetData>
    <row r="1" spans="1:10" s="275" customFormat="1" ht="33.6" x14ac:dyDescent="0.3">
      <c r="A1" s="1067" t="s">
        <v>194</v>
      </c>
      <c r="B1" s="321"/>
      <c r="C1" s="321"/>
      <c r="D1" s="801"/>
      <c r="E1" s="801"/>
      <c r="F1" s="803"/>
      <c r="G1" s="1003"/>
      <c r="H1" s="1003"/>
      <c r="I1" s="1003"/>
      <c r="J1" s="1256"/>
    </row>
    <row r="2" spans="1:10" s="275" customFormat="1" ht="15.9" customHeight="1" thickBot="1" x14ac:dyDescent="0.25">
      <c r="A2" s="1277"/>
      <c r="B2" s="801"/>
      <c r="C2" s="801"/>
      <c r="D2" s="801"/>
      <c r="E2" s="801"/>
      <c r="F2" s="803"/>
      <c r="G2" s="1003"/>
      <c r="H2" s="1003"/>
      <c r="I2" s="1003"/>
      <c r="J2" s="1256"/>
    </row>
    <row r="3" spans="1:10" s="278" customFormat="1" ht="72" customHeight="1" thickTop="1" thickBot="1" x14ac:dyDescent="0.25">
      <c r="A3" s="1040" t="s">
        <v>654</v>
      </c>
      <c r="B3" s="584" t="s">
        <v>977</v>
      </c>
      <c r="C3" s="585" t="s">
        <v>978</v>
      </c>
      <c r="D3" s="584" t="s">
        <v>979</v>
      </c>
      <c r="E3" s="585" t="s">
        <v>725</v>
      </c>
      <c r="F3" s="1257" t="s">
        <v>6</v>
      </c>
      <c r="G3" s="1258" t="s">
        <v>915</v>
      </c>
      <c r="H3" s="1259" t="s">
        <v>916</v>
      </c>
      <c r="I3" s="1259" t="s">
        <v>7</v>
      </c>
      <c r="J3" s="1260" t="s">
        <v>8</v>
      </c>
    </row>
    <row r="4" spans="1:10" s="278" customFormat="1" ht="10.199999999999999" x14ac:dyDescent="0.2">
      <c r="A4" s="309" t="s">
        <v>589</v>
      </c>
      <c r="B4" s="1192">
        <v>2500</v>
      </c>
      <c r="C4" s="1192">
        <v>5000</v>
      </c>
      <c r="D4" s="1194">
        <v>2500</v>
      </c>
      <c r="E4" s="877">
        <v>5000</v>
      </c>
      <c r="F4" s="839" t="s">
        <v>564</v>
      </c>
      <c r="G4" s="1261">
        <v>4.4999999999999997E-3</v>
      </c>
      <c r="H4" s="1262">
        <v>513</v>
      </c>
      <c r="I4" s="1244">
        <v>0.08</v>
      </c>
      <c r="J4" s="1263">
        <v>5.6249999999999994E-2</v>
      </c>
    </row>
    <row r="5" spans="1:10" s="278" customFormat="1" ht="10.199999999999999" x14ac:dyDescent="0.2">
      <c r="A5" s="279" t="s">
        <v>590</v>
      </c>
      <c r="B5" s="1192">
        <v>1000</v>
      </c>
      <c r="C5" s="1192">
        <v>2500</v>
      </c>
      <c r="D5" s="787">
        <v>1000</v>
      </c>
      <c r="E5" s="877">
        <v>2500</v>
      </c>
      <c r="F5" s="839" t="s">
        <v>564</v>
      </c>
      <c r="G5" s="1261">
        <v>2.9000000000000001E-2</v>
      </c>
      <c r="H5" s="1262" t="s">
        <v>381</v>
      </c>
      <c r="I5" s="1244" t="s">
        <v>381</v>
      </c>
      <c r="J5" s="1263" t="s">
        <v>381</v>
      </c>
    </row>
    <row r="6" spans="1:10" s="278" customFormat="1" ht="10.199999999999999" x14ac:dyDescent="0.2">
      <c r="A6" s="279" t="s">
        <v>591</v>
      </c>
      <c r="B6" s="1192">
        <v>1000</v>
      </c>
      <c r="C6" s="1192">
        <v>2500</v>
      </c>
      <c r="D6" s="787">
        <v>1000</v>
      </c>
      <c r="E6" s="877">
        <v>2500</v>
      </c>
      <c r="F6" s="839">
        <v>114665.0314465409</v>
      </c>
      <c r="G6" s="1261">
        <v>270</v>
      </c>
      <c r="H6" s="1262">
        <v>30862</v>
      </c>
      <c r="I6" s="1244">
        <v>13</v>
      </c>
      <c r="J6" s="1263">
        <v>20.76923076923077</v>
      </c>
    </row>
    <row r="7" spans="1:10" s="278" customFormat="1" ht="10.199999999999999" x14ac:dyDescent="0.2">
      <c r="A7" s="279" t="s">
        <v>592</v>
      </c>
      <c r="B7" s="1192">
        <v>2500</v>
      </c>
      <c r="C7" s="1192">
        <v>5000</v>
      </c>
      <c r="D7" s="787">
        <v>2500</v>
      </c>
      <c r="E7" s="877">
        <v>5000</v>
      </c>
      <c r="F7" s="839" t="s">
        <v>564</v>
      </c>
      <c r="G7" s="1261">
        <v>2.3E-5</v>
      </c>
      <c r="H7" s="1262">
        <v>263</v>
      </c>
      <c r="I7" s="1244">
        <v>1.7000000000000001E-2</v>
      </c>
      <c r="J7" s="1263">
        <v>1.3529411764705882E-3</v>
      </c>
    </row>
    <row r="8" spans="1:10" s="278" customFormat="1" ht="10.199999999999999" x14ac:dyDescent="0.2">
      <c r="A8" s="279" t="s">
        <v>171</v>
      </c>
      <c r="B8" s="1192">
        <v>1000</v>
      </c>
      <c r="C8" s="1192">
        <v>2500</v>
      </c>
      <c r="D8" s="787">
        <v>1000</v>
      </c>
      <c r="E8" s="877">
        <v>2500</v>
      </c>
      <c r="F8" s="839" t="s">
        <v>564</v>
      </c>
      <c r="G8" s="1261">
        <v>2.74E-6</v>
      </c>
      <c r="H8" s="1262" t="s">
        <v>381</v>
      </c>
      <c r="I8" s="1244" t="s">
        <v>381</v>
      </c>
      <c r="J8" s="1263" t="s">
        <v>381</v>
      </c>
    </row>
    <row r="9" spans="1:10" s="278" customFormat="1" ht="10.199999999999999" x14ac:dyDescent="0.2">
      <c r="A9" s="279" t="s">
        <v>172</v>
      </c>
      <c r="B9" s="1192">
        <v>1000</v>
      </c>
      <c r="C9" s="1192">
        <v>2500</v>
      </c>
      <c r="D9" s="787">
        <v>1000</v>
      </c>
      <c r="E9" s="877">
        <v>2500</v>
      </c>
      <c r="F9" s="839" t="s">
        <v>564</v>
      </c>
      <c r="G9" s="1261">
        <v>1.07E-4</v>
      </c>
      <c r="H9" s="1262" t="s">
        <v>381</v>
      </c>
      <c r="I9" s="1244" t="s">
        <v>381</v>
      </c>
      <c r="J9" s="1263" t="s">
        <v>381</v>
      </c>
    </row>
    <row r="10" spans="1:10" s="278" customFormat="1" ht="10.199999999999999" x14ac:dyDescent="0.2">
      <c r="A10" s="279" t="s">
        <v>103</v>
      </c>
      <c r="B10" s="1192">
        <v>1000</v>
      </c>
      <c r="C10" s="1192">
        <v>2500</v>
      </c>
      <c r="D10" s="787">
        <v>1000</v>
      </c>
      <c r="E10" s="877">
        <v>2500</v>
      </c>
      <c r="F10" s="839" t="s">
        <v>564</v>
      </c>
      <c r="G10" s="1261">
        <v>1.07E-4</v>
      </c>
      <c r="H10" s="1262" t="s">
        <v>381</v>
      </c>
      <c r="I10" s="1244" t="s">
        <v>381</v>
      </c>
      <c r="J10" s="1263" t="s">
        <v>381</v>
      </c>
    </row>
    <row r="11" spans="1:10" s="278" customFormat="1" ht="10.199999999999999" x14ac:dyDescent="0.2">
      <c r="A11" s="279" t="s">
        <v>593</v>
      </c>
      <c r="B11" s="1192">
        <v>1000</v>
      </c>
      <c r="C11" s="1192">
        <v>2500</v>
      </c>
      <c r="D11" s="787">
        <v>1000</v>
      </c>
      <c r="E11" s="877">
        <v>2500</v>
      </c>
      <c r="F11" s="839" t="s">
        <v>564</v>
      </c>
      <c r="G11" s="1261">
        <v>1.7E-5</v>
      </c>
      <c r="H11" s="1262" t="s">
        <v>381</v>
      </c>
      <c r="I11" s="1244" t="s">
        <v>381</v>
      </c>
      <c r="J11" s="1263" t="s">
        <v>381</v>
      </c>
    </row>
    <row r="12" spans="1:10" s="278" customFormat="1" ht="10.199999999999999" x14ac:dyDescent="0.2">
      <c r="A12" s="279" t="s">
        <v>594</v>
      </c>
      <c r="B12" s="1192">
        <v>2500</v>
      </c>
      <c r="C12" s="1192">
        <v>5000</v>
      </c>
      <c r="D12" s="787">
        <v>2500</v>
      </c>
      <c r="E12" s="877">
        <v>5000</v>
      </c>
      <c r="F12" s="839" t="s">
        <v>564</v>
      </c>
      <c r="G12" s="1261" t="s">
        <v>381</v>
      </c>
      <c r="H12" s="1262" t="s">
        <v>381</v>
      </c>
      <c r="I12" s="1244" t="s">
        <v>381</v>
      </c>
      <c r="J12" s="1263" t="s">
        <v>381</v>
      </c>
    </row>
    <row r="13" spans="1:10" s="278" customFormat="1" ht="10.199999999999999" x14ac:dyDescent="0.2">
      <c r="A13" s="279" t="s">
        <v>731</v>
      </c>
      <c r="B13" s="1192">
        <v>2500</v>
      </c>
      <c r="C13" s="1192">
        <v>5000</v>
      </c>
      <c r="D13" s="787">
        <v>2500</v>
      </c>
      <c r="E13" s="877">
        <v>5000</v>
      </c>
      <c r="F13" s="839" t="s">
        <v>564</v>
      </c>
      <c r="G13" s="1261" t="s">
        <v>381</v>
      </c>
      <c r="H13" s="1262" t="s">
        <v>381</v>
      </c>
      <c r="I13" s="1244" t="s">
        <v>381</v>
      </c>
      <c r="J13" s="1263" t="s">
        <v>381</v>
      </c>
    </row>
    <row r="14" spans="1:10" s="278" customFormat="1" ht="10.199999999999999" x14ac:dyDescent="0.2">
      <c r="A14" s="279" t="s">
        <v>104</v>
      </c>
      <c r="B14" s="1192">
        <v>1000</v>
      </c>
      <c r="C14" s="1192">
        <v>2500</v>
      </c>
      <c r="D14" s="787">
        <v>1000</v>
      </c>
      <c r="E14" s="877">
        <v>2500</v>
      </c>
      <c r="F14" s="839" t="s">
        <v>564</v>
      </c>
      <c r="G14" s="1261">
        <v>2.8900000000000001E-7</v>
      </c>
      <c r="H14" s="1262" t="s">
        <v>381</v>
      </c>
      <c r="I14" s="1244" t="s">
        <v>381</v>
      </c>
      <c r="J14" s="1263" t="s">
        <v>381</v>
      </c>
    </row>
    <row r="15" spans="1:10" s="278" customFormat="1" ht="10.199999999999999" x14ac:dyDescent="0.2">
      <c r="A15" s="279" t="s">
        <v>732</v>
      </c>
      <c r="B15" s="1192">
        <v>2500</v>
      </c>
      <c r="C15" s="1192">
        <v>5000</v>
      </c>
      <c r="D15" s="787">
        <v>2500</v>
      </c>
      <c r="E15" s="877">
        <v>5000</v>
      </c>
      <c r="F15" s="839" t="s">
        <v>564</v>
      </c>
      <c r="G15" s="1261" t="s">
        <v>381</v>
      </c>
      <c r="H15" s="1262" t="s">
        <v>381</v>
      </c>
      <c r="I15" s="1244" t="s">
        <v>381</v>
      </c>
      <c r="J15" s="1263" t="s">
        <v>381</v>
      </c>
    </row>
    <row r="16" spans="1:10" s="278" customFormat="1" ht="10.199999999999999" x14ac:dyDescent="0.2">
      <c r="A16" s="279" t="s">
        <v>1245</v>
      </c>
      <c r="B16" s="1192">
        <v>2500</v>
      </c>
      <c r="C16" s="1192">
        <v>5000</v>
      </c>
      <c r="D16" s="787">
        <v>2500</v>
      </c>
      <c r="E16" s="877">
        <v>5000</v>
      </c>
      <c r="F16" s="839" t="s">
        <v>564</v>
      </c>
      <c r="G16" s="1261" t="s">
        <v>381</v>
      </c>
      <c r="H16" s="1262" t="s">
        <v>381</v>
      </c>
      <c r="I16" s="1244" t="s">
        <v>381</v>
      </c>
      <c r="J16" s="1263" t="s">
        <v>381</v>
      </c>
    </row>
    <row r="17" spans="1:10" s="278" customFormat="1" ht="10.199999999999999" x14ac:dyDescent="0.2">
      <c r="A17" s="279" t="s">
        <v>733</v>
      </c>
      <c r="B17" s="1192">
        <v>1000</v>
      </c>
      <c r="C17" s="1192">
        <v>1867.9381761006287</v>
      </c>
      <c r="D17" s="787">
        <v>1000</v>
      </c>
      <c r="E17" s="877">
        <v>2500</v>
      </c>
      <c r="F17" s="839">
        <v>1867.9381761006287</v>
      </c>
      <c r="G17" s="1261">
        <v>95</v>
      </c>
      <c r="H17" s="1262">
        <v>4890</v>
      </c>
      <c r="I17" s="1244">
        <v>1.5</v>
      </c>
      <c r="J17" s="1263">
        <v>63.333333333333336</v>
      </c>
    </row>
    <row r="18" spans="1:10" s="278" customFormat="1" ht="10.199999999999999" x14ac:dyDescent="0.2">
      <c r="A18" s="279" t="s">
        <v>734</v>
      </c>
      <c r="B18" s="1192">
        <v>1000</v>
      </c>
      <c r="C18" s="1192">
        <v>2500</v>
      </c>
      <c r="D18" s="787">
        <v>1000</v>
      </c>
      <c r="E18" s="877">
        <v>2500</v>
      </c>
      <c r="F18" s="839" t="s">
        <v>564</v>
      </c>
      <c r="G18" s="1261">
        <v>2.1999999999999998E-8</v>
      </c>
      <c r="H18" s="1262" t="s">
        <v>381</v>
      </c>
      <c r="I18" s="1244" t="s">
        <v>381</v>
      </c>
      <c r="J18" s="1263" t="s">
        <v>381</v>
      </c>
    </row>
    <row r="19" spans="1:10" s="278" customFormat="1" ht="10.199999999999999" x14ac:dyDescent="0.2">
      <c r="A19" s="279" t="s">
        <v>735</v>
      </c>
      <c r="B19" s="1192">
        <v>1000</v>
      </c>
      <c r="C19" s="1192">
        <v>2500</v>
      </c>
      <c r="D19" s="787">
        <v>1000</v>
      </c>
      <c r="E19" s="877">
        <v>2500</v>
      </c>
      <c r="F19" s="839" t="s">
        <v>564</v>
      </c>
      <c r="G19" s="1261">
        <v>5.5999999999999997E-9</v>
      </c>
      <c r="H19" s="1262" t="s">
        <v>381</v>
      </c>
      <c r="I19" s="1244" t="s">
        <v>381</v>
      </c>
      <c r="J19" s="1263" t="s">
        <v>381</v>
      </c>
    </row>
    <row r="20" spans="1:10" s="278" customFormat="1" ht="10.199999999999999" x14ac:dyDescent="0.2">
      <c r="A20" s="279" t="s">
        <v>736</v>
      </c>
      <c r="B20" s="1192">
        <v>1000</v>
      </c>
      <c r="C20" s="1192">
        <v>2500</v>
      </c>
      <c r="D20" s="787">
        <v>1000</v>
      </c>
      <c r="E20" s="877">
        <v>2500</v>
      </c>
      <c r="F20" s="839" t="s">
        <v>564</v>
      </c>
      <c r="G20" s="1261">
        <v>4.9999999999999998E-7</v>
      </c>
      <c r="H20" s="1262" t="s">
        <v>381</v>
      </c>
      <c r="I20" s="1244" t="s">
        <v>381</v>
      </c>
      <c r="J20" s="1263" t="s">
        <v>381</v>
      </c>
    </row>
    <row r="21" spans="1:10" s="278" customFormat="1" ht="10.199999999999999" x14ac:dyDescent="0.2">
      <c r="A21" s="279" t="s">
        <v>737</v>
      </c>
      <c r="B21" s="1192">
        <v>1000</v>
      </c>
      <c r="C21" s="1192">
        <v>2500</v>
      </c>
      <c r="D21" s="787">
        <v>1000</v>
      </c>
      <c r="E21" s="877">
        <v>2500</v>
      </c>
      <c r="F21" s="839" t="s">
        <v>564</v>
      </c>
      <c r="G21" s="1261">
        <v>1.0999999999999999E-10</v>
      </c>
      <c r="H21" s="1262" t="s">
        <v>381</v>
      </c>
      <c r="I21" s="1244" t="s">
        <v>381</v>
      </c>
      <c r="J21" s="1263" t="s">
        <v>381</v>
      </c>
    </row>
    <row r="22" spans="1:10" s="278" customFormat="1" ht="10.199999999999999" x14ac:dyDescent="0.2">
      <c r="A22" s="279" t="s">
        <v>738</v>
      </c>
      <c r="B22" s="1192">
        <v>1000</v>
      </c>
      <c r="C22" s="1192">
        <v>2500</v>
      </c>
      <c r="D22" s="787">
        <v>1000</v>
      </c>
      <c r="E22" s="877">
        <v>2500</v>
      </c>
      <c r="F22" s="839" t="s">
        <v>564</v>
      </c>
      <c r="G22" s="1261">
        <v>9.6000000000000005E-11</v>
      </c>
      <c r="H22" s="1262" t="s">
        <v>381</v>
      </c>
      <c r="I22" s="1244" t="s">
        <v>381</v>
      </c>
      <c r="J22" s="1263" t="s">
        <v>381</v>
      </c>
    </row>
    <row r="23" spans="1:10" s="278" customFormat="1" ht="10.199999999999999" x14ac:dyDescent="0.2">
      <c r="A23" s="279" t="s">
        <v>136</v>
      </c>
      <c r="B23" s="1192">
        <v>2500</v>
      </c>
      <c r="C23" s="1192">
        <v>5000</v>
      </c>
      <c r="D23" s="787">
        <v>2500</v>
      </c>
      <c r="E23" s="877">
        <v>5000</v>
      </c>
      <c r="F23" s="839" t="s">
        <v>564</v>
      </c>
      <c r="G23" s="1261" t="s">
        <v>381</v>
      </c>
      <c r="H23" s="1262" t="s">
        <v>381</v>
      </c>
      <c r="I23" s="1244" t="s">
        <v>381</v>
      </c>
      <c r="J23" s="1263" t="s">
        <v>381</v>
      </c>
    </row>
    <row r="24" spans="1:10" s="278" customFormat="1" ht="10.199999999999999" x14ac:dyDescent="0.2">
      <c r="A24" s="279" t="s">
        <v>243</v>
      </c>
      <c r="B24" s="1192">
        <v>1000</v>
      </c>
      <c r="C24" s="1192">
        <v>2500</v>
      </c>
      <c r="D24" s="787">
        <v>1000</v>
      </c>
      <c r="E24" s="877">
        <v>2500</v>
      </c>
      <c r="F24" s="839" t="s">
        <v>564</v>
      </c>
      <c r="G24" s="1261">
        <v>5.0000000000000001E-3</v>
      </c>
      <c r="H24" s="1262">
        <v>60</v>
      </c>
      <c r="I24" s="1244">
        <v>9.4999999999999998E-3</v>
      </c>
      <c r="J24" s="1263">
        <v>0.52631578947368418</v>
      </c>
    </row>
    <row r="25" spans="1:10" s="278" customFormat="1" ht="10.199999999999999" x14ac:dyDescent="0.2">
      <c r="A25" s="279" t="s">
        <v>137</v>
      </c>
      <c r="B25" s="1192">
        <v>1000</v>
      </c>
      <c r="C25" s="1192">
        <v>2500</v>
      </c>
      <c r="D25" s="787">
        <v>1000</v>
      </c>
      <c r="E25" s="877">
        <v>2500</v>
      </c>
      <c r="F25" s="839">
        <v>5046.3512704402519</v>
      </c>
      <c r="G25" s="1261">
        <v>0.71</v>
      </c>
      <c r="H25" s="1262">
        <v>287</v>
      </c>
      <c r="I25" s="1244" t="s">
        <v>460</v>
      </c>
      <c r="J25" s="1263">
        <v>14.489795918367346</v>
      </c>
    </row>
    <row r="26" spans="1:10" s="278" customFormat="1" ht="10.199999999999999" x14ac:dyDescent="0.2">
      <c r="A26" s="789" t="s">
        <v>1177</v>
      </c>
      <c r="B26" s="1192">
        <v>793.69004465408796</v>
      </c>
      <c r="C26" s="1192">
        <v>793.69004465408796</v>
      </c>
      <c r="D26" s="787">
        <v>1000</v>
      </c>
      <c r="E26" s="877">
        <v>2500</v>
      </c>
      <c r="F26" s="839">
        <v>793.69004465408796</v>
      </c>
      <c r="G26" s="1261">
        <v>0.85</v>
      </c>
      <c r="H26" s="1262">
        <v>2240</v>
      </c>
      <c r="I26" s="1244">
        <v>0.32</v>
      </c>
      <c r="J26" s="1263">
        <v>2.65625</v>
      </c>
    </row>
    <row r="27" spans="1:10" s="278" customFormat="1" ht="10.199999999999999" x14ac:dyDescent="0.2">
      <c r="A27" s="279" t="s">
        <v>138</v>
      </c>
      <c r="B27" s="1192">
        <v>1000</v>
      </c>
      <c r="C27" s="1192">
        <v>2500</v>
      </c>
      <c r="D27" s="787">
        <v>1000</v>
      </c>
      <c r="E27" s="877">
        <v>2500</v>
      </c>
      <c r="F27" s="839" t="s">
        <v>564</v>
      </c>
      <c r="G27" s="1261">
        <v>6.1999999999999999E-8</v>
      </c>
      <c r="H27" s="1262" t="s">
        <v>381</v>
      </c>
      <c r="I27" s="1244" t="s">
        <v>381</v>
      </c>
      <c r="J27" s="1263" t="s">
        <v>381</v>
      </c>
    </row>
    <row r="28" spans="1:10" s="278" customFormat="1" ht="10.199999999999999" x14ac:dyDescent="0.2">
      <c r="A28" s="279" t="s">
        <v>139</v>
      </c>
      <c r="B28" s="1192">
        <v>2500</v>
      </c>
      <c r="C28" s="1192">
        <v>5000</v>
      </c>
      <c r="D28" s="787">
        <v>2500</v>
      </c>
      <c r="E28" s="877">
        <v>5000</v>
      </c>
      <c r="F28" s="839" t="s">
        <v>564</v>
      </c>
      <c r="G28" s="1261" t="s">
        <v>381</v>
      </c>
      <c r="H28" s="1262" t="s">
        <v>381</v>
      </c>
      <c r="I28" s="1244" t="s">
        <v>381</v>
      </c>
      <c r="J28" s="1263" t="s">
        <v>381</v>
      </c>
    </row>
    <row r="29" spans="1:10" s="278" customFormat="1" ht="10.199999999999999" x14ac:dyDescent="0.2">
      <c r="A29" s="279" t="s">
        <v>140</v>
      </c>
      <c r="B29" s="1192">
        <v>932.0059079245284</v>
      </c>
      <c r="C29" s="1192">
        <v>932.0059079245284</v>
      </c>
      <c r="D29" s="787">
        <v>2500</v>
      </c>
      <c r="E29" s="877">
        <v>5000</v>
      </c>
      <c r="F29" s="839">
        <v>932.0059079245284</v>
      </c>
      <c r="G29" s="1261">
        <v>50</v>
      </c>
      <c r="H29" s="1262">
        <v>11000000</v>
      </c>
      <c r="I29" s="1244">
        <v>1680</v>
      </c>
      <c r="J29" s="1263">
        <v>2.976190476190476E-2</v>
      </c>
    </row>
    <row r="30" spans="1:10" s="278" customFormat="1" ht="10.199999999999999" x14ac:dyDescent="0.2">
      <c r="A30" s="279" t="s">
        <v>141</v>
      </c>
      <c r="B30" s="1192">
        <v>1000</v>
      </c>
      <c r="C30" s="1192">
        <v>2500</v>
      </c>
      <c r="D30" s="787">
        <v>1000</v>
      </c>
      <c r="E30" s="877">
        <v>2500</v>
      </c>
      <c r="F30" s="839" t="s">
        <v>564</v>
      </c>
      <c r="G30" s="1261">
        <v>5.6</v>
      </c>
      <c r="H30" s="1262">
        <v>13450</v>
      </c>
      <c r="I30" s="1244">
        <v>1.3</v>
      </c>
      <c r="J30" s="1263">
        <v>4.3076923076923075</v>
      </c>
    </row>
    <row r="31" spans="1:10" s="278" customFormat="1" ht="10.199999999999999" x14ac:dyDescent="0.2">
      <c r="A31" s="279" t="s">
        <v>142</v>
      </c>
      <c r="B31" s="1192">
        <v>1000</v>
      </c>
      <c r="C31" s="1192">
        <v>2500</v>
      </c>
      <c r="D31" s="787">
        <v>1000</v>
      </c>
      <c r="E31" s="877">
        <v>2500</v>
      </c>
      <c r="F31" s="839">
        <v>3588.9092830188679</v>
      </c>
      <c r="G31" s="1261">
        <v>1420</v>
      </c>
      <c r="H31" s="1262">
        <v>80000</v>
      </c>
      <c r="I31" s="1244">
        <v>20</v>
      </c>
      <c r="J31" s="1263">
        <v>71</v>
      </c>
    </row>
    <row r="32" spans="1:10" s="278" customFormat="1" ht="10.199999999999999" x14ac:dyDescent="0.2">
      <c r="A32" s="279" t="s">
        <v>143</v>
      </c>
      <c r="B32" s="1192">
        <v>2500</v>
      </c>
      <c r="C32" s="1192">
        <v>5000</v>
      </c>
      <c r="D32" s="787">
        <v>2500</v>
      </c>
      <c r="E32" s="877">
        <v>5000</v>
      </c>
      <c r="F32" s="839" t="s">
        <v>564</v>
      </c>
      <c r="G32" s="1261" t="s">
        <v>381</v>
      </c>
      <c r="H32" s="1262" t="s">
        <v>381</v>
      </c>
      <c r="I32" s="1244" t="s">
        <v>381</v>
      </c>
      <c r="J32" s="1263" t="s">
        <v>381</v>
      </c>
    </row>
    <row r="33" spans="1:10" s="278" customFormat="1" ht="10.199999999999999" x14ac:dyDescent="0.2">
      <c r="A33" s="279" t="s">
        <v>144</v>
      </c>
      <c r="B33" s="1192">
        <v>453.26214201257858</v>
      </c>
      <c r="C33" s="1192">
        <v>453.26214201257858</v>
      </c>
      <c r="D33" s="787">
        <v>1000</v>
      </c>
      <c r="E33" s="877">
        <v>2500</v>
      </c>
      <c r="F33" s="839">
        <v>453.26214201257858</v>
      </c>
      <c r="G33" s="1261">
        <v>113</v>
      </c>
      <c r="H33" s="1262">
        <v>63000</v>
      </c>
      <c r="I33" s="1244">
        <v>10</v>
      </c>
      <c r="J33" s="1263">
        <v>11.3</v>
      </c>
    </row>
    <row r="34" spans="1:10" s="278" customFormat="1" ht="10.199999999999999" x14ac:dyDescent="0.2">
      <c r="A34" s="279" t="s">
        <v>655</v>
      </c>
      <c r="B34" s="1192">
        <v>2500</v>
      </c>
      <c r="C34" s="1192">
        <v>5000</v>
      </c>
      <c r="D34" s="787">
        <v>2500</v>
      </c>
      <c r="E34" s="877">
        <v>5000</v>
      </c>
      <c r="F34" s="839" t="s">
        <v>564</v>
      </c>
      <c r="G34" s="1261">
        <v>1.0000000000000001E-5</v>
      </c>
      <c r="H34" s="1262">
        <v>8.4</v>
      </c>
      <c r="I34" s="1244">
        <v>4.9200000000000003E-4</v>
      </c>
      <c r="J34" s="1263">
        <v>2.032520325203252E-2</v>
      </c>
    </row>
    <row r="35" spans="1:10" s="278" customFormat="1" ht="10.199999999999999" x14ac:dyDescent="0.2">
      <c r="A35" s="279" t="s">
        <v>145</v>
      </c>
      <c r="B35" s="1192">
        <v>2500</v>
      </c>
      <c r="C35" s="1192">
        <v>5000</v>
      </c>
      <c r="D35" s="787">
        <v>2500</v>
      </c>
      <c r="E35" s="877">
        <v>5000</v>
      </c>
      <c r="F35" s="839" t="s">
        <v>564</v>
      </c>
      <c r="G35" s="1261">
        <v>1.0000000000000001E-5</v>
      </c>
      <c r="H35" s="1262" t="s">
        <v>381</v>
      </c>
      <c r="I35" s="1244" t="s">
        <v>381</v>
      </c>
      <c r="J35" s="1263" t="s">
        <v>381</v>
      </c>
    </row>
    <row r="36" spans="1:10" s="278" customFormat="1" ht="10.199999999999999" x14ac:dyDescent="0.2">
      <c r="A36" s="279" t="s">
        <v>146</v>
      </c>
      <c r="B36" s="1192">
        <v>760.94901132075483</v>
      </c>
      <c r="C36" s="1192">
        <v>760.94901132075483</v>
      </c>
      <c r="D36" s="787">
        <v>1000</v>
      </c>
      <c r="E36" s="877">
        <v>2500</v>
      </c>
      <c r="F36" s="839">
        <v>760.94901132075483</v>
      </c>
      <c r="G36" s="1261">
        <v>11.8</v>
      </c>
      <c r="H36" s="1262">
        <v>1000</v>
      </c>
      <c r="I36" s="1244">
        <v>0.22</v>
      </c>
      <c r="J36" s="1263">
        <v>53.63636363636364</v>
      </c>
    </row>
    <row r="37" spans="1:10" ht="11.25" customHeight="1" x14ac:dyDescent="0.25">
      <c r="A37" s="279" t="s">
        <v>829</v>
      </c>
      <c r="B37" s="1192">
        <v>1000</v>
      </c>
      <c r="C37" s="1192">
        <v>2117.4658377358492</v>
      </c>
      <c r="D37" s="1194">
        <v>1000</v>
      </c>
      <c r="E37" s="877">
        <v>2500</v>
      </c>
      <c r="F37" s="839">
        <v>2117.4658377358492</v>
      </c>
      <c r="G37" s="1278">
        <v>1008</v>
      </c>
      <c r="H37" s="1279">
        <v>380000</v>
      </c>
      <c r="I37" s="1280">
        <v>140</v>
      </c>
      <c r="J37" s="1263">
        <v>7.2</v>
      </c>
    </row>
    <row r="38" spans="1:10" ht="11.25" customHeight="1" x14ac:dyDescent="0.25">
      <c r="A38" s="279" t="s">
        <v>147</v>
      </c>
      <c r="B38" s="1192">
        <v>1000</v>
      </c>
      <c r="C38" s="1192">
        <v>2500</v>
      </c>
      <c r="D38" s="787">
        <v>1000</v>
      </c>
      <c r="E38" s="877">
        <v>2500</v>
      </c>
      <c r="F38" s="839">
        <v>2538.5640000000003</v>
      </c>
      <c r="G38" s="1261">
        <v>160</v>
      </c>
      <c r="H38" s="1262">
        <v>421600</v>
      </c>
      <c r="I38" s="1244">
        <v>85</v>
      </c>
      <c r="J38" s="1263">
        <v>1.8823529411764706</v>
      </c>
    </row>
    <row r="39" spans="1:10" ht="11.25" customHeight="1" x14ac:dyDescent="0.25">
      <c r="A39" s="279" t="s">
        <v>830</v>
      </c>
      <c r="B39" s="1192">
        <v>500</v>
      </c>
      <c r="C39" s="1192">
        <v>1000</v>
      </c>
      <c r="D39" s="787">
        <v>500</v>
      </c>
      <c r="E39" s="655">
        <v>1000</v>
      </c>
      <c r="F39" s="839">
        <v>1316.5454188679244</v>
      </c>
      <c r="G39" s="1261">
        <v>4300</v>
      </c>
      <c r="H39" s="1262" t="s">
        <v>381</v>
      </c>
      <c r="I39" s="1244" t="s">
        <v>381</v>
      </c>
      <c r="J39" s="1263" t="s">
        <v>381</v>
      </c>
    </row>
    <row r="40" spans="1:10" ht="11.25" customHeight="1" x14ac:dyDescent="0.25">
      <c r="A40" s="279" t="s">
        <v>148</v>
      </c>
      <c r="B40" s="1192">
        <v>500</v>
      </c>
      <c r="C40" s="1192">
        <v>1000</v>
      </c>
      <c r="D40" s="787">
        <v>500</v>
      </c>
      <c r="E40" s="655">
        <v>1000</v>
      </c>
      <c r="F40" s="839">
        <v>27437.384023899369</v>
      </c>
      <c r="G40" s="1261">
        <v>1.42</v>
      </c>
      <c r="H40" s="1262">
        <v>19</v>
      </c>
      <c r="I40" s="1244">
        <v>3.5999999999999999E-3</v>
      </c>
      <c r="J40" s="1263">
        <v>394.44444444444446</v>
      </c>
    </row>
    <row r="41" spans="1:10" ht="11.25" customHeight="1" x14ac:dyDescent="0.25">
      <c r="A41" s="279" t="s">
        <v>653</v>
      </c>
      <c r="B41" s="1192" t="s">
        <v>381</v>
      </c>
      <c r="C41" s="1192" t="s">
        <v>381</v>
      </c>
      <c r="D41" s="787" t="s">
        <v>381</v>
      </c>
      <c r="E41" s="655" t="s">
        <v>381</v>
      </c>
      <c r="F41" s="839" t="s">
        <v>381</v>
      </c>
      <c r="G41" s="1261" t="s">
        <v>381</v>
      </c>
      <c r="H41" s="1262" t="s">
        <v>381</v>
      </c>
      <c r="I41" s="1244" t="s">
        <v>381</v>
      </c>
      <c r="J41" s="1263" t="s">
        <v>381</v>
      </c>
    </row>
    <row r="42" spans="1:10" ht="11.25" customHeight="1" x14ac:dyDescent="0.25">
      <c r="A42" s="279" t="s">
        <v>827</v>
      </c>
      <c r="B42" s="1192">
        <v>2500</v>
      </c>
      <c r="C42" s="1192">
        <v>5000</v>
      </c>
      <c r="D42" s="787">
        <v>2500</v>
      </c>
      <c r="E42" s="655">
        <v>5000</v>
      </c>
      <c r="F42" s="839" t="s">
        <v>564</v>
      </c>
      <c r="G42" s="1261" t="s">
        <v>381</v>
      </c>
      <c r="H42" s="1244" t="s">
        <v>381</v>
      </c>
      <c r="I42" s="1244" t="s">
        <v>381</v>
      </c>
      <c r="J42" s="1263" t="s">
        <v>381</v>
      </c>
    </row>
    <row r="43" spans="1:10" ht="11.25" customHeight="1" x14ac:dyDescent="0.25">
      <c r="A43" s="279" t="s">
        <v>828</v>
      </c>
      <c r="B43" s="1192">
        <v>2500</v>
      </c>
      <c r="C43" s="1192">
        <v>5000</v>
      </c>
      <c r="D43" s="787">
        <v>2500</v>
      </c>
      <c r="E43" s="655">
        <v>5000</v>
      </c>
      <c r="F43" s="839" t="s">
        <v>564</v>
      </c>
      <c r="G43" s="1261" t="s">
        <v>381</v>
      </c>
      <c r="H43" s="1244" t="s">
        <v>381</v>
      </c>
      <c r="I43" s="1244" t="s">
        <v>381</v>
      </c>
      <c r="J43" s="1263" t="s">
        <v>381</v>
      </c>
    </row>
    <row r="44" spans="1:10" ht="11.25" customHeight="1" x14ac:dyDescent="0.25">
      <c r="A44" s="279" t="s">
        <v>149</v>
      </c>
      <c r="B44" s="1192">
        <v>2500</v>
      </c>
      <c r="C44" s="1192">
        <v>5000</v>
      </c>
      <c r="D44" s="787">
        <v>2500</v>
      </c>
      <c r="E44" s="655">
        <v>5000</v>
      </c>
      <c r="F44" s="839" t="s">
        <v>564</v>
      </c>
      <c r="G44" s="1261">
        <v>6.3E-7</v>
      </c>
      <c r="H44" s="1244" t="s">
        <v>381</v>
      </c>
      <c r="I44" s="1244" t="s">
        <v>381</v>
      </c>
      <c r="J44" s="1263" t="s">
        <v>381</v>
      </c>
    </row>
    <row r="45" spans="1:10" ht="11.25" customHeight="1" x14ac:dyDescent="0.25">
      <c r="A45" s="279" t="s">
        <v>150</v>
      </c>
      <c r="B45" s="1192">
        <v>2500</v>
      </c>
      <c r="C45" s="1192">
        <v>5000</v>
      </c>
      <c r="D45" s="787">
        <v>2500</v>
      </c>
      <c r="E45" s="655">
        <v>5000</v>
      </c>
      <c r="F45" s="839" t="s">
        <v>564</v>
      </c>
      <c r="G45" s="1261" t="s">
        <v>381</v>
      </c>
      <c r="H45" s="1262" t="s">
        <v>381</v>
      </c>
      <c r="I45" s="1244" t="s">
        <v>381</v>
      </c>
      <c r="J45" s="1263" t="s">
        <v>381</v>
      </c>
    </row>
    <row r="46" spans="1:10" ht="11.25" customHeight="1" x14ac:dyDescent="0.25">
      <c r="A46" s="279" t="s">
        <v>151</v>
      </c>
      <c r="B46" s="1192">
        <v>2500</v>
      </c>
      <c r="C46" s="1192">
        <v>5000</v>
      </c>
      <c r="D46" s="787">
        <v>2500</v>
      </c>
      <c r="E46" s="655">
        <v>5000</v>
      </c>
      <c r="F46" s="839" t="s">
        <v>564</v>
      </c>
      <c r="G46" s="1261" t="s">
        <v>381</v>
      </c>
      <c r="H46" s="1262" t="s">
        <v>381</v>
      </c>
      <c r="I46" s="1244" t="s">
        <v>381</v>
      </c>
      <c r="J46" s="1263" t="s">
        <v>381</v>
      </c>
    </row>
    <row r="47" spans="1:10" ht="11.25" customHeight="1" x14ac:dyDescent="0.25">
      <c r="A47" s="279" t="s">
        <v>152</v>
      </c>
      <c r="B47" s="1192">
        <v>500</v>
      </c>
      <c r="C47" s="1192">
        <v>1000</v>
      </c>
      <c r="D47" s="787">
        <v>500</v>
      </c>
      <c r="E47" s="655">
        <v>1000</v>
      </c>
      <c r="F47" s="839" t="s">
        <v>564</v>
      </c>
      <c r="G47" s="1261">
        <v>620</v>
      </c>
      <c r="H47" s="1262">
        <v>652</v>
      </c>
      <c r="I47" s="1244">
        <v>0.57999999999999996</v>
      </c>
      <c r="J47" s="1263">
        <v>1068.9655172413793</v>
      </c>
    </row>
    <row r="48" spans="1:10" ht="11.25" customHeight="1" x14ac:dyDescent="0.25">
      <c r="A48" s="279" t="s">
        <v>105</v>
      </c>
      <c r="B48" s="1192">
        <v>1000</v>
      </c>
      <c r="C48" s="1192">
        <v>2500</v>
      </c>
      <c r="D48" s="787">
        <v>1000</v>
      </c>
      <c r="E48" s="655">
        <v>2500</v>
      </c>
      <c r="F48" s="839" t="s">
        <v>564</v>
      </c>
      <c r="G48" s="1261">
        <v>4.1000000000000003E-9</v>
      </c>
      <c r="H48" s="1262" t="s">
        <v>381</v>
      </c>
      <c r="I48" s="1244" t="s">
        <v>381</v>
      </c>
      <c r="J48" s="1263" t="s">
        <v>381</v>
      </c>
    </row>
    <row r="49" spans="1:10" ht="11.25" customHeight="1" x14ac:dyDescent="0.25">
      <c r="A49" s="279" t="s">
        <v>106</v>
      </c>
      <c r="B49" s="1192">
        <v>1000</v>
      </c>
      <c r="C49" s="1192">
        <v>2500</v>
      </c>
      <c r="D49" s="787">
        <v>1000</v>
      </c>
      <c r="E49" s="655">
        <v>2500</v>
      </c>
      <c r="F49" s="839" t="s">
        <v>564</v>
      </c>
      <c r="G49" s="1261">
        <v>0.67</v>
      </c>
      <c r="H49" s="1262" t="s">
        <v>381</v>
      </c>
      <c r="I49" s="1244" t="s">
        <v>381</v>
      </c>
      <c r="J49" s="1263" t="s">
        <v>381</v>
      </c>
    </row>
    <row r="50" spans="1:10" ht="11.25" customHeight="1" x14ac:dyDescent="0.25">
      <c r="A50" s="279" t="s">
        <v>153</v>
      </c>
      <c r="B50" s="1192">
        <v>1000</v>
      </c>
      <c r="C50" s="1192">
        <v>2500</v>
      </c>
      <c r="D50" s="787">
        <v>1000</v>
      </c>
      <c r="E50" s="655">
        <v>2500</v>
      </c>
      <c r="F50" s="839" t="s">
        <v>564</v>
      </c>
      <c r="G50" s="1261">
        <v>1E-10</v>
      </c>
      <c r="H50" s="1262" t="s">
        <v>381</v>
      </c>
      <c r="I50" s="1244" t="s">
        <v>381</v>
      </c>
      <c r="J50" s="1263" t="s">
        <v>381</v>
      </c>
    </row>
    <row r="51" spans="1:10" ht="11.25" customHeight="1" x14ac:dyDescent="0.25">
      <c r="A51" s="279" t="s">
        <v>86</v>
      </c>
      <c r="B51" s="1192">
        <v>979.0010943396228</v>
      </c>
      <c r="C51" s="1192">
        <v>979.0010943396228</v>
      </c>
      <c r="D51" s="787">
        <v>1000</v>
      </c>
      <c r="E51" s="655">
        <v>2500</v>
      </c>
      <c r="F51" s="839">
        <v>979.0010943396228</v>
      </c>
      <c r="G51" s="1261">
        <v>0.8</v>
      </c>
      <c r="H51" s="1262" t="s">
        <v>381</v>
      </c>
      <c r="I51" s="1244" t="s">
        <v>381</v>
      </c>
      <c r="J51" s="1263" t="s">
        <v>381</v>
      </c>
    </row>
    <row r="52" spans="1:10" ht="11.25" customHeight="1" x14ac:dyDescent="0.25">
      <c r="A52" s="279" t="s">
        <v>154</v>
      </c>
      <c r="B52" s="1192">
        <v>500</v>
      </c>
      <c r="C52" s="1192">
        <v>1000</v>
      </c>
      <c r="D52" s="787">
        <v>500</v>
      </c>
      <c r="E52" s="655">
        <v>1000</v>
      </c>
      <c r="F52" s="839" t="s">
        <v>564</v>
      </c>
      <c r="G52" s="1261">
        <v>76</v>
      </c>
      <c r="H52" s="1262" t="s">
        <v>381</v>
      </c>
      <c r="I52" s="1244" t="s">
        <v>381</v>
      </c>
      <c r="J52" s="1263" t="s">
        <v>381</v>
      </c>
    </row>
    <row r="53" spans="1:10" ht="11.25" customHeight="1" x14ac:dyDescent="0.25">
      <c r="A53" s="279" t="s">
        <v>528</v>
      </c>
      <c r="B53" s="1192">
        <v>1000</v>
      </c>
      <c r="C53" s="1192">
        <v>2500</v>
      </c>
      <c r="D53" s="787">
        <v>1000</v>
      </c>
      <c r="E53" s="655">
        <v>2500</v>
      </c>
      <c r="F53" s="839" t="s">
        <v>564</v>
      </c>
      <c r="G53" s="1261">
        <v>12</v>
      </c>
      <c r="H53" s="1262">
        <v>200000</v>
      </c>
      <c r="I53" s="1244">
        <v>26</v>
      </c>
      <c r="J53" s="1263">
        <v>0.46153846153846156</v>
      </c>
    </row>
    <row r="54" spans="1:10" ht="11.25" customHeight="1" x14ac:dyDescent="0.25">
      <c r="A54" s="279" t="s">
        <v>155</v>
      </c>
      <c r="B54" s="1192">
        <v>376.29790188679249</v>
      </c>
      <c r="C54" s="1192">
        <v>376.29790188679249</v>
      </c>
      <c r="D54" s="787">
        <v>2500</v>
      </c>
      <c r="E54" s="655">
        <v>5000</v>
      </c>
      <c r="F54" s="839">
        <v>376.29790188679249</v>
      </c>
      <c r="G54" s="1261">
        <v>1.5</v>
      </c>
      <c r="H54" s="1262">
        <v>305000</v>
      </c>
      <c r="I54" s="1244">
        <v>50</v>
      </c>
      <c r="J54" s="1263">
        <v>0.03</v>
      </c>
    </row>
    <row r="55" spans="1:10" ht="11.25" customHeight="1" x14ac:dyDescent="0.25">
      <c r="A55" s="279" t="s">
        <v>235</v>
      </c>
      <c r="B55" s="1192">
        <v>500</v>
      </c>
      <c r="C55" s="1192">
        <v>595.41254867924533</v>
      </c>
      <c r="D55" s="787">
        <v>500</v>
      </c>
      <c r="E55" s="655">
        <v>1000</v>
      </c>
      <c r="F55" s="839">
        <v>595.41254867924533</v>
      </c>
      <c r="G55" s="1261">
        <v>2.2999999999999998</v>
      </c>
      <c r="H55" s="1262" t="s">
        <v>381</v>
      </c>
      <c r="I55" s="1244" t="s">
        <v>381</v>
      </c>
      <c r="J55" s="1263" t="s">
        <v>381</v>
      </c>
    </row>
    <row r="56" spans="1:10" ht="11.25" customHeight="1" x14ac:dyDescent="0.25">
      <c r="A56" s="279" t="s">
        <v>236</v>
      </c>
      <c r="B56" s="1192">
        <v>1000</v>
      </c>
      <c r="C56" s="1192">
        <v>2500</v>
      </c>
      <c r="D56" s="787">
        <v>1000</v>
      </c>
      <c r="E56" s="655">
        <v>2500</v>
      </c>
      <c r="F56" s="839" t="s">
        <v>564</v>
      </c>
      <c r="G56" s="1261">
        <v>1.8</v>
      </c>
      <c r="H56" s="1262">
        <v>1100</v>
      </c>
      <c r="I56" s="1244">
        <v>0.18</v>
      </c>
      <c r="J56" s="1263">
        <v>10</v>
      </c>
    </row>
    <row r="57" spans="1:10" ht="11.25" customHeight="1" x14ac:dyDescent="0.25">
      <c r="A57" s="279" t="s">
        <v>237</v>
      </c>
      <c r="B57" s="1192">
        <v>1000</v>
      </c>
      <c r="C57" s="1192">
        <v>2500</v>
      </c>
      <c r="D57" s="787">
        <v>1000</v>
      </c>
      <c r="E57" s="655">
        <v>2500</v>
      </c>
      <c r="F57" s="839" t="s">
        <v>564</v>
      </c>
      <c r="G57" s="1261">
        <v>4.4999999999999998E-9</v>
      </c>
      <c r="H57" s="1262" t="s">
        <v>381</v>
      </c>
      <c r="I57" s="1244" t="s">
        <v>381</v>
      </c>
      <c r="J57" s="1263" t="s">
        <v>381</v>
      </c>
    </row>
    <row r="58" spans="1:10" ht="11.25" customHeight="1" x14ac:dyDescent="0.25">
      <c r="A58" s="279" t="s">
        <v>375</v>
      </c>
      <c r="B58" s="1192">
        <v>1000</v>
      </c>
      <c r="C58" s="1192">
        <v>2500</v>
      </c>
      <c r="D58" s="787">
        <v>1000</v>
      </c>
      <c r="E58" s="655">
        <v>2500</v>
      </c>
      <c r="F58" s="839" t="s">
        <v>564</v>
      </c>
      <c r="G58" s="1261">
        <v>9.9999999999999995E-7</v>
      </c>
      <c r="H58" s="1262" t="s">
        <v>381</v>
      </c>
      <c r="I58" s="1244" t="s">
        <v>381</v>
      </c>
      <c r="J58" s="1263" t="s">
        <v>381</v>
      </c>
    </row>
    <row r="59" spans="1:10" ht="11.25" customHeight="1" x14ac:dyDescent="0.25">
      <c r="A59" s="279" t="s">
        <v>376</v>
      </c>
      <c r="B59" s="1192">
        <v>1000</v>
      </c>
      <c r="C59" s="1192">
        <v>2500</v>
      </c>
      <c r="D59" s="787">
        <v>1000</v>
      </c>
      <c r="E59" s="655">
        <v>2500</v>
      </c>
      <c r="F59" s="839" t="s">
        <v>564</v>
      </c>
      <c r="G59" s="1261">
        <v>6.4999999999999996E-6</v>
      </c>
      <c r="H59" s="1262" t="s">
        <v>381</v>
      </c>
      <c r="I59" s="1244" t="s">
        <v>381</v>
      </c>
      <c r="J59" s="1263" t="s">
        <v>381</v>
      </c>
    </row>
    <row r="60" spans="1:10" ht="11.25" customHeight="1" x14ac:dyDescent="0.25">
      <c r="A60" s="279" t="s">
        <v>377</v>
      </c>
      <c r="B60" s="1192">
        <v>2500</v>
      </c>
      <c r="C60" s="1192">
        <v>5000</v>
      </c>
      <c r="D60" s="787">
        <v>2500</v>
      </c>
      <c r="E60" s="655">
        <v>5000</v>
      </c>
      <c r="F60" s="839" t="s">
        <v>564</v>
      </c>
      <c r="G60" s="1261">
        <v>5.4999999999999999E-6</v>
      </c>
      <c r="H60" s="1262" t="s">
        <v>381</v>
      </c>
      <c r="I60" s="1244" t="s">
        <v>381</v>
      </c>
      <c r="J60" s="1263" t="s">
        <v>381</v>
      </c>
    </row>
    <row r="61" spans="1:10" ht="11.25" customHeight="1" x14ac:dyDescent="0.25">
      <c r="A61" s="279" t="s">
        <v>244</v>
      </c>
      <c r="B61" s="1192">
        <v>1000</v>
      </c>
      <c r="C61" s="1192">
        <v>1685.682837735849</v>
      </c>
      <c r="D61" s="787">
        <v>1000</v>
      </c>
      <c r="E61" s="655">
        <v>2500</v>
      </c>
      <c r="F61" s="839">
        <v>1685.682837735849</v>
      </c>
      <c r="G61" s="1261">
        <v>234</v>
      </c>
      <c r="H61" s="1262">
        <v>125000</v>
      </c>
      <c r="I61" s="1244">
        <v>30</v>
      </c>
      <c r="J61" s="1263">
        <v>7.8</v>
      </c>
    </row>
    <row r="62" spans="1:10" ht="11.25" customHeight="1" x14ac:dyDescent="0.25">
      <c r="A62" s="279" t="s">
        <v>245</v>
      </c>
      <c r="B62" s="1192">
        <v>1000</v>
      </c>
      <c r="C62" s="1192">
        <v>2500</v>
      </c>
      <c r="D62" s="787">
        <v>1000</v>
      </c>
      <c r="E62" s="655">
        <v>2500</v>
      </c>
      <c r="F62" s="839">
        <v>2981.506415094339</v>
      </c>
      <c r="G62" s="1261">
        <v>79</v>
      </c>
      <c r="H62" s="1262">
        <v>2424</v>
      </c>
      <c r="I62" s="1244">
        <v>0.59</v>
      </c>
      <c r="J62" s="1263">
        <v>133.89830508474577</v>
      </c>
    </row>
    <row r="63" spans="1:10" ht="11.25" customHeight="1" x14ac:dyDescent="0.25">
      <c r="A63" s="279" t="s">
        <v>307</v>
      </c>
      <c r="B63" s="1192">
        <v>1000</v>
      </c>
      <c r="C63" s="1192">
        <v>1207.9647647798743</v>
      </c>
      <c r="D63" s="787">
        <v>1000</v>
      </c>
      <c r="E63" s="655">
        <v>2500</v>
      </c>
      <c r="F63" s="839">
        <v>1207.9647647798743</v>
      </c>
      <c r="G63" s="1261">
        <v>591</v>
      </c>
      <c r="H63" s="1262">
        <v>2000000</v>
      </c>
      <c r="I63" s="1244">
        <v>500</v>
      </c>
      <c r="J63" s="1263">
        <v>1.1819999999999999</v>
      </c>
    </row>
    <row r="64" spans="1:10" ht="11.25" customHeight="1" x14ac:dyDescent="0.25">
      <c r="A64" s="279" t="s">
        <v>308</v>
      </c>
      <c r="B64" s="1192">
        <v>500</v>
      </c>
      <c r="C64" s="1192">
        <v>1000</v>
      </c>
      <c r="D64" s="787">
        <v>500</v>
      </c>
      <c r="E64" s="655">
        <v>1000</v>
      </c>
      <c r="F64" s="839">
        <v>2370.3051194968548</v>
      </c>
      <c r="G64" s="1261">
        <v>215</v>
      </c>
      <c r="H64" s="1262" t="s">
        <v>381</v>
      </c>
      <c r="I64" s="1244" t="s">
        <v>381</v>
      </c>
      <c r="J64" s="1263" t="s">
        <v>381</v>
      </c>
    </row>
    <row r="65" spans="1:10" ht="11.25" customHeight="1" x14ac:dyDescent="0.25">
      <c r="A65" s="279" t="s">
        <v>238</v>
      </c>
      <c r="B65" s="1192">
        <v>1000</v>
      </c>
      <c r="C65" s="1192">
        <v>1851.1077232704401</v>
      </c>
      <c r="D65" s="787">
        <v>1000</v>
      </c>
      <c r="E65" s="655">
        <v>2500</v>
      </c>
      <c r="F65" s="839">
        <v>1851.1077232704401</v>
      </c>
      <c r="G65" s="1261">
        <v>331</v>
      </c>
      <c r="H65" s="1262">
        <v>67320</v>
      </c>
      <c r="I65" s="1244">
        <v>17</v>
      </c>
      <c r="J65" s="1263">
        <v>19.470588235294116</v>
      </c>
    </row>
    <row r="66" spans="1:10" ht="11.25" customHeight="1" x14ac:dyDescent="0.25">
      <c r="A66" s="279" t="s">
        <v>1002</v>
      </c>
      <c r="B66" s="1192">
        <v>1000</v>
      </c>
      <c r="C66" s="1192">
        <v>2500</v>
      </c>
      <c r="D66" s="787">
        <v>1000</v>
      </c>
      <c r="E66" s="655">
        <v>2500</v>
      </c>
      <c r="F66" s="839" t="s">
        <v>564</v>
      </c>
      <c r="G66" s="1261">
        <v>6.7000000000000004E-2</v>
      </c>
      <c r="H66" s="1262">
        <v>1400</v>
      </c>
      <c r="I66" s="1244">
        <v>0.21</v>
      </c>
      <c r="J66" s="1263">
        <v>0.31904761904761908</v>
      </c>
    </row>
    <row r="67" spans="1:10" ht="11.25" customHeight="1" x14ac:dyDescent="0.25">
      <c r="A67" s="279" t="s">
        <v>107</v>
      </c>
      <c r="B67" s="1192">
        <v>1000</v>
      </c>
      <c r="C67" s="1192">
        <v>2500</v>
      </c>
      <c r="D67" s="787">
        <v>1000</v>
      </c>
      <c r="E67" s="655">
        <v>2500</v>
      </c>
      <c r="F67" s="839" t="s">
        <v>564</v>
      </c>
      <c r="G67" s="1261">
        <v>8.25E-5</v>
      </c>
      <c r="H67" s="1262" t="s">
        <v>381</v>
      </c>
      <c r="I67" s="1244" t="s">
        <v>381</v>
      </c>
      <c r="J67" s="1263" t="s">
        <v>381</v>
      </c>
    </row>
    <row r="68" spans="1:10" ht="11.25" customHeight="1" x14ac:dyDescent="0.25">
      <c r="A68" s="279" t="s">
        <v>1003</v>
      </c>
      <c r="B68" s="1192">
        <v>500</v>
      </c>
      <c r="C68" s="1192">
        <v>1000</v>
      </c>
      <c r="D68" s="787">
        <v>500</v>
      </c>
      <c r="E68" s="655">
        <v>1000</v>
      </c>
      <c r="F68" s="839">
        <v>1363.3675471698114</v>
      </c>
      <c r="G68" s="1261">
        <v>42</v>
      </c>
      <c r="H68" s="1262">
        <v>1190</v>
      </c>
      <c r="I68" s="1244">
        <v>0.25</v>
      </c>
      <c r="J68" s="1263">
        <v>168</v>
      </c>
    </row>
    <row r="69" spans="1:10" ht="11.25" customHeight="1" x14ac:dyDescent="0.25">
      <c r="A69" s="279" t="s">
        <v>309</v>
      </c>
      <c r="B69" s="1192">
        <v>1000</v>
      </c>
      <c r="C69" s="1192">
        <v>1571.9654339622643</v>
      </c>
      <c r="D69" s="787">
        <v>1000</v>
      </c>
      <c r="E69" s="655">
        <v>2500</v>
      </c>
      <c r="F69" s="839">
        <v>1571.9654339622643</v>
      </c>
      <c r="G69" s="1261">
        <v>43</v>
      </c>
      <c r="H69" s="1262">
        <v>4160</v>
      </c>
      <c r="I69" s="1244">
        <v>1</v>
      </c>
      <c r="J69" s="1263">
        <v>43</v>
      </c>
    </row>
    <row r="70" spans="1:10" ht="11.25" customHeight="1" x14ac:dyDescent="0.25">
      <c r="A70" s="279" t="s">
        <v>1004</v>
      </c>
      <c r="B70" s="1192">
        <v>2500</v>
      </c>
      <c r="C70" s="1192">
        <v>5000</v>
      </c>
      <c r="D70" s="787">
        <v>2500</v>
      </c>
      <c r="E70" s="655">
        <v>5000</v>
      </c>
      <c r="F70" s="839" t="s">
        <v>564</v>
      </c>
      <c r="G70" s="1261">
        <v>1.7999999999999999E-8</v>
      </c>
      <c r="H70" s="1262" t="s">
        <v>381</v>
      </c>
      <c r="I70" s="1244" t="s">
        <v>381</v>
      </c>
      <c r="J70" s="1263" t="s">
        <v>381</v>
      </c>
    </row>
    <row r="71" spans="1:10" ht="11.25" customHeight="1" x14ac:dyDescent="0.25">
      <c r="A71" s="279" t="s">
        <v>1005</v>
      </c>
      <c r="B71" s="1192">
        <v>1000</v>
      </c>
      <c r="C71" s="1192">
        <v>2500</v>
      </c>
      <c r="D71" s="787">
        <v>1000</v>
      </c>
      <c r="E71" s="655">
        <v>2500</v>
      </c>
      <c r="F71" s="839" t="s">
        <v>564</v>
      </c>
      <c r="G71" s="1261">
        <v>3.5E-4</v>
      </c>
      <c r="H71" s="1262" t="s">
        <v>381</v>
      </c>
      <c r="I71" s="1244" t="s">
        <v>381</v>
      </c>
      <c r="J71" s="1263" t="s">
        <v>381</v>
      </c>
    </row>
    <row r="72" spans="1:10" ht="11.25" customHeight="1" x14ac:dyDescent="0.25">
      <c r="A72" s="279" t="s">
        <v>1007</v>
      </c>
      <c r="B72" s="1192">
        <v>500</v>
      </c>
      <c r="C72" s="1192">
        <v>1000</v>
      </c>
      <c r="D72" s="787">
        <v>500</v>
      </c>
      <c r="E72" s="655">
        <v>1000</v>
      </c>
      <c r="F72" s="839" t="s">
        <v>564</v>
      </c>
      <c r="G72" s="1261">
        <v>9.8000000000000004E-2</v>
      </c>
      <c r="H72" s="1262">
        <v>1</v>
      </c>
      <c r="I72" s="1244">
        <v>1.9699999999999999E-4</v>
      </c>
      <c r="J72" s="1263">
        <v>497.46192893401019</v>
      </c>
    </row>
    <row r="73" spans="1:10" ht="11.25" customHeight="1" x14ac:dyDescent="0.25">
      <c r="A73" s="279" t="s">
        <v>1006</v>
      </c>
      <c r="B73" s="1192">
        <v>1000</v>
      </c>
      <c r="C73" s="1192">
        <v>2500</v>
      </c>
      <c r="D73" s="787">
        <v>1000</v>
      </c>
      <c r="E73" s="655">
        <v>2500</v>
      </c>
      <c r="F73" s="839" t="s">
        <v>564</v>
      </c>
      <c r="G73" s="1261">
        <v>1.6999999999999999E-3</v>
      </c>
      <c r="H73" s="1262" t="s">
        <v>381</v>
      </c>
      <c r="I73" s="1244" t="s">
        <v>381</v>
      </c>
      <c r="J73" s="1263" t="s">
        <v>381</v>
      </c>
    </row>
    <row r="74" spans="1:10" ht="11.25" customHeight="1" x14ac:dyDescent="0.25">
      <c r="A74" s="279" t="s">
        <v>108</v>
      </c>
      <c r="B74" s="1192">
        <v>1000</v>
      </c>
      <c r="C74" s="1192">
        <v>2500</v>
      </c>
      <c r="D74" s="787">
        <v>1000</v>
      </c>
      <c r="E74" s="655">
        <v>2500</v>
      </c>
      <c r="F74" s="839" t="s">
        <v>564</v>
      </c>
      <c r="G74" s="1261">
        <v>8.9999999999999998E-4</v>
      </c>
      <c r="H74" s="1262" t="s">
        <v>381</v>
      </c>
      <c r="I74" s="1244" t="s">
        <v>381</v>
      </c>
      <c r="J74" s="1263" t="s">
        <v>381</v>
      </c>
    </row>
    <row r="75" spans="1:10" ht="11.25" customHeight="1" x14ac:dyDescent="0.25">
      <c r="A75" s="279" t="s">
        <v>310</v>
      </c>
      <c r="B75" s="1192">
        <v>1000</v>
      </c>
      <c r="C75" s="1192">
        <v>2500</v>
      </c>
      <c r="D75" s="787">
        <v>1000</v>
      </c>
      <c r="E75" s="655">
        <v>2500</v>
      </c>
      <c r="F75" s="839" t="s">
        <v>564</v>
      </c>
      <c r="G75" s="1261">
        <v>1.5E-5</v>
      </c>
      <c r="H75" s="1262" t="s">
        <v>381</v>
      </c>
      <c r="I75" s="1244" t="s">
        <v>381</v>
      </c>
      <c r="J75" s="1263" t="s">
        <v>381</v>
      </c>
    </row>
    <row r="76" spans="1:10" ht="11.25" customHeight="1" x14ac:dyDescent="0.25">
      <c r="A76" s="279" t="s">
        <v>109</v>
      </c>
      <c r="B76" s="1192">
        <v>1000</v>
      </c>
      <c r="C76" s="1192">
        <v>2500</v>
      </c>
      <c r="D76" s="787">
        <v>1000</v>
      </c>
      <c r="E76" s="655">
        <v>2500</v>
      </c>
      <c r="F76" s="839" t="s">
        <v>564</v>
      </c>
      <c r="G76" s="1261">
        <v>1.47E-4</v>
      </c>
      <c r="H76" s="1262" t="s">
        <v>381</v>
      </c>
      <c r="I76" s="1244" t="s">
        <v>381</v>
      </c>
      <c r="J76" s="1263" t="s">
        <v>381</v>
      </c>
    </row>
    <row r="77" spans="1:10" ht="11.25" customHeight="1" x14ac:dyDescent="0.25">
      <c r="A77" s="279" t="s">
        <v>110</v>
      </c>
      <c r="B77" s="1192">
        <v>1000</v>
      </c>
      <c r="C77" s="1192">
        <v>2500</v>
      </c>
      <c r="D77" s="787">
        <v>1000</v>
      </c>
      <c r="E77" s="655">
        <v>2500</v>
      </c>
      <c r="F77" s="839" t="s">
        <v>564</v>
      </c>
      <c r="G77" s="1261">
        <v>5.6700000000000001E-4</v>
      </c>
      <c r="H77" s="1262" t="s">
        <v>381</v>
      </c>
      <c r="I77" s="1244" t="s">
        <v>381</v>
      </c>
      <c r="J77" s="1263" t="s">
        <v>381</v>
      </c>
    </row>
    <row r="78" spans="1:10" ht="11.25" customHeight="1" x14ac:dyDescent="0.25">
      <c r="A78" s="279" t="s">
        <v>402</v>
      </c>
      <c r="B78" s="1192">
        <v>1000</v>
      </c>
      <c r="C78" s="1192">
        <v>2500</v>
      </c>
      <c r="D78" s="787">
        <v>1000</v>
      </c>
      <c r="E78" s="655">
        <v>2500</v>
      </c>
      <c r="F78" s="839">
        <v>115637.86163522014</v>
      </c>
      <c r="G78" s="1261">
        <v>37</v>
      </c>
      <c r="H78" s="1262">
        <v>612000</v>
      </c>
      <c r="I78" s="1244">
        <v>170</v>
      </c>
      <c r="J78" s="1263">
        <v>0.21764705882352942</v>
      </c>
    </row>
    <row r="79" spans="1:10" ht="11.25" customHeight="1" x14ac:dyDescent="0.25">
      <c r="A79" s="279" t="s">
        <v>635</v>
      </c>
      <c r="B79" s="1192">
        <v>2500</v>
      </c>
      <c r="C79" s="1192">
        <v>5000</v>
      </c>
      <c r="D79" s="787">
        <v>2500</v>
      </c>
      <c r="E79" s="655">
        <v>5000</v>
      </c>
      <c r="F79" s="839" t="s">
        <v>564</v>
      </c>
      <c r="G79" s="1261">
        <v>1.5E-9</v>
      </c>
      <c r="H79" s="1262" t="s">
        <v>381</v>
      </c>
      <c r="I79" s="1244" t="s">
        <v>381</v>
      </c>
      <c r="J79" s="1263" t="s">
        <v>381</v>
      </c>
    </row>
    <row r="80" spans="1:10" ht="11.25" customHeight="1" x14ac:dyDescent="0.25">
      <c r="A80" s="279" t="s">
        <v>111</v>
      </c>
      <c r="B80" s="1192">
        <v>1000</v>
      </c>
      <c r="C80" s="1192">
        <v>2500</v>
      </c>
      <c r="D80" s="787">
        <v>1000</v>
      </c>
      <c r="E80" s="655">
        <v>2500</v>
      </c>
      <c r="F80" s="839" t="s">
        <v>564</v>
      </c>
      <c r="G80" s="1261">
        <v>6.8999999999999996E-8</v>
      </c>
      <c r="H80" s="1262" t="s">
        <v>381</v>
      </c>
      <c r="I80" s="1244" t="s">
        <v>381</v>
      </c>
      <c r="J80" s="1263" t="s">
        <v>381</v>
      </c>
    </row>
    <row r="81" spans="1:10" ht="11.25" customHeight="1" x14ac:dyDescent="0.25">
      <c r="A81" s="279" t="s">
        <v>384</v>
      </c>
      <c r="B81" s="1192">
        <v>1000</v>
      </c>
      <c r="C81" s="1192">
        <v>2500</v>
      </c>
      <c r="D81" s="787">
        <v>1000</v>
      </c>
      <c r="E81" s="655">
        <v>2500</v>
      </c>
      <c r="F81" s="839" t="s">
        <v>564</v>
      </c>
      <c r="G81" s="1261">
        <v>1.0000000000000001E-5</v>
      </c>
      <c r="H81" s="1262" t="s">
        <v>381</v>
      </c>
      <c r="I81" s="1244" t="s">
        <v>381</v>
      </c>
      <c r="J81" s="1263" t="s">
        <v>381</v>
      </c>
    </row>
    <row r="82" spans="1:10" ht="11.25" customHeight="1" x14ac:dyDescent="0.25">
      <c r="A82" s="279" t="s">
        <v>350</v>
      </c>
      <c r="B82" s="1192">
        <v>1000</v>
      </c>
      <c r="C82" s="1192">
        <v>2500</v>
      </c>
      <c r="D82" s="787">
        <v>1000</v>
      </c>
      <c r="E82" s="655">
        <v>2500</v>
      </c>
      <c r="F82" s="839" t="s">
        <v>564</v>
      </c>
      <c r="G82" s="1261">
        <v>1.9999999999999999E-7</v>
      </c>
      <c r="H82" s="1262" t="s">
        <v>381</v>
      </c>
      <c r="I82" s="1244" t="s">
        <v>381</v>
      </c>
      <c r="J82" s="1263" t="s">
        <v>381</v>
      </c>
    </row>
    <row r="83" spans="1:10" ht="11.25" customHeight="1" x14ac:dyDescent="0.25">
      <c r="A83" s="279" t="s">
        <v>36</v>
      </c>
      <c r="B83" s="1192">
        <v>1000</v>
      </c>
      <c r="C83" s="1192">
        <v>2500</v>
      </c>
      <c r="D83" s="787">
        <v>1000</v>
      </c>
      <c r="E83" s="655">
        <v>2500</v>
      </c>
      <c r="F83" s="839">
        <v>101902.84150943397</v>
      </c>
      <c r="G83" s="1261">
        <v>56.5</v>
      </c>
      <c r="H83" s="1262">
        <v>19200</v>
      </c>
      <c r="I83" s="1244">
        <v>10</v>
      </c>
      <c r="J83" s="1263">
        <v>5.65</v>
      </c>
    </row>
    <row r="84" spans="1:10" ht="11.25" customHeight="1" x14ac:dyDescent="0.25">
      <c r="A84" s="279" t="s">
        <v>351</v>
      </c>
      <c r="B84" s="1192">
        <v>479.48318616352208</v>
      </c>
      <c r="C84" s="1192">
        <v>479.48318616352208</v>
      </c>
      <c r="D84" s="787">
        <v>1000</v>
      </c>
      <c r="E84" s="655">
        <v>2500</v>
      </c>
      <c r="F84" s="839">
        <v>479.48318616352208</v>
      </c>
      <c r="G84" s="1261">
        <v>10</v>
      </c>
      <c r="H84" s="1262">
        <v>2000</v>
      </c>
      <c r="I84" s="1244">
        <v>0.45</v>
      </c>
      <c r="J84" s="1263">
        <v>22.222222222222221</v>
      </c>
    </row>
    <row r="85" spans="1:10" ht="11.25" customHeight="1" x14ac:dyDescent="0.25">
      <c r="A85" s="279" t="s">
        <v>352</v>
      </c>
      <c r="B85" s="1192">
        <v>1000</v>
      </c>
      <c r="C85" s="1192">
        <v>2500</v>
      </c>
      <c r="D85" s="787">
        <v>1000</v>
      </c>
      <c r="E85" s="655">
        <v>2500</v>
      </c>
      <c r="F85" s="839" t="s">
        <v>564</v>
      </c>
      <c r="G85" s="1261">
        <v>5.0000000000000004E-6</v>
      </c>
      <c r="H85" s="1262" t="s">
        <v>381</v>
      </c>
      <c r="I85" s="1244" t="s">
        <v>381</v>
      </c>
      <c r="J85" s="1263" t="s">
        <v>381</v>
      </c>
    </row>
    <row r="86" spans="1:10" ht="11.25" customHeight="1" x14ac:dyDescent="0.25">
      <c r="A86" s="279" t="s">
        <v>353</v>
      </c>
      <c r="B86" s="1192">
        <v>1000</v>
      </c>
      <c r="C86" s="1192">
        <v>2500</v>
      </c>
      <c r="D86" s="787">
        <v>1000</v>
      </c>
      <c r="E86" s="655">
        <v>2500</v>
      </c>
      <c r="F86" s="839" t="s">
        <v>564</v>
      </c>
      <c r="G86" s="1261">
        <v>3.2000000000000003E-4</v>
      </c>
      <c r="H86" s="1262" t="s">
        <v>381</v>
      </c>
      <c r="I86" s="1244" t="s">
        <v>381</v>
      </c>
      <c r="J86" s="1263" t="s">
        <v>381</v>
      </c>
    </row>
    <row r="87" spans="1:10" ht="11.25" customHeight="1" x14ac:dyDescent="0.25">
      <c r="A87" s="279" t="s">
        <v>112</v>
      </c>
      <c r="B87" s="1192">
        <v>1000</v>
      </c>
      <c r="C87" s="1192">
        <v>2500</v>
      </c>
      <c r="D87" s="787">
        <v>1000</v>
      </c>
      <c r="E87" s="655">
        <v>2500</v>
      </c>
      <c r="F87" s="839" t="s">
        <v>564</v>
      </c>
      <c r="G87" s="1261">
        <v>4.3000000000000001E-10</v>
      </c>
      <c r="H87" s="1262" t="s">
        <v>381</v>
      </c>
      <c r="I87" s="1244" t="s">
        <v>381</v>
      </c>
      <c r="J87" s="1263" t="s">
        <v>381</v>
      </c>
    </row>
    <row r="88" spans="1:10" ht="11.25" customHeight="1" x14ac:dyDescent="0.25">
      <c r="A88" s="279" t="s">
        <v>354</v>
      </c>
      <c r="B88" s="1192">
        <v>2500</v>
      </c>
      <c r="C88" s="1192">
        <v>5000</v>
      </c>
      <c r="D88" s="787">
        <v>2500</v>
      </c>
      <c r="E88" s="655">
        <v>5000</v>
      </c>
      <c r="F88" s="839" t="s">
        <v>564</v>
      </c>
      <c r="G88" s="1261">
        <v>2.9999999999999997E-4</v>
      </c>
      <c r="H88" s="1262">
        <v>300</v>
      </c>
      <c r="I88" s="1244">
        <v>0.02</v>
      </c>
      <c r="J88" s="1263">
        <v>1.4999999999999998E-2</v>
      </c>
    </row>
    <row r="89" spans="1:10" ht="11.25" customHeight="1" x14ac:dyDescent="0.25">
      <c r="A89" s="279" t="s">
        <v>355</v>
      </c>
      <c r="B89" s="1192">
        <v>2500</v>
      </c>
      <c r="C89" s="1192">
        <v>5000</v>
      </c>
      <c r="D89" s="787">
        <v>2500</v>
      </c>
      <c r="E89" s="655">
        <v>5000</v>
      </c>
      <c r="F89" s="839" t="s">
        <v>564</v>
      </c>
      <c r="G89" s="1261">
        <v>2.6000000000000001E-6</v>
      </c>
      <c r="H89" s="1262">
        <v>300</v>
      </c>
      <c r="I89" s="1244">
        <v>1.9E-2</v>
      </c>
      <c r="J89" s="1263">
        <v>1.3684210526315789E-4</v>
      </c>
    </row>
    <row r="90" spans="1:10" ht="11.25" customHeight="1" x14ac:dyDescent="0.25">
      <c r="A90" s="279" t="s">
        <v>385</v>
      </c>
      <c r="B90" s="1192">
        <v>1000</v>
      </c>
      <c r="C90" s="1192">
        <v>2500</v>
      </c>
      <c r="D90" s="787">
        <v>1000</v>
      </c>
      <c r="E90" s="655">
        <v>2500</v>
      </c>
      <c r="F90" s="839" t="s">
        <v>564</v>
      </c>
      <c r="G90" s="1261">
        <v>1.1E-5</v>
      </c>
      <c r="H90" s="1262" t="s">
        <v>381</v>
      </c>
      <c r="I90" s="1244" t="s">
        <v>381</v>
      </c>
      <c r="J90" s="1263" t="s">
        <v>381</v>
      </c>
    </row>
    <row r="91" spans="1:10" ht="11.25" customHeight="1" x14ac:dyDescent="0.25">
      <c r="A91" s="279" t="s">
        <v>356</v>
      </c>
      <c r="B91" s="1192">
        <v>1000</v>
      </c>
      <c r="C91" s="1192">
        <v>2500</v>
      </c>
      <c r="D91" s="787">
        <v>1000</v>
      </c>
      <c r="E91" s="655">
        <v>2500</v>
      </c>
      <c r="F91" s="839" t="s">
        <v>564</v>
      </c>
      <c r="G91" s="1261">
        <v>0.15</v>
      </c>
      <c r="H91" s="1262">
        <v>12000</v>
      </c>
      <c r="I91" s="1244">
        <v>1.1000000000000001</v>
      </c>
      <c r="J91" s="1263">
        <v>0.13636363636363635</v>
      </c>
    </row>
    <row r="92" spans="1:10" ht="11.25" customHeight="1" x14ac:dyDescent="0.25">
      <c r="A92" s="279" t="s">
        <v>378</v>
      </c>
      <c r="B92" s="1192">
        <v>1000</v>
      </c>
      <c r="C92" s="1192">
        <v>2500</v>
      </c>
      <c r="D92" s="787">
        <v>1000</v>
      </c>
      <c r="E92" s="655">
        <v>2500</v>
      </c>
      <c r="F92" s="839" t="s">
        <v>564</v>
      </c>
      <c r="G92" s="1261">
        <v>9.3999999999999998E-6</v>
      </c>
      <c r="H92" s="1262" t="s">
        <v>381</v>
      </c>
      <c r="I92" s="1244" t="s">
        <v>381</v>
      </c>
      <c r="J92" s="1263" t="s">
        <v>381</v>
      </c>
    </row>
    <row r="93" spans="1:10" ht="11.25" customHeight="1" x14ac:dyDescent="0.25">
      <c r="A93" s="279" t="s">
        <v>357</v>
      </c>
      <c r="B93" s="1192">
        <v>1000</v>
      </c>
      <c r="C93" s="1192">
        <v>2500</v>
      </c>
      <c r="D93" s="787">
        <v>1000</v>
      </c>
      <c r="E93" s="655">
        <v>2500</v>
      </c>
      <c r="F93" s="839" t="s">
        <v>564</v>
      </c>
      <c r="G93" s="1261">
        <v>0.21</v>
      </c>
      <c r="H93" s="1262" t="s">
        <v>381</v>
      </c>
      <c r="I93" s="1244" t="s">
        <v>381</v>
      </c>
      <c r="J93" s="1263" t="s">
        <v>381</v>
      </c>
    </row>
    <row r="94" spans="1:10" ht="11.25" customHeight="1" x14ac:dyDescent="0.25">
      <c r="A94" s="279" t="s">
        <v>113</v>
      </c>
      <c r="B94" s="1192">
        <v>1000</v>
      </c>
      <c r="C94" s="1192">
        <v>2500</v>
      </c>
      <c r="D94" s="787">
        <v>1000</v>
      </c>
      <c r="E94" s="655">
        <v>2500</v>
      </c>
      <c r="F94" s="839" t="s">
        <v>564</v>
      </c>
      <c r="G94" s="1261">
        <v>2.2499999999999999E-7</v>
      </c>
      <c r="H94" s="1262" t="s">
        <v>381</v>
      </c>
      <c r="I94" s="1244" t="s">
        <v>381</v>
      </c>
      <c r="J94" s="1263" t="s">
        <v>381</v>
      </c>
    </row>
    <row r="95" spans="1:10" ht="11.25" customHeight="1" x14ac:dyDescent="0.25">
      <c r="A95" s="279" t="s">
        <v>358</v>
      </c>
      <c r="B95" s="1192">
        <v>1000</v>
      </c>
      <c r="C95" s="1192">
        <v>2500</v>
      </c>
      <c r="D95" s="787">
        <v>1000</v>
      </c>
      <c r="E95" s="655">
        <v>2500</v>
      </c>
      <c r="F95" s="839" t="s">
        <v>564</v>
      </c>
      <c r="G95" s="1261">
        <v>9.9999999999999995E-7</v>
      </c>
      <c r="H95" s="1262" t="s">
        <v>381</v>
      </c>
      <c r="I95" s="1244" t="s">
        <v>381</v>
      </c>
      <c r="J95" s="1263" t="s">
        <v>381</v>
      </c>
    </row>
    <row r="96" spans="1:10" ht="11.25" customHeight="1" x14ac:dyDescent="0.25">
      <c r="A96" s="279" t="s">
        <v>114</v>
      </c>
      <c r="B96" s="1192">
        <v>1000</v>
      </c>
      <c r="C96" s="1192">
        <v>2500</v>
      </c>
      <c r="D96" s="787">
        <v>1000</v>
      </c>
      <c r="E96" s="655">
        <v>2500</v>
      </c>
      <c r="F96" s="839" t="s">
        <v>564</v>
      </c>
      <c r="G96" s="1261">
        <v>0.438</v>
      </c>
      <c r="H96" s="1262" t="s">
        <v>381</v>
      </c>
      <c r="I96" s="1244" t="s">
        <v>381</v>
      </c>
      <c r="J96" s="1263" t="s">
        <v>381</v>
      </c>
    </row>
    <row r="97" spans="1:10" ht="11.25" customHeight="1" x14ac:dyDescent="0.25">
      <c r="A97" s="279" t="s">
        <v>359</v>
      </c>
      <c r="B97" s="1192">
        <v>2500</v>
      </c>
      <c r="C97" s="1192">
        <v>5000</v>
      </c>
      <c r="D97" s="787">
        <v>2500</v>
      </c>
      <c r="E97" s="655">
        <v>5000</v>
      </c>
      <c r="F97" s="839" t="s">
        <v>564</v>
      </c>
      <c r="G97" s="1261" t="s">
        <v>381</v>
      </c>
      <c r="H97" s="1262" t="s">
        <v>381</v>
      </c>
      <c r="I97" s="1244" t="s">
        <v>381</v>
      </c>
      <c r="J97" s="1263" t="s">
        <v>381</v>
      </c>
    </row>
    <row r="98" spans="1:10" ht="11.25" customHeight="1" x14ac:dyDescent="0.25">
      <c r="A98" s="279" t="s">
        <v>360</v>
      </c>
      <c r="B98" s="1192">
        <v>1000</v>
      </c>
      <c r="C98" s="1192">
        <v>2500</v>
      </c>
      <c r="D98" s="787">
        <v>1000</v>
      </c>
      <c r="E98" s="655">
        <v>2500</v>
      </c>
      <c r="F98" s="839" t="s">
        <v>564</v>
      </c>
      <c r="G98" s="1261">
        <v>2E-3</v>
      </c>
      <c r="H98" s="1262" t="s">
        <v>381</v>
      </c>
      <c r="I98" s="1244" t="s">
        <v>381</v>
      </c>
      <c r="J98" s="1263" t="s">
        <v>381</v>
      </c>
    </row>
    <row r="99" spans="1:10" ht="11.25" customHeight="1" x14ac:dyDescent="0.25">
      <c r="A99" s="279" t="s">
        <v>361</v>
      </c>
      <c r="B99" s="1192">
        <v>1000</v>
      </c>
      <c r="C99" s="1192">
        <v>2500</v>
      </c>
      <c r="D99" s="787">
        <v>1000</v>
      </c>
      <c r="E99" s="655">
        <v>2500</v>
      </c>
      <c r="F99" s="839" t="s">
        <v>564</v>
      </c>
      <c r="G99" s="1261">
        <v>1.3999999999999999E-6</v>
      </c>
      <c r="H99" s="1262" t="s">
        <v>381</v>
      </c>
      <c r="I99" s="1244" t="s">
        <v>381</v>
      </c>
      <c r="J99" s="1263" t="s">
        <v>381</v>
      </c>
    </row>
    <row r="100" spans="1:10" ht="11.25" customHeight="1" x14ac:dyDescent="0.25">
      <c r="A100" s="279" t="s">
        <v>363</v>
      </c>
      <c r="B100" s="1192">
        <v>1000</v>
      </c>
      <c r="C100" s="1192">
        <v>2500</v>
      </c>
      <c r="D100" s="787">
        <v>1000</v>
      </c>
      <c r="E100" s="655">
        <v>2500</v>
      </c>
      <c r="F100" s="839">
        <v>28431.476163522013</v>
      </c>
      <c r="G100" s="1261">
        <v>100</v>
      </c>
      <c r="H100" s="1262">
        <v>32000</v>
      </c>
      <c r="I100" s="1244">
        <v>11</v>
      </c>
      <c r="J100" s="1263">
        <v>9.0909090909090917</v>
      </c>
    </row>
    <row r="101" spans="1:10" ht="11.25" customHeight="1" x14ac:dyDescent="0.25">
      <c r="A101" s="279" t="s">
        <v>364</v>
      </c>
      <c r="B101" s="1192">
        <v>500</v>
      </c>
      <c r="C101" s="1192">
        <v>1000</v>
      </c>
      <c r="D101" s="787">
        <v>500</v>
      </c>
      <c r="E101" s="655">
        <v>1000</v>
      </c>
      <c r="F101" s="839">
        <v>3356.5423899371067</v>
      </c>
      <c r="G101" s="1261">
        <v>10</v>
      </c>
      <c r="H101" s="1262">
        <v>420</v>
      </c>
      <c r="I101" s="1244">
        <v>0.1</v>
      </c>
      <c r="J101" s="1263">
        <v>100</v>
      </c>
    </row>
    <row r="102" spans="1:10" ht="11.25" customHeight="1" x14ac:dyDescent="0.25">
      <c r="A102" s="279" t="s">
        <v>365</v>
      </c>
      <c r="B102" s="1192">
        <v>500</v>
      </c>
      <c r="C102" s="1192">
        <v>1000</v>
      </c>
      <c r="D102" s="787">
        <v>500</v>
      </c>
      <c r="E102" s="655">
        <v>1000</v>
      </c>
      <c r="F102" s="839" t="s">
        <v>564</v>
      </c>
      <c r="G102" s="1261" t="s">
        <v>381</v>
      </c>
      <c r="H102" s="1262" t="s">
        <v>381</v>
      </c>
      <c r="I102" s="1244" t="s">
        <v>381</v>
      </c>
      <c r="J102" s="1263" t="s">
        <v>381</v>
      </c>
    </row>
    <row r="103" spans="1:10" ht="11.25" customHeight="1" x14ac:dyDescent="0.25">
      <c r="A103" s="279" t="s">
        <v>366</v>
      </c>
      <c r="B103" s="1192">
        <v>500</v>
      </c>
      <c r="C103" s="1192">
        <v>1000</v>
      </c>
      <c r="D103" s="787">
        <v>500</v>
      </c>
      <c r="E103" s="655">
        <v>1000</v>
      </c>
      <c r="F103" s="839">
        <v>8869.0732075471715</v>
      </c>
      <c r="G103" s="1261">
        <v>245</v>
      </c>
      <c r="H103" s="1262">
        <v>530</v>
      </c>
      <c r="I103" s="1244">
        <v>0.13</v>
      </c>
      <c r="J103" s="1263">
        <v>1884.6153846153845</v>
      </c>
    </row>
    <row r="104" spans="1:10" ht="11.25" customHeight="1" x14ac:dyDescent="0.25">
      <c r="A104" s="279" t="s">
        <v>362</v>
      </c>
      <c r="B104" s="1192">
        <v>1000</v>
      </c>
      <c r="C104" s="1192">
        <v>2500</v>
      </c>
      <c r="D104" s="787">
        <v>1000</v>
      </c>
      <c r="E104" s="655">
        <v>2500</v>
      </c>
      <c r="F104" s="839">
        <v>3314.8708176100631</v>
      </c>
      <c r="G104" s="1261">
        <v>429</v>
      </c>
      <c r="H104" s="1262">
        <v>560000</v>
      </c>
      <c r="I104" s="1244">
        <v>160</v>
      </c>
      <c r="J104" s="1263">
        <v>2.6812499999999999</v>
      </c>
    </row>
    <row r="105" spans="1:10" ht="11.25" customHeight="1" x14ac:dyDescent="0.25">
      <c r="A105" s="279" t="s">
        <v>631</v>
      </c>
      <c r="B105" s="1192">
        <v>1000</v>
      </c>
      <c r="C105" s="1192">
        <v>2500</v>
      </c>
      <c r="D105" s="787">
        <v>1000</v>
      </c>
      <c r="E105" s="655">
        <v>2500</v>
      </c>
      <c r="F105" s="839" t="s">
        <v>564</v>
      </c>
      <c r="G105" s="1261">
        <v>6.8000000000000005E-2</v>
      </c>
      <c r="H105" s="1262">
        <v>68</v>
      </c>
      <c r="I105" s="1244">
        <v>1.15E-2</v>
      </c>
      <c r="J105" s="1263">
        <v>5.9130434782608701</v>
      </c>
    </row>
    <row r="106" spans="1:10" ht="11.25" customHeight="1" x14ac:dyDescent="0.25">
      <c r="A106" s="279" t="s">
        <v>632</v>
      </c>
      <c r="B106" s="1192">
        <v>1000</v>
      </c>
      <c r="C106" s="1192">
        <v>2500</v>
      </c>
      <c r="D106" s="787">
        <v>1000</v>
      </c>
      <c r="E106" s="655">
        <v>2500</v>
      </c>
      <c r="F106" s="839" t="s">
        <v>564</v>
      </c>
      <c r="G106" s="1261">
        <v>6.8000000000000005E-2</v>
      </c>
      <c r="H106" s="1262">
        <v>68</v>
      </c>
      <c r="I106" s="1244">
        <v>1.15E-2</v>
      </c>
      <c r="J106" s="1263">
        <v>5.9130434782608701</v>
      </c>
    </row>
    <row r="107" spans="1:10" ht="11.25" customHeight="1" x14ac:dyDescent="0.25">
      <c r="A107" s="279" t="s">
        <v>506</v>
      </c>
      <c r="B107" s="1192">
        <v>2500</v>
      </c>
      <c r="C107" s="1192">
        <v>5000</v>
      </c>
      <c r="D107" s="787">
        <v>2500</v>
      </c>
      <c r="E107" s="655">
        <v>5000</v>
      </c>
      <c r="F107" s="839" t="s">
        <v>564</v>
      </c>
      <c r="G107" s="1261" t="s">
        <v>381</v>
      </c>
      <c r="H107" s="1262" t="s">
        <v>381</v>
      </c>
      <c r="I107" s="1244" t="s">
        <v>381</v>
      </c>
      <c r="J107" s="1263" t="s">
        <v>381</v>
      </c>
    </row>
    <row r="108" spans="1:10" ht="11.25" customHeight="1" x14ac:dyDescent="0.25">
      <c r="A108" s="279" t="s">
        <v>507</v>
      </c>
      <c r="B108" s="1192">
        <v>1000</v>
      </c>
      <c r="C108" s="1192">
        <v>2500</v>
      </c>
      <c r="D108" s="787">
        <v>1000</v>
      </c>
      <c r="E108" s="655">
        <v>2500</v>
      </c>
      <c r="F108" s="839" t="s">
        <v>564</v>
      </c>
      <c r="G108" s="1261">
        <v>8.2000000000000003E-2</v>
      </c>
      <c r="H108" s="1262">
        <v>440</v>
      </c>
      <c r="I108" s="1244">
        <v>8.4000000000000005E-2</v>
      </c>
      <c r="J108" s="1263">
        <v>0.97619047619047616</v>
      </c>
    </row>
    <row r="109" spans="1:10" ht="11.25" customHeight="1" x14ac:dyDescent="0.25">
      <c r="A109" s="279" t="s">
        <v>866</v>
      </c>
      <c r="B109" s="1192">
        <v>2500</v>
      </c>
      <c r="C109" s="1192">
        <v>5000</v>
      </c>
      <c r="D109" s="787">
        <v>2500</v>
      </c>
      <c r="E109" s="655">
        <v>5000</v>
      </c>
      <c r="F109" s="839" t="s">
        <v>564</v>
      </c>
      <c r="G109" s="1261" t="s">
        <v>381</v>
      </c>
      <c r="H109" s="1262" t="s">
        <v>381</v>
      </c>
      <c r="I109" s="1244" t="s">
        <v>381</v>
      </c>
      <c r="J109" s="1263" t="s">
        <v>381</v>
      </c>
    </row>
    <row r="110" spans="1:10" ht="11.25" customHeight="1" x14ac:dyDescent="0.25">
      <c r="A110" s="279" t="s">
        <v>115</v>
      </c>
      <c r="B110" s="1192">
        <v>1000</v>
      </c>
      <c r="C110" s="1192">
        <v>2500</v>
      </c>
      <c r="D110" s="787">
        <v>1000</v>
      </c>
      <c r="E110" s="655">
        <v>2500</v>
      </c>
      <c r="F110" s="839">
        <v>3048.4437410062897</v>
      </c>
      <c r="G110" s="1261">
        <v>0.245</v>
      </c>
      <c r="H110" s="1262" t="s">
        <v>381</v>
      </c>
      <c r="I110" s="1244" t="s">
        <v>381</v>
      </c>
      <c r="J110" s="1263" t="s">
        <v>381</v>
      </c>
    </row>
    <row r="111" spans="1:10" ht="11.25" customHeight="1" x14ac:dyDescent="0.25">
      <c r="A111" s="279" t="s">
        <v>116</v>
      </c>
      <c r="B111" s="1192">
        <v>1000</v>
      </c>
      <c r="C111" s="1192">
        <v>2500</v>
      </c>
      <c r="D111" s="787">
        <v>1000</v>
      </c>
      <c r="E111" s="655">
        <v>2500</v>
      </c>
      <c r="F111" s="839" t="s">
        <v>564</v>
      </c>
      <c r="G111" s="1261">
        <v>0.04</v>
      </c>
      <c r="H111" s="1262" t="s">
        <v>381</v>
      </c>
      <c r="I111" s="1244" t="s">
        <v>381</v>
      </c>
      <c r="J111" s="1263" t="s">
        <v>381</v>
      </c>
    </row>
    <row r="112" spans="1:10" ht="11.25" customHeight="1" x14ac:dyDescent="0.25">
      <c r="A112" s="279" t="s">
        <v>117</v>
      </c>
      <c r="B112" s="1192">
        <v>1000</v>
      </c>
      <c r="C112" s="1192">
        <v>2500</v>
      </c>
      <c r="D112" s="787">
        <v>1000</v>
      </c>
      <c r="E112" s="655">
        <v>2500</v>
      </c>
      <c r="F112" s="839" t="s">
        <v>564</v>
      </c>
      <c r="G112" s="1261">
        <v>0.20899999999999999</v>
      </c>
      <c r="H112" s="1262" t="s">
        <v>381</v>
      </c>
      <c r="I112" s="1244" t="s">
        <v>381</v>
      </c>
      <c r="J112" s="1263" t="s">
        <v>381</v>
      </c>
    </row>
    <row r="113" spans="1:10" ht="11.25" customHeight="1" x14ac:dyDescent="0.25">
      <c r="A113" s="279" t="s">
        <v>118</v>
      </c>
      <c r="B113" s="1192">
        <v>1000</v>
      </c>
      <c r="C113" s="1192">
        <v>2500</v>
      </c>
      <c r="D113" s="787">
        <v>1000</v>
      </c>
      <c r="E113" s="655">
        <v>2500</v>
      </c>
      <c r="F113" s="839" t="s">
        <v>564</v>
      </c>
      <c r="G113" s="1261">
        <v>0.20399999999999999</v>
      </c>
      <c r="H113" s="1262" t="s">
        <v>381</v>
      </c>
      <c r="I113" s="1244" t="s">
        <v>381</v>
      </c>
      <c r="J113" s="1263" t="s">
        <v>381</v>
      </c>
    </row>
    <row r="114" spans="1:10" ht="11.25" customHeight="1" x14ac:dyDescent="0.25">
      <c r="A114" s="279" t="s">
        <v>119</v>
      </c>
      <c r="B114" s="1192">
        <v>1000</v>
      </c>
      <c r="C114" s="1192">
        <v>2500</v>
      </c>
      <c r="D114" s="787">
        <v>1000</v>
      </c>
      <c r="E114" s="655">
        <v>2500</v>
      </c>
      <c r="F114" s="839" t="s">
        <v>564</v>
      </c>
      <c r="G114" s="1261">
        <v>4.8999999999999998E-3</v>
      </c>
      <c r="H114" s="1262" t="s">
        <v>381</v>
      </c>
      <c r="I114" s="1244" t="s">
        <v>381</v>
      </c>
      <c r="J114" s="1263" t="s">
        <v>381</v>
      </c>
    </row>
    <row r="115" spans="1:10" ht="11.25" customHeight="1" x14ac:dyDescent="0.25">
      <c r="A115" s="279" t="s">
        <v>508</v>
      </c>
      <c r="B115" s="1192">
        <v>1000</v>
      </c>
      <c r="C115" s="1192">
        <v>2500</v>
      </c>
      <c r="D115" s="787">
        <v>1000</v>
      </c>
      <c r="E115" s="655">
        <v>2500</v>
      </c>
      <c r="F115" s="839" t="s">
        <v>564</v>
      </c>
      <c r="G115" s="1261">
        <v>1.1E-4</v>
      </c>
      <c r="H115" s="1262" t="s">
        <v>381</v>
      </c>
      <c r="I115" s="1244" t="s">
        <v>381</v>
      </c>
      <c r="J115" s="1263" t="s">
        <v>381</v>
      </c>
    </row>
    <row r="116" spans="1:10" ht="11.25" customHeight="1" x14ac:dyDescent="0.25">
      <c r="A116" s="279" t="s">
        <v>120</v>
      </c>
      <c r="B116" s="1192">
        <v>1000</v>
      </c>
      <c r="C116" s="1192">
        <v>2500</v>
      </c>
      <c r="D116" s="787">
        <v>1000</v>
      </c>
      <c r="E116" s="655">
        <v>2500</v>
      </c>
      <c r="F116" s="839" t="s">
        <v>564</v>
      </c>
      <c r="G116" s="1261">
        <v>8.3799999999999999E-4</v>
      </c>
      <c r="H116" s="1262" t="s">
        <v>381</v>
      </c>
      <c r="I116" s="1244" t="s">
        <v>381</v>
      </c>
      <c r="J116" s="1263" t="s">
        <v>381</v>
      </c>
    </row>
    <row r="117" spans="1:10" ht="11.25" customHeight="1" x14ac:dyDescent="0.25">
      <c r="A117" s="279" t="s">
        <v>241</v>
      </c>
      <c r="B117" s="1192">
        <v>2500</v>
      </c>
      <c r="C117" s="1192">
        <v>5000</v>
      </c>
      <c r="D117" s="787">
        <v>2500</v>
      </c>
      <c r="E117" s="655">
        <v>5000</v>
      </c>
      <c r="F117" s="839" t="s">
        <v>564</v>
      </c>
      <c r="G117" s="1261" t="s">
        <v>381</v>
      </c>
      <c r="H117" s="1262" t="s">
        <v>381</v>
      </c>
      <c r="I117" s="1244" t="s">
        <v>381</v>
      </c>
      <c r="J117" s="1263" t="s">
        <v>381</v>
      </c>
    </row>
    <row r="118" spans="1:10" ht="11.25" customHeight="1" x14ac:dyDescent="0.25">
      <c r="A118" s="279" t="s">
        <v>509</v>
      </c>
      <c r="B118" s="1192">
        <v>1000</v>
      </c>
      <c r="C118" s="1192">
        <v>2500</v>
      </c>
      <c r="D118" s="787">
        <v>1000</v>
      </c>
      <c r="E118" s="655">
        <v>2500</v>
      </c>
      <c r="F118" s="839" t="s">
        <v>564</v>
      </c>
      <c r="G118" s="1261">
        <v>9.6000000000000002E-4</v>
      </c>
      <c r="H118" s="1262">
        <v>55</v>
      </c>
      <c r="I118" s="1244">
        <v>7.4200000000000004E-3</v>
      </c>
      <c r="J118" s="1263">
        <v>0.1293800539083558</v>
      </c>
    </row>
    <row r="119" spans="1:10" ht="11.25" customHeight="1" x14ac:dyDescent="0.25">
      <c r="A119" s="279" t="s">
        <v>510</v>
      </c>
      <c r="B119" s="1192">
        <v>1000</v>
      </c>
      <c r="C119" s="1192">
        <v>2500</v>
      </c>
      <c r="D119" s="787">
        <v>1000</v>
      </c>
      <c r="E119" s="655">
        <v>2500</v>
      </c>
      <c r="F119" s="839" t="s">
        <v>564</v>
      </c>
      <c r="G119" s="1261">
        <v>0.35</v>
      </c>
      <c r="H119" s="1262">
        <v>156</v>
      </c>
      <c r="I119" s="1244">
        <v>0.04</v>
      </c>
      <c r="J119" s="1263">
        <v>8.75</v>
      </c>
    </row>
    <row r="120" spans="1:10" ht="11.25" customHeight="1" x14ac:dyDescent="0.25">
      <c r="A120" s="279" t="s">
        <v>379</v>
      </c>
      <c r="B120" s="1192">
        <v>1000</v>
      </c>
      <c r="C120" s="1192">
        <v>2500</v>
      </c>
      <c r="D120" s="787">
        <v>1000</v>
      </c>
      <c r="E120" s="655">
        <v>2500</v>
      </c>
      <c r="F120" s="839" t="s">
        <v>564</v>
      </c>
      <c r="G120" s="1261">
        <v>6.7000000000000002E-3</v>
      </c>
      <c r="H120" s="1262" t="s">
        <v>381</v>
      </c>
      <c r="I120" s="1244" t="s">
        <v>381</v>
      </c>
      <c r="J120" s="1263" t="s">
        <v>381</v>
      </c>
    </row>
    <row r="121" spans="1:10" ht="11.25" customHeight="1" x14ac:dyDescent="0.25">
      <c r="A121" s="279" t="s">
        <v>121</v>
      </c>
      <c r="B121" s="1192">
        <v>1000</v>
      </c>
      <c r="C121" s="1192">
        <v>2500</v>
      </c>
      <c r="D121" s="787">
        <v>1000</v>
      </c>
      <c r="E121" s="655">
        <v>2500</v>
      </c>
      <c r="F121" s="839" t="s">
        <v>564</v>
      </c>
      <c r="G121" s="1261">
        <v>9.9999999999999995E-7</v>
      </c>
      <c r="H121" s="1262" t="s">
        <v>381</v>
      </c>
      <c r="I121" s="1244" t="s">
        <v>381</v>
      </c>
      <c r="J121" s="1263" t="s">
        <v>381</v>
      </c>
    </row>
    <row r="122" spans="1:10" ht="11.25" customHeight="1" x14ac:dyDescent="0.25">
      <c r="A122" s="279" t="s">
        <v>511</v>
      </c>
      <c r="B122" s="1192">
        <v>1000</v>
      </c>
      <c r="C122" s="1192">
        <v>2500</v>
      </c>
      <c r="D122" s="787">
        <v>1000</v>
      </c>
      <c r="E122" s="655">
        <v>2500</v>
      </c>
      <c r="F122" s="839" t="s">
        <v>564</v>
      </c>
      <c r="G122" s="1261">
        <v>2.5000000000000002E-6</v>
      </c>
      <c r="H122" s="1262" t="s">
        <v>381</v>
      </c>
      <c r="I122" s="1244" t="s">
        <v>381</v>
      </c>
      <c r="J122" s="1263" t="s">
        <v>381</v>
      </c>
    </row>
    <row r="123" spans="1:10" ht="11.25" customHeight="1" x14ac:dyDescent="0.25">
      <c r="A123" s="279" t="s">
        <v>512</v>
      </c>
      <c r="B123" s="1192">
        <v>2500</v>
      </c>
      <c r="C123" s="1192">
        <v>5000</v>
      </c>
      <c r="D123" s="787">
        <v>2500</v>
      </c>
      <c r="E123" s="655">
        <v>5000</v>
      </c>
      <c r="F123" s="839" t="s">
        <v>564</v>
      </c>
      <c r="G123" s="1261" t="s">
        <v>381</v>
      </c>
      <c r="H123" s="1262" t="s">
        <v>381</v>
      </c>
      <c r="I123" s="1244" t="s">
        <v>381</v>
      </c>
      <c r="J123" s="1263" t="s">
        <v>381</v>
      </c>
    </row>
    <row r="124" spans="1:10" ht="11.25" customHeight="1" x14ac:dyDescent="0.25">
      <c r="A124" s="279" t="s">
        <v>867</v>
      </c>
      <c r="B124" s="1192">
        <v>2500</v>
      </c>
      <c r="C124" s="1192">
        <v>5000</v>
      </c>
      <c r="D124" s="787">
        <v>2500</v>
      </c>
      <c r="E124" s="655">
        <v>5000</v>
      </c>
      <c r="F124" s="839" t="s">
        <v>564</v>
      </c>
      <c r="G124" s="1261" t="s">
        <v>381</v>
      </c>
      <c r="H124" s="1262" t="s">
        <v>381</v>
      </c>
      <c r="I124" s="1244" t="s">
        <v>381</v>
      </c>
      <c r="J124" s="1263" t="s">
        <v>381</v>
      </c>
    </row>
    <row r="125" spans="1:10" ht="11.25" customHeight="1" x14ac:dyDescent="0.25">
      <c r="A125" s="279" t="s">
        <v>122</v>
      </c>
      <c r="B125" s="1192">
        <v>1000</v>
      </c>
      <c r="C125" s="1192">
        <v>2500</v>
      </c>
      <c r="D125" s="787">
        <v>1000</v>
      </c>
      <c r="E125" s="655">
        <v>2500</v>
      </c>
      <c r="F125" s="839" t="s">
        <v>564</v>
      </c>
      <c r="G125" s="1261">
        <v>2.2099999999999999E-8</v>
      </c>
      <c r="H125" s="1262" t="s">
        <v>381</v>
      </c>
      <c r="I125" s="1244" t="s">
        <v>381</v>
      </c>
      <c r="J125" s="1263" t="s">
        <v>381</v>
      </c>
    </row>
    <row r="126" spans="1:10" ht="11.25" customHeight="1" x14ac:dyDescent="0.25">
      <c r="A126" s="279" t="s">
        <v>513</v>
      </c>
      <c r="B126" s="1192">
        <v>867.20140880503141</v>
      </c>
      <c r="C126" s="1192">
        <v>867.20140880503141</v>
      </c>
      <c r="D126" s="787">
        <v>1000</v>
      </c>
      <c r="E126" s="655">
        <v>2500</v>
      </c>
      <c r="F126" s="839">
        <v>867.20140880503141</v>
      </c>
      <c r="G126" s="1261">
        <v>5</v>
      </c>
      <c r="H126" s="1262">
        <v>1360</v>
      </c>
      <c r="I126" s="1244">
        <v>0.3</v>
      </c>
      <c r="J126" s="1263">
        <v>16.666666666666668</v>
      </c>
    </row>
    <row r="127" spans="1:10" ht="11.25" customHeight="1" x14ac:dyDescent="0.25">
      <c r="A127" s="279" t="s">
        <v>123</v>
      </c>
      <c r="B127" s="1192">
        <v>1000</v>
      </c>
      <c r="C127" s="1192">
        <v>2500</v>
      </c>
      <c r="D127" s="787">
        <v>1000</v>
      </c>
      <c r="E127" s="655">
        <v>2500</v>
      </c>
      <c r="F127" s="839" t="s">
        <v>564</v>
      </c>
      <c r="G127" s="1261">
        <v>2.7599999999999998E-7</v>
      </c>
      <c r="H127" s="1262" t="s">
        <v>381</v>
      </c>
      <c r="I127" s="1244" t="s">
        <v>381</v>
      </c>
      <c r="J127" s="1263" t="s">
        <v>381</v>
      </c>
    </row>
    <row r="128" spans="1:10" ht="11.25" customHeight="1" x14ac:dyDescent="0.25">
      <c r="A128" s="279" t="s">
        <v>27</v>
      </c>
      <c r="B128" s="1192">
        <v>500</v>
      </c>
      <c r="C128" s="1192">
        <v>1000</v>
      </c>
      <c r="D128" s="787">
        <v>500</v>
      </c>
      <c r="E128" s="655">
        <v>1000</v>
      </c>
      <c r="F128" s="839">
        <v>322090.86792452831</v>
      </c>
      <c r="G128" s="1261">
        <v>42</v>
      </c>
      <c r="H128" s="1262" t="s">
        <v>381</v>
      </c>
      <c r="I128" s="1244" t="s">
        <v>381</v>
      </c>
      <c r="J128" s="1263" t="s">
        <v>381</v>
      </c>
    </row>
    <row r="129" spans="1:10" ht="11.25" customHeight="1" x14ac:dyDescent="0.25">
      <c r="A129" s="279" t="s">
        <v>514</v>
      </c>
      <c r="B129" s="1192">
        <v>500</v>
      </c>
      <c r="C129" s="1192">
        <v>679.56857484276736</v>
      </c>
      <c r="D129" s="787">
        <v>500</v>
      </c>
      <c r="E129" s="655">
        <v>1000</v>
      </c>
      <c r="F129" s="839">
        <v>679.56857484276736</v>
      </c>
      <c r="G129" s="1261">
        <v>12</v>
      </c>
      <c r="H129" s="1262" t="s">
        <v>381</v>
      </c>
      <c r="I129" s="1244" t="s">
        <v>381</v>
      </c>
      <c r="J129" s="1263" t="s">
        <v>381</v>
      </c>
    </row>
    <row r="130" spans="1:10" ht="11.25" customHeight="1" x14ac:dyDescent="0.25">
      <c r="A130" s="279" t="s">
        <v>515</v>
      </c>
      <c r="B130" s="1192">
        <v>1000</v>
      </c>
      <c r="C130" s="1192">
        <v>1903.1173320754715</v>
      </c>
      <c r="D130" s="787">
        <v>1000</v>
      </c>
      <c r="E130" s="655">
        <v>2500</v>
      </c>
      <c r="F130" s="839">
        <v>1903.1173320754715</v>
      </c>
      <c r="G130" s="1261">
        <v>4</v>
      </c>
      <c r="H130" s="1262">
        <v>10470</v>
      </c>
      <c r="I130" s="1244">
        <v>1.5</v>
      </c>
      <c r="J130" s="1263">
        <v>2.6666666666666665</v>
      </c>
    </row>
    <row r="131" spans="1:10" ht="11.25" customHeight="1" x14ac:dyDescent="0.25">
      <c r="A131" s="279" t="s">
        <v>516</v>
      </c>
      <c r="B131" s="1192">
        <v>166.02402867924528</v>
      </c>
      <c r="C131" s="1192">
        <v>166.02402867924528</v>
      </c>
      <c r="D131" s="787">
        <v>1000</v>
      </c>
      <c r="E131" s="655">
        <v>2500</v>
      </c>
      <c r="F131" s="839">
        <v>166.02402867924528</v>
      </c>
      <c r="G131" s="1261">
        <v>19</v>
      </c>
      <c r="H131" s="1262">
        <v>31730</v>
      </c>
      <c r="I131" s="1244">
        <v>4.68</v>
      </c>
      <c r="J131" s="1263">
        <v>4.0598290598290605</v>
      </c>
    </row>
    <row r="132" spans="1:10" ht="11.25" customHeight="1" x14ac:dyDescent="0.25">
      <c r="A132" s="279" t="s">
        <v>124</v>
      </c>
      <c r="B132" s="1192">
        <v>1000</v>
      </c>
      <c r="C132" s="1192">
        <v>2500</v>
      </c>
      <c r="D132" s="787">
        <v>1000</v>
      </c>
      <c r="E132" s="655">
        <v>2500</v>
      </c>
      <c r="F132" s="839" t="s">
        <v>564</v>
      </c>
      <c r="G132" s="1261">
        <v>6.6600000000000003E-4</v>
      </c>
      <c r="H132" s="1262" t="s">
        <v>381</v>
      </c>
      <c r="I132" s="1244" t="s">
        <v>381</v>
      </c>
      <c r="J132" s="1263" t="s">
        <v>381</v>
      </c>
    </row>
    <row r="133" spans="1:10" ht="11.25" customHeight="1" x14ac:dyDescent="0.25">
      <c r="A133" s="279" t="s">
        <v>125</v>
      </c>
      <c r="B133" s="1192">
        <v>1000</v>
      </c>
      <c r="C133" s="1192">
        <v>2500</v>
      </c>
      <c r="D133" s="787">
        <v>1000</v>
      </c>
      <c r="E133" s="655">
        <v>2500</v>
      </c>
      <c r="F133" s="839" t="s">
        <v>564</v>
      </c>
      <c r="G133" s="1261">
        <v>2.4100000000000001E-8</v>
      </c>
      <c r="H133" s="1262" t="s">
        <v>381</v>
      </c>
      <c r="I133" s="1244" t="s">
        <v>381</v>
      </c>
      <c r="J133" s="1263" t="s">
        <v>381</v>
      </c>
    </row>
    <row r="134" spans="1:10" ht="11.25" customHeight="1" x14ac:dyDescent="0.25">
      <c r="A134" s="279" t="s">
        <v>517</v>
      </c>
      <c r="B134" s="1192">
        <v>2500</v>
      </c>
      <c r="C134" s="1192">
        <v>5000</v>
      </c>
      <c r="D134" s="787">
        <v>2500</v>
      </c>
      <c r="E134" s="655">
        <v>5000</v>
      </c>
      <c r="F134" s="839" t="s">
        <v>564</v>
      </c>
      <c r="G134" s="1261" t="s">
        <v>381</v>
      </c>
      <c r="H134" s="1262" t="s">
        <v>381</v>
      </c>
      <c r="I134" s="1244" t="s">
        <v>381</v>
      </c>
      <c r="J134" s="1263" t="s">
        <v>381</v>
      </c>
    </row>
    <row r="135" spans="1:10" ht="11.25" customHeight="1" x14ac:dyDescent="0.25">
      <c r="A135" s="279" t="s">
        <v>380</v>
      </c>
      <c r="B135" s="1192">
        <v>817.67394716981141</v>
      </c>
      <c r="C135" s="1192">
        <v>817.67394716981141</v>
      </c>
      <c r="D135" s="787">
        <v>1000</v>
      </c>
      <c r="E135" s="655">
        <v>2500</v>
      </c>
      <c r="F135" s="839">
        <v>817.67394716981141</v>
      </c>
      <c r="G135" s="1261">
        <v>28</v>
      </c>
      <c r="H135" s="1262">
        <v>30000</v>
      </c>
      <c r="I135" s="1244">
        <v>8</v>
      </c>
      <c r="J135" s="1263">
        <v>3.5</v>
      </c>
    </row>
    <row r="136" spans="1:10" ht="11.25" customHeight="1" x14ac:dyDescent="0.25">
      <c r="A136" s="279" t="s">
        <v>28</v>
      </c>
      <c r="B136" s="1192">
        <v>1000</v>
      </c>
      <c r="C136" s="1192">
        <v>2500</v>
      </c>
      <c r="D136" s="787">
        <v>1000</v>
      </c>
      <c r="E136" s="655">
        <v>2500</v>
      </c>
      <c r="F136" s="839" t="s">
        <v>564</v>
      </c>
      <c r="G136" s="1261">
        <v>0.4</v>
      </c>
      <c r="H136" s="1262" t="s">
        <v>381</v>
      </c>
      <c r="I136" s="1244" t="s">
        <v>381</v>
      </c>
      <c r="J136" s="1263" t="s">
        <v>381</v>
      </c>
    </row>
    <row r="137" spans="1:10" ht="11.25" customHeight="1" x14ac:dyDescent="0.25">
      <c r="A137" s="279" t="s">
        <v>66</v>
      </c>
      <c r="B137" s="1192">
        <v>5000</v>
      </c>
      <c r="C137" s="1192">
        <v>5000</v>
      </c>
      <c r="D137" s="787">
        <v>5000</v>
      </c>
      <c r="E137" s="655">
        <v>5000</v>
      </c>
      <c r="F137" s="839">
        <v>5430.5482924528296</v>
      </c>
      <c r="G137" s="1261">
        <v>300</v>
      </c>
      <c r="H137" s="1262">
        <v>1000</v>
      </c>
      <c r="I137" s="1244">
        <v>0.25</v>
      </c>
      <c r="J137" s="1263">
        <v>1200</v>
      </c>
    </row>
    <row r="138" spans="1:10" ht="11.25" customHeight="1" x14ac:dyDescent="0.25">
      <c r="A138" s="279" t="s">
        <v>65</v>
      </c>
      <c r="B138" s="1192">
        <v>5000</v>
      </c>
      <c r="C138" s="1192">
        <v>5000</v>
      </c>
      <c r="D138" s="787">
        <v>5000</v>
      </c>
      <c r="E138" s="655">
        <v>5000</v>
      </c>
      <c r="F138" s="839" t="s">
        <v>564</v>
      </c>
      <c r="G138" s="1261">
        <v>5</v>
      </c>
      <c r="H138" s="1262">
        <v>1000</v>
      </c>
      <c r="I138" s="1244">
        <v>0.7</v>
      </c>
      <c r="J138" s="1263">
        <v>7.1428571428571432</v>
      </c>
    </row>
    <row r="139" spans="1:10" ht="11.25" customHeight="1" x14ac:dyDescent="0.25">
      <c r="A139" s="279" t="s">
        <v>825</v>
      </c>
      <c r="B139" s="1192">
        <v>5000</v>
      </c>
      <c r="C139" s="1192">
        <v>5000</v>
      </c>
      <c r="D139" s="787">
        <v>5000</v>
      </c>
      <c r="E139" s="655">
        <v>5000</v>
      </c>
      <c r="F139" s="839" t="s">
        <v>564</v>
      </c>
      <c r="G139" s="1261" t="s">
        <v>381</v>
      </c>
      <c r="H139" s="1262" t="s">
        <v>381</v>
      </c>
      <c r="I139" s="1244" t="s">
        <v>381</v>
      </c>
      <c r="J139" s="1263" t="s">
        <v>381</v>
      </c>
    </row>
    <row r="140" spans="1:10" ht="11.25" customHeight="1" x14ac:dyDescent="0.25">
      <c r="A140" s="279" t="s">
        <v>868</v>
      </c>
      <c r="B140" s="1192">
        <v>1000</v>
      </c>
      <c r="C140" s="1192">
        <v>2500</v>
      </c>
      <c r="D140" s="787">
        <v>1000</v>
      </c>
      <c r="E140" s="655">
        <v>2500</v>
      </c>
      <c r="F140" s="839" t="s">
        <v>564</v>
      </c>
      <c r="G140" s="1261">
        <v>0.28999999999999998</v>
      </c>
      <c r="H140" s="1262">
        <v>22000</v>
      </c>
      <c r="I140" s="1244">
        <v>2.96</v>
      </c>
      <c r="J140" s="1263">
        <v>9.7972972972972971E-2</v>
      </c>
    </row>
    <row r="141" spans="1:10" ht="11.25" customHeight="1" x14ac:dyDescent="0.25">
      <c r="A141" s="279" t="s">
        <v>869</v>
      </c>
      <c r="B141" s="1192">
        <v>639.65388301886787</v>
      </c>
      <c r="C141" s="1192">
        <v>639.65388301886787</v>
      </c>
      <c r="D141" s="787">
        <v>1000</v>
      </c>
      <c r="E141" s="655">
        <v>2500</v>
      </c>
      <c r="F141" s="839">
        <v>639.65388301886787</v>
      </c>
      <c r="G141" s="1261">
        <v>100</v>
      </c>
      <c r="H141" s="1262">
        <v>65127</v>
      </c>
      <c r="I141" s="1244">
        <v>12</v>
      </c>
      <c r="J141" s="1263">
        <v>8.3333333333333339</v>
      </c>
    </row>
    <row r="142" spans="1:10" ht="11.25" customHeight="1" x14ac:dyDescent="0.25">
      <c r="A142" s="279" t="s">
        <v>518</v>
      </c>
      <c r="B142" s="1192">
        <v>500</v>
      </c>
      <c r="C142" s="1192">
        <v>1000</v>
      </c>
      <c r="D142" s="787">
        <v>500</v>
      </c>
      <c r="E142" s="655">
        <v>1000</v>
      </c>
      <c r="F142" s="839">
        <v>2160.2214339622642</v>
      </c>
      <c r="G142" s="1261">
        <v>22.5</v>
      </c>
      <c r="H142" s="1262" t="s">
        <v>381</v>
      </c>
      <c r="I142" s="1244" t="s">
        <v>381</v>
      </c>
      <c r="J142" s="1263" t="s">
        <v>381</v>
      </c>
    </row>
    <row r="143" spans="1:10" ht="11.25" customHeight="1" x14ac:dyDescent="0.25">
      <c r="A143" s="279" t="s">
        <v>519</v>
      </c>
      <c r="B143" s="1192">
        <v>691.10178616352209</v>
      </c>
      <c r="C143" s="1192">
        <v>691.10178616352209</v>
      </c>
      <c r="D143" s="787">
        <v>2500</v>
      </c>
      <c r="E143" s="655">
        <v>5000</v>
      </c>
      <c r="F143" s="839">
        <v>691.10178616352209</v>
      </c>
      <c r="G143" s="1261">
        <v>77</v>
      </c>
      <c r="H143" s="1262">
        <v>1360000</v>
      </c>
      <c r="I143" s="1244">
        <v>249</v>
      </c>
      <c r="J143" s="1263">
        <v>0.30923694779116467</v>
      </c>
    </row>
    <row r="144" spans="1:10" ht="11.25" customHeight="1" x14ac:dyDescent="0.25">
      <c r="A144" s="279" t="s">
        <v>520</v>
      </c>
      <c r="B144" s="1192">
        <v>500</v>
      </c>
      <c r="C144" s="1192">
        <v>1000</v>
      </c>
      <c r="D144" s="787">
        <v>500</v>
      </c>
      <c r="E144" s="655">
        <v>1000</v>
      </c>
      <c r="F144" s="839" t="s">
        <v>564</v>
      </c>
      <c r="G144" s="1261" t="s">
        <v>381</v>
      </c>
      <c r="H144" s="1262" t="s">
        <v>381</v>
      </c>
      <c r="I144" s="1244" t="s">
        <v>381</v>
      </c>
      <c r="J144" s="1263" t="s">
        <v>381</v>
      </c>
    </row>
    <row r="145" spans="1:10" ht="11.25" customHeight="1" x14ac:dyDescent="0.25">
      <c r="A145" s="279" t="s">
        <v>521</v>
      </c>
      <c r="B145" s="1192">
        <v>1000</v>
      </c>
      <c r="C145" s="1192">
        <v>2500</v>
      </c>
      <c r="D145" s="787">
        <v>1000</v>
      </c>
      <c r="E145" s="655">
        <v>2500</v>
      </c>
      <c r="F145" s="839" t="s">
        <v>564</v>
      </c>
      <c r="G145" s="1261">
        <v>1.2E-2</v>
      </c>
      <c r="H145" s="1262">
        <v>0.3</v>
      </c>
      <c r="I145" s="1244">
        <v>3.6000000000000001E-5</v>
      </c>
      <c r="J145" s="1263">
        <v>333.33333333333331</v>
      </c>
    </row>
    <row r="146" spans="1:10" ht="11.25" customHeight="1" x14ac:dyDescent="0.25">
      <c r="A146" s="305" t="s">
        <v>126</v>
      </c>
      <c r="B146" s="1192">
        <v>2500</v>
      </c>
      <c r="C146" s="1192">
        <v>5000</v>
      </c>
      <c r="D146" s="787">
        <v>2500</v>
      </c>
      <c r="E146" s="655">
        <v>5000</v>
      </c>
      <c r="F146" s="839" t="s">
        <v>564</v>
      </c>
      <c r="G146" s="1261">
        <v>3.7499999999999997E-5</v>
      </c>
      <c r="H146" s="1262" t="s">
        <v>381</v>
      </c>
      <c r="I146" s="1244" t="s">
        <v>381</v>
      </c>
      <c r="J146" s="1263" t="s">
        <v>381</v>
      </c>
    </row>
    <row r="147" spans="1:10" ht="11.25" customHeight="1" x14ac:dyDescent="0.25">
      <c r="A147" s="279" t="s">
        <v>127</v>
      </c>
      <c r="B147" s="1192">
        <v>1000</v>
      </c>
      <c r="C147" s="1192">
        <v>2500</v>
      </c>
      <c r="D147" s="787">
        <v>1000</v>
      </c>
      <c r="E147" s="655">
        <v>2500</v>
      </c>
      <c r="F147" s="839" t="s">
        <v>564</v>
      </c>
      <c r="G147" s="1261">
        <v>2.5799999999999999E-6</v>
      </c>
      <c r="H147" s="1262" t="s">
        <v>381</v>
      </c>
      <c r="I147" s="1244" t="s">
        <v>381</v>
      </c>
      <c r="J147" s="1263" t="s">
        <v>381</v>
      </c>
    </row>
    <row r="148" spans="1:10" ht="11.25" customHeight="1" x14ac:dyDescent="0.25">
      <c r="A148" s="279" t="s">
        <v>128</v>
      </c>
      <c r="B148" s="1192">
        <v>500</v>
      </c>
      <c r="C148" s="1192">
        <v>1000</v>
      </c>
      <c r="D148" s="787">
        <v>500</v>
      </c>
      <c r="E148" s="655">
        <v>1000</v>
      </c>
      <c r="F148" s="839">
        <v>1395.5380503144659</v>
      </c>
      <c r="G148" s="1261">
        <v>3.69</v>
      </c>
      <c r="H148" s="1262" t="s">
        <v>381</v>
      </c>
      <c r="I148" s="1244" t="s">
        <v>381</v>
      </c>
      <c r="J148" s="1263" t="s">
        <v>381</v>
      </c>
    </row>
    <row r="149" spans="1:10" ht="11.25" customHeight="1" x14ac:dyDescent="0.25">
      <c r="A149" s="279" t="s">
        <v>129</v>
      </c>
      <c r="B149" s="1192">
        <v>311.17425056603776</v>
      </c>
      <c r="C149" s="1192">
        <v>311.17425056603776</v>
      </c>
      <c r="D149" s="787">
        <v>500</v>
      </c>
      <c r="E149" s="655">
        <v>1000</v>
      </c>
      <c r="F149" s="839">
        <v>311.17425056603776</v>
      </c>
      <c r="G149" s="1261">
        <v>4.4000000000000004</v>
      </c>
      <c r="H149" s="1262" t="s">
        <v>381</v>
      </c>
      <c r="I149" s="1244" t="s">
        <v>381</v>
      </c>
      <c r="J149" s="1263" t="s">
        <v>381</v>
      </c>
    </row>
    <row r="150" spans="1:10" ht="11.25" customHeight="1" x14ac:dyDescent="0.25">
      <c r="A150" s="279" t="s">
        <v>643</v>
      </c>
      <c r="B150" s="1192">
        <v>1000</v>
      </c>
      <c r="C150" s="1192">
        <v>2500</v>
      </c>
      <c r="D150" s="787">
        <v>1000</v>
      </c>
      <c r="E150" s="655">
        <v>2500</v>
      </c>
      <c r="F150" s="839" t="s">
        <v>564</v>
      </c>
      <c r="G150" s="1261">
        <v>4.5800000000000002E-5</v>
      </c>
      <c r="H150" s="1262" t="s">
        <v>381</v>
      </c>
      <c r="I150" s="1244" t="s">
        <v>381</v>
      </c>
      <c r="J150" s="1263" t="s">
        <v>381</v>
      </c>
    </row>
    <row r="151" spans="1:10" ht="11.25" customHeight="1" x14ac:dyDescent="0.25">
      <c r="A151" s="279" t="s">
        <v>999</v>
      </c>
      <c r="B151" s="1192">
        <v>1000</v>
      </c>
      <c r="C151" s="1192">
        <v>2500</v>
      </c>
      <c r="D151" s="787">
        <v>1000</v>
      </c>
      <c r="E151" s="655">
        <v>2500</v>
      </c>
      <c r="F151" s="839" t="s">
        <v>564</v>
      </c>
      <c r="G151" s="1261">
        <v>6.3999999999999997E-6</v>
      </c>
      <c r="H151" s="1262" t="s">
        <v>381</v>
      </c>
      <c r="I151" s="1244" t="s">
        <v>381</v>
      </c>
      <c r="J151" s="1263" t="s">
        <v>381</v>
      </c>
    </row>
    <row r="152" spans="1:10" ht="11.25" customHeight="1" x14ac:dyDescent="0.25">
      <c r="A152" s="279" t="s">
        <v>644</v>
      </c>
      <c r="B152" s="1192">
        <v>1000</v>
      </c>
      <c r="C152" s="1192">
        <v>2500</v>
      </c>
      <c r="D152" s="787">
        <v>1000</v>
      </c>
      <c r="E152" s="655">
        <v>2500</v>
      </c>
      <c r="F152" s="839" t="s">
        <v>564</v>
      </c>
      <c r="G152" s="1261">
        <v>1.17E-7</v>
      </c>
      <c r="H152" s="1262" t="s">
        <v>381</v>
      </c>
      <c r="I152" s="1244" t="s">
        <v>381</v>
      </c>
      <c r="J152" s="1263" t="s">
        <v>381</v>
      </c>
    </row>
    <row r="153" spans="1:10" ht="11.25" customHeight="1" x14ac:dyDescent="0.25">
      <c r="A153" s="279" t="s">
        <v>646</v>
      </c>
      <c r="B153" s="1192">
        <v>1000</v>
      </c>
      <c r="C153" s="1192">
        <v>2500</v>
      </c>
      <c r="D153" s="787">
        <v>1000</v>
      </c>
      <c r="E153" s="655">
        <v>2500</v>
      </c>
      <c r="F153" s="839" t="s">
        <v>564</v>
      </c>
      <c r="G153" s="1261">
        <v>8.0199999999999994E-6</v>
      </c>
      <c r="H153" s="1262" t="s">
        <v>381</v>
      </c>
      <c r="I153" s="1244" t="s">
        <v>381</v>
      </c>
      <c r="J153" s="1263" t="s">
        <v>381</v>
      </c>
    </row>
    <row r="154" spans="1:10" ht="11.25" customHeight="1" x14ac:dyDescent="0.25">
      <c r="A154" s="279" t="s">
        <v>522</v>
      </c>
      <c r="B154" s="1192">
        <v>2500</v>
      </c>
      <c r="C154" s="1192">
        <v>5000</v>
      </c>
      <c r="D154" s="787">
        <v>2500</v>
      </c>
      <c r="E154" s="655">
        <v>5000</v>
      </c>
      <c r="F154" s="839" t="s">
        <v>564</v>
      </c>
      <c r="G154" s="1261" t="s">
        <v>381</v>
      </c>
      <c r="H154" s="1262" t="s">
        <v>381</v>
      </c>
      <c r="I154" s="1244" t="s">
        <v>381</v>
      </c>
      <c r="J154" s="1263" t="s">
        <v>381</v>
      </c>
    </row>
    <row r="155" spans="1:10" ht="11.25" customHeight="1" x14ac:dyDescent="0.25">
      <c r="A155" s="279" t="s">
        <v>523</v>
      </c>
      <c r="B155" s="1192">
        <v>1000</v>
      </c>
      <c r="C155" s="1192">
        <v>2500</v>
      </c>
      <c r="D155" s="787">
        <v>1000</v>
      </c>
      <c r="E155" s="655">
        <v>2500</v>
      </c>
      <c r="F155" s="839">
        <v>3859.8471446540889</v>
      </c>
      <c r="G155" s="1261">
        <v>2580</v>
      </c>
      <c r="H155" s="1262">
        <v>771244</v>
      </c>
      <c r="I155" s="1244">
        <v>294</v>
      </c>
      <c r="J155" s="1263">
        <v>8.7755102040816322</v>
      </c>
    </row>
    <row r="156" spans="1:10" ht="11.25" customHeight="1" x14ac:dyDescent="0.25">
      <c r="A156" s="279" t="s">
        <v>524</v>
      </c>
      <c r="B156" s="1192">
        <v>259.54240000000004</v>
      </c>
      <c r="C156" s="1192">
        <v>259.54240000000004</v>
      </c>
      <c r="D156" s="787">
        <v>1000</v>
      </c>
      <c r="E156" s="655">
        <v>2500</v>
      </c>
      <c r="F156" s="839">
        <v>259.54240000000004</v>
      </c>
      <c r="G156" s="1261">
        <v>6</v>
      </c>
      <c r="H156" s="1262">
        <v>441</v>
      </c>
      <c r="I156" s="1244">
        <v>0.1</v>
      </c>
      <c r="J156" s="1263">
        <v>60</v>
      </c>
    </row>
    <row r="157" spans="1:10" ht="11.25" customHeight="1" thickBot="1" x14ac:dyDescent="0.3">
      <c r="A157" s="319" t="s">
        <v>525</v>
      </c>
      <c r="B157" s="1192">
        <v>2500</v>
      </c>
      <c r="C157" s="1192">
        <v>5000</v>
      </c>
      <c r="D157" s="961">
        <v>2500</v>
      </c>
      <c r="E157" s="847">
        <v>5000</v>
      </c>
      <c r="F157" s="839" t="s">
        <v>564</v>
      </c>
      <c r="G157" s="1264" t="s">
        <v>381</v>
      </c>
      <c r="H157" s="1265" t="s">
        <v>381</v>
      </c>
      <c r="I157" s="1266" t="s">
        <v>381</v>
      </c>
      <c r="J157" s="1263" t="s">
        <v>381</v>
      </c>
    </row>
    <row r="158" spans="1:10" ht="11.25" customHeight="1" thickTop="1" x14ac:dyDescent="0.25">
      <c r="A158" s="763"/>
      <c r="B158" s="1125"/>
      <c r="C158" s="1125"/>
      <c r="D158" s="322"/>
      <c r="E158" s="322"/>
      <c r="F158" s="1267"/>
      <c r="G158" s="1268"/>
      <c r="H158" s="1268"/>
      <c r="I158" s="1268"/>
      <c r="J158" s="1270"/>
    </row>
    <row r="159" spans="1:10" ht="11.25" customHeight="1" x14ac:dyDescent="0.25">
      <c r="A159" s="66" t="s">
        <v>529</v>
      </c>
      <c r="B159" s="604"/>
      <c r="C159" s="604"/>
      <c r="D159" s="277"/>
      <c r="E159" s="277"/>
      <c r="F159" s="849"/>
      <c r="G159" s="882"/>
      <c r="H159" s="882"/>
      <c r="I159" s="882"/>
      <c r="J159" s="1271"/>
    </row>
    <row r="160" spans="1:10" ht="11.25" customHeight="1" x14ac:dyDescent="0.25">
      <c r="A160" s="67" t="s">
        <v>530</v>
      </c>
      <c r="B160" s="604"/>
      <c r="C160" s="604"/>
      <c r="D160" s="277"/>
      <c r="E160" s="277"/>
      <c r="F160" s="849"/>
      <c r="G160" s="882"/>
      <c r="H160" s="882"/>
      <c r="I160" s="882"/>
      <c r="J160" s="1271"/>
    </row>
    <row r="161" spans="1:12" ht="11.25" customHeight="1" x14ac:dyDescent="0.25">
      <c r="A161" s="603" t="s">
        <v>974</v>
      </c>
      <c r="B161" s="768"/>
      <c r="C161" s="768"/>
      <c r="D161" s="277"/>
      <c r="E161" s="277"/>
      <c r="F161" s="849"/>
      <c r="G161" s="882"/>
      <c r="H161" s="882"/>
      <c r="I161" s="882"/>
      <c r="J161" s="1271"/>
    </row>
    <row r="162" spans="1:12" ht="11.25" customHeight="1" x14ac:dyDescent="0.25">
      <c r="A162" s="67" t="s">
        <v>267</v>
      </c>
      <c r="B162" s="604"/>
      <c r="C162" s="604"/>
      <c r="D162" s="277"/>
      <c r="E162" s="277"/>
      <c r="F162" s="849"/>
      <c r="G162" s="882"/>
      <c r="H162" s="882"/>
      <c r="I162" s="882"/>
      <c r="J162" s="1271"/>
    </row>
    <row r="163" spans="1:12" ht="11.25" customHeight="1" x14ac:dyDescent="0.25">
      <c r="A163" s="66"/>
      <c r="B163" s="604"/>
      <c r="C163" s="604"/>
      <c r="D163" s="277"/>
      <c r="E163" s="277"/>
      <c r="F163" s="849"/>
      <c r="G163" s="882"/>
      <c r="H163" s="882"/>
      <c r="I163" s="882"/>
      <c r="J163" s="1271"/>
    </row>
    <row r="164" spans="1:12" ht="11.25" customHeight="1" x14ac:dyDescent="0.25">
      <c r="A164" s="67" t="s">
        <v>399</v>
      </c>
      <c r="B164" s="768"/>
      <c r="C164" s="768"/>
      <c r="D164" s="277"/>
      <c r="E164" s="277"/>
      <c r="F164" s="849"/>
      <c r="G164" s="882"/>
      <c r="H164" s="882"/>
      <c r="I164" s="882"/>
      <c r="J164" s="1271"/>
    </row>
    <row r="165" spans="1:12" ht="11.25" customHeight="1" x14ac:dyDescent="0.25">
      <c r="A165" s="67" t="s">
        <v>403</v>
      </c>
      <c r="B165" s="768"/>
      <c r="C165" s="768"/>
      <c r="D165" s="277"/>
      <c r="E165" s="277"/>
      <c r="F165" s="849"/>
      <c r="G165" s="882"/>
      <c r="H165" s="882"/>
      <c r="I165" s="882"/>
      <c r="J165" s="1271"/>
    </row>
    <row r="166" spans="1:12" ht="11.25" customHeight="1" x14ac:dyDescent="0.25">
      <c r="A166" s="67" t="s">
        <v>1112</v>
      </c>
      <c r="B166" s="768"/>
      <c r="C166" s="768"/>
      <c r="D166" s="277"/>
      <c r="E166" s="277"/>
      <c r="F166" s="849"/>
      <c r="G166" s="882"/>
      <c r="H166" s="882"/>
      <c r="I166" s="882"/>
      <c r="J166" s="1271"/>
    </row>
    <row r="167" spans="1:12" ht="11.25" customHeight="1" x14ac:dyDescent="0.2">
      <c r="A167" s="67" t="s">
        <v>871</v>
      </c>
      <c r="B167" s="768"/>
      <c r="C167" s="768"/>
      <c r="D167" s="768"/>
      <c r="E167" s="768"/>
      <c r="F167" s="998"/>
      <c r="G167" s="68"/>
      <c r="H167" s="68"/>
      <c r="I167" s="68"/>
      <c r="J167" s="767"/>
      <c r="K167" s="280"/>
      <c r="L167" s="280"/>
    </row>
    <row r="168" spans="1:12" ht="11.25" customHeight="1" x14ac:dyDescent="0.25">
      <c r="A168" s="67" t="s">
        <v>826</v>
      </c>
      <c r="B168" s="768"/>
      <c r="C168" s="768"/>
      <c r="D168" s="277"/>
      <c r="E168" s="277"/>
      <c r="F168" s="849"/>
      <c r="G168" s="882"/>
      <c r="H168" s="882"/>
      <c r="I168" s="882"/>
      <c r="J168" s="1271"/>
    </row>
    <row r="169" spans="1:12" ht="11.25" customHeight="1" x14ac:dyDescent="0.25">
      <c r="A169" s="67" t="s">
        <v>874</v>
      </c>
      <c r="B169" s="768"/>
      <c r="C169" s="768"/>
      <c r="D169" s="277"/>
      <c r="E169" s="277"/>
      <c r="F169" s="849"/>
      <c r="G169" s="882"/>
      <c r="H169" s="882"/>
      <c r="I169" s="882"/>
      <c r="J169" s="1271"/>
    </row>
    <row r="170" spans="1:12" ht="11.25" customHeight="1" x14ac:dyDescent="0.25">
      <c r="A170" s="67" t="s">
        <v>77</v>
      </c>
      <c r="B170" s="768"/>
      <c r="C170" s="768"/>
      <c r="D170" s="277"/>
      <c r="E170" s="277"/>
      <c r="F170" s="849"/>
      <c r="G170" s="882"/>
      <c r="H170" s="882"/>
      <c r="I170" s="882"/>
      <c r="J170" s="1271"/>
    </row>
    <row r="171" spans="1:12" ht="11.25" customHeight="1" x14ac:dyDescent="0.25">
      <c r="A171" s="67" t="s">
        <v>78</v>
      </c>
      <c r="B171" s="768"/>
      <c r="C171" s="768"/>
      <c r="D171" s="277"/>
      <c r="E171" s="277"/>
      <c r="F171" s="849"/>
      <c r="G171" s="882"/>
      <c r="H171" s="882"/>
      <c r="I171" s="882"/>
      <c r="J171" s="1271"/>
    </row>
    <row r="172" spans="1:12" ht="11.25" customHeight="1" x14ac:dyDescent="0.25">
      <c r="A172" s="67" t="s">
        <v>872</v>
      </c>
      <c r="B172" s="768"/>
      <c r="C172" s="768"/>
      <c r="D172" s="277"/>
      <c r="E172" s="277"/>
      <c r="F172" s="849"/>
      <c r="G172" s="882"/>
      <c r="H172" s="882"/>
      <c r="I172" s="882"/>
      <c r="J172" s="1271"/>
    </row>
    <row r="173" spans="1:12" ht="11.25" customHeight="1" x14ac:dyDescent="0.25">
      <c r="A173" s="67" t="s">
        <v>810</v>
      </c>
      <c r="B173" s="768"/>
      <c r="C173" s="768"/>
      <c r="D173" s="277"/>
      <c r="E173" s="277"/>
      <c r="F173" s="849"/>
      <c r="G173" s="882"/>
      <c r="H173" s="882"/>
      <c r="I173" s="882"/>
      <c r="J173" s="1271"/>
    </row>
    <row r="174" spans="1:12" ht="11.25" customHeight="1" x14ac:dyDescent="0.25">
      <c r="A174" s="1631" t="s">
        <v>1153</v>
      </c>
      <c r="B174" s="1629"/>
      <c r="C174" s="1629"/>
      <c r="D174" s="1629"/>
      <c r="E174" s="1629"/>
      <c r="F174" s="1629"/>
      <c r="G174" s="1629"/>
      <c r="H174" s="1629"/>
      <c r="I174" s="1629"/>
      <c r="J174" s="1630"/>
    </row>
    <row r="175" spans="1:12" ht="11.25" customHeight="1" x14ac:dyDescent="0.25">
      <c r="A175" s="1635"/>
      <c r="B175" s="1629"/>
      <c r="C175" s="1629"/>
      <c r="D175" s="1629"/>
      <c r="E175" s="1629"/>
      <c r="F175" s="1629"/>
      <c r="G175" s="1629"/>
      <c r="H175" s="1629"/>
      <c r="I175" s="1629"/>
      <c r="J175" s="1630"/>
    </row>
    <row r="176" spans="1:12" ht="11.25" customHeight="1" x14ac:dyDescent="0.25">
      <c r="A176" s="600" t="s">
        <v>290</v>
      </c>
      <c r="B176" s="1272"/>
      <c r="C176" s="1272"/>
      <c r="D176" s="1272"/>
      <c r="E176" s="1272"/>
      <c r="F176" s="1272"/>
      <c r="G176" s="1272"/>
      <c r="H176" s="1272"/>
      <c r="I176" s="1272"/>
      <c r="J176" s="1273"/>
    </row>
    <row r="177" spans="1:10" ht="11.25" customHeight="1" x14ac:dyDescent="0.25">
      <c r="A177" s="66" t="s">
        <v>79</v>
      </c>
      <c r="B177" s="1272"/>
      <c r="C177" s="1272"/>
      <c r="D177" s="1272"/>
      <c r="E177" s="1272"/>
      <c r="F177" s="1272"/>
      <c r="G177" s="1272"/>
      <c r="H177" s="1272"/>
      <c r="I177" s="1272"/>
      <c r="J177" s="1273"/>
    </row>
    <row r="178" spans="1:10" ht="11.25" customHeight="1" x14ac:dyDescent="0.25">
      <c r="A178" s="283" t="s">
        <v>80</v>
      </c>
      <c r="B178" s="769"/>
      <c r="C178" s="769"/>
      <c r="D178" s="277"/>
      <c r="E178" s="277"/>
      <c r="F178" s="849"/>
      <c r="G178" s="882"/>
      <c r="H178" s="882"/>
      <c r="I178" s="882"/>
      <c r="J178" s="1271"/>
    </row>
    <row r="179" spans="1:10" ht="11.25" customHeight="1" x14ac:dyDescent="0.25">
      <c r="A179" s="283" t="s">
        <v>1010</v>
      </c>
      <c r="B179" s="769"/>
      <c r="C179" s="769"/>
      <c r="D179" s="277"/>
      <c r="E179" s="277"/>
      <c r="F179" s="849"/>
      <c r="G179" s="882"/>
      <c r="H179" s="882"/>
      <c r="I179" s="882"/>
      <c r="J179" s="1271"/>
    </row>
    <row r="180" spans="1:10" ht="11.25" customHeight="1" x14ac:dyDescent="0.25">
      <c r="A180" s="283" t="s">
        <v>1011</v>
      </c>
      <c r="B180" s="769"/>
      <c r="C180" s="769"/>
      <c r="D180" s="277"/>
      <c r="E180" s="277"/>
      <c r="F180" s="849"/>
      <c r="G180" s="882"/>
      <c r="H180" s="882"/>
      <c r="I180" s="882"/>
      <c r="J180" s="1271"/>
    </row>
    <row r="181" spans="1:10" ht="11.25" customHeight="1" x14ac:dyDescent="0.25">
      <c r="A181" s="67" t="s">
        <v>917</v>
      </c>
      <c r="B181" s="768"/>
      <c r="C181" s="768"/>
      <c r="D181" s="277"/>
      <c r="E181" s="277"/>
      <c r="F181" s="849"/>
      <c r="G181" s="882"/>
      <c r="H181" s="882"/>
      <c r="I181" s="882"/>
      <c r="J181" s="1271"/>
    </row>
    <row r="182" spans="1:10" ht="11.25" customHeight="1" thickBot="1" x14ac:dyDescent="0.3">
      <c r="A182" s="69" t="s">
        <v>873</v>
      </c>
      <c r="B182" s="888"/>
      <c r="C182" s="888"/>
      <c r="D182" s="282"/>
      <c r="E182" s="282"/>
      <c r="F182" s="1274"/>
      <c r="G182" s="1275"/>
      <c r="H182" s="1275"/>
      <c r="I182" s="1275"/>
      <c r="J182" s="1276"/>
    </row>
    <row r="183" spans="1:10" ht="13.8" thickTop="1" x14ac:dyDescent="0.25"/>
  </sheetData>
  <sheetProtection algorithmName="SHA-512" hashValue="J3jpJyhSwUeDN4s38s6nRr8cEh4ZJve7ZuQ+ytl35b7ZL2RMzI7tLBdTYuR14m/dIAVyja6aT2D6uLrWKw376w==" saltValue="ztYb4D45vvfnp6K1FQAQ1A==" spinCount="100000" sheet="1" objects="1" scenarios="1"/>
  <mergeCells count="1">
    <mergeCell ref="A174:J175"/>
  </mergeCells>
  <phoneticPr fontId="0" type="noConversion"/>
  <printOptions horizontalCentered="1"/>
  <pageMargins left="0.17" right="0.16" top="0.53" bottom="1" header="0.5" footer="0.5"/>
  <pageSetup scale="77"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72"/>
  <sheetViews>
    <sheetView zoomScaleNormal="100" workbookViewId="0">
      <pane ySplit="2220" topLeftCell="A4" activePane="bottomLeft"/>
      <selection sqref="A1:XFD1048576"/>
      <selection pane="bottomLeft" activeCell="D31" sqref="D31"/>
    </sheetView>
  </sheetViews>
  <sheetFormatPr defaultColWidth="9.109375" defaultRowHeight="13.2" x14ac:dyDescent="0.25"/>
  <cols>
    <col min="1" max="1" width="40.6640625" style="280" customWidth="1"/>
    <col min="2" max="2" width="12.5546875" style="284" customWidth="1"/>
    <col min="3" max="3" width="20.6640625" style="1018" customWidth="1"/>
    <col min="4" max="5" width="12.5546875" style="284" customWidth="1"/>
    <col min="6" max="6" width="13.5546875" style="284" customWidth="1"/>
    <col min="7" max="7" width="12.5546875" style="284" customWidth="1"/>
    <col min="8" max="8" width="9" style="289"/>
    <col min="9" max="9" width="14.109375" style="289" customWidth="1"/>
    <col min="10" max="10" width="9" style="289"/>
    <col min="11" max="11" width="10.5546875" style="289" customWidth="1"/>
    <col min="12" max="12" width="9.109375" style="1286"/>
    <col min="13" max="16384" width="9.109375" style="280"/>
  </cols>
  <sheetData>
    <row r="1" spans="1:12" s="275" customFormat="1" ht="46.8" x14ac:dyDescent="0.3">
      <c r="A1" s="1067" t="s">
        <v>195</v>
      </c>
      <c r="B1" s="801"/>
      <c r="C1" s="801"/>
      <c r="D1" s="801"/>
      <c r="E1" s="801"/>
      <c r="F1" s="802"/>
      <c r="G1" s="801"/>
      <c r="H1" s="289"/>
      <c r="I1" s="289"/>
      <c r="J1" s="289"/>
      <c r="K1" s="289"/>
      <c r="L1" s="1281"/>
    </row>
    <row r="2" spans="1:12" s="275" customFormat="1" ht="15.9" customHeight="1" thickBot="1" x14ac:dyDescent="0.3">
      <c r="A2" s="1003"/>
      <c r="B2" s="801"/>
      <c r="C2" s="1004"/>
      <c r="D2" s="801"/>
      <c r="E2" s="801"/>
      <c r="F2" s="802"/>
      <c r="G2" s="801"/>
      <c r="H2" s="289"/>
      <c r="I2" s="289"/>
      <c r="J2" s="289"/>
      <c r="K2" s="289"/>
      <c r="L2" s="1281"/>
    </row>
    <row r="3" spans="1:12" s="278" customFormat="1" ht="22.2" thickTop="1" thickBot="1" x14ac:dyDescent="0.3">
      <c r="A3" s="1040" t="s">
        <v>242</v>
      </c>
      <c r="B3" s="1041" t="s">
        <v>199</v>
      </c>
      <c r="C3" s="1188" t="s">
        <v>526</v>
      </c>
      <c r="D3" s="1282" t="s">
        <v>424</v>
      </c>
      <c r="E3" s="1283" t="s">
        <v>425</v>
      </c>
      <c r="F3" s="1283" t="s">
        <v>526</v>
      </c>
      <c r="G3" s="1284" t="s">
        <v>426</v>
      </c>
      <c r="H3" s="289"/>
      <c r="I3" s="289"/>
      <c r="J3" s="289"/>
      <c r="K3" s="289"/>
      <c r="L3" s="1285"/>
    </row>
    <row r="4" spans="1:12" s="278" customFormat="1" ht="11.25" customHeight="1" x14ac:dyDescent="0.25">
      <c r="A4" s="309" t="s">
        <v>589</v>
      </c>
      <c r="B4" s="1194">
        <v>20</v>
      </c>
      <c r="C4" s="1193" t="s">
        <v>1462</v>
      </c>
      <c r="D4" s="783">
        <v>1950</v>
      </c>
      <c r="E4" s="654">
        <v>20</v>
      </c>
      <c r="F4" s="1159" t="s">
        <v>427</v>
      </c>
      <c r="G4" s="1195">
        <v>50000</v>
      </c>
      <c r="H4" s="289"/>
      <c r="I4" s="289"/>
      <c r="J4" s="289"/>
      <c r="K4" s="289"/>
      <c r="L4" s="1285"/>
    </row>
    <row r="5" spans="1:12" s="278" customFormat="1" ht="11.25" customHeight="1" x14ac:dyDescent="0.25">
      <c r="A5" s="279" t="s">
        <v>590</v>
      </c>
      <c r="B5" s="1194">
        <v>1965</v>
      </c>
      <c r="C5" s="1193" t="s">
        <v>1463</v>
      </c>
      <c r="D5" s="787">
        <v>1965</v>
      </c>
      <c r="E5" s="654" t="s">
        <v>381</v>
      </c>
      <c r="F5" s="1159" t="s">
        <v>381</v>
      </c>
      <c r="G5" s="1195">
        <v>50000</v>
      </c>
      <c r="H5" s="289"/>
      <c r="I5" s="289"/>
      <c r="J5" s="289"/>
      <c r="K5" s="289"/>
      <c r="L5" s="1285"/>
    </row>
    <row r="6" spans="1:12" s="278" customFormat="1" ht="11.25" customHeight="1" x14ac:dyDescent="0.25">
      <c r="A6" s="279" t="s">
        <v>591</v>
      </c>
      <c r="B6" s="1194">
        <v>20000</v>
      </c>
      <c r="C6" s="1193" t="s">
        <v>1462</v>
      </c>
      <c r="D6" s="787">
        <v>500000000</v>
      </c>
      <c r="E6" s="654">
        <v>20000</v>
      </c>
      <c r="F6" s="1159" t="s">
        <v>301</v>
      </c>
      <c r="G6" s="1195">
        <v>50000</v>
      </c>
      <c r="H6" s="289"/>
      <c r="I6" s="289"/>
      <c r="J6" s="289"/>
      <c r="K6" s="289"/>
      <c r="L6" s="1285"/>
    </row>
    <row r="7" spans="1:12" s="278" customFormat="1" ht="11.25" customHeight="1" x14ac:dyDescent="0.25">
      <c r="A7" s="279" t="s">
        <v>592</v>
      </c>
      <c r="B7" s="1194">
        <v>8.5</v>
      </c>
      <c r="C7" s="1193" t="s">
        <v>1463</v>
      </c>
      <c r="D7" s="787">
        <v>8.5</v>
      </c>
      <c r="E7" s="654">
        <v>17</v>
      </c>
      <c r="F7" s="1159" t="s">
        <v>427</v>
      </c>
      <c r="G7" s="1195">
        <v>50000</v>
      </c>
      <c r="H7" s="289"/>
      <c r="I7" s="289"/>
      <c r="J7" s="289"/>
      <c r="K7" s="289"/>
      <c r="L7" s="1285"/>
    </row>
    <row r="8" spans="1:12" s="278" customFormat="1" ht="11.25" customHeight="1" x14ac:dyDescent="0.25">
      <c r="A8" s="279" t="s">
        <v>171</v>
      </c>
      <c r="B8" s="1194">
        <v>50000</v>
      </c>
      <c r="C8" s="1193" t="s">
        <v>426</v>
      </c>
      <c r="D8" s="787">
        <v>104500</v>
      </c>
      <c r="E8" s="654" t="s">
        <v>381</v>
      </c>
      <c r="F8" s="1159" t="s">
        <v>381</v>
      </c>
      <c r="G8" s="1195">
        <v>50000</v>
      </c>
      <c r="H8" s="289"/>
      <c r="I8" s="289"/>
      <c r="J8" s="289"/>
      <c r="K8" s="289"/>
      <c r="L8" s="1285"/>
    </row>
    <row r="9" spans="1:12" s="278" customFormat="1" ht="11.25" customHeight="1" x14ac:dyDescent="0.25">
      <c r="A9" s="305" t="s">
        <v>172</v>
      </c>
      <c r="B9" s="1194">
        <v>50000</v>
      </c>
      <c r="C9" s="1193" t="s">
        <v>426</v>
      </c>
      <c r="D9" s="787">
        <v>610000</v>
      </c>
      <c r="E9" s="654" t="s">
        <v>381</v>
      </c>
      <c r="F9" s="1159" t="s">
        <v>381</v>
      </c>
      <c r="G9" s="1195">
        <v>50000</v>
      </c>
      <c r="H9" s="289"/>
      <c r="I9" s="289"/>
      <c r="J9" s="289"/>
      <c r="K9" s="289"/>
      <c r="L9" s="1285"/>
    </row>
    <row r="10" spans="1:12" s="278" customFormat="1" ht="11.25" customHeight="1" x14ac:dyDescent="0.25">
      <c r="A10" s="305" t="s">
        <v>103</v>
      </c>
      <c r="B10" s="1194">
        <v>50000</v>
      </c>
      <c r="C10" s="1193" t="s">
        <v>426</v>
      </c>
      <c r="D10" s="787">
        <v>610000</v>
      </c>
      <c r="E10" s="654" t="s">
        <v>381</v>
      </c>
      <c r="F10" s="1159" t="s">
        <v>381</v>
      </c>
      <c r="G10" s="1195">
        <v>50000</v>
      </c>
      <c r="H10" s="289"/>
      <c r="I10" s="289"/>
      <c r="J10" s="289"/>
      <c r="K10" s="289"/>
      <c r="L10" s="1285"/>
    </row>
    <row r="11" spans="1:12" s="278" customFormat="1" ht="11.25" customHeight="1" x14ac:dyDescent="0.25">
      <c r="A11" s="279" t="s">
        <v>593</v>
      </c>
      <c r="B11" s="1194">
        <v>21.5</v>
      </c>
      <c r="C11" s="1193" t="s">
        <v>1463</v>
      </c>
      <c r="D11" s="787">
        <v>21.5</v>
      </c>
      <c r="E11" s="654" t="s">
        <v>381</v>
      </c>
      <c r="F11" s="1159" t="s">
        <v>381</v>
      </c>
      <c r="G11" s="1195">
        <v>50000</v>
      </c>
      <c r="H11" s="289"/>
      <c r="I11" s="289"/>
      <c r="J11" s="289"/>
      <c r="K11" s="289"/>
      <c r="L11" s="1285"/>
    </row>
    <row r="12" spans="1:12" s="278" customFormat="1" ht="11.25" customHeight="1" x14ac:dyDescent="0.25">
      <c r="A12" s="279" t="s">
        <v>594</v>
      </c>
      <c r="B12" s="1194">
        <v>50000</v>
      </c>
      <c r="C12" s="1193" t="s">
        <v>426</v>
      </c>
      <c r="D12" s="787" t="s">
        <v>1014</v>
      </c>
      <c r="E12" s="654" t="s">
        <v>381</v>
      </c>
      <c r="F12" s="1159" t="s">
        <v>381</v>
      </c>
      <c r="G12" s="1195">
        <v>50000</v>
      </c>
      <c r="H12" s="289"/>
      <c r="I12" s="289"/>
      <c r="J12" s="289"/>
      <c r="K12" s="289"/>
      <c r="L12" s="1285"/>
    </row>
    <row r="13" spans="1:12" s="278" customFormat="1" ht="11.25" customHeight="1" x14ac:dyDescent="0.25">
      <c r="A13" s="279" t="s">
        <v>731</v>
      </c>
      <c r="B13" s="1194">
        <v>50000</v>
      </c>
      <c r="C13" s="1193" t="s">
        <v>426</v>
      </c>
      <c r="D13" s="787" t="s">
        <v>1014</v>
      </c>
      <c r="E13" s="654" t="s">
        <v>381</v>
      </c>
      <c r="F13" s="1159" t="s">
        <v>381</v>
      </c>
      <c r="G13" s="1195">
        <v>50000</v>
      </c>
      <c r="H13" s="289"/>
      <c r="I13" s="289"/>
      <c r="J13" s="289"/>
      <c r="K13" s="289"/>
      <c r="L13" s="1285"/>
    </row>
    <row r="14" spans="1:12" s="278" customFormat="1" ht="11.25" customHeight="1" x14ac:dyDescent="0.25">
      <c r="A14" s="279" t="s">
        <v>104</v>
      </c>
      <c r="B14" s="1194">
        <v>20</v>
      </c>
      <c r="C14" s="1193" t="s">
        <v>1462</v>
      </c>
      <c r="D14" s="787">
        <v>17500</v>
      </c>
      <c r="E14" s="654">
        <v>20</v>
      </c>
      <c r="F14" s="1159" t="s">
        <v>1102</v>
      </c>
      <c r="G14" s="1195">
        <v>50000</v>
      </c>
      <c r="H14" s="289"/>
      <c r="I14" s="289"/>
      <c r="J14" s="289"/>
      <c r="K14" s="289"/>
      <c r="L14" s="1285"/>
    </row>
    <row r="15" spans="1:12" s="278" customFormat="1" ht="11.25" customHeight="1" x14ac:dyDescent="0.25">
      <c r="A15" s="279" t="s">
        <v>732</v>
      </c>
      <c r="B15" s="1194">
        <v>50000</v>
      </c>
      <c r="C15" s="1193" t="s">
        <v>426</v>
      </c>
      <c r="D15" s="787" t="s">
        <v>1014</v>
      </c>
      <c r="E15" s="654" t="s">
        <v>381</v>
      </c>
      <c r="F15" s="1159" t="s">
        <v>381</v>
      </c>
      <c r="G15" s="1195">
        <v>50000</v>
      </c>
      <c r="H15" s="289"/>
      <c r="I15" s="289"/>
      <c r="J15" s="289"/>
      <c r="K15" s="289"/>
      <c r="L15" s="1285"/>
    </row>
    <row r="16" spans="1:12" s="278" customFormat="1" ht="11.25" customHeight="1" x14ac:dyDescent="0.25">
      <c r="A16" s="279" t="s">
        <v>1245</v>
      </c>
      <c r="B16" s="1194">
        <v>1900</v>
      </c>
      <c r="C16" s="1193" t="s">
        <v>1463</v>
      </c>
      <c r="D16" s="787">
        <v>1900</v>
      </c>
      <c r="E16" s="654" t="s">
        <v>381</v>
      </c>
      <c r="F16" s="1159" t="s">
        <v>381</v>
      </c>
      <c r="G16" s="1195">
        <v>50000</v>
      </c>
      <c r="H16" s="289"/>
      <c r="I16" s="289"/>
      <c r="J16" s="289"/>
      <c r="K16" s="289"/>
      <c r="L16" s="1285"/>
    </row>
    <row r="17" spans="1:12" s="278" customFormat="1" ht="11.25" customHeight="1" x14ac:dyDescent="0.25">
      <c r="A17" s="279" t="s">
        <v>733</v>
      </c>
      <c r="B17" s="1194">
        <v>170</v>
      </c>
      <c r="C17" s="1193" t="s">
        <v>1462</v>
      </c>
      <c r="D17" s="787">
        <v>895000</v>
      </c>
      <c r="E17" s="654">
        <v>170</v>
      </c>
      <c r="F17" s="1159" t="s">
        <v>301</v>
      </c>
      <c r="G17" s="1195">
        <v>50000</v>
      </c>
      <c r="H17" s="289"/>
      <c r="I17" s="289"/>
      <c r="J17" s="289"/>
      <c r="K17" s="289"/>
      <c r="L17" s="1285"/>
    </row>
    <row r="18" spans="1:12" s="278" customFormat="1" ht="11.25" customHeight="1" x14ac:dyDescent="0.25">
      <c r="A18" s="279" t="s">
        <v>734</v>
      </c>
      <c r="B18" s="1194">
        <v>4.7</v>
      </c>
      <c r="C18" s="1193" t="s">
        <v>1463</v>
      </c>
      <c r="D18" s="787">
        <v>4.7</v>
      </c>
      <c r="E18" s="654" t="s">
        <v>381</v>
      </c>
      <c r="F18" s="1159" t="s">
        <v>381</v>
      </c>
      <c r="G18" s="1195">
        <v>50000</v>
      </c>
      <c r="H18" s="289"/>
      <c r="I18" s="289"/>
      <c r="J18" s="289"/>
      <c r="K18" s="289"/>
      <c r="L18" s="1285"/>
    </row>
    <row r="19" spans="1:12" s="278" customFormat="1" ht="11.25" customHeight="1" x14ac:dyDescent="0.25">
      <c r="A19" s="279" t="s">
        <v>735</v>
      </c>
      <c r="B19" s="1194">
        <v>0.8</v>
      </c>
      <c r="C19" s="1193" t="s">
        <v>1463</v>
      </c>
      <c r="D19" s="787">
        <v>0.8</v>
      </c>
      <c r="E19" s="654" t="s">
        <v>381</v>
      </c>
      <c r="F19" s="1159" t="s">
        <v>381</v>
      </c>
      <c r="G19" s="1195">
        <v>50000</v>
      </c>
      <c r="H19" s="289"/>
      <c r="I19" s="289"/>
      <c r="J19" s="289"/>
      <c r="K19" s="289"/>
      <c r="L19" s="1285"/>
    </row>
    <row r="20" spans="1:12" s="278" customFormat="1" ht="11.25" customHeight="1" x14ac:dyDescent="0.25">
      <c r="A20" s="279" t="s">
        <v>736</v>
      </c>
      <c r="B20" s="1194">
        <v>0.75</v>
      </c>
      <c r="C20" s="1193" t="s">
        <v>1463</v>
      </c>
      <c r="D20" s="787">
        <v>0.75</v>
      </c>
      <c r="E20" s="654" t="s">
        <v>381</v>
      </c>
      <c r="F20" s="1159" t="s">
        <v>381</v>
      </c>
      <c r="G20" s="1195">
        <v>50000</v>
      </c>
      <c r="H20" s="289"/>
      <c r="I20" s="289"/>
      <c r="J20" s="289"/>
      <c r="K20" s="289"/>
      <c r="L20" s="1285"/>
    </row>
    <row r="21" spans="1:12" s="278" customFormat="1" ht="11.25" customHeight="1" x14ac:dyDescent="0.25">
      <c r="A21" s="279" t="s">
        <v>737</v>
      </c>
      <c r="B21" s="1194">
        <v>0.12999999999999998</v>
      </c>
      <c r="C21" s="1193" t="s">
        <v>1463</v>
      </c>
      <c r="D21" s="787">
        <v>0.12999999999999998</v>
      </c>
      <c r="E21" s="654" t="s">
        <v>381</v>
      </c>
      <c r="F21" s="1159" t="s">
        <v>381</v>
      </c>
      <c r="G21" s="1195">
        <v>50000</v>
      </c>
      <c r="H21" s="289"/>
      <c r="I21" s="289"/>
      <c r="J21" s="289"/>
      <c r="K21" s="289"/>
      <c r="L21" s="1285"/>
    </row>
    <row r="22" spans="1:12" s="278" customFormat="1" ht="11.25" customHeight="1" x14ac:dyDescent="0.25">
      <c r="A22" s="279" t="s">
        <v>738</v>
      </c>
      <c r="B22" s="1194">
        <v>0.4</v>
      </c>
      <c r="C22" s="1193" t="s">
        <v>1463</v>
      </c>
      <c r="D22" s="787">
        <v>0.4</v>
      </c>
      <c r="E22" s="654" t="s">
        <v>381</v>
      </c>
      <c r="F22" s="1159" t="s">
        <v>381</v>
      </c>
      <c r="G22" s="1195">
        <v>50000</v>
      </c>
      <c r="H22" s="289"/>
      <c r="I22" s="289"/>
      <c r="J22" s="289"/>
      <c r="K22" s="289"/>
      <c r="L22" s="1285"/>
    </row>
    <row r="23" spans="1:12" s="278" customFormat="1" ht="11.25" customHeight="1" x14ac:dyDescent="0.25">
      <c r="A23" s="279" t="s">
        <v>136</v>
      </c>
      <c r="B23" s="1194">
        <v>50000</v>
      </c>
      <c r="C23" s="1193" t="s">
        <v>426</v>
      </c>
      <c r="D23" s="787" t="s">
        <v>1014</v>
      </c>
      <c r="E23" s="654" t="s">
        <v>381</v>
      </c>
      <c r="F23" s="1159" t="s">
        <v>381</v>
      </c>
      <c r="G23" s="1195">
        <v>50000</v>
      </c>
      <c r="H23" s="289"/>
      <c r="I23" s="289"/>
      <c r="J23" s="289"/>
      <c r="K23" s="289"/>
      <c r="L23" s="1285"/>
    </row>
    <row r="24" spans="1:12" s="278" customFormat="1" ht="11.25" customHeight="1" x14ac:dyDescent="0.25">
      <c r="A24" s="279" t="s">
        <v>243</v>
      </c>
      <c r="B24" s="1194">
        <v>0.5</v>
      </c>
      <c r="C24" s="1193" t="s">
        <v>1462</v>
      </c>
      <c r="D24" s="787">
        <v>3740</v>
      </c>
      <c r="E24" s="654">
        <v>0.5</v>
      </c>
      <c r="F24" s="1159" t="s">
        <v>301</v>
      </c>
      <c r="G24" s="1195">
        <v>50000</v>
      </c>
      <c r="H24" s="289"/>
      <c r="I24" s="289"/>
      <c r="J24" s="289"/>
      <c r="K24" s="289"/>
      <c r="L24" s="1285"/>
    </row>
    <row r="25" spans="1:12" s="278" customFormat="1" ht="11.25" customHeight="1" x14ac:dyDescent="0.25">
      <c r="A25" s="279" t="s">
        <v>137</v>
      </c>
      <c r="B25" s="1194">
        <v>360</v>
      </c>
      <c r="C25" s="1193" t="s">
        <v>1462</v>
      </c>
      <c r="D25" s="787">
        <v>8600000</v>
      </c>
      <c r="E25" s="654">
        <v>360</v>
      </c>
      <c r="F25" s="1159" t="s">
        <v>301</v>
      </c>
      <c r="G25" s="1195">
        <v>50000</v>
      </c>
      <c r="H25" s="289"/>
      <c r="I25" s="289"/>
      <c r="J25" s="289"/>
      <c r="K25" s="289"/>
      <c r="L25" s="1285"/>
    </row>
    <row r="26" spans="1:12" s="278" customFormat="1" ht="11.25" customHeight="1" x14ac:dyDescent="0.25">
      <c r="A26" s="789" t="s">
        <v>1177</v>
      </c>
      <c r="B26" s="1194">
        <v>320</v>
      </c>
      <c r="C26" s="1193" t="s">
        <v>1462</v>
      </c>
      <c r="D26" s="787">
        <v>850000</v>
      </c>
      <c r="E26" s="654">
        <v>320</v>
      </c>
      <c r="F26" s="1159" t="s">
        <v>427</v>
      </c>
      <c r="G26" s="1195">
        <v>50000</v>
      </c>
      <c r="H26" s="289"/>
      <c r="I26" s="289"/>
      <c r="J26" s="289"/>
      <c r="K26" s="289"/>
      <c r="L26" s="1285"/>
    </row>
    <row r="27" spans="1:12" s="278" customFormat="1" ht="11.25" customHeight="1" x14ac:dyDescent="0.25">
      <c r="A27" s="279" t="s">
        <v>138</v>
      </c>
      <c r="B27" s="1194">
        <v>135</v>
      </c>
      <c r="C27" s="1193" t="s">
        <v>1463</v>
      </c>
      <c r="D27" s="787">
        <v>135</v>
      </c>
      <c r="E27" s="654" t="s">
        <v>381</v>
      </c>
      <c r="F27" s="1159" t="s">
        <v>381</v>
      </c>
      <c r="G27" s="1195">
        <v>50000</v>
      </c>
      <c r="H27" s="289"/>
      <c r="I27" s="289"/>
      <c r="J27" s="289"/>
      <c r="K27" s="289"/>
      <c r="L27" s="1285"/>
    </row>
    <row r="28" spans="1:12" s="278" customFormat="1" ht="11.25" customHeight="1" x14ac:dyDescent="0.25">
      <c r="A28" s="279" t="s">
        <v>139</v>
      </c>
      <c r="B28" s="1194">
        <v>50000</v>
      </c>
      <c r="C28" s="1193" t="s">
        <v>426</v>
      </c>
      <c r="D28" s="787" t="s">
        <v>1014</v>
      </c>
      <c r="E28" s="654" t="s">
        <v>381</v>
      </c>
      <c r="F28" s="1159" t="s">
        <v>381</v>
      </c>
      <c r="G28" s="1195">
        <v>50000</v>
      </c>
      <c r="H28" s="289"/>
      <c r="I28" s="289"/>
      <c r="J28" s="289"/>
      <c r="K28" s="289"/>
      <c r="L28" s="1285"/>
    </row>
    <row r="29" spans="1:12" s="278" customFormat="1" ht="11.25" customHeight="1" x14ac:dyDescent="0.25">
      <c r="A29" s="279" t="s">
        <v>140</v>
      </c>
      <c r="B29" s="1194">
        <v>50000</v>
      </c>
      <c r="C29" s="1193" t="s">
        <v>426</v>
      </c>
      <c r="D29" s="787">
        <v>1516000</v>
      </c>
      <c r="E29" s="654" t="s">
        <v>381</v>
      </c>
      <c r="F29" s="1159" t="s">
        <v>381</v>
      </c>
      <c r="G29" s="1195">
        <v>50000</v>
      </c>
      <c r="H29" s="289"/>
      <c r="I29" s="289"/>
      <c r="J29" s="289"/>
      <c r="K29" s="289"/>
      <c r="L29" s="1285"/>
    </row>
    <row r="30" spans="1:12" s="278" customFormat="1" ht="11.25" customHeight="1" x14ac:dyDescent="0.25">
      <c r="A30" s="279" t="s">
        <v>141</v>
      </c>
      <c r="B30" s="1194">
        <v>510</v>
      </c>
      <c r="C30" s="1193" t="s">
        <v>1462</v>
      </c>
      <c r="D30" s="787">
        <v>1550000</v>
      </c>
      <c r="E30" s="654">
        <v>510</v>
      </c>
      <c r="F30" s="1159" t="s">
        <v>301</v>
      </c>
      <c r="G30" s="1195">
        <v>50000</v>
      </c>
      <c r="H30" s="289"/>
      <c r="I30" s="289"/>
      <c r="J30" s="289"/>
      <c r="K30" s="289"/>
      <c r="L30" s="1285"/>
    </row>
    <row r="31" spans="1:12" s="278" customFormat="1" ht="11.25" customHeight="1" x14ac:dyDescent="0.25">
      <c r="A31" s="279" t="s">
        <v>142</v>
      </c>
      <c r="B31" s="1194">
        <v>50000</v>
      </c>
      <c r="C31" s="1193" t="s">
        <v>426</v>
      </c>
      <c r="D31" s="787">
        <v>7600000</v>
      </c>
      <c r="E31" s="654" t="s">
        <v>381</v>
      </c>
      <c r="F31" s="1159" t="s">
        <v>381</v>
      </c>
      <c r="G31" s="1195">
        <v>50000</v>
      </c>
      <c r="H31" s="289"/>
      <c r="I31" s="289"/>
      <c r="J31" s="289"/>
      <c r="K31" s="289"/>
      <c r="L31" s="1285"/>
    </row>
    <row r="32" spans="1:12" s="278" customFormat="1" ht="11.25" customHeight="1" x14ac:dyDescent="0.25">
      <c r="A32" s="279" t="s">
        <v>143</v>
      </c>
      <c r="B32" s="1194">
        <v>50000</v>
      </c>
      <c r="C32" s="1193" t="s">
        <v>426</v>
      </c>
      <c r="D32" s="787" t="s">
        <v>1014</v>
      </c>
      <c r="E32" s="654" t="s">
        <v>381</v>
      </c>
      <c r="F32" s="1159" t="s">
        <v>381</v>
      </c>
      <c r="G32" s="1195">
        <v>50000</v>
      </c>
      <c r="H32" s="289"/>
      <c r="I32" s="289"/>
      <c r="J32" s="289"/>
      <c r="K32" s="289"/>
      <c r="L32" s="1285"/>
    </row>
    <row r="33" spans="1:12" s="278" customFormat="1" ht="11.25" customHeight="1" x14ac:dyDescent="0.25">
      <c r="A33" s="279" t="s">
        <v>144</v>
      </c>
      <c r="B33" s="1194">
        <v>520</v>
      </c>
      <c r="C33" s="1193" t="s">
        <v>1462</v>
      </c>
      <c r="D33" s="787">
        <v>396500</v>
      </c>
      <c r="E33" s="654">
        <v>520</v>
      </c>
      <c r="F33" s="1159" t="s">
        <v>301</v>
      </c>
      <c r="G33" s="1195">
        <v>50000</v>
      </c>
      <c r="H33" s="289"/>
      <c r="I33" s="289"/>
      <c r="J33" s="289"/>
      <c r="K33" s="289"/>
      <c r="L33" s="1285"/>
    </row>
    <row r="34" spans="1:12" s="278" customFormat="1" ht="11.25" customHeight="1" x14ac:dyDescent="0.25">
      <c r="A34" s="279" t="s">
        <v>655</v>
      </c>
      <c r="B34" s="1194">
        <v>2.5</v>
      </c>
      <c r="C34" s="1193" t="s">
        <v>1462</v>
      </c>
      <c r="D34" s="787">
        <v>28</v>
      </c>
      <c r="E34" s="654">
        <v>2.5</v>
      </c>
      <c r="F34" s="1159" t="s">
        <v>427</v>
      </c>
      <c r="G34" s="1195">
        <v>50000</v>
      </c>
      <c r="H34" s="289"/>
      <c r="I34" s="289"/>
      <c r="J34" s="289"/>
      <c r="K34" s="289"/>
      <c r="L34" s="1285"/>
    </row>
    <row r="35" spans="1:12" s="278" customFormat="1" ht="11.25" customHeight="1" x14ac:dyDescent="0.25">
      <c r="A35" s="279" t="s">
        <v>145</v>
      </c>
      <c r="B35" s="1194">
        <v>50000</v>
      </c>
      <c r="C35" s="1193" t="s">
        <v>426</v>
      </c>
      <c r="D35" s="787">
        <v>1950000</v>
      </c>
      <c r="E35" s="654" t="s">
        <v>381</v>
      </c>
      <c r="F35" s="1159" t="s">
        <v>381</v>
      </c>
      <c r="G35" s="1195">
        <v>50000</v>
      </c>
      <c r="H35" s="289"/>
      <c r="I35" s="289"/>
      <c r="J35" s="289"/>
      <c r="K35" s="289"/>
      <c r="L35" s="1285"/>
    </row>
    <row r="36" spans="1:12" s="278" customFormat="1" ht="11.25" customHeight="1" x14ac:dyDescent="0.25">
      <c r="A36" s="279" t="s">
        <v>146</v>
      </c>
      <c r="B36" s="1194">
        <v>50</v>
      </c>
      <c r="C36" s="1193" t="s">
        <v>1462</v>
      </c>
      <c r="D36" s="787">
        <v>249000</v>
      </c>
      <c r="E36" s="654">
        <v>50</v>
      </c>
      <c r="F36" s="1159" t="s">
        <v>301</v>
      </c>
      <c r="G36" s="1195">
        <v>50000</v>
      </c>
      <c r="H36" s="289"/>
      <c r="I36" s="289"/>
      <c r="J36" s="289"/>
      <c r="K36" s="289"/>
      <c r="L36" s="1285"/>
    </row>
    <row r="37" spans="1:12" s="278" customFormat="1" ht="11.25" customHeight="1" x14ac:dyDescent="0.25">
      <c r="A37" s="279" t="s">
        <v>829</v>
      </c>
      <c r="B37" s="1194">
        <v>16</v>
      </c>
      <c r="C37" s="1193" t="s">
        <v>1462</v>
      </c>
      <c r="D37" s="787">
        <v>3355000</v>
      </c>
      <c r="E37" s="654">
        <v>16</v>
      </c>
      <c r="F37" s="1159" t="s">
        <v>301</v>
      </c>
      <c r="G37" s="1195">
        <v>50000</v>
      </c>
      <c r="H37" s="289"/>
      <c r="I37" s="289"/>
      <c r="J37" s="289"/>
      <c r="K37" s="289"/>
      <c r="L37" s="1285"/>
    </row>
    <row r="38" spans="1:12" ht="11.25" customHeight="1" x14ac:dyDescent="0.25">
      <c r="A38" s="307" t="s">
        <v>147</v>
      </c>
      <c r="B38" s="1194">
        <v>2400</v>
      </c>
      <c r="C38" s="1193" t="s">
        <v>1462</v>
      </c>
      <c r="D38" s="787">
        <v>3975000</v>
      </c>
      <c r="E38" s="1159">
        <v>2400</v>
      </c>
      <c r="F38" s="1159" t="s">
        <v>301</v>
      </c>
      <c r="G38" s="1195">
        <v>50000</v>
      </c>
    </row>
    <row r="39" spans="1:12" ht="11.25" customHeight="1" x14ac:dyDescent="0.25">
      <c r="A39" s="279" t="s">
        <v>830</v>
      </c>
      <c r="B39" s="1194">
        <v>50000</v>
      </c>
      <c r="C39" s="1193" t="s">
        <v>426</v>
      </c>
      <c r="D39" s="787">
        <v>2660000</v>
      </c>
      <c r="E39" s="654"/>
      <c r="F39" s="1159" t="s">
        <v>381</v>
      </c>
      <c r="G39" s="1195">
        <v>50000</v>
      </c>
    </row>
    <row r="40" spans="1:12" ht="11.25" customHeight="1" x14ac:dyDescent="0.25">
      <c r="A40" s="279" t="s">
        <v>148</v>
      </c>
      <c r="B40" s="1194">
        <v>0.18</v>
      </c>
      <c r="C40" s="1193" t="s">
        <v>1462</v>
      </c>
      <c r="D40" s="787">
        <v>5650000</v>
      </c>
      <c r="E40" s="654">
        <v>0.18</v>
      </c>
      <c r="F40" s="1159" t="s">
        <v>427</v>
      </c>
      <c r="G40" s="1195">
        <v>50000</v>
      </c>
    </row>
    <row r="41" spans="1:12" ht="11.25" customHeight="1" x14ac:dyDescent="0.25">
      <c r="A41" s="279" t="s">
        <v>653</v>
      </c>
      <c r="B41" s="1194">
        <v>50000</v>
      </c>
      <c r="C41" s="1193" t="s">
        <v>426</v>
      </c>
      <c r="D41" s="787" t="s">
        <v>1014</v>
      </c>
      <c r="E41" s="654" t="s">
        <v>381</v>
      </c>
      <c r="F41" s="1159" t="s">
        <v>381</v>
      </c>
      <c r="G41" s="1195">
        <v>50000</v>
      </c>
    </row>
    <row r="42" spans="1:12" ht="11.25" customHeight="1" x14ac:dyDescent="0.25">
      <c r="A42" s="279" t="s">
        <v>827</v>
      </c>
      <c r="B42" s="1194">
        <v>50000</v>
      </c>
      <c r="C42" s="1193" t="s">
        <v>426</v>
      </c>
      <c r="D42" s="787" t="s">
        <v>1014</v>
      </c>
      <c r="E42" s="654" t="s">
        <v>381</v>
      </c>
      <c r="F42" s="1159" t="s">
        <v>381</v>
      </c>
      <c r="G42" s="1195">
        <v>50000</v>
      </c>
    </row>
    <row r="43" spans="1:12" ht="11.25" customHeight="1" x14ac:dyDescent="0.25">
      <c r="A43" s="279" t="s">
        <v>828</v>
      </c>
      <c r="B43" s="1194">
        <v>50000</v>
      </c>
      <c r="C43" s="1193" t="s">
        <v>426</v>
      </c>
      <c r="D43" s="787">
        <v>845000000</v>
      </c>
      <c r="E43" s="654" t="s">
        <v>381</v>
      </c>
      <c r="F43" s="1159" t="s">
        <v>381</v>
      </c>
      <c r="G43" s="1195">
        <v>50000</v>
      </c>
    </row>
    <row r="44" spans="1:12" ht="11.25" customHeight="1" x14ac:dyDescent="0.25">
      <c r="A44" s="279" t="s">
        <v>149</v>
      </c>
      <c r="B44" s="1194">
        <v>1</v>
      </c>
      <c r="C44" s="1193" t="s">
        <v>1463</v>
      </c>
      <c r="D44" s="787">
        <v>1</v>
      </c>
      <c r="E44" s="654" t="s">
        <v>381</v>
      </c>
      <c r="F44" s="1159" t="s">
        <v>381</v>
      </c>
      <c r="G44" s="1195">
        <v>50000</v>
      </c>
    </row>
    <row r="45" spans="1:12" ht="11.25" customHeight="1" x14ac:dyDescent="0.25">
      <c r="A45" s="279" t="s">
        <v>150</v>
      </c>
      <c r="B45" s="1194">
        <v>50000</v>
      </c>
      <c r="C45" s="1193" t="s">
        <v>426</v>
      </c>
      <c r="D45" s="787" t="s">
        <v>1014</v>
      </c>
      <c r="E45" s="654" t="s">
        <v>381</v>
      </c>
      <c r="F45" s="1159" t="s">
        <v>381</v>
      </c>
      <c r="G45" s="1195">
        <v>50000</v>
      </c>
    </row>
    <row r="46" spans="1:12" ht="11.25" customHeight="1" x14ac:dyDescent="0.25">
      <c r="A46" s="279" t="s">
        <v>151</v>
      </c>
      <c r="B46" s="1194">
        <v>1000</v>
      </c>
      <c r="C46" s="1193" t="s">
        <v>1462</v>
      </c>
      <c r="D46" s="787" t="s">
        <v>1014</v>
      </c>
      <c r="E46" s="654">
        <v>1000</v>
      </c>
      <c r="F46" s="1159" t="s">
        <v>302</v>
      </c>
      <c r="G46" s="1195">
        <v>50000</v>
      </c>
    </row>
    <row r="47" spans="1:12" ht="11.25" customHeight="1" x14ac:dyDescent="0.25">
      <c r="A47" s="279" t="s">
        <v>152</v>
      </c>
      <c r="B47" s="1194">
        <v>170</v>
      </c>
      <c r="C47" s="1193" t="s">
        <v>1462</v>
      </c>
      <c r="D47" s="787">
        <v>47700000</v>
      </c>
      <c r="E47" s="654">
        <v>170</v>
      </c>
      <c r="F47" s="1159" t="s">
        <v>301</v>
      </c>
      <c r="G47" s="1195">
        <v>50000</v>
      </c>
    </row>
    <row r="48" spans="1:12" ht="11.25" customHeight="1" x14ac:dyDescent="0.25">
      <c r="A48" s="305" t="s">
        <v>105</v>
      </c>
      <c r="B48" s="1194">
        <v>29850</v>
      </c>
      <c r="C48" s="1193" t="s">
        <v>1463</v>
      </c>
      <c r="D48" s="787">
        <v>29850</v>
      </c>
      <c r="E48" s="654" t="s">
        <v>381</v>
      </c>
      <c r="F48" s="1159" t="s">
        <v>381</v>
      </c>
      <c r="G48" s="1195">
        <v>50000</v>
      </c>
    </row>
    <row r="49" spans="1:7" ht="11.25" customHeight="1" x14ac:dyDescent="0.25">
      <c r="A49" s="279" t="s">
        <v>106</v>
      </c>
      <c r="B49" s="1194">
        <v>50000</v>
      </c>
      <c r="C49" s="1193" t="s">
        <v>426</v>
      </c>
      <c r="D49" s="787">
        <v>251000000</v>
      </c>
      <c r="E49" s="654" t="s">
        <v>381</v>
      </c>
      <c r="F49" s="1159" t="s">
        <v>381</v>
      </c>
      <c r="G49" s="1195">
        <v>50000</v>
      </c>
    </row>
    <row r="50" spans="1:7" ht="11.25" customHeight="1" x14ac:dyDescent="0.25">
      <c r="A50" s="279" t="s">
        <v>153</v>
      </c>
      <c r="B50" s="1194">
        <v>1.25</v>
      </c>
      <c r="C50" s="1193" t="s">
        <v>1463</v>
      </c>
      <c r="D50" s="787">
        <v>1.25</v>
      </c>
      <c r="E50" s="654" t="s">
        <v>381</v>
      </c>
      <c r="F50" s="1159" t="s">
        <v>381</v>
      </c>
      <c r="G50" s="1195">
        <v>50000</v>
      </c>
    </row>
    <row r="51" spans="1:7" ht="11.25" customHeight="1" x14ac:dyDescent="0.25">
      <c r="A51" s="279" t="s">
        <v>401</v>
      </c>
      <c r="B51" s="1194">
        <v>10</v>
      </c>
      <c r="C51" s="1193" t="s">
        <v>1462</v>
      </c>
      <c r="D51" s="787">
        <v>615000</v>
      </c>
      <c r="E51" s="654">
        <v>10</v>
      </c>
      <c r="F51" s="1159" t="s">
        <v>301</v>
      </c>
      <c r="G51" s="1195">
        <v>50000</v>
      </c>
    </row>
    <row r="52" spans="1:7" ht="11.25" customHeight="1" x14ac:dyDescent="0.25">
      <c r="A52" s="279" t="s">
        <v>154</v>
      </c>
      <c r="B52" s="1194">
        <v>50000</v>
      </c>
      <c r="C52" s="1193" t="s">
        <v>426</v>
      </c>
      <c r="D52" s="787">
        <v>1350000</v>
      </c>
      <c r="E52" s="654" t="s">
        <v>381</v>
      </c>
      <c r="F52" s="1159" t="s">
        <v>381</v>
      </c>
      <c r="G52" s="1195">
        <v>50000</v>
      </c>
    </row>
    <row r="53" spans="1:7" ht="11.25" customHeight="1" x14ac:dyDescent="0.25">
      <c r="A53" s="279" t="s">
        <v>528</v>
      </c>
      <c r="B53" s="1194">
        <v>50000</v>
      </c>
      <c r="C53" s="1193" t="s">
        <v>426</v>
      </c>
      <c r="D53" s="787">
        <v>1955000</v>
      </c>
      <c r="E53" s="654" t="s">
        <v>381</v>
      </c>
      <c r="F53" s="1159" t="s">
        <v>381</v>
      </c>
      <c r="G53" s="1195">
        <v>50000</v>
      </c>
    </row>
    <row r="54" spans="1:7" ht="11.25" customHeight="1" x14ac:dyDescent="0.25">
      <c r="A54" s="279" t="s">
        <v>155</v>
      </c>
      <c r="B54" s="1194">
        <v>10</v>
      </c>
      <c r="C54" s="1193" t="s">
        <v>1462</v>
      </c>
      <c r="D54" s="787">
        <v>78000</v>
      </c>
      <c r="E54" s="654">
        <v>10</v>
      </c>
      <c r="F54" s="1159" t="s">
        <v>303</v>
      </c>
      <c r="G54" s="1195">
        <v>50000</v>
      </c>
    </row>
    <row r="55" spans="1:7" ht="11.25" customHeight="1" x14ac:dyDescent="0.25">
      <c r="A55" s="279" t="s">
        <v>235</v>
      </c>
      <c r="B55" s="1194">
        <v>5</v>
      </c>
      <c r="C55" s="1193" t="s">
        <v>1462</v>
      </c>
      <c r="D55" s="787">
        <v>78000</v>
      </c>
      <c r="E55" s="654">
        <v>5</v>
      </c>
      <c r="F55" s="1159" t="s">
        <v>1104</v>
      </c>
      <c r="G55" s="1195">
        <v>50000</v>
      </c>
    </row>
    <row r="56" spans="1:7" ht="11.25" customHeight="1" x14ac:dyDescent="0.25">
      <c r="A56" s="279" t="s">
        <v>236</v>
      </c>
      <c r="B56" s="1194">
        <v>5</v>
      </c>
      <c r="C56" s="1193" t="s">
        <v>1462</v>
      </c>
      <c r="D56" s="787">
        <v>40650</v>
      </c>
      <c r="E56" s="654">
        <v>5</v>
      </c>
      <c r="F56" s="1159" t="s">
        <v>303</v>
      </c>
      <c r="G56" s="1195">
        <v>50000</v>
      </c>
    </row>
    <row r="57" spans="1:7" ht="11.25" customHeight="1" x14ac:dyDescent="0.25">
      <c r="A57" s="279" t="s">
        <v>237</v>
      </c>
      <c r="B57" s="1194">
        <v>1550</v>
      </c>
      <c r="C57" s="1193" t="s">
        <v>1463</v>
      </c>
      <c r="D57" s="787">
        <v>1550</v>
      </c>
      <c r="E57" s="654" t="s">
        <v>381</v>
      </c>
      <c r="F57" s="1159" t="s">
        <v>381</v>
      </c>
      <c r="G57" s="1195">
        <v>50000</v>
      </c>
    </row>
    <row r="58" spans="1:7" ht="11.25" customHeight="1" x14ac:dyDescent="0.25">
      <c r="A58" s="279" t="s">
        <v>375</v>
      </c>
      <c r="B58" s="1194">
        <v>45</v>
      </c>
      <c r="C58" s="1193" t="s">
        <v>1463</v>
      </c>
      <c r="D58" s="787">
        <v>45</v>
      </c>
      <c r="E58" s="654" t="s">
        <v>381</v>
      </c>
      <c r="F58" s="1159" t="s">
        <v>381</v>
      </c>
      <c r="G58" s="1195">
        <v>50000</v>
      </c>
    </row>
    <row r="59" spans="1:7" ht="11.25" customHeight="1" x14ac:dyDescent="0.25">
      <c r="A59" s="279" t="s">
        <v>376</v>
      </c>
      <c r="B59" s="1194">
        <v>20</v>
      </c>
      <c r="C59" s="1193" t="s">
        <v>1463</v>
      </c>
      <c r="D59" s="787">
        <v>20</v>
      </c>
      <c r="E59" s="654" t="s">
        <v>381</v>
      </c>
      <c r="F59" s="1159" t="s">
        <v>381</v>
      </c>
      <c r="G59" s="1195">
        <v>50000</v>
      </c>
    </row>
    <row r="60" spans="1:7" ht="11.25" customHeight="1" x14ac:dyDescent="0.25">
      <c r="A60" s="279" t="s">
        <v>377</v>
      </c>
      <c r="B60" s="1194">
        <v>2.75</v>
      </c>
      <c r="C60" s="1193" t="s">
        <v>1463</v>
      </c>
      <c r="D60" s="787">
        <v>2.75</v>
      </c>
      <c r="E60" s="654">
        <v>350</v>
      </c>
      <c r="F60" s="1159" t="s">
        <v>427</v>
      </c>
      <c r="G60" s="1195">
        <v>50000</v>
      </c>
    </row>
    <row r="61" spans="1:7" ht="11.25" customHeight="1" x14ac:dyDescent="0.25">
      <c r="A61" s="279" t="s">
        <v>244</v>
      </c>
      <c r="B61" s="1194">
        <v>50000</v>
      </c>
      <c r="C61" s="1193" t="s">
        <v>426</v>
      </c>
      <c r="D61" s="787">
        <v>2520000</v>
      </c>
      <c r="E61" s="654" t="s">
        <v>381</v>
      </c>
      <c r="F61" s="1159" t="s">
        <v>381</v>
      </c>
      <c r="G61" s="1195">
        <v>50000</v>
      </c>
    </row>
    <row r="62" spans="1:7" ht="11.25" customHeight="1" x14ac:dyDescent="0.25">
      <c r="A62" s="279" t="s">
        <v>245</v>
      </c>
      <c r="B62" s="1194">
        <v>7000</v>
      </c>
      <c r="C62" s="1193" t="s">
        <v>1462</v>
      </c>
      <c r="D62" s="787">
        <v>4300000</v>
      </c>
      <c r="E62" s="654">
        <v>7000</v>
      </c>
      <c r="F62" s="1159" t="s">
        <v>301</v>
      </c>
      <c r="G62" s="1195">
        <v>50000</v>
      </c>
    </row>
    <row r="63" spans="1:7" ht="11.25" customHeight="1" x14ac:dyDescent="0.25">
      <c r="A63" s="279" t="s">
        <v>307</v>
      </c>
      <c r="B63" s="1194">
        <v>1500</v>
      </c>
      <c r="C63" s="1193" t="s">
        <v>1462</v>
      </c>
      <c r="D63" s="787">
        <v>1210000</v>
      </c>
      <c r="E63" s="654">
        <v>1500</v>
      </c>
      <c r="F63" s="1159" t="s">
        <v>301</v>
      </c>
      <c r="G63" s="1195">
        <v>50000</v>
      </c>
    </row>
    <row r="64" spans="1:7" ht="11.25" customHeight="1" x14ac:dyDescent="0.25">
      <c r="A64" s="279" t="s">
        <v>308</v>
      </c>
      <c r="B64" s="1194">
        <v>50000</v>
      </c>
      <c r="C64" s="1193" t="s">
        <v>426</v>
      </c>
      <c r="D64" s="787">
        <v>3205000</v>
      </c>
      <c r="E64" s="654" t="s">
        <v>381</v>
      </c>
      <c r="F64" s="1159" t="s">
        <v>381</v>
      </c>
      <c r="G64" s="1195">
        <v>50000</v>
      </c>
    </row>
    <row r="65" spans="1:7" ht="11.25" customHeight="1" x14ac:dyDescent="0.25">
      <c r="A65" s="279" t="s">
        <v>238</v>
      </c>
      <c r="B65" s="1194">
        <v>260</v>
      </c>
      <c r="C65" s="1193" t="s">
        <v>1462</v>
      </c>
      <c r="D65" s="787">
        <v>2260000</v>
      </c>
      <c r="E65" s="654">
        <v>260</v>
      </c>
      <c r="F65" s="1159" t="s">
        <v>301</v>
      </c>
      <c r="G65" s="1195">
        <v>50000</v>
      </c>
    </row>
    <row r="66" spans="1:7" ht="11.25" customHeight="1" x14ac:dyDescent="0.25">
      <c r="A66" s="279" t="s">
        <v>1002</v>
      </c>
      <c r="B66" s="1194">
        <v>0.3</v>
      </c>
      <c r="C66" s="1193" t="s">
        <v>1462</v>
      </c>
      <c r="D66" s="787">
        <v>2775000</v>
      </c>
      <c r="E66" s="654">
        <v>0.3</v>
      </c>
      <c r="F66" s="1159" t="s">
        <v>427</v>
      </c>
      <c r="G66" s="1195">
        <v>50000</v>
      </c>
    </row>
    <row r="67" spans="1:7" ht="11.25" customHeight="1" x14ac:dyDescent="0.25">
      <c r="A67" s="279" t="s">
        <v>107</v>
      </c>
      <c r="B67" s="1194">
        <v>50000</v>
      </c>
      <c r="C67" s="1193" t="s">
        <v>426</v>
      </c>
      <c r="D67" s="787">
        <v>338500</v>
      </c>
      <c r="E67" s="654" t="s">
        <v>381</v>
      </c>
      <c r="F67" s="1159" t="s">
        <v>381</v>
      </c>
      <c r="G67" s="1195">
        <v>50000</v>
      </c>
    </row>
    <row r="68" spans="1:7" ht="11.25" customHeight="1" x14ac:dyDescent="0.25">
      <c r="A68" s="279" t="s">
        <v>1003</v>
      </c>
      <c r="B68" s="1194">
        <v>10</v>
      </c>
      <c r="C68" s="1193" t="s">
        <v>1462</v>
      </c>
      <c r="D68" s="787">
        <v>1400000</v>
      </c>
      <c r="E68" s="654">
        <v>10</v>
      </c>
      <c r="F68" s="1159" t="s">
        <v>427</v>
      </c>
      <c r="G68" s="1195">
        <v>50000</v>
      </c>
    </row>
    <row r="69" spans="1:7" ht="11.25" customHeight="1" x14ac:dyDescent="0.25">
      <c r="A69" s="279" t="s">
        <v>309</v>
      </c>
      <c r="B69" s="1194">
        <v>50000</v>
      </c>
      <c r="C69" s="1193" t="s">
        <v>426</v>
      </c>
      <c r="D69" s="787">
        <v>1400000</v>
      </c>
      <c r="E69" s="654" t="s">
        <v>381</v>
      </c>
      <c r="F69" s="1159" t="s">
        <v>381</v>
      </c>
      <c r="G69" s="1195">
        <v>50000</v>
      </c>
    </row>
    <row r="70" spans="1:7" ht="11.25" customHeight="1" x14ac:dyDescent="0.25">
      <c r="A70" s="279" t="s">
        <v>1004</v>
      </c>
      <c r="B70" s="1194">
        <v>41</v>
      </c>
      <c r="C70" s="1193" t="s">
        <v>1462</v>
      </c>
      <c r="D70" s="787">
        <v>97.5</v>
      </c>
      <c r="E70" s="654">
        <v>41</v>
      </c>
      <c r="F70" s="1159" t="s">
        <v>427</v>
      </c>
      <c r="G70" s="1195">
        <v>50000</v>
      </c>
    </row>
    <row r="71" spans="1:7" ht="11.25" customHeight="1" x14ac:dyDescent="0.25">
      <c r="A71" s="279" t="s">
        <v>1005</v>
      </c>
      <c r="B71" s="1194">
        <v>50000</v>
      </c>
      <c r="C71" s="1193" t="s">
        <v>426</v>
      </c>
      <c r="D71" s="787">
        <v>540000</v>
      </c>
      <c r="E71" s="654" t="s">
        <v>381</v>
      </c>
      <c r="F71" s="1159" t="s">
        <v>381</v>
      </c>
      <c r="G71" s="1195">
        <v>50000</v>
      </c>
    </row>
    <row r="72" spans="1:7" ht="11.25" customHeight="1" x14ac:dyDescent="0.25">
      <c r="A72" s="279" t="s">
        <v>1007</v>
      </c>
      <c r="B72" s="1194">
        <v>400</v>
      </c>
      <c r="C72" s="1193" t="s">
        <v>1462</v>
      </c>
      <c r="D72" s="787">
        <v>3935000</v>
      </c>
      <c r="E72" s="654">
        <v>400</v>
      </c>
      <c r="F72" s="1159" t="s">
        <v>383</v>
      </c>
      <c r="G72" s="1195">
        <v>50000</v>
      </c>
    </row>
    <row r="73" spans="1:7" ht="11.25" customHeight="1" x14ac:dyDescent="0.25">
      <c r="A73" s="279" t="s">
        <v>1006</v>
      </c>
      <c r="B73" s="1194">
        <v>50000</v>
      </c>
      <c r="C73" s="1193" t="s">
        <v>426</v>
      </c>
      <c r="D73" s="787">
        <v>2500000</v>
      </c>
      <c r="E73" s="654" t="s">
        <v>381</v>
      </c>
      <c r="F73" s="1159" t="s">
        <v>381</v>
      </c>
      <c r="G73" s="1195">
        <v>50000</v>
      </c>
    </row>
    <row r="74" spans="1:7" ht="11.25" customHeight="1" x14ac:dyDescent="0.25">
      <c r="A74" s="305" t="s">
        <v>108</v>
      </c>
      <c r="B74" s="1194">
        <v>50000</v>
      </c>
      <c r="C74" s="1193" t="s">
        <v>426</v>
      </c>
      <c r="D74" s="787">
        <v>266500</v>
      </c>
      <c r="E74" s="654" t="s">
        <v>381</v>
      </c>
      <c r="F74" s="1159" t="s">
        <v>381</v>
      </c>
      <c r="G74" s="1195">
        <v>50000</v>
      </c>
    </row>
    <row r="75" spans="1:7" ht="11.25" customHeight="1" x14ac:dyDescent="0.25">
      <c r="A75" s="279" t="s">
        <v>310</v>
      </c>
      <c r="B75" s="1194">
        <v>50000</v>
      </c>
      <c r="C75" s="1193" t="s">
        <v>426</v>
      </c>
      <c r="D75" s="787">
        <v>1395000</v>
      </c>
      <c r="E75" s="654" t="s">
        <v>381</v>
      </c>
      <c r="F75" s="1159" t="s">
        <v>381</v>
      </c>
      <c r="G75" s="1195">
        <v>50000</v>
      </c>
    </row>
    <row r="76" spans="1:7" ht="11.25" customHeight="1" x14ac:dyDescent="0.25">
      <c r="A76" s="305" t="s">
        <v>109</v>
      </c>
      <c r="B76" s="1194">
        <v>50000</v>
      </c>
      <c r="C76" s="1193" t="s">
        <v>426</v>
      </c>
      <c r="D76" s="787">
        <v>100000</v>
      </c>
      <c r="E76" s="654" t="s">
        <v>381</v>
      </c>
      <c r="F76" s="1159" t="s">
        <v>381</v>
      </c>
      <c r="G76" s="1195">
        <v>50000</v>
      </c>
    </row>
    <row r="77" spans="1:7" ht="11.25" customHeight="1" x14ac:dyDescent="0.25">
      <c r="A77" s="305" t="s">
        <v>110</v>
      </c>
      <c r="B77" s="1194">
        <v>50000</v>
      </c>
      <c r="C77" s="1193" t="s">
        <v>426</v>
      </c>
      <c r="D77" s="787">
        <v>91000</v>
      </c>
      <c r="E77" s="654" t="s">
        <v>381</v>
      </c>
      <c r="F77" s="1159" t="s">
        <v>381</v>
      </c>
      <c r="G77" s="1195">
        <v>50000</v>
      </c>
    </row>
    <row r="78" spans="1:7" ht="11.25" customHeight="1" x14ac:dyDescent="0.25">
      <c r="A78" s="279" t="s">
        <v>402</v>
      </c>
      <c r="B78" s="1194">
        <v>50000</v>
      </c>
      <c r="C78" s="1193" t="s">
        <v>426</v>
      </c>
      <c r="D78" s="787">
        <v>500000000</v>
      </c>
      <c r="E78" s="654">
        <v>230000</v>
      </c>
      <c r="F78" s="1159" t="s">
        <v>301</v>
      </c>
      <c r="G78" s="1195">
        <v>50000</v>
      </c>
    </row>
    <row r="79" spans="1:7" ht="11.25" customHeight="1" x14ac:dyDescent="0.25">
      <c r="A79" s="279" t="s">
        <v>635</v>
      </c>
      <c r="B79" s="1194">
        <v>0.1</v>
      </c>
      <c r="C79" s="1193" t="s">
        <v>1463</v>
      </c>
      <c r="D79" s="787">
        <v>0.1</v>
      </c>
      <c r="E79" s="654" t="s">
        <v>381</v>
      </c>
      <c r="F79" s="1159" t="s">
        <v>381</v>
      </c>
      <c r="G79" s="1195">
        <v>50000</v>
      </c>
    </row>
    <row r="80" spans="1:7" ht="11.25" customHeight="1" x14ac:dyDescent="0.25">
      <c r="A80" s="279" t="s">
        <v>111</v>
      </c>
      <c r="B80" s="1194">
        <v>21000</v>
      </c>
      <c r="C80" s="1193" t="s">
        <v>1463</v>
      </c>
      <c r="D80" s="787">
        <v>21000</v>
      </c>
      <c r="E80" s="654" t="s">
        <v>381</v>
      </c>
      <c r="F80" s="1159" t="s">
        <v>381</v>
      </c>
      <c r="G80" s="1195">
        <v>50000</v>
      </c>
    </row>
    <row r="81" spans="1:7" ht="11.25" customHeight="1" x14ac:dyDescent="0.25">
      <c r="A81" s="279" t="s">
        <v>384</v>
      </c>
      <c r="B81" s="1194">
        <v>162.5</v>
      </c>
      <c r="C81" s="1193" t="s">
        <v>1463</v>
      </c>
      <c r="D81" s="787">
        <v>162.5</v>
      </c>
      <c r="E81" s="654" t="s">
        <v>381</v>
      </c>
      <c r="F81" s="1159" t="s">
        <v>381</v>
      </c>
      <c r="G81" s="1195">
        <v>50000</v>
      </c>
    </row>
    <row r="82" spans="1:7" ht="11.25" customHeight="1" x14ac:dyDescent="0.25">
      <c r="A82" s="279" t="s">
        <v>350</v>
      </c>
      <c r="B82" s="1194">
        <v>41</v>
      </c>
      <c r="C82" s="1193" t="s">
        <v>1462</v>
      </c>
      <c r="D82" s="787">
        <v>125</v>
      </c>
      <c r="E82" s="654">
        <v>41</v>
      </c>
      <c r="F82" s="1159" t="s">
        <v>427</v>
      </c>
      <c r="G82" s="1195">
        <v>50000</v>
      </c>
    </row>
    <row r="83" spans="1:7" ht="11.25" customHeight="1" x14ac:dyDescent="0.25">
      <c r="A83" s="279" t="s">
        <v>36</v>
      </c>
      <c r="B83" s="1194">
        <v>50000</v>
      </c>
      <c r="C83" s="1193" t="s">
        <v>426</v>
      </c>
      <c r="D83" s="787">
        <v>500000000</v>
      </c>
      <c r="E83" s="654">
        <v>760000</v>
      </c>
      <c r="F83" s="1159" t="s">
        <v>301</v>
      </c>
      <c r="G83" s="1195">
        <v>50000</v>
      </c>
    </row>
    <row r="84" spans="1:7" ht="11.25" customHeight="1" x14ac:dyDescent="0.25">
      <c r="A84" s="279" t="s">
        <v>351</v>
      </c>
      <c r="B84" s="1194">
        <v>30</v>
      </c>
      <c r="C84" s="1193" t="s">
        <v>1462</v>
      </c>
      <c r="D84" s="787">
        <v>84500</v>
      </c>
      <c r="E84" s="654">
        <v>30</v>
      </c>
      <c r="F84" s="1159" t="s">
        <v>303</v>
      </c>
      <c r="G84" s="1195">
        <v>50000</v>
      </c>
    </row>
    <row r="85" spans="1:7" ht="11.25" customHeight="1" x14ac:dyDescent="0.25">
      <c r="A85" s="279" t="s">
        <v>352</v>
      </c>
      <c r="B85" s="1194">
        <v>130</v>
      </c>
      <c r="C85" s="1193" t="s">
        <v>1463</v>
      </c>
      <c r="D85" s="787">
        <v>130</v>
      </c>
      <c r="E85" s="654" t="s">
        <v>381</v>
      </c>
      <c r="F85" s="1159" t="s">
        <v>381</v>
      </c>
      <c r="G85" s="1195">
        <v>50000</v>
      </c>
    </row>
    <row r="86" spans="1:7" ht="11.25" customHeight="1" x14ac:dyDescent="0.25">
      <c r="A86" s="279" t="s">
        <v>353</v>
      </c>
      <c r="B86" s="1194">
        <v>845</v>
      </c>
      <c r="C86" s="1193" t="s">
        <v>1463</v>
      </c>
      <c r="D86" s="787">
        <v>845</v>
      </c>
      <c r="E86" s="654" t="s">
        <v>381</v>
      </c>
      <c r="F86" s="1159" t="s">
        <v>381</v>
      </c>
      <c r="G86" s="1195">
        <v>50000</v>
      </c>
    </row>
    <row r="87" spans="1:7" ht="11.25" customHeight="1" x14ac:dyDescent="0.25">
      <c r="A87" s="279" t="s">
        <v>112</v>
      </c>
      <c r="B87" s="1194">
        <v>50000</v>
      </c>
      <c r="C87" s="1193" t="s">
        <v>426</v>
      </c>
      <c r="D87" s="787">
        <v>5250000</v>
      </c>
      <c r="E87" s="654" t="s">
        <v>381</v>
      </c>
      <c r="F87" s="1159" t="s">
        <v>381</v>
      </c>
      <c r="G87" s="1195">
        <v>50000</v>
      </c>
    </row>
    <row r="88" spans="1:7" ht="11.25" customHeight="1" x14ac:dyDescent="0.25">
      <c r="A88" s="279" t="s">
        <v>354</v>
      </c>
      <c r="B88" s="1194">
        <v>20</v>
      </c>
      <c r="C88" s="1193" t="s">
        <v>1462</v>
      </c>
      <c r="D88" s="787">
        <v>90</v>
      </c>
      <c r="E88" s="654">
        <v>20</v>
      </c>
      <c r="F88" s="1159" t="s">
        <v>427</v>
      </c>
      <c r="G88" s="1195">
        <v>50000</v>
      </c>
    </row>
    <row r="89" spans="1:7" ht="11.25" customHeight="1" x14ac:dyDescent="0.25">
      <c r="A89" s="279" t="s">
        <v>355</v>
      </c>
      <c r="B89" s="1194">
        <v>100</v>
      </c>
      <c r="C89" s="1193" t="s">
        <v>1463</v>
      </c>
      <c r="D89" s="787">
        <v>100</v>
      </c>
      <c r="E89" s="654" t="s">
        <v>381</v>
      </c>
      <c r="F89" s="1159" t="s">
        <v>381</v>
      </c>
      <c r="G89" s="1195">
        <v>50000</v>
      </c>
    </row>
    <row r="90" spans="1:7" ht="11.25" customHeight="1" x14ac:dyDescent="0.25">
      <c r="A90" s="279" t="s">
        <v>385</v>
      </c>
      <c r="B90" s="1194">
        <v>3.1</v>
      </c>
      <c r="C90" s="1193" t="s">
        <v>1463</v>
      </c>
      <c r="D90" s="787">
        <v>3.1</v>
      </c>
      <c r="E90" s="654">
        <v>3000</v>
      </c>
      <c r="F90" s="1159" t="s">
        <v>427</v>
      </c>
      <c r="G90" s="1195">
        <v>50000</v>
      </c>
    </row>
    <row r="91" spans="1:7" ht="11.25" customHeight="1" x14ac:dyDescent="0.25">
      <c r="A91" s="279" t="s">
        <v>356</v>
      </c>
      <c r="B91" s="1194">
        <v>6</v>
      </c>
      <c r="C91" s="1193" t="s">
        <v>1462</v>
      </c>
      <c r="D91" s="787">
        <v>1600</v>
      </c>
      <c r="E91" s="654">
        <v>6</v>
      </c>
      <c r="F91" s="1159" t="s">
        <v>427</v>
      </c>
      <c r="G91" s="1195">
        <v>50000</v>
      </c>
    </row>
    <row r="92" spans="1:7" ht="11.25" customHeight="1" x14ac:dyDescent="0.25">
      <c r="A92" s="279" t="s">
        <v>378</v>
      </c>
      <c r="B92" s="1194">
        <v>3650</v>
      </c>
      <c r="C92" s="1193" t="s">
        <v>1463</v>
      </c>
      <c r="D92" s="787">
        <v>3650</v>
      </c>
      <c r="E92" s="654">
        <v>12000</v>
      </c>
      <c r="F92" s="1159" t="s">
        <v>427</v>
      </c>
      <c r="G92" s="1195">
        <v>50000</v>
      </c>
    </row>
    <row r="93" spans="1:7" ht="11.25" customHeight="1" x14ac:dyDescent="0.25">
      <c r="A93" s="279" t="s">
        <v>357</v>
      </c>
      <c r="B93" s="1194">
        <v>10</v>
      </c>
      <c r="C93" s="1193" t="s">
        <v>1462</v>
      </c>
      <c r="D93" s="787">
        <v>25000</v>
      </c>
      <c r="E93" s="654">
        <v>10</v>
      </c>
      <c r="F93" s="1159" t="s">
        <v>301</v>
      </c>
      <c r="G93" s="1195">
        <v>50000</v>
      </c>
    </row>
    <row r="94" spans="1:7" ht="11.25" customHeight="1" x14ac:dyDescent="0.25">
      <c r="A94" s="279" t="s">
        <v>113</v>
      </c>
      <c r="B94" s="1194">
        <v>50000</v>
      </c>
      <c r="C94" s="1193" t="s">
        <v>426</v>
      </c>
      <c r="D94" s="787">
        <v>16500000</v>
      </c>
      <c r="E94" s="654" t="s">
        <v>381</v>
      </c>
      <c r="F94" s="1159" t="s">
        <v>381</v>
      </c>
      <c r="G94" s="1195">
        <v>50000</v>
      </c>
    </row>
    <row r="95" spans="1:7" ht="11.25" customHeight="1" x14ac:dyDescent="0.25">
      <c r="A95" s="279" t="s">
        <v>358</v>
      </c>
      <c r="B95" s="1194">
        <v>9.5000000000000001E-2</v>
      </c>
      <c r="C95" s="1193" t="s">
        <v>1463</v>
      </c>
      <c r="D95" s="787">
        <v>9.5000000000000001E-2</v>
      </c>
      <c r="E95" s="654" t="s">
        <v>381</v>
      </c>
      <c r="F95" s="1159" t="s">
        <v>381</v>
      </c>
      <c r="G95" s="1195">
        <v>50000</v>
      </c>
    </row>
    <row r="96" spans="1:7" ht="11.25" customHeight="1" x14ac:dyDescent="0.25">
      <c r="A96" s="279" t="s">
        <v>114</v>
      </c>
      <c r="B96" s="1194">
        <v>50000</v>
      </c>
      <c r="C96" s="1193" t="s">
        <v>426</v>
      </c>
      <c r="D96" s="787">
        <v>6000000</v>
      </c>
      <c r="E96" s="654" t="s">
        <v>381</v>
      </c>
      <c r="F96" s="1159" t="s">
        <v>381</v>
      </c>
      <c r="G96" s="1195">
        <v>50000</v>
      </c>
    </row>
    <row r="97" spans="1:7" ht="11.25" customHeight="1" x14ac:dyDescent="0.25">
      <c r="A97" s="279" t="s">
        <v>359</v>
      </c>
      <c r="B97" s="1194">
        <v>50000</v>
      </c>
      <c r="C97" s="1193" t="s">
        <v>426</v>
      </c>
      <c r="D97" s="787" t="s">
        <v>1014</v>
      </c>
      <c r="E97" s="654" t="s">
        <v>381</v>
      </c>
      <c r="F97" s="1159" t="s">
        <v>381</v>
      </c>
      <c r="G97" s="1195">
        <v>50000</v>
      </c>
    </row>
    <row r="98" spans="1:7" ht="11.25" customHeight="1" x14ac:dyDescent="0.25">
      <c r="A98" s="279" t="s">
        <v>360</v>
      </c>
      <c r="B98" s="1194">
        <v>50000</v>
      </c>
      <c r="C98" s="1193" t="s">
        <v>426</v>
      </c>
      <c r="D98" s="787" t="s">
        <v>1014</v>
      </c>
      <c r="E98" s="654" t="s">
        <v>381</v>
      </c>
      <c r="F98" s="1159" t="s">
        <v>381</v>
      </c>
      <c r="G98" s="1195">
        <v>50000</v>
      </c>
    </row>
    <row r="99" spans="1:7" ht="11.25" customHeight="1" x14ac:dyDescent="0.25">
      <c r="A99" s="279" t="s">
        <v>361</v>
      </c>
      <c r="B99" s="1194">
        <v>50</v>
      </c>
      <c r="C99" s="1193" t="s">
        <v>1463</v>
      </c>
      <c r="D99" s="787">
        <v>50</v>
      </c>
      <c r="E99" s="654">
        <v>4700</v>
      </c>
      <c r="F99" s="1159" t="s">
        <v>301</v>
      </c>
      <c r="G99" s="1195">
        <v>50000</v>
      </c>
    </row>
    <row r="100" spans="1:7" ht="11.25" customHeight="1" x14ac:dyDescent="0.25">
      <c r="A100" s="279" t="s">
        <v>363</v>
      </c>
      <c r="B100" s="1194">
        <v>8400</v>
      </c>
      <c r="C100" s="1193" t="s">
        <v>1462</v>
      </c>
      <c r="D100" s="787">
        <v>111500000</v>
      </c>
      <c r="E100" s="654">
        <v>8400</v>
      </c>
      <c r="F100" s="1159" t="s">
        <v>301</v>
      </c>
      <c r="G100" s="1195">
        <v>50000</v>
      </c>
    </row>
    <row r="101" spans="1:7" ht="11.25" customHeight="1" x14ac:dyDescent="0.25">
      <c r="A101" s="279" t="s">
        <v>364</v>
      </c>
      <c r="B101" s="1194">
        <v>1300</v>
      </c>
      <c r="C101" s="1193" t="s">
        <v>1462</v>
      </c>
      <c r="D101" s="787">
        <v>9500000</v>
      </c>
      <c r="E101" s="654">
        <v>1300</v>
      </c>
      <c r="F101" s="1159" t="s">
        <v>301</v>
      </c>
      <c r="G101" s="1195">
        <v>50000</v>
      </c>
    </row>
    <row r="102" spans="1:7" ht="11.25" customHeight="1" x14ac:dyDescent="0.25">
      <c r="A102" s="279" t="s">
        <v>365</v>
      </c>
      <c r="B102" s="1194">
        <v>50000</v>
      </c>
      <c r="C102" s="1193" t="s">
        <v>426</v>
      </c>
      <c r="D102" s="787" t="s">
        <v>1014</v>
      </c>
      <c r="E102" s="654" t="s">
        <v>381</v>
      </c>
      <c r="F102" s="1159" t="s">
        <v>381</v>
      </c>
      <c r="G102" s="1195">
        <v>50000</v>
      </c>
    </row>
    <row r="103" spans="1:7" ht="11.25" customHeight="1" x14ac:dyDescent="0.25">
      <c r="A103" s="279" t="s">
        <v>366</v>
      </c>
      <c r="B103" s="1194">
        <v>5</v>
      </c>
      <c r="C103" s="1193" t="s">
        <v>1462</v>
      </c>
      <c r="D103" s="787">
        <v>25500000</v>
      </c>
      <c r="E103" s="654">
        <v>5</v>
      </c>
      <c r="F103" s="1159" t="s">
        <v>304</v>
      </c>
      <c r="G103" s="1195">
        <v>50000</v>
      </c>
    </row>
    <row r="104" spans="1:7" ht="11.25" customHeight="1" x14ac:dyDescent="0.25">
      <c r="A104" s="279" t="s">
        <v>362</v>
      </c>
      <c r="B104" s="1194">
        <v>9100</v>
      </c>
      <c r="C104" s="1193" t="s">
        <v>1462</v>
      </c>
      <c r="D104" s="787">
        <v>6500000</v>
      </c>
      <c r="E104" s="654">
        <v>9100</v>
      </c>
      <c r="F104" s="1159" t="s">
        <v>427</v>
      </c>
      <c r="G104" s="1195">
        <v>50000</v>
      </c>
    </row>
    <row r="105" spans="1:7" ht="11.25" customHeight="1" x14ac:dyDescent="0.25">
      <c r="A105" s="279" t="s">
        <v>631</v>
      </c>
      <c r="B105" s="1194">
        <v>10</v>
      </c>
      <c r="C105" s="1193" t="s">
        <v>1462</v>
      </c>
      <c r="D105" s="787">
        <v>12900</v>
      </c>
      <c r="E105" s="654">
        <v>10</v>
      </c>
      <c r="F105" s="1159" t="s">
        <v>427</v>
      </c>
      <c r="G105" s="1195">
        <v>50000</v>
      </c>
    </row>
    <row r="106" spans="1:7" ht="11.25" customHeight="1" x14ac:dyDescent="0.25">
      <c r="A106" s="279" t="s">
        <v>632</v>
      </c>
      <c r="B106" s="1194">
        <v>10</v>
      </c>
      <c r="C106" s="1193" t="s">
        <v>1462</v>
      </c>
      <c r="D106" s="787">
        <v>12300</v>
      </c>
      <c r="E106" s="654">
        <v>10</v>
      </c>
      <c r="F106" s="1159" t="s">
        <v>427</v>
      </c>
      <c r="G106" s="1195">
        <v>50000</v>
      </c>
    </row>
    <row r="107" spans="1:7" ht="11.25" customHeight="1" x14ac:dyDescent="0.25">
      <c r="A107" s="279" t="s">
        <v>506</v>
      </c>
      <c r="B107" s="1194">
        <v>50000</v>
      </c>
      <c r="C107" s="1193" t="s">
        <v>426</v>
      </c>
      <c r="D107" s="787" t="s">
        <v>1014</v>
      </c>
      <c r="E107" s="654" t="s">
        <v>381</v>
      </c>
      <c r="F107" s="1159" t="s">
        <v>381</v>
      </c>
      <c r="G107" s="1195">
        <v>50000</v>
      </c>
    </row>
    <row r="108" spans="1:7" ht="11.25" customHeight="1" x14ac:dyDescent="0.25">
      <c r="A108" s="279" t="s">
        <v>507</v>
      </c>
      <c r="B108" s="1194">
        <v>21</v>
      </c>
      <c r="C108" s="1193" t="s">
        <v>1462</v>
      </c>
      <c r="D108" s="787">
        <v>15500</v>
      </c>
      <c r="E108" s="654">
        <v>21</v>
      </c>
      <c r="F108" s="1159" t="s">
        <v>301</v>
      </c>
      <c r="G108" s="1195">
        <v>50000</v>
      </c>
    </row>
    <row r="109" spans="1:7" ht="11.25" customHeight="1" x14ac:dyDescent="0.25">
      <c r="A109" s="279" t="s">
        <v>866</v>
      </c>
      <c r="B109" s="1194">
        <v>50000</v>
      </c>
      <c r="C109" s="1193" t="s">
        <v>426</v>
      </c>
      <c r="D109" s="787" t="s">
        <v>1014</v>
      </c>
      <c r="E109" s="654" t="s">
        <v>381</v>
      </c>
      <c r="F109" s="1159" t="s">
        <v>381</v>
      </c>
      <c r="G109" s="1195">
        <v>50000</v>
      </c>
    </row>
    <row r="110" spans="1:7" ht="11.25" customHeight="1" x14ac:dyDescent="0.25">
      <c r="A110" s="305" t="s">
        <v>115</v>
      </c>
      <c r="B110" s="1194">
        <v>50000</v>
      </c>
      <c r="C110" s="1193" t="s">
        <v>426</v>
      </c>
      <c r="D110" s="787">
        <v>1045000</v>
      </c>
      <c r="E110" s="654" t="s">
        <v>381</v>
      </c>
      <c r="F110" s="1159" t="s">
        <v>381</v>
      </c>
      <c r="G110" s="1195">
        <v>50000</v>
      </c>
    </row>
    <row r="111" spans="1:7" ht="11.25" customHeight="1" x14ac:dyDescent="0.25">
      <c r="A111" s="305" t="s">
        <v>116</v>
      </c>
      <c r="B111" s="1194">
        <v>50000</v>
      </c>
      <c r="C111" s="1193" t="s">
        <v>426</v>
      </c>
      <c r="D111" s="787">
        <v>690000</v>
      </c>
      <c r="E111" s="654" t="s">
        <v>381</v>
      </c>
      <c r="F111" s="1159" t="s">
        <v>381</v>
      </c>
      <c r="G111" s="1195">
        <v>50000</v>
      </c>
    </row>
    <row r="112" spans="1:7" ht="11.25" customHeight="1" x14ac:dyDescent="0.25">
      <c r="A112" s="305" t="s">
        <v>117</v>
      </c>
      <c r="B112" s="1194">
        <v>50000</v>
      </c>
      <c r="C112" s="1193" t="s">
        <v>426</v>
      </c>
      <c r="D112" s="787">
        <v>325000</v>
      </c>
      <c r="E112" s="654" t="s">
        <v>381</v>
      </c>
      <c r="F112" s="1159" t="s">
        <v>381</v>
      </c>
      <c r="G112" s="1195">
        <v>50000</v>
      </c>
    </row>
    <row r="113" spans="1:7" ht="11.25" customHeight="1" x14ac:dyDescent="0.25">
      <c r="A113" s="305" t="s">
        <v>118</v>
      </c>
      <c r="B113" s="1194">
        <v>50000</v>
      </c>
      <c r="C113" s="1193" t="s">
        <v>426</v>
      </c>
      <c r="D113" s="787">
        <v>250000</v>
      </c>
      <c r="E113" s="654" t="s">
        <v>381</v>
      </c>
      <c r="F113" s="1159" t="s">
        <v>381</v>
      </c>
      <c r="G113" s="1195">
        <v>50000</v>
      </c>
    </row>
    <row r="114" spans="1:7" ht="11.25" customHeight="1" x14ac:dyDescent="0.25">
      <c r="A114" s="305" t="s">
        <v>119</v>
      </c>
      <c r="B114" s="1194">
        <v>50000</v>
      </c>
      <c r="C114" s="1193" t="s">
        <v>426</v>
      </c>
      <c r="D114" s="787">
        <v>221000</v>
      </c>
      <c r="E114" s="654" t="s">
        <v>381</v>
      </c>
      <c r="F114" s="1159" t="s">
        <v>381</v>
      </c>
      <c r="G114" s="1195">
        <v>50000</v>
      </c>
    </row>
    <row r="115" spans="1:7" ht="11.25" customHeight="1" x14ac:dyDescent="0.25">
      <c r="A115" s="279" t="s">
        <v>508</v>
      </c>
      <c r="B115" s="1194">
        <v>30</v>
      </c>
      <c r="C115" s="1193" t="s">
        <v>1462</v>
      </c>
      <c r="D115" s="787">
        <v>7000</v>
      </c>
      <c r="E115" s="654">
        <v>30</v>
      </c>
      <c r="F115" s="1159" t="s">
        <v>301</v>
      </c>
      <c r="G115" s="1195">
        <v>50000</v>
      </c>
    </row>
    <row r="116" spans="1:7" ht="11.25" customHeight="1" x14ac:dyDescent="0.25">
      <c r="A116" s="305" t="s">
        <v>120</v>
      </c>
      <c r="B116" s="1194">
        <v>21500</v>
      </c>
      <c r="C116" s="1193" t="s">
        <v>1463</v>
      </c>
      <c r="D116" s="787">
        <v>21500</v>
      </c>
      <c r="E116" s="654" t="s">
        <v>381</v>
      </c>
      <c r="F116" s="1159" t="s">
        <v>381</v>
      </c>
      <c r="G116" s="1195">
        <v>50000</v>
      </c>
    </row>
    <row r="117" spans="1:7" ht="11.25" customHeight="1" x14ac:dyDescent="0.25">
      <c r="A117" s="279" t="s">
        <v>241</v>
      </c>
      <c r="B117" s="1194">
        <v>50000</v>
      </c>
      <c r="C117" s="1193" t="s">
        <v>426</v>
      </c>
      <c r="D117" s="787">
        <v>122500000</v>
      </c>
      <c r="E117" s="654" t="s">
        <v>381</v>
      </c>
      <c r="F117" s="1159" t="s">
        <v>381</v>
      </c>
      <c r="G117" s="1195">
        <v>50000</v>
      </c>
    </row>
    <row r="118" spans="1:7" ht="11.25" customHeight="1" x14ac:dyDescent="0.25">
      <c r="A118" s="279" t="s">
        <v>509</v>
      </c>
      <c r="B118" s="1194">
        <v>408</v>
      </c>
      <c r="C118" s="1193" t="s">
        <v>1463</v>
      </c>
      <c r="D118" s="787">
        <v>408</v>
      </c>
      <c r="E118" s="654">
        <v>1000</v>
      </c>
      <c r="F118" s="1159" t="s">
        <v>427</v>
      </c>
      <c r="G118" s="1195">
        <v>50000</v>
      </c>
    </row>
    <row r="119" spans="1:7" ht="11.25" customHeight="1" x14ac:dyDescent="0.25">
      <c r="A119" s="279" t="s">
        <v>510</v>
      </c>
      <c r="B119" s="1194">
        <v>7900</v>
      </c>
      <c r="C119" s="1193" t="s">
        <v>1462</v>
      </c>
      <c r="D119" s="787">
        <v>41400000</v>
      </c>
      <c r="E119" s="654">
        <v>7900</v>
      </c>
      <c r="F119" s="1159" t="s">
        <v>301</v>
      </c>
      <c r="G119" s="1195">
        <v>50000</v>
      </c>
    </row>
    <row r="120" spans="1:7" ht="11.25" customHeight="1" x14ac:dyDescent="0.25">
      <c r="A120" s="279" t="s">
        <v>379</v>
      </c>
      <c r="B120" s="1194">
        <v>21.5</v>
      </c>
      <c r="C120" s="1193" t="s">
        <v>1463</v>
      </c>
      <c r="D120" s="787">
        <v>21.5</v>
      </c>
      <c r="E120" s="654" t="s">
        <v>381</v>
      </c>
      <c r="F120" s="1159" t="s">
        <v>381</v>
      </c>
      <c r="G120" s="1195">
        <v>50000</v>
      </c>
    </row>
    <row r="121" spans="1:7" ht="11.25" customHeight="1" x14ac:dyDescent="0.25">
      <c r="A121" s="279" t="s">
        <v>121</v>
      </c>
      <c r="B121" s="1194">
        <v>50000</v>
      </c>
      <c r="C121" s="1193" t="s">
        <v>426</v>
      </c>
      <c r="D121" s="787">
        <v>55000</v>
      </c>
      <c r="E121" s="654" t="s">
        <v>381</v>
      </c>
      <c r="F121" s="1159" t="s">
        <v>381</v>
      </c>
      <c r="G121" s="1195">
        <v>50000</v>
      </c>
    </row>
    <row r="122" spans="1:7" ht="11.25" customHeight="1" x14ac:dyDescent="0.25">
      <c r="A122" s="279" t="s">
        <v>511</v>
      </c>
      <c r="B122" s="1194">
        <v>67.5</v>
      </c>
      <c r="C122" s="1193" t="s">
        <v>1463</v>
      </c>
      <c r="D122" s="787">
        <v>67.5</v>
      </c>
      <c r="E122" s="654" t="s">
        <v>381</v>
      </c>
      <c r="F122" s="1159" t="s">
        <v>381</v>
      </c>
      <c r="G122" s="1195">
        <v>50000</v>
      </c>
    </row>
    <row r="123" spans="1:7" ht="11.25" customHeight="1" x14ac:dyDescent="0.25">
      <c r="A123" s="279" t="s">
        <v>512</v>
      </c>
      <c r="B123" s="1194">
        <v>50000</v>
      </c>
      <c r="C123" s="1193" t="s">
        <v>426</v>
      </c>
      <c r="D123" s="787" t="s">
        <v>1014</v>
      </c>
      <c r="E123" s="654" t="s">
        <v>381</v>
      </c>
      <c r="F123" s="1159" t="s">
        <v>381</v>
      </c>
      <c r="G123" s="1195">
        <v>50000</v>
      </c>
    </row>
    <row r="124" spans="1:7" ht="11.25" customHeight="1" x14ac:dyDescent="0.25">
      <c r="A124" s="279" t="s">
        <v>867</v>
      </c>
      <c r="B124" s="1194">
        <v>100</v>
      </c>
      <c r="C124" s="1193" t="s">
        <v>1462</v>
      </c>
      <c r="D124" s="787" t="s">
        <v>1014</v>
      </c>
      <c r="E124" s="654">
        <v>100</v>
      </c>
      <c r="F124" s="1159" t="s">
        <v>304</v>
      </c>
      <c r="G124" s="1195">
        <v>50000</v>
      </c>
    </row>
    <row r="125" spans="1:7" ht="11.25" customHeight="1" x14ac:dyDescent="0.25">
      <c r="A125" s="279" t="s">
        <v>122</v>
      </c>
      <c r="B125" s="1194">
        <v>3100</v>
      </c>
      <c r="C125" s="1193" t="s">
        <v>1463</v>
      </c>
      <c r="D125" s="787">
        <v>3100</v>
      </c>
      <c r="E125" s="654" t="s">
        <v>381</v>
      </c>
      <c r="F125" s="1159" t="s">
        <v>381</v>
      </c>
      <c r="G125" s="1195">
        <v>50000</v>
      </c>
    </row>
    <row r="126" spans="1:7" ht="11.25" customHeight="1" x14ac:dyDescent="0.25">
      <c r="A126" s="279" t="s">
        <v>513</v>
      </c>
      <c r="B126" s="1194">
        <v>10</v>
      </c>
      <c r="C126" s="1193" t="s">
        <v>1462</v>
      </c>
      <c r="D126" s="787">
        <v>155000</v>
      </c>
      <c r="E126" s="654">
        <v>10</v>
      </c>
      <c r="F126" s="1159" t="s">
        <v>303</v>
      </c>
      <c r="G126" s="1195">
        <v>50000</v>
      </c>
    </row>
    <row r="127" spans="1:7" ht="11.25" customHeight="1" x14ac:dyDescent="0.25">
      <c r="A127" s="279" t="s">
        <v>123</v>
      </c>
      <c r="B127" s="1194">
        <v>50000</v>
      </c>
      <c r="C127" s="1193" t="s">
        <v>426</v>
      </c>
      <c r="D127" s="787">
        <v>355000</v>
      </c>
      <c r="E127" s="654" t="s">
        <v>381</v>
      </c>
      <c r="F127" s="1159" t="s">
        <v>381</v>
      </c>
      <c r="G127" s="1195">
        <v>50000</v>
      </c>
    </row>
    <row r="128" spans="1:7" ht="11.25" customHeight="1" x14ac:dyDescent="0.25">
      <c r="A128" s="279" t="s">
        <v>27</v>
      </c>
      <c r="B128" s="1194">
        <v>50000</v>
      </c>
      <c r="C128" s="1193" t="s">
        <v>426</v>
      </c>
      <c r="D128" s="787">
        <v>500000000</v>
      </c>
      <c r="E128" s="654" t="s">
        <v>381</v>
      </c>
      <c r="F128" s="1159" t="s">
        <v>381</v>
      </c>
      <c r="G128" s="1195">
        <v>50000</v>
      </c>
    </row>
    <row r="129" spans="1:7" ht="11.25" customHeight="1" x14ac:dyDescent="0.25">
      <c r="A129" s="279" t="s">
        <v>514</v>
      </c>
      <c r="B129" s="1194">
        <v>50000</v>
      </c>
      <c r="C129" s="1193" t="s">
        <v>426</v>
      </c>
      <c r="D129" s="787">
        <v>535000</v>
      </c>
      <c r="E129" s="654" t="s">
        <v>381</v>
      </c>
      <c r="F129" s="1159" t="s">
        <v>381</v>
      </c>
      <c r="G129" s="1195">
        <v>50000</v>
      </c>
    </row>
    <row r="130" spans="1:7" ht="11.25" customHeight="1" x14ac:dyDescent="0.25">
      <c r="A130" s="279" t="s">
        <v>515</v>
      </c>
      <c r="B130" s="1194">
        <v>500</v>
      </c>
      <c r="C130" s="1193" t="s">
        <v>1462</v>
      </c>
      <c r="D130" s="787">
        <v>1415000</v>
      </c>
      <c r="E130" s="654">
        <v>500</v>
      </c>
      <c r="F130" s="1159" t="s">
        <v>301</v>
      </c>
      <c r="G130" s="1195">
        <v>50000</v>
      </c>
    </row>
    <row r="131" spans="1:7" ht="11.25" customHeight="1" x14ac:dyDescent="0.25">
      <c r="A131" s="279" t="s">
        <v>516</v>
      </c>
      <c r="B131" s="1194">
        <v>170</v>
      </c>
      <c r="C131" s="1193" t="s">
        <v>1462</v>
      </c>
      <c r="D131" s="787">
        <v>103000</v>
      </c>
      <c r="E131" s="654">
        <v>170</v>
      </c>
      <c r="F131" s="1159" t="s">
        <v>301</v>
      </c>
      <c r="G131" s="1195">
        <v>50000</v>
      </c>
    </row>
    <row r="132" spans="1:7" ht="11.25" customHeight="1" x14ac:dyDescent="0.25">
      <c r="A132" s="279" t="s">
        <v>124</v>
      </c>
      <c r="B132" s="1194">
        <v>11500</v>
      </c>
      <c r="C132" s="1193" t="s">
        <v>1463</v>
      </c>
      <c r="D132" s="787">
        <v>11500</v>
      </c>
      <c r="E132" s="654" t="s">
        <v>381</v>
      </c>
      <c r="F132" s="1159" t="s">
        <v>381</v>
      </c>
      <c r="G132" s="1195">
        <v>50000</v>
      </c>
    </row>
    <row r="133" spans="1:7" ht="11.25" customHeight="1" x14ac:dyDescent="0.25">
      <c r="A133" s="305" t="s">
        <v>125</v>
      </c>
      <c r="B133" s="1194">
        <v>2500</v>
      </c>
      <c r="C133" s="1193" t="s">
        <v>1463</v>
      </c>
      <c r="D133" s="787">
        <v>2500</v>
      </c>
      <c r="E133" s="654" t="s">
        <v>381</v>
      </c>
      <c r="F133" s="1159" t="s">
        <v>381</v>
      </c>
      <c r="G133" s="1195">
        <v>50000</v>
      </c>
    </row>
    <row r="134" spans="1:7" ht="11.25" customHeight="1" x14ac:dyDescent="0.25">
      <c r="A134" s="279" t="s">
        <v>517</v>
      </c>
      <c r="B134" s="1194">
        <v>50000</v>
      </c>
      <c r="C134" s="1193" t="s">
        <v>426</v>
      </c>
      <c r="D134" s="787" t="s">
        <v>1014</v>
      </c>
      <c r="E134" s="654" t="s">
        <v>381</v>
      </c>
      <c r="F134" s="1159" t="s">
        <v>381</v>
      </c>
      <c r="G134" s="1195">
        <v>50000</v>
      </c>
    </row>
    <row r="135" spans="1:7" ht="11.25" customHeight="1" x14ac:dyDescent="0.25">
      <c r="A135" s="279" t="s">
        <v>380</v>
      </c>
      <c r="B135" s="1194">
        <v>40</v>
      </c>
      <c r="C135" s="1193" t="s">
        <v>1462</v>
      </c>
      <c r="D135" s="787">
        <v>263000</v>
      </c>
      <c r="E135" s="654">
        <v>40</v>
      </c>
      <c r="F135" s="1159" t="s">
        <v>303</v>
      </c>
      <c r="G135" s="1195">
        <v>50000</v>
      </c>
    </row>
    <row r="136" spans="1:7" ht="11.25" customHeight="1" x14ac:dyDescent="0.25">
      <c r="A136" s="279" t="s">
        <v>28</v>
      </c>
      <c r="B136" s="1194">
        <v>140</v>
      </c>
      <c r="C136" s="1193" t="s">
        <v>1462</v>
      </c>
      <c r="D136" s="787">
        <v>275</v>
      </c>
      <c r="E136" s="654">
        <v>140</v>
      </c>
      <c r="F136" s="1159" t="s">
        <v>303</v>
      </c>
      <c r="G136" s="1195">
        <v>50000</v>
      </c>
    </row>
    <row r="137" spans="1:7" ht="11.25" customHeight="1" x14ac:dyDescent="0.25">
      <c r="A137" s="279" t="s">
        <v>66</v>
      </c>
      <c r="B137" s="1194">
        <v>100</v>
      </c>
      <c r="C137" s="1193" t="s">
        <v>1462</v>
      </c>
      <c r="D137" s="787">
        <v>75000</v>
      </c>
      <c r="E137" s="654">
        <v>100</v>
      </c>
      <c r="F137" s="1159" t="s">
        <v>305</v>
      </c>
      <c r="G137" s="1195">
        <v>50000</v>
      </c>
    </row>
    <row r="138" spans="1:7" ht="11.25" customHeight="1" x14ac:dyDescent="0.25">
      <c r="A138" s="279" t="s">
        <v>65</v>
      </c>
      <c r="B138" s="1194">
        <v>100</v>
      </c>
      <c r="C138" s="1193" t="s">
        <v>1462</v>
      </c>
      <c r="D138" s="787">
        <v>2500</v>
      </c>
      <c r="E138" s="654">
        <v>100</v>
      </c>
      <c r="F138" s="1159" t="s">
        <v>305</v>
      </c>
      <c r="G138" s="1195">
        <v>50000</v>
      </c>
    </row>
    <row r="139" spans="1:7" ht="11.25" customHeight="1" x14ac:dyDescent="0.25">
      <c r="A139" s="279" t="s">
        <v>825</v>
      </c>
      <c r="B139" s="1194">
        <v>100</v>
      </c>
      <c r="C139" s="1193" t="s">
        <v>1462</v>
      </c>
      <c r="D139" s="787">
        <v>2500</v>
      </c>
      <c r="E139" s="654">
        <v>100</v>
      </c>
      <c r="F139" s="1159" t="s">
        <v>305</v>
      </c>
      <c r="G139" s="1195">
        <v>50000</v>
      </c>
    </row>
    <row r="140" spans="1:7" ht="11.25" customHeight="1" x14ac:dyDescent="0.25">
      <c r="A140" s="279" t="s">
        <v>868</v>
      </c>
      <c r="B140" s="1194">
        <v>3000</v>
      </c>
      <c r="C140" s="1193" t="s">
        <v>1462</v>
      </c>
      <c r="D140" s="787">
        <v>24500</v>
      </c>
      <c r="E140" s="654">
        <v>3000</v>
      </c>
      <c r="F140" s="1159" t="s">
        <v>306</v>
      </c>
      <c r="G140" s="1195">
        <v>50000</v>
      </c>
    </row>
    <row r="141" spans="1:7" ht="11.25" customHeight="1" x14ac:dyDescent="0.25">
      <c r="A141" s="279" t="s">
        <v>869</v>
      </c>
      <c r="B141" s="1194">
        <v>970</v>
      </c>
      <c r="C141" s="1193" t="s">
        <v>1462</v>
      </c>
      <c r="D141" s="787">
        <v>645000</v>
      </c>
      <c r="E141" s="654">
        <v>970</v>
      </c>
      <c r="F141" s="1159" t="s">
        <v>301</v>
      </c>
      <c r="G141" s="1195">
        <v>50000</v>
      </c>
    </row>
    <row r="142" spans="1:7" ht="11.25" customHeight="1" x14ac:dyDescent="0.25">
      <c r="A142" s="279" t="s">
        <v>518</v>
      </c>
      <c r="B142" s="1194">
        <v>50000</v>
      </c>
      <c r="C142" s="1193" t="s">
        <v>426</v>
      </c>
      <c r="D142" s="787">
        <v>2295000</v>
      </c>
      <c r="E142" s="654" t="s">
        <v>381</v>
      </c>
      <c r="F142" s="1159" t="s">
        <v>381</v>
      </c>
      <c r="G142" s="1195">
        <v>50000</v>
      </c>
    </row>
    <row r="143" spans="1:7" ht="11.25" customHeight="1" x14ac:dyDescent="0.25">
      <c r="A143" s="279" t="s">
        <v>519</v>
      </c>
      <c r="B143" s="1194">
        <v>310</v>
      </c>
      <c r="C143" s="1193" t="s">
        <v>1462</v>
      </c>
      <c r="D143" s="787">
        <v>640000</v>
      </c>
      <c r="E143" s="654">
        <v>310</v>
      </c>
      <c r="F143" s="1159" t="s">
        <v>301</v>
      </c>
      <c r="G143" s="1195">
        <v>50000</v>
      </c>
    </row>
    <row r="144" spans="1:7" ht="11.25" customHeight="1" x14ac:dyDescent="0.25">
      <c r="A144" s="279" t="s">
        <v>520</v>
      </c>
      <c r="B144" s="1194">
        <v>200</v>
      </c>
      <c r="C144" s="1193" t="s">
        <v>1462</v>
      </c>
      <c r="D144" s="787">
        <v>600000</v>
      </c>
      <c r="E144" s="654">
        <v>200</v>
      </c>
      <c r="F144" s="1159" t="s">
        <v>427</v>
      </c>
      <c r="G144" s="1195">
        <v>50000</v>
      </c>
    </row>
    <row r="145" spans="1:7" ht="11.25" customHeight="1" x14ac:dyDescent="0.25">
      <c r="A145" s="279" t="s">
        <v>521</v>
      </c>
      <c r="B145" s="1194">
        <v>100</v>
      </c>
      <c r="C145" s="1193" t="s">
        <v>1462</v>
      </c>
      <c r="D145" s="787">
        <v>400000</v>
      </c>
      <c r="E145" s="654">
        <v>100</v>
      </c>
      <c r="F145" s="1159" t="s">
        <v>427</v>
      </c>
      <c r="G145" s="1195">
        <v>50000</v>
      </c>
    </row>
    <row r="146" spans="1:7" ht="11.25" customHeight="1" x14ac:dyDescent="0.25">
      <c r="A146" s="305" t="s">
        <v>126</v>
      </c>
      <c r="B146" s="1194">
        <v>50000</v>
      </c>
      <c r="C146" s="1193" t="s">
        <v>426</v>
      </c>
      <c r="D146" s="787">
        <v>139000</v>
      </c>
      <c r="E146" s="654" t="s">
        <v>381</v>
      </c>
      <c r="F146" s="1159" t="s">
        <v>381</v>
      </c>
      <c r="G146" s="1195">
        <v>50000</v>
      </c>
    </row>
    <row r="147" spans="1:7" ht="11.25" customHeight="1" x14ac:dyDescent="0.25">
      <c r="A147" s="279" t="s">
        <v>127</v>
      </c>
      <c r="B147" s="1194">
        <v>35500</v>
      </c>
      <c r="C147" s="1193" t="s">
        <v>1463</v>
      </c>
      <c r="D147" s="787">
        <v>35500</v>
      </c>
      <c r="E147" s="654" t="s">
        <v>381</v>
      </c>
      <c r="F147" s="1159" t="s">
        <v>381</v>
      </c>
      <c r="G147" s="1195">
        <v>50000</v>
      </c>
    </row>
    <row r="148" spans="1:7" ht="11.25" customHeight="1" x14ac:dyDescent="0.25">
      <c r="A148" s="279" t="s">
        <v>128</v>
      </c>
      <c r="B148" s="1194">
        <v>50000</v>
      </c>
      <c r="C148" s="1193" t="s">
        <v>426</v>
      </c>
      <c r="D148" s="787">
        <v>875000</v>
      </c>
      <c r="E148" s="654" t="s">
        <v>381</v>
      </c>
      <c r="F148" s="1159" t="s">
        <v>381</v>
      </c>
      <c r="G148" s="1195">
        <v>50000</v>
      </c>
    </row>
    <row r="149" spans="1:7" ht="11.25" customHeight="1" x14ac:dyDescent="0.25">
      <c r="A149" s="279" t="s">
        <v>129</v>
      </c>
      <c r="B149" s="1194">
        <v>50000</v>
      </c>
      <c r="C149" s="1193" t="s">
        <v>426</v>
      </c>
      <c r="D149" s="787">
        <v>167100</v>
      </c>
      <c r="E149" s="654" t="s">
        <v>381</v>
      </c>
      <c r="F149" s="1159" t="s">
        <v>381</v>
      </c>
      <c r="G149" s="1195">
        <v>50000</v>
      </c>
    </row>
    <row r="150" spans="1:7" ht="11.25" customHeight="1" x14ac:dyDescent="0.25">
      <c r="A150" s="279" t="s">
        <v>643</v>
      </c>
      <c r="B150" s="1194">
        <v>90</v>
      </c>
      <c r="C150" s="1193" t="s">
        <v>1463</v>
      </c>
      <c r="D150" s="787">
        <v>90</v>
      </c>
      <c r="E150" s="654" t="s">
        <v>381</v>
      </c>
      <c r="F150" s="1159" t="s">
        <v>381</v>
      </c>
      <c r="G150" s="1195">
        <v>50000</v>
      </c>
    </row>
    <row r="151" spans="1:7" ht="11.25" customHeight="1" x14ac:dyDescent="0.25">
      <c r="A151" s="305" t="s">
        <v>999</v>
      </c>
      <c r="B151" s="1194">
        <v>50000</v>
      </c>
      <c r="C151" s="1193" t="s">
        <v>426</v>
      </c>
      <c r="D151" s="787">
        <v>139000</v>
      </c>
      <c r="E151" s="654" t="s">
        <v>381</v>
      </c>
      <c r="F151" s="1159" t="s">
        <v>381</v>
      </c>
      <c r="G151" s="1195">
        <v>50000</v>
      </c>
    </row>
    <row r="152" spans="1:7" ht="11.25" customHeight="1" x14ac:dyDescent="0.25">
      <c r="A152" s="305" t="s">
        <v>644</v>
      </c>
      <c r="B152" s="1194">
        <v>37000</v>
      </c>
      <c r="C152" s="1193" t="s">
        <v>1463</v>
      </c>
      <c r="D152" s="787">
        <v>37000</v>
      </c>
      <c r="E152" s="654" t="s">
        <v>381</v>
      </c>
      <c r="F152" s="1159" t="s">
        <v>381</v>
      </c>
      <c r="G152" s="1195">
        <v>50000</v>
      </c>
    </row>
    <row r="153" spans="1:7" ht="11.25" customHeight="1" x14ac:dyDescent="0.25">
      <c r="A153" s="305" t="s">
        <v>646</v>
      </c>
      <c r="B153" s="1194">
        <v>50000</v>
      </c>
      <c r="C153" s="1193" t="s">
        <v>426</v>
      </c>
      <c r="D153" s="787">
        <v>57500</v>
      </c>
      <c r="E153" s="654" t="s">
        <v>381</v>
      </c>
      <c r="F153" s="1159" t="s">
        <v>381</v>
      </c>
      <c r="G153" s="1195">
        <v>50000</v>
      </c>
    </row>
    <row r="154" spans="1:7" ht="11.25" customHeight="1" x14ac:dyDescent="0.25">
      <c r="A154" s="279" t="s">
        <v>522</v>
      </c>
      <c r="B154" s="1194">
        <v>50000</v>
      </c>
      <c r="C154" s="1193" t="s">
        <v>426</v>
      </c>
      <c r="D154" s="787" t="s">
        <v>1014</v>
      </c>
      <c r="E154" s="654" t="s">
        <v>381</v>
      </c>
      <c r="F154" s="1159" t="s">
        <v>381</v>
      </c>
      <c r="G154" s="1195">
        <v>50000</v>
      </c>
    </row>
    <row r="155" spans="1:7" ht="11.25" customHeight="1" x14ac:dyDescent="0.25">
      <c r="A155" s="279" t="s">
        <v>523</v>
      </c>
      <c r="B155" s="1194">
        <v>3400</v>
      </c>
      <c r="C155" s="1193" t="s">
        <v>1462</v>
      </c>
      <c r="D155" s="787">
        <v>4400000</v>
      </c>
      <c r="E155" s="654">
        <v>3400</v>
      </c>
      <c r="F155" s="1159" t="s">
        <v>301</v>
      </c>
      <c r="G155" s="1195">
        <v>50000</v>
      </c>
    </row>
    <row r="156" spans="1:7" ht="11.25" customHeight="1" x14ac:dyDescent="0.25">
      <c r="A156" s="279" t="s">
        <v>524</v>
      </c>
      <c r="B156" s="1194">
        <v>20</v>
      </c>
      <c r="C156" s="1193" t="s">
        <v>1462</v>
      </c>
      <c r="D156" s="787">
        <v>53000</v>
      </c>
      <c r="E156" s="654">
        <v>20</v>
      </c>
      <c r="F156" s="1159" t="s">
        <v>303</v>
      </c>
      <c r="G156" s="1195">
        <v>50000</v>
      </c>
    </row>
    <row r="157" spans="1:7" ht="11.25" customHeight="1" thickBot="1" x14ac:dyDescent="0.3">
      <c r="A157" s="281" t="s">
        <v>525</v>
      </c>
      <c r="B157" s="1194">
        <v>5000</v>
      </c>
      <c r="C157" s="1193" t="s">
        <v>1462</v>
      </c>
      <c r="D157" s="961" t="s">
        <v>1014</v>
      </c>
      <c r="E157" s="1035">
        <v>5000</v>
      </c>
      <c r="F157" s="1035" t="s">
        <v>304</v>
      </c>
      <c r="G157" s="1195">
        <v>50000</v>
      </c>
    </row>
    <row r="158" spans="1:7" ht="11.25" customHeight="1" thickTop="1" x14ac:dyDescent="0.25">
      <c r="A158" s="763"/>
      <c r="B158" s="322"/>
      <c r="C158" s="1021"/>
      <c r="D158" s="322"/>
      <c r="E158" s="322"/>
      <c r="F158" s="322"/>
      <c r="G158" s="765"/>
    </row>
    <row r="159" spans="1:7" ht="11.25" customHeight="1" x14ac:dyDescent="0.25">
      <c r="A159" s="66" t="s">
        <v>741</v>
      </c>
      <c r="B159" s="277"/>
      <c r="C159" s="885"/>
      <c r="D159" s="277"/>
      <c r="E159" s="277"/>
      <c r="F159" s="277"/>
      <c r="G159" s="766"/>
    </row>
    <row r="160" spans="1:7" ht="23.25" customHeight="1" x14ac:dyDescent="0.25">
      <c r="A160" s="1631" t="s">
        <v>1113</v>
      </c>
      <c r="B160" s="1629"/>
      <c r="C160" s="1629"/>
      <c r="D160" s="1629"/>
      <c r="E160" s="1629"/>
      <c r="F160" s="1629"/>
      <c r="G160" s="1630"/>
    </row>
    <row r="161" spans="1:7" ht="11.25" customHeight="1" x14ac:dyDescent="0.25">
      <c r="A161" s="67" t="s">
        <v>1103</v>
      </c>
      <c r="B161" s="277"/>
      <c r="C161" s="885"/>
      <c r="D161" s="277"/>
      <c r="E161" s="277"/>
      <c r="F161" s="277"/>
      <c r="G161" s="766"/>
    </row>
    <row r="162" spans="1:7" ht="11.25" customHeight="1" x14ac:dyDescent="0.25">
      <c r="A162" s="67" t="s">
        <v>312</v>
      </c>
      <c r="B162" s="277"/>
      <c r="C162" s="885"/>
      <c r="D162" s="277"/>
      <c r="E162" s="277"/>
      <c r="F162" s="277"/>
      <c r="G162" s="766"/>
    </row>
    <row r="163" spans="1:7" ht="11.25" customHeight="1" x14ac:dyDescent="0.25">
      <c r="A163" s="67" t="s">
        <v>200</v>
      </c>
      <c r="B163" s="277"/>
      <c r="C163" s="885"/>
      <c r="D163" s="277"/>
      <c r="E163" s="277"/>
      <c r="F163" s="277"/>
      <c r="G163" s="766"/>
    </row>
    <row r="164" spans="1:7" ht="11.25" customHeight="1" x14ac:dyDescent="0.25">
      <c r="A164" s="66" t="s">
        <v>529</v>
      </c>
      <c r="B164" s="277"/>
      <c r="C164" s="885"/>
      <c r="D164" s="277"/>
      <c r="E164" s="277"/>
      <c r="F164" s="277"/>
      <c r="G164" s="766"/>
    </row>
    <row r="165" spans="1:7" ht="11.25" customHeight="1" x14ac:dyDescent="0.25">
      <c r="A165" s="67" t="s">
        <v>1114</v>
      </c>
      <c r="B165" s="277"/>
      <c r="C165" s="885"/>
      <c r="D165" s="277"/>
      <c r="E165" s="277"/>
      <c r="F165" s="277"/>
      <c r="G165" s="766"/>
    </row>
    <row r="166" spans="1:7" ht="11.25" customHeight="1" x14ac:dyDescent="0.25">
      <c r="A166" s="67" t="s">
        <v>826</v>
      </c>
      <c r="B166" s="277"/>
      <c r="C166" s="885"/>
      <c r="D166" s="277"/>
      <c r="E166" s="277"/>
      <c r="F166" s="277"/>
      <c r="G166" s="766"/>
    </row>
    <row r="167" spans="1:7" ht="11.25" customHeight="1" x14ac:dyDescent="0.25">
      <c r="A167" s="67" t="s">
        <v>92</v>
      </c>
      <c r="B167" s="277"/>
      <c r="C167" s="885"/>
      <c r="D167" s="277"/>
      <c r="E167" s="277"/>
      <c r="F167" s="277"/>
      <c r="G167" s="766"/>
    </row>
    <row r="168" spans="1:7" ht="11.25" customHeight="1" thickBot="1" x14ac:dyDescent="0.3">
      <c r="A168" s="69" t="s">
        <v>135</v>
      </c>
      <c r="B168" s="282"/>
      <c r="C168" s="854"/>
      <c r="D168" s="282"/>
      <c r="E168" s="282"/>
      <c r="F168" s="282"/>
      <c r="G168" s="965"/>
    </row>
    <row r="169" spans="1:7" ht="13.8" thickTop="1" x14ac:dyDescent="0.25"/>
    <row r="171" spans="1:7" x14ac:dyDescent="0.25">
      <c r="A171" s="1019"/>
    </row>
    <row r="172" spans="1:7" x14ac:dyDescent="0.25">
      <c r="A172" s="1019"/>
    </row>
  </sheetData>
  <sheetProtection algorithmName="SHA-512" hashValue="Id9wLLeyHsF5UgVHDfSGZ8RgtsGIWJk5iljK5bmj2iDmQtKlxDKvnfuRh3wwTpwFFWJIs282e2e7CTsykglqNA==" saltValue="ZFciziaBcaTn0PIgisI2kw==" spinCount="100000" sheet="1" objects="1" scenarios="1"/>
  <mergeCells count="1">
    <mergeCell ref="A160:G160"/>
  </mergeCells>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3"/>
  <sheetViews>
    <sheetView zoomScaleNormal="100" workbookViewId="0">
      <pane ySplit="2148" topLeftCell="A4" activePane="bottomLeft"/>
      <selection sqref="A1:XFD1048576"/>
      <selection pane="bottomLeft" activeCell="A4" sqref="A4"/>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5" width="12.5546875" style="284" customWidth="1"/>
    <col min="6" max="6" width="12.88671875" style="284" customWidth="1"/>
    <col min="7" max="7" width="12.5546875" style="284" customWidth="1"/>
    <col min="8" max="16384" width="9.109375" style="280"/>
  </cols>
  <sheetData>
    <row r="1" spans="1:7" s="275" customFormat="1" ht="46.8" x14ac:dyDescent="0.3">
      <c r="A1" s="1067" t="s">
        <v>196</v>
      </c>
      <c r="B1" s="801"/>
      <c r="C1" s="801"/>
      <c r="D1" s="801"/>
      <c r="E1" s="801"/>
      <c r="F1" s="802"/>
      <c r="G1" s="801"/>
    </row>
    <row r="2" spans="1:7" s="275" customFormat="1" ht="15.9" customHeight="1" thickBot="1" x14ac:dyDescent="0.25">
      <c r="A2" s="1003"/>
      <c r="B2" s="801"/>
      <c r="C2" s="1004"/>
      <c r="D2" s="801"/>
      <c r="E2" s="801"/>
      <c r="F2" s="802"/>
      <c r="G2" s="801"/>
    </row>
    <row r="3" spans="1:7" s="278" customFormat="1" ht="31.5" customHeight="1" thickTop="1" thickBot="1" x14ac:dyDescent="0.25">
      <c r="A3" s="1040" t="s">
        <v>242</v>
      </c>
      <c r="B3" s="1041" t="s">
        <v>199</v>
      </c>
      <c r="C3" s="1188" t="s">
        <v>526</v>
      </c>
      <c r="D3" s="1282" t="s">
        <v>424</v>
      </c>
      <c r="E3" s="1283" t="s">
        <v>751</v>
      </c>
      <c r="F3" s="1283" t="s">
        <v>526</v>
      </c>
      <c r="G3" s="1284" t="s">
        <v>426</v>
      </c>
    </row>
    <row r="4" spans="1:7" s="278" customFormat="1" ht="11.25" customHeight="1" x14ac:dyDescent="0.2">
      <c r="A4" s="309" t="s">
        <v>589</v>
      </c>
      <c r="B4" s="1194">
        <v>200</v>
      </c>
      <c r="C4" s="1193" t="s">
        <v>1464</v>
      </c>
      <c r="D4" s="783">
        <v>1950</v>
      </c>
      <c r="E4" s="1159">
        <v>200</v>
      </c>
      <c r="F4" s="1159" t="s">
        <v>427</v>
      </c>
      <c r="G4" s="1195">
        <v>50000</v>
      </c>
    </row>
    <row r="5" spans="1:7" s="278" customFormat="1" ht="11.25" customHeight="1" x14ac:dyDescent="0.2">
      <c r="A5" s="279" t="s">
        <v>590</v>
      </c>
      <c r="B5" s="1194">
        <v>1965</v>
      </c>
      <c r="C5" s="1193" t="s">
        <v>1463</v>
      </c>
      <c r="D5" s="787">
        <v>1965</v>
      </c>
      <c r="E5" s="1159" t="s">
        <v>381</v>
      </c>
      <c r="F5" s="1159" t="s">
        <v>381</v>
      </c>
      <c r="G5" s="1195">
        <v>50000</v>
      </c>
    </row>
    <row r="6" spans="1:7" s="278" customFormat="1" ht="11.25" customHeight="1" x14ac:dyDescent="0.2">
      <c r="A6" s="279" t="s">
        <v>591</v>
      </c>
      <c r="B6" s="1194">
        <v>50000</v>
      </c>
      <c r="C6" s="1193" t="s">
        <v>426</v>
      </c>
      <c r="D6" s="787">
        <v>500000000</v>
      </c>
      <c r="E6" s="1159" t="s">
        <v>257</v>
      </c>
      <c r="F6" s="1159" t="s">
        <v>427</v>
      </c>
      <c r="G6" s="1195">
        <v>50000</v>
      </c>
    </row>
    <row r="7" spans="1:7" s="278" customFormat="1" ht="11.25" customHeight="1" x14ac:dyDescent="0.2">
      <c r="A7" s="279" t="s">
        <v>592</v>
      </c>
      <c r="B7" s="1194">
        <v>8.5</v>
      </c>
      <c r="C7" s="1193" t="s">
        <v>1463</v>
      </c>
      <c r="D7" s="787">
        <v>8.5</v>
      </c>
      <c r="E7" s="1159" t="s">
        <v>374</v>
      </c>
      <c r="F7" s="1159" t="s">
        <v>427</v>
      </c>
      <c r="G7" s="1195">
        <v>50000</v>
      </c>
    </row>
    <row r="8" spans="1:7" s="278" customFormat="1" ht="11.25" customHeight="1" x14ac:dyDescent="0.2">
      <c r="A8" s="279" t="s">
        <v>171</v>
      </c>
      <c r="B8" s="1194">
        <v>50000</v>
      </c>
      <c r="C8" s="1193" t="s">
        <v>426</v>
      </c>
      <c r="D8" s="787">
        <v>104500</v>
      </c>
      <c r="E8" s="1159" t="s">
        <v>381</v>
      </c>
      <c r="F8" s="1159" t="s">
        <v>381</v>
      </c>
      <c r="G8" s="1195">
        <v>50000</v>
      </c>
    </row>
    <row r="9" spans="1:7" s="278" customFormat="1" ht="11.25" customHeight="1" x14ac:dyDescent="0.2">
      <c r="A9" s="305" t="s">
        <v>172</v>
      </c>
      <c r="B9" s="1194">
        <v>50000</v>
      </c>
      <c r="C9" s="1193" t="s">
        <v>426</v>
      </c>
      <c r="D9" s="787">
        <v>610000</v>
      </c>
      <c r="E9" s="1159" t="s">
        <v>381</v>
      </c>
      <c r="F9" s="1159" t="s">
        <v>381</v>
      </c>
      <c r="G9" s="1195">
        <v>50000</v>
      </c>
    </row>
    <row r="10" spans="1:7" s="278" customFormat="1" ht="11.25" customHeight="1" x14ac:dyDescent="0.2">
      <c r="A10" s="305" t="s">
        <v>103</v>
      </c>
      <c r="B10" s="1194">
        <v>50000</v>
      </c>
      <c r="C10" s="1193" t="s">
        <v>426</v>
      </c>
      <c r="D10" s="787">
        <v>610000</v>
      </c>
      <c r="E10" s="1159" t="s">
        <v>381</v>
      </c>
      <c r="F10" s="1159" t="s">
        <v>381</v>
      </c>
      <c r="G10" s="1195">
        <v>50000</v>
      </c>
    </row>
    <row r="11" spans="1:7" s="278" customFormat="1" ht="11.25" customHeight="1" x14ac:dyDescent="0.2">
      <c r="A11" s="279" t="s">
        <v>593</v>
      </c>
      <c r="B11" s="1194">
        <v>21.5</v>
      </c>
      <c r="C11" s="1193" t="s">
        <v>1463</v>
      </c>
      <c r="D11" s="787">
        <v>21.5</v>
      </c>
      <c r="E11" s="1159" t="s">
        <v>381</v>
      </c>
      <c r="F11" s="1159" t="s">
        <v>381</v>
      </c>
      <c r="G11" s="1195">
        <v>50000</v>
      </c>
    </row>
    <row r="12" spans="1:7" s="278" customFormat="1" ht="11.25" customHeight="1" x14ac:dyDescent="0.2">
      <c r="A12" s="279" t="s">
        <v>594</v>
      </c>
      <c r="B12" s="1194">
        <v>50000</v>
      </c>
      <c r="C12" s="1193" t="s">
        <v>426</v>
      </c>
      <c r="D12" s="787" t="s">
        <v>1014</v>
      </c>
      <c r="E12" s="1159"/>
      <c r="F12" s="1159" t="s">
        <v>381</v>
      </c>
      <c r="G12" s="1195">
        <v>50000</v>
      </c>
    </row>
    <row r="13" spans="1:7" s="278" customFormat="1" ht="11.25" customHeight="1" x14ac:dyDescent="0.2">
      <c r="A13" s="279" t="s">
        <v>731</v>
      </c>
      <c r="B13" s="1194">
        <v>50000</v>
      </c>
      <c r="C13" s="1193" t="s">
        <v>426</v>
      </c>
      <c r="D13" s="787" t="s">
        <v>1014</v>
      </c>
      <c r="E13" s="1159" t="s">
        <v>381</v>
      </c>
      <c r="F13" s="1159" t="s">
        <v>381</v>
      </c>
      <c r="G13" s="1195">
        <v>50000</v>
      </c>
    </row>
    <row r="14" spans="1:7" s="278" customFormat="1" ht="11.25" customHeight="1" x14ac:dyDescent="0.2">
      <c r="A14" s="279" t="s">
        <v>104</v>
      </c>
      <c r="B14" s="1194">
        <v>17500</v>
      </c>
      <c r="C14" s="1193" t="s">
        <v>1463</v>
      </c>
      <c r="D14" s="787">
        <v>17500</v>
      </c>
      <c r="E14" s="1159" t="s">
        <v>381</v>
      </c>
      <c r="F14" s="1159" t="s">
        <v>381</v>
      </c>
      <c r="G14" s="1195">
        <v>50000</v>
      </c>
    </row>
    <row r="15" spans="1:7" s="278" customFormat="1" ht="11.25" customHeight="1" x14ac:dyDescent="0.2">
      <c r="A15" s="279" t="s">
        <v>732</v>
      </c>
      <c r="B15" s="1194">
        <v>50000</v>
      </c>
      <c r="C15" s="1193" t="s">
        <v>426</v>
      </c>
      <c r="D15" s="787" t="s">
        <v>1014</v>
      </c>
      <c r="E15" s="1159" t="s">
        <v>381</v>
      </c>
      <c r="F15" s="1159" t="s">
        <v>381</v>
      </c>
      <c r="G15" s="1195">
        <v>50000</v>
      </c>
    </row>
    <row r="16" spans="1:7" s="278" customFormat="1" ht="11.25" customHeight="1" x14ac:dyDescent="0.2">
      <c r="A16" s="279" t="s">
        <v>1245</v>
      </c>
      <c r="B16" s="1194">
        <v>1900</v>
      </c>
      <c r="C16" s="1193" t="s">
        <v>1463</v>
      </c>
      <c r="D16" s="787">
        <v>1900</v>
      </c>
      <c r="E16" s="1159" t="s">
        <v>381</v>
      </c>
      <c r="F16" s="1159" t="s">
        <v>381</v>
      </c>
      <c r="G16" s="1195">
        <v>50000</v>
      </c>
    </row>
    <row r="17" spans="1:7" s="278" customFormat="1" ht="11.25" customHeight="1" x14ac:dyDescent="0.2">
      <c r="A17" s="279" t="s">
        <v>733</v>
      </c>
      <c r="B17" s="1194">
        <v>20000</v>
      </c>
      <c r="C17" s="1193" t="s">
        <v>1464</v>
      </c>
      <c r="D17" s="787">
        <v>895000</v>
      </c>
      <c r="E17" s="1159">
        <v>20000</v>
      </c>
      <c r="F17" s="1159" t="s">
        <v>427</v>
      </c>
      <c r="G17" s="1195">
        <v>50000</v>
      </c>
    </row>
    <row r="18" spans="1:7" s="278" customFormat="1" ht="11.25" customHeight="1" x14ac:dyDescent="0.2">
      <c r="A18" s="279" t="s">
        <v>734</v>
      </c>
      <c r="B18" s="1194">
        <v>4.7</v>
      </c>
      <c r="C18" s="1193" t="s">
        <v>1463</v>
      </c>
      <c r="D18" s="787">
        <v>4.7</v>
      </c>
      <c r="E18" s="1159" t="s">
        <v>381</v>
      </c>
      <c r="F18" s="1159" t="s">
        <v>381</v>
      </c>
      <c r="G18" s="1195">
        <v>50000</v>
      </c>
    </row>
    <row r="19" spans="1:7" s="278" customFormat="1" ht="11.25" customHeight="1" x14ac:dyDescent="0.2">
      <c r="A19" s="279" t="s">
        <v>735</v>
      </c>
      <c r="B19" s="1194">
        <v>0.8</v>
      </c>
      <c r="C19" s="1193" t="s">
        <v>1463</v>
      </c>
      <c r="D19" s="787">
        <v>0.8</v>
      </c>
      <c r="E19" s="1159" t="s">
        <v>381</v>
      </c>
      <c r="F19" s="1159" t="s">
        <v>381</v>
      </c>
      <c r="G19" s="1195">
        <v>50000</v>
      </c>
    </row>
    <row r="20" spans="1:7" s="278" customFormat="1" ht="11.25" customHeight="1" x14ac:dyDescent="0.2">
      <c r="A20" s="279" t="s">
        <v>736</v>
      </c>
      <c r="B20" s="1194">
        <v>0.75</v>
      </c>
      <c r="C20" s="1193" t="s">
        <v>1463</v>
      </c>
      <c r="D20" s="787">
        <v>0.75</v>
      </c>
      <c r="E20" s="1159" t="s">
        <v>381</v>
      </c>
      <c r="F20" s="1159" t="s">
        <v>381</v>
      </c>
      <c r="G20" s="1195">
        <v>50000</v>
      </c>
    </row>
    <row r="21" spans="1:7" s="278" customFormat="1" ht="11.25" customHeight="1" x14ac:dyDescent="0.2">
      <c r="A21" s="279" t="s">
        <v>737</v>
      </c>
      <c r="B21" s="1194">
        <v>0.12999999999999998</v>
      </c>
      <c r="C21" s="1193" t="s">
        <v>1463</v>
      </c>
      <c r="D21" s="787">
        <v>0.12999999999999998</v>
      </c>
      <c r="E21" s="1159" t="s">
        <v>381</v>
      </c>
      <c r="F21" s="1159" t="s">
        <v>381</v>
      </c>
      <c r="G21" s="1195">
        <v>50000</v>
      </c>
    </row>
    <row r="22" spans="1:7" s="278" customFormat="1" ht="11.25" customHeight="1" x14ac:dyDescent="0.2">
      <c r="A22" s="279" t="s">
        <v>738</v>
      </c>
      <c r="B22" s="1194">
        <v>0.4</v>
      </c>
      <c r="C22" s="1193" t="s">
        <v>1463</v>
      </c>
      <c r="D22" s="787">
        <v>0.4</v>
      </c>
      <c r="E22" s="1159" t="s">
        <v>381</v>
      </c>
      <c r="F22" s="1159" t="s">
        <v>381</v>
      </c>
      <c r="G22" s="1195">
        <v>50000</v>
      </c>
    </row>
    <row r="23" spans="1:7" s="278" customFormat="1" ht="11.25" customHeight="1" x14ac:dyDescent="0.2">
      <c r="A23" s="279" t="s">
        <v>136</v>
      </c>
      <c r="B23" s="1194">
        <v>50000</v>
      </c>
      <c r="C23" s="1193" t="s">
        <v>426</v>
      </c>
      <c r="D23" s="787" t="s">
        <v>1014</v>
      </c>
      <c r="E23" s="1159" t="s">
        <v>381</v>
      </c>
      <c r="F23" s="1159" t="s">
        <v>381</v>
      </c>
      <c r="G23" s="1195">
        <v>50000</v>
      </c>
    </row>
    <row r="24" spans="1:7" s="278" customFormat="1" ht="11.25" customHeight="1" x14ac:dyDescent="0.2">
      <c r="A24" s="279" t="s">
        <v>243</v>
      </c>
      <c r="B24" s="1194">
        <v>5</v>
      </c>
      <c r="C24" s="1193" t="s">
        <v>1464</v>
      </c>
      <c r="D24" s="787">
        <v>3740</v>
      </c>
      <c r="E24" s="1159">
        <v>5</v>
      </c>
      <c r="F24" s="1159" t="s">
        <v>301</v>
      </c>
      <c r="G24" s="1195">
        <v>50000</v>
      </c>
    </row>
    <row r="25" spans="1:7" s="278" customFormat="1" ht="11.25" customHeight="1" x14ac:dyDescent="0.2">
      <c r="A25" s="279" t="s">
        <v>137</v>
      </c>
      <c r="B25" s="1194">
        <v>3600</v>
      </c>
      <c r="C25" s="1193" t="s">
        <v>1464</v>
      </c>
      <c r="D25" s="787">
        <v>8600000</v>
      </c>
      <c r="E25" s="1159">
        <v>3600</v>
      </c>
      <c r="F25" s="1159" t="s">
        <v>301</v>
      </c>
      <c r="G25" s="1195">
        <v>50000</v>
      </c>
    </row>
    <row r="26" spans="1:7" s="278" customFormat="1" ht="11.25" customHeight="1" x14ac:dyDescent="0.2">
      <c r="A26" s="789" t="s">
        <v>1177</v>
      </c>
      <c r="B26" s="1194">
        <v>3200</v>
      </c>
      <c r="C26" s="1193" t="s">
        <v>1464</v>
      </c>
      <c r="D26" s="787">
        <v>850000</v>
      </c>
      <c r="E26" s="1159">
        <v>3200</v>
      </c>
      <c r="F26" s="1159" t="s">
        <v>427</v>
      </c>
      <c r="G26" s="1195">
        <v>50000</v>
      </c>
    </row>
    <row r="27" spans="1:7" s="278" customFormat="1" ht="11.25" customHeight="1" x14ac:dyDescent="0.2">
      <c r="A27" s="279" t="s">
        <v>138</v>
      </c>
      <c r="B27" s="1194">
        <v>135</v>
      </c>
      <c r="C27" s="1193" t="s">
        <v>1463</v>
      </c>
      <c r="D27" s="787">
        <v>135</v>
      </c>
      <c r="E27" s="1159" t="s">
        <v>381</v>
      </c>
      <c r="F27" s="1159" t="s">
        <v>381</v>
      </c>
      <c r="G27" s="1195">
        <v>50000</v>
      </c>
    </row>
    <row r="28" spans="1:7" s="278" customFormat="1" ht="11.25" customHeight="1" x14ac:dyDescent="0.2">
      <c r="A28" s="279" t="s">
        <v>139</v>
      </c>
      <c r="B28" s="1194">
        <v>50000</v>
      </c>
      <c r="C28" s="1193" t="s">
        <v>426</v>
      </c>
      <c r="D28" s="787" t="s">
        <v>1014</v>
      </c>
      <c r="E28" s="1159" t="s">
        <v>381</v>
      </c>
      <c r="F28" s="1159" t="s">
        <v>381</v>
      </c>
      <c r="G28" s="1195">
        <v>50000</v>
      </c>
    </row>
    <row r="29" spans="1:7" s="278" customFormat="1" ht="11.25" customHeight="1" x14ac:dyDescent="0.2">
      <c r="A29" s="279" t="s">
        <v>140</v>
      </c>
      <c r="B29" s="1194">
        <v>50000</v>
      </c>
      <c r="C29" s="1193" t="s">
        <v>426</v>
      </c>
      <c r="D29" s="787">
        <v>1516000</v>
      </c>
      <c r="E29" s="1159" t="s">
        <v>381</v>
      </c>
      <c r="F29" s="1159" t="s">
        <v>381</v>
      </c>
      <c r="G29" s="1195">
        <v>50000</v>
      </c>
    </row>
    <row r="30" spans="1:7" s="278" customFormat="1" ht="11.25" customHeight="1" x14ac:dyDescent="0.2">
      <c r="A30" s="279" t="s">
        <v>141</v>
      </c>
      <c r="B30" s="1194">
        <v>5100</v>
      </c>
      <c r="C30" s="1193" t="s">
        <v>1464</v>
      </c>
      <c r="D30" s="787">
        <v>1550000</v>
      </c>
      <c r="E30" s="1159">
        <v>5100</v>
      </c>
      <c r="F30" s="1159" t="s">
        <v>427</v>
      </c>
      <c r="G30" s="1195">
        <v>50000</v>
      </c>
    </row>
    <row r="31" spans="1:7" s="278" customFormat="1" ht="11.25" customHeight="1" x14ac:dyDescent="0.2">
      <c r="A31" s="279" t="s">
        <v>142</v>
      </c>
      <c r="B31" s="1194">
        <v>50000</v>
      </c>
      <c r="C31" s="1193" t="s">
        <v>426</v>
      </c>
      <c r="D31" s="787">
        <v>7600000</v>
      </c>
      <c r="E31" s="1159" t="s">
        <v>381</v>
      </c>
      <c r="F31" s="1159" t="s">
        <v>381</v>
      </c>
      <c r="G31" s="1195">
        <v>50000</v>
      </c>
    </row>
    <row r="32" spans="1:7" s="278" customFormat="1" ht="11.25" customHeight="1" x14ac:dyDescent="0.2">
      <c r="A32" s="279" t="s">
        <v>143</v>
      </c>
      <c r="B32" s="1194">
        <v>50000</v>
      </c>
      <c r="C32" s="1193" t="s">
        <v>426</v>
      </c>
      <c r="D32" s="787" t="s">
        <v>1014</v>
      </c>
      <c r="E32" s="1159" t="s">
        <v>381</v>
      </c>
      <c r="F32" s="1159" t="s">
        <v>381</v>
      </c>
      <c r="G32" s="1195">
        <v>50000</v>
      </c>
    </row>
    <row r="33" spans="1:7" s="278" customFormat="1" ht="11.25" customHeight="1" x14ac:dyDescent="0.2">
      <c r="A33" s="279" t="s">
        <v>144</v>
      </c>
      <c r="B33" s="1194">
        <v>5200</v>
      </c>
      <c r="C33" s="1193" t="s">
        <v>1464</v>
      </c>
      <c r="D33" s="787">
        <v>396500</v>
      </c>
      <c r="E33" s="1159">
        <v>5200</v>
      </c>
      <c r="F33" s="1159" t="s">
        <v>427</v>
      </c>
      <c r="G33" s="1195">
        <v>50000</v>
      </c>
    </row>
    <row r="34" spans="1:7" s="278" customFormat="1" ht="11.25" customHeight="1" x14ac:dyDescent="0.2">
      <c r="A34" s="279" t="s">
        <v>655</v>
      </c>
      <c r="B34" s="1194">
        <v>25</v>
      </c>
      <c r="C34" s="1193" t="s">
        <v>1464</v>
      </c>
      <c r="D34" s="787">
        <v>28</v>
      </c>
      <c r="E34" s="1159">
        <v>25</v>
      </c>
      <c r="F34" s="1159" t="s">
        <v>427</v>
      </c>
      <c r="G34" s="1195">
        <v>50000</v>
      </c>
    </row>
    <row r="35" spans="1:7" s="278" customFormat="1" ht="11.25" customHeight="1" x14ac:dyDescent="0.2">
      <c r="A35" s="279" t="s">
        <v>145</v>
      </c>
      <c r="B35" s="1194">
        <v>50000</v>
      </c>
      <c r="C35" s="1193" t="s">
        <v>426</v>
      </c>
      <c r="D35" s="787">
        <v>1950000</v>
      </c>
      <c r="E35" s="1159" t="s">
        <v>381</v>
      </c>
      <c r="F35" s="1159" t="s">
        <v>381</v>
      </c>
      <c r="G35" s="1195">
        <v>50000</v>
      </c>
    </row>
    <row r="36" spans="1:7" s="278" customFormat="1" ht="11.25" customHeight="1" x14ac:dyDescent="0.2">
      <c r="A36" s="279" t="s">
        <v>146</v>
      </c>
      <c r="B36" s="1194">
        <v>500</v>
      </c>
      <c r="C36" s="1193" t="s">
        <v>1464</v>
      </c>
      <c r="D36" s="787">
        <v>249000</v>
      </c>
      <c r="E36" s="1159">
        <v>500</v>
      </c>
      <c r="F36" s="1159" t="s">
        <v>427</v>
      </c>
      <c r="G36" s="1195">
        <v>50000</v>
      </c>
    </row>
    <row r="37" spans="1:7" s="278" customFormat="1" ht="11.25" customHeight="1" x14ac:dyDescent="0.2">
      <c r="A37" s="279" t="s">
        <v>829</v>
      </c>
      <c r="B37" s="1194">
        <v>160</v>
      </c>
      <c r="C37" s="1193" t="s">
        <v>1464</v>
      </c>
      <c r="D37" s="787">
        <v>3355000</v>
      </c>
      <c r="E37" s="1159">
        <v>160</v>
      </c>
      <c r="F37" s="1159" t="s">
        <v>301</v>
      </c>
      <c r="G37" s="1195">
        <v>50000</v>
      </c>
    </row>
    <row r="38" spans="1:7" ht="11.25" customHeight="1" x14ac:dyDescent="0.2">
      <c r="A38" s="307" t="s">
        <v>147</v>
      </c>
      <c r="B38" s="1194">
        <v>24000</v>
      </c>
      <c r="C38" s="1193" t="s">
        <v>1464</v>
      </c>
      <c r="D38" s="787">
        <v>3975000</v>
      </c>
      <c r="E38" s="1159">
        <v>24000</v>
      </c>
      <c r="F38" s="1159" t="s">
        <v>427</v>
      </c>
      <c r="G38" s="1195">
        <v>50000</v>
      </c>
    </row>
    <row r="39" spans="1:7" ht="11.25" customHeight="1" x14ac:dyDescent="0.2">
      <c r="A39" s="279" t="s">
        <v>830</v>
      </c>
      <c r="B39" s="1194">
        <v>50000</v>
      </c>
      <c r="C39" s="1193" t="s">
        <v>426</v>
      </c>
      <c r="D39" s="787">
        <v>2660000</v>
      </c>
      <c r="E39" s="654" t="s">
        <v>381</v>
      </c>
      <c r="F39" s="1159" t="s">
        <v>381</v>
      </c>
      <c r="G39" s="1195">
        <v>50000</v>
      </c>
    </row>
    <row r="40" spans="1:7" ht="11.25" customHeight="1" x14ac:dyDescent="0.2">
      <c r="A40" s="279" t="s">
        <v>148</v>
      </c>
      <c r="B40" s="1194">
        <v>1.8</v>
      </c>
      <c r="C40" s="1193" t="s">
        <v>1464</v>
      </c>
      <c r="D40" s="787">
        <v>5650000</v>
      </c>
      <c r="E40" s="654">
        <v>1.8</v>
      </c>
      <c r="F40" s="1159" t="s">
        <v>427</v>
      </c>
      <c r="G40" s="1195">
        <v>50000</v>
      </c>
    </row>
    <row r="41" spans="1:7" ht="11.25" customHeight="1" x14ac:dyDescent="0.2">
      <c r="A41" s="279" t="s">
        <v>653</v>
      </c>
      <c r="B41" s="1194">
        <v>50000</v>
      </c>
      <c r="C41" s="1193" t="s">
        <v>426</v>
      </c>
      <c r="D41" s="787" t="s">
        <v>1014</v>
      </c>
      <c r="E41" s="654" t="s">
        <v>381</v>
      </c>
      <c r="F41" s="1159" t="s">
        <v>381</v>
      </c>
      <c r="G41" s="1195">
        <v>50000</v>
      </c>
    </row>
    <row r="42" spans="1:7" ht="11.25" customHeight="1" x14ac:dyDescent="0.2">
      <c r="A42" s="279" t="s">
        <v>827</v>
      </c>
      <c r="B42" s="1194">
        <v>50000</v>
      </c>
      <c r="C42" s="1193" t="s">
        <v>426</v>
      </c>
      <c r="D42" s="787" t="s">
        <v>1014</v>
      </c>
      <c r="E42" s="654" t="s">
        <v>381</v>
      </c>
      <c r="F42" s="1159" t="s">
        <v>381</v>
      </c>
      <c r="G42" s="1195">
        <v>50000</v>
      </c>
    </row>
    <row r="43" spans="1:7" ht="11.25" customHeight="1" x14ac:dyDescent="0.2">
      <c r="A43" s="279" t="s">
        <v>828</v>
      </c>
      <c r="B43" s="1194">
        <v>50000</v>
      </c>
      <c r="C43" s="1193" t="s">
        <v>426</v>
      </c>
      <c r="D43" s="787">
        <v>845000000</v>
      </c>
      <c r="E43" s="654" t="s">
        <v>381</v>
      </c>
      <c r="F43" s="1159" t="s">
        <v>381</v>
      </c>
      <c r="G43" s="1195">
        <v>50000</v>
      </c>
    </row>
    <row r="44" spans="1:7" ht="11.25" customHeight="1" x14ac:dyDescent="0.2">
      <c r="A44" s="279" t="s">
        <v>149</v>
      </c>
      <c r="B44" s="1194">
        <v>1</v>
      </c>
      <c r="C44" s="1193" t="s">
        <v>1463</v>
      </c>
      <c r="D44" s="787">
        <v>1</v>
      </c>
      <c r="E44" s="654" t="s">
        <v>381</v>
      </c>
      <c r="F44" s="1159" t="s">
        <v>381</v>
      </c>
      <c r="G44" s="1195">
        <v>50000</v>
      </c>
    </row>
    <row r="45" spans="1:7" ht="11.25" customHeight="1" x14ac:dyDescent="0.2">
      <c r="A45" s="279" t="s">
        <v>150</v>
      </c>
      <c r="B45" s="1194">
        <v>50000</v>
      </c>
      <c r="C45" s="1193" t="s">
        <v>426</v>
      </c>
      <c r="D45" s="787" t="s">
        <v>1014</v>
      </c>
      <c r="E45" s="654" t="s">
        <v>381</v>
      </c>
      <c r="F45" s="1159" t="s">
        <v>381</v>
      </c>
      <c r="G45" s="1195">
        <v>50000</v>
      </c>
    </row>
    <row r="46" spans="1:7" ht="11.25" customHeight="1" x14ac:dyDescent="0.2">
      <c r="A46" s="279" t="s">
        <v>151</v>
      </c>
      <c r="B46" s="1194">
        <v>50000</v>
      </c>
      <c r="C46" s="1193" t="s">
        <v>426</v>
      </c>
      <c r="D46" s="787" t="s">
        <v>1014</v>
      </c>
      <c r="E46" s="654" t="s">
        <v>381</v>
      </c>
      <c r="F46" s="1159" t="s">
        <v>381</v>
      </c>
      <c r="G46" s="1195">
        <v>50000</v>
      </c>
    </row>
    <row r="47" spans="1:7" ht="11.25" customHeight="1" x14ac:dyDescent="0.2">
      <c r="A47" s="279" t="s">
        <v>152</v>
      </c>
      <c r="B47" s="1194">
        <v>1700</v>
      </c>
      <c r="C47" s="1193" t="s">
        <v>1464</v>
      </c>
      <c r="D47" s="787">
        <v>47700000</v>
      </c>
      <c r="E47" s="654">
        <v>1700</v>
      </c>
      <c r="F47" s="1159" t="s">
        <v>427</v>
      </c>
      <c r="G47" s="1195">
        <v>50000</v>
      </c>
    </row>
    <row r="48" spans="1:7" ht="11.25" customHeight="1" x14ac:dyDescent="0.2">
      <c r="A48" s="305" t="s">
        <v>105</v>
      </c>
      <c r="B48" s="1194">
        <v>29850</v>
      </c>
      <c r="C48" s="1193" t="s">
        <v>1463</v>
      </c>
      <c r="D48" s="787">
        <v>29850</v>
      </c>
      <c r="E48" s="654" t="s">
        <v>381</v>
      </c>
      <c r="F48" s="1159" t="s">
        <v>381</v>
      </c>
      <c r="G48" s="1195">
        <v>50000</v>
      </c>
    </row>
    <row r="49" spans="1:7" ht="11.25" customHeight="1" x14ac:dyDescent="0.2">
      <c r="A49" s="279" t="s">
        <v>106</v>
      </c>
      <c r="B49" s="1194">
        <v>50000</v>
      </c>
      <c r="C49" s="1193" t="s">
        <v>426</v>
      </c>
      <c r="D49" s="787">
        <v>251000000</v>
      </c>
      <c r="E49" s="654" t="s">
        <v>381</v>
      </c>
      <c r="F49" s="1159" t="s">
        <v>381</v>
      </c>
      <c r="G49" s="1195">
        <v>50000</v>
      </c>
    </row>
    <row r="50" spans="1:7" ht="11.25" customHeight="1" x14ac:dyDescent="0.2">
      <c r="A50" s="279" t="s">
        <v>153</v>
      </c>
      <c r="B50" s="1194">
        <v>1.25</v>
      </c>
      <c r="C50" s="1193" t="s">
        <v>1463</v>
      </c>
      <c r="D50" s="787">
        <v>1.25</v>
      </c>
      <c r="E50" s="654" t="s">
        <v>381</v>
      </c>
      <c r="F50" s="1159" t="s">
        <v>381</v>
      </c>
      <c r="G50" s="1195">
        <v>50000</v>
      </c>
    </row>
    <row r="51" spans="1:7" ht="11.25" customHeight="1" x14ac:dyDescent="0.2">
      <c r="A51" s="279" t="s">
        <v>401</v>
      </c>
      <c r="B51" s="1194">
        <v>100</v>
      </c>
      <c r="C51" s="1193" t="s">
        <v>1464</v>
      </c>
      <c r="D51" s="787">
        <v>615000</v>
      </c>
      <c r="E51" s="654">
        <v>100</v>
      </c>
      <c r="F51" s="1159" t="s">
        <v>301</v>
      </c>
      <c r="G51" s="1195">
        <v>50000</v>
      </c>
    </row>
    <row r="52" spans="1:7" ht="11.25" customHeight="1" x14ac:dyDescent="0.2">
      <c r="A52" s="279" t="s">
        <v>154</v>
      </c>
      <c r="B52" s="1194">
        <v>50000</v>
      </c>
      <c r="C52" s="1193" t="s">
        <v>426</v>
      </c>
      <c r="D52" s="787">
        <v>1350000</v>
      </c>
      <c r="E52" s="654" t="s">
        <v>381</v>
      </c>
      <c r="F52" s="1159" t="s">
        <v>381</v>
      </c>
      <c r="G52" s="1195">
        <v>50000</v>
      </c>
    </row>
    <row r="53" spans="1:7" ht="11.25" customHeight="1" x14ac:dyDescent="0.2">
      <c r="A53" s="279" t="s">
        <v>528</v>
      </c>
      <c r="B53" s="1194">
        <v>50000</v>
      </c>
      <c r="C53" s="1193" t="s">
        <v>426</v>
      </c>
      <c r="D53" s="787">
        <v>1955000</v>
      </c>
      <c r="E53" s="654" t="s">
        <v>381</v>
      </c>
      <c r="F53" s="1159" t="s">
        <v>381</v>
      </c>
      <c r="G53" s="1195">
        <v>50000</v>
      </c>
    </row>
    <row r="54" spans="1:7" ht="11.25" customHeight="1" x14ac:dyDescent="0.2">
      <c r="A54" s="279" t="s">
        <v>155</v>
      </c>
      <c r="B54" s="1194">
        <v>100</v>
      </c>
      <c r="C54" s="1193" t="s">
        <v>1464</v>
      </c>
      <c r="D54" s="787">
        <v>78000</v>
      </c>
      <c r="E54" s="654">
        <v>100</v>
      </c>
      <c r="F54" s="1159" t="s">
        <v>427</v>
      </c>
      <c r="G54" s="1195">
        <v>50000</v>
      </c>
    </row>
    <row r="55" spans="1:7" ht="11.25" customHeight="1" x14ac:dyDescent="0.2">
      <c r="A55" s="279" t="s">
        <v>235</v>
      </c>
      <c r="B55" s="1194">
        <v>50000</v>
      </c>
      <c r="C55" s="1193" t="s">
        <v>426</v>
      </c>
      <c r="D55" s="787">
        <v>78000</v>
      </c>
      <c r="E55" s="654" t="s">
        <v>381</v>
      </c>
      <c r="F55" s="1159" t="s">
        <v>381</v>
      </c>
      <c r="G55" s="1195">
        <v>50000</v>
      </c>
    </row>
    <row r="56" spans="1:7" ht="11.25" customHeight="1" x14ac:dyDescent="0.2">
      <c r="A56" s="279" t="s">
        <v>236</v>
      </c>
      <c r="B56" s="1194">
        <v>110</v>
      </c>
      <c r="C56" s="1193" t="s">
        <v>1464</v>
      </c>
      <c r="D56" s="787">
        <v>40650</v>
      </c>
      <c r="E56" s="654">
        <v>110</v>
      </c>
      <c r="F56" s="1159" t="s">
        <v>427</v>
      </c>
      <c r="G56" s="1195">
        <v>50000</v>
      </c>
    </row>
    <row r="57" spans="1:7" ht="11.25" customHeight="1" x14ac:dyDescent="0.2">
      <c r="A57" s="279" t="s">
        <v>237</v>
      </c>
      <c r="B57" s="1194">
        <v>1550</v>
      </c>
      <c r="C57" s="1193" t="s">
        <v>1463</v>
      </c>
      <c r="D57" s="787">
        <v>1550</v>
      </c>
      <c r="E57" s="654" t="s">
        <v>381</v>
      </c>
      <c r="F57" s="1159" t="s">
        <v>381</v>
      </c>
      <c r="G57" s="1195">
        <v>50000</v>
      </c>
    </row>
    <row r="58" spans="1:7" ht="11.25" customHeight="1" x14ac:dyDescent="0.2">
      <c r="A58" s="279" t="s">
        <v>375</v>
      </c>
      <c r="B58" s="1194">
        <v>45</v>
      </c>
      <c r="C58" s="1193" t="s">
        <v>1463</v>
      </c>
      <c r="D58" s="787">
        <v>45</v>
      </c>
      <c r="E58" s="654" t="s">
        <v>381</v>
      </c>
      <c r="F58" s="1159" t="s">
        <v>381</v>
      </c>
      <c r="G58" s="1195">
        <v>50000</v>
      </c>
    </row>
    <row r="59" spans="1:7" ht="11.25" customHeight="1" x14ac:dyDescent="0.2">
      <c r="A59" s="279" t="s">
        <v>376</v>
      </c>
      <c r="B59" s="1194">
        <v>20</v>
      </c>
      <c r="C59" s="1193" t="s">
        <v>1463</v>
      </c>
      <c r="D59" s="787">
        <v>20</v>
      </c>
      <c r="E59" s="654" t="s">
        <v>381</v>
      </c>
      <c r="F59" s="1159" t="s">
        <v>381</v>
      </c>
      <c r="G59" s="1195">
        <v>50000</v>
      </c>
    </row>
    <row r="60" spans="1:7" ht="11.25" customHeight="1" x14ac:dyDescent="0.2">
      <c r="A60" s="279" t="s">
        <v>377</v>
      </c>
      <c r="B60" s="1194">
        <v>2.75</v>
      </c>
      <c r="C60" s="1193" t="s">
        <v>1463</v>
      </c>
      <c r="D60" s="787">
        <v>2.75</v>
      </c>
      <c r="E60" s="654">
        <v>3500</v>
      </c>
      <c r="F60" s="1159" t="s">
        <v>427</v>
      </c>
      <c r="G60" s="1195">
        <v>50000</v>
      </c>
    </row>
    <row r="61" spans="1:7" ht="11.25" customHeight="1" x14ac:dyDescent="0.2">
      <c r="A61" s="279" t="s">
        <v>244</v>
      </c>
      <c r="B61" s="1194">
        <v>50000</v>
      </c>
      <c r="C61" s="1193" t="s">
        <v>426</v>
      </c>
      <c r="D61" s="787">
        <v>2520000</v>
      </c>
      <c r="E61" s="654" t="s">
        <v>381</v>
      </c>
      <c r="F61" s="1159" t="s">
        <v>381</v>
      </c>
      <c r="G61" s="1195">
        <v>50000</v>
      </c>
    </row>
    <row r="62" spans="1:7" ht="11.25" customHeight="1" x14ac:dyDescent="0.2">
      <c r="A62" s="279" t="s">
        <v>245</v>
      </c>
      <c r="B62" s="1194">
        <v>50000</v>
      </c>
      <c r="C62" s="1193" t="s">
        <v>426</v>
      </c>
      <c r="D62" s="787">
        <v>4300000</v>
      </c>
      <c r="E62" s="654">
        <v>200000</v>
      </c>
      <c r="F62" s="1159" t="s">
        <v>427</v>
      </c>
      <c r="G62" s="1195">
        <v>50000</v>
      </c>
    </row>
    <row r="63" spans="1:7" ht="11.25" customHeight="1" x14ac:dyDescent="0.2">
      <c r="A63" s="279" t="s">
        <v>307</v>
      </c>
      <c r="B63" s="1194">
        <v>15000</v>
      </c>
      <c r="C63" s="1193" t="s">
        <v>1464</v>
      </c>
      <c r="D63" s="787">
        <v>1210000</v>
      </c>
      <c r="E63" s="654">
        <v>15000</v>
      </c>
      <c r="F63" s="1159" t="s">
        <v>301</v>
      </c>
      <c r="G63" s="1195">
        <v>50000</v>
      </c>
    </row>
    <row r="64" spans="1:7" ht="11.25" customHeight="1" x14ac:dyDescent="0.2">
      <c r="A64" s="279" t="s">
        <v>308</v>
      </c>
      <c r="B64" s="1194">
        <v>50000</v>
      </c>
      <c r="C64" s="1193" t="s">
        <v>426</v>
      </c>
      <c r="D64" s="787">
        <v>3205000</v>
      </c>
      <c r="E64" s="654" t="s">
        <v>381</v>
      </c>
      <c r="F64" s="1159" t="s">
        <v>381</v>
      </c>
      <c r="G64" s="1195">
        <v>50000</v>
      </c>
    </row>
    <row r="65" spans="1:7" ht="11.25" customHeight="1" x14ac:dyDescent="0.2">
      <c r="A65" s="279" t="s">
        <v>238</v>
      </c>
      <c r="B65" s="1194">
        <v>2600</v>
      </c>
      <c r="C65" s="1193" t="s">
        <v>1464</v>
      </c>
      <c r="D65" s="787">
        <v>2260000</v>
      </c>
      <c r="E65" s="654">
        <v>2600</v>
      </c>
      <c r="F65" s="1159" t="s">
        <v>427</v>
      </c>
      <c r="G65" s="1195">
        <v>50000</v>
      </c>
    </row>
    <row r="66" spans="1:7" ht="11.25" customHeight="1" x14ac:dyDescent="0.2">
      <c r="A66" s="279" t="s">
        <v>1002</v>
      </c>
      <c r="B66" s="1194">
        <v>3</v>
      </c>
      <c r="C66" s="1193" t="s">
        <v>1464</v>
      </c>
      <c r="D66" s="787">
        <v>2775000</v>
      </c>
      <c r="E66" s="654">
        <v>3</v>
      </c>
      <c r="F66" s="1159" t="s">
        <v>427</v>
      </c>
      <c r="G66" s="1195">
        <v>50000</v>
      </c>
    </row>
    <row r="67" spans="1:7" ht="11.25" customHeight="1" x14ac:dyDescent="0.2">
      <c r="A67" s="279" t="s">
        <v>107</v>
      </c>
      <c r="B67" s="1194">
        <v>50000</v>
      </c>
      <c r="C67" s="1193" t="s">
        <v>426</v>
      </c>
      <c r="D67" s="787">
        <v>338500</v>
      </c>
      <c r="E67" s="654" t="s">
        <v>381</v>
      </c>
      <c r="F67" s="1159" t="s">
        <v>381</v>
      </c>
      <c r="G67" s="1195">
        <v>50000</v>
      </c>
    </row>
    <row r="68" spans="1:7" ht="11.25" customHeight="1" x14ac:dyDescent="0.2">
      <c r="A68" s="279" t="s">
        <v>1003</v>
      </c>
      <c r="B68" s="1194">
        <v>100</v>
      </c>
      <c r="C68" s="1193" t="s">
        <v>1464</v>
      </c>
      <c r="D68" s="787">
        <v>1400000</v>
      </c>
      <c r="E68" s="654">
        <v>100</v>
      </c>
      <c r="F68" s="1159" t="s">
        <v>427</v>
      </c>
      <c r="G68" s="1195">
        <v>50000</v>
      </c>
    </row>
    <row r="69" spans="1:7" ht="11.25" customHeight="1" x14ac:dyDescent="0.2">
      <c r="A69" s="279" t="s">
        <v>309</v>
      </c>
      <c r="B69" s="1194">
        <v>50000</v>
      </c>
      <c r="C69" s="1193" t="s">
        <v>426</v>
      </c>
      <c r="D69" s="787">
        <v>1400000</v>
      </c>
      <c r="E69" s="654" t="s">
        <v>381</v>
      </c>
      <c r="F69" s="1159" t="s">
        <v>381</v>
      </c>
      <c r="G69" s="1195">
        <v>50000</v>
      </c>
    </row>
    <row r="70" spans="1:7" ht="11.25" customHeight="1" x14ac:dyDescent="0.2">
      <c r="A70" s="279" t="s">
        <v>1004</v>
      </c>
      <c r="B70" s="1194">
        <v>97.5</v>
      </c>
      <c r="C70" s="1193" t="s">
        <v>1463</v>
      </c>
      <c r="D70" s="787">
        <v>97.5</v>
      </c>
      <c r="E70" s="654">
        <v>410</v>
      </c>
      <c r="F70" s="1159" t="s">
        <v>427</v>
      </c>
      <c r="G70" s="1195">
        <v>50000</v>
      </c>
    </row>
    <row r="71" spans="1:7" ht="11.25" customHeight="1" x14ac:dyDescent="0.2">
      <c r="A71" s="279" t="s">
        <v>1005</v>
      </c>
      <c r="B71" s="1194">
        <v>50000</v>
      </c>
      <c r="C71" s="1193" t="s">
        <v>426</v>
      </c>
      <c r="D71" s="787">
        <v>540000</v>
      </c>
      <c r="E71" s="654" t="s">
        <v>381</v>
      </c>
      <c r="F71" s="1159" t="s">
        <v>381</v>
      </c>
      <c r="G71" s="1195">
        <v>50000</v>
      </c>
    </row>
    <row r="72" spans="1:7" ht="11.25" customHeight="1" x14ac:dyDescent="0.2">
      <c r="A72" s="279" t="s">
        <v>1007</v>
      </c>
      <c r="B72" s="1194">
        <v>4000</v>
      </c>
      <c r="C72" s="1193" t="s">
        <v>1464</v>
      </c>
      <c r="D72" s="787">
        <v>3935000</v>
      </c>
      <c r="E72" s="654">
        <v>4000</v>
      </c>
      <c r="F72" s="1159" t="s">
        <v>427</v>
      </c>
      <c r="G72" s="1195">
        <v>50000</v>
      </c>
    </row>
    <row r="73" spans="1:7" ht="11.25" customHeight="1" x14ac:dyDescent="0.2">
      <c r="A73" s="279" t="s">
        <v>1006</v>
      </c>
      <c r="B73" s="1194">
        <v>50000</v>
      </c>
      <c r="C73" s="1193" t="s">
        <v>426</v>
      </c>
      <c r="D73" s="787">
        <v>2500000</v>
      </c>
      <c r="E73" s="654" t="s">
        <v>381</v>
      </c>
      <c r="F73" s="1159" t="s">
        <v>381</v>
      </c>
      <c r="G73" s="1195">
        <v>50000</v>
      </c>
    </row>
    <row r="74" spans="1:7" ht="11.25" customHeight="1" x14ac:dyDescent="0.2">
      <c r="A74" s="305" t="s">
        <v>108</v>
      </c>
      <c r="B74" s="1194">
        <v>50000</v>
      </c>
      <c r="C74" s="1193" t="s">
        <v>426</v>
      </c>
      <c r="D74" s="787">
        <v>266500</v>
      </c>
      <c r="E74" s="654" t="s">
        <v>381</v>
      </c>
      <c r="F74" s="1159" t="s">
        <v>381</v>
      </c>
      <c r="G74" s="1195">
        <v>50000</v>
      </c>
    </row>
    <row r="75" spans="1:7" ht="11.25" customHeight="1" x14ac:dyDescent="0.2">
      <c r="A75" s="279" t="s">
        <v>310</v>
      </c>
      <c r="B75" s="1194">
        <v>50000</v>
      </c>
      <c r="C75" s="1193" t="s">
        <v>426</v>
      </c>
      <c r="D75" s="787">
        <v>1395000</v>
      </c>
      <c r="E75" s="654" t="s">
        <v>381</v>
      </c>
      <c r="F75" s="1159" t="s">
        <v>381</v>
      </c>
      <c r="G75" s="1195">
        <v>50000</v>
      </c>
    </row>
    <row r="76" spans="1:7" ht="11.25" customHeight="1" x14ac:dyDescent="0.2">
      <c r="A76" s="305" t="s">
        <v>109</v>
      </c>
      <c r="B76" s="1194">
        <v>50000</v>
      </c>
      <c r="C76" s="1193" t="s">
        <v>426</v>
      </c>
      <c r="D76" s="787">
        <v>100000</v>
      </c>
      <c r="E76" s="654" t="s">
        <v>381</v>
      </c>
      <c r="F76" s="1159" t="s">
        <v>381</v>
      </c>
      <c r="G76" s="1195">
        <v>50000</v>
      </c>
    </row>
    <row r="77" spans="1:7" ht="11.25" customHeight="1" x14ac:dyDescent="0.2">
      <c r="A77" s="305" t="s">
        <v>110</v>
      </c>
      <c r="B77" s="1194">
        <v>50000</v>
      </c>
      <c r="C77" s="1193" t="s">
        <v>426</v>
      </c>
      <c r="D77" s="787">
        <v>91000</v>
      </c>
      <c r="E77" s="654" t="s">
        <v>381</v>
      </c>
      <c r="F77" s="1159" t="s">
        <v>381</v>
      </c>
      <c r="G77" s="1195">
        <v>50000</v>
      </c>
    </row>
    <row r="78" spans="1:7" ht="11.25" customHeight="1" x14ac:dyDescent="0.2">
      <c r="A78" s="279" t="s">
        <v>402</v>
      </c>
      <c r="B78" s="1194">
        <v>50000</v>
      </c>
      <c r="C78" s="1193" t="s">
        <v>426</v>
      </c>
      <c r="D78" s="787">
        <v>500000000</v>
      </c>
      <c r="E78" s="654" t="s">
        <v>381</v>
      </c>
      <c r="F78" s="1159" t="s">
        <v>381</v>
      </c>
      <c r="G78" s="1195">
        <v>50000</v>
      </c>
    </row>
    <row r="79" spans="1:7" ht="11.25" customHeight="1" x14ac:dyDescent="0.2">
      <c r="A79" s="279" t="s">
        <v>635</v>
      </c>
      <c r="B79" s="1194">
        <v>0.1</v>
      </c>
      <c r="C79" s="1193" t="s">
        <v>1463</v>
      </c>
      <c r="D79" s="787">
        <v>0.1</v>
      </c>
      <c r="E79" s="654" t="s">
        <v>381</v>
      </c>
      <c r="F79" s="1159" t="s">
        <v>381</v>
      </c>
      <c r="G79" s="1195">
        <v>50000</v>
      </c>
    </row>
    <row r="80" spans="1:7" ht="11.25" customHeight="1" x14ac:dyDescent="0.2">
      <c r="A80" s="279" t="s">
        <v>111</v>
      </c>
      <c r="B80" s="1194">
        <v>21000</v>
      </c>
      <c r="C80" s="1193" t="s">
        <v>1463</v>
      </c>
      <c r="D80" s="787">
        <v>21000</v>
      </c>
      <c r="E80" s="654" t="s">
        <v>381</v>
      </c>
      <c r="F80" s="1159" t="s">
        <v>381</v>
      </c>
      <c r="G80" s="1195">
        <v>50000</v>
      </c>
    </row>
    <row r="81" spans="1:7" ht="11.25" customHeight="1" x14ac:dyDescent="0.2">
      <c r="A81" s="279" t="s">
        <v>384</v>
      </c>
      <c r="B81" s="1194">
        <v>162.5</v>
      </c>
      <c r="C81" s="1193" t="s">
        <v>1463</v>
      </c>
      <c r="D81" s="787">
        <v>162.5</v>
      </c>
      <c r="E81" s="654" t="s">
        <v>381</v>
      </c>
      <c r="F81" s="1159" t="s">
        <v>381</v>
      </c>
      <c r="G81" s="1195">
        <v>50000</v>
      </c>
    </row>
    <row r="82" spans="1:7" ht="11.25" customHeight="1" x14ac:dyDescent="0.2">
      <c r="A82" s="279" t="s">
        <v>350</v>
      </c>
      <c r="B82" s="1194">
        <v>125</v>
      </c>
      <c r="C82" s="1193" t="s">
        <v>1463</v>
      </c>
      <c r="D82" s="787">
        <v>125</v>
      </c>
      <c r="E82" s="654">
        <v>410</v>
      </c>
      <c r="F82" s="1159" t="s">
        <v>427</v>
      </c>
      <c r="G82" s="1195">
        <v>50000</v>
      </c>
    </row>
    <row r="83" spans="1:7" ht="11.25" customHeight="1" x14ac:dyDescent="0.2">
      <c r="A83" s="279" t="s">
        <v>36</v>
      </c>
      <c r="B83" s="1194">
        <v>50000</v>
      </c>
      <c r="C83" s="1193" t="s">
        <v>426</v>
      </c>
      <c r="D83" s="787">
        <v>500000000</v>
      </c>
      <c r="E83" s="654">
        <v>760000</v>
      </c>
      <c r="F83" s="1159" t="s">
        <v>301</v>
      </c>
      <c r="G83" s="1195">
        <v>50000</v>
      </c>
    </row>
    <row r="84" spans="1:7" ht="11.25" customHeight="1" x14ac:dyDescent="0.2">
      <c r="A84" s="279" t="s">
        <v>351</v>
      </c>
      <c r="B84" s="1194">
        <v>300</v>
      </c>
      <c r="C84" s="1193" t="s">
        <v>1464</v>
      </c>
      <c r="D84" s="787">
        <v>84500</v>
      </c>
      <c r="E84" s="654">
        <v>300</v>
      </c>
      <c r="F84" s="1159" t="s">
        <v>303</v>
      </c>
      <c r="G84" s="1195">
        <v>50000</v>
      </c>
    </row>
    <row r="85" spans="1:7" ht="11.25" customHeight="1" x14ac:dyDescent="0.2">
      <c r="A85" s="279" t="s">
        <v>352</v>
      </c>
      <c r="B85" s="1194">
        <v>130</v>
      </c>
      <c r="C85" s="1193" t="s">
        <v>1463</v>
      </c>
      <c r="D85" s="787">
        <v>130</v>
      </c>
      <c r="E85" s="654" t="s">
        <v>381</v>
      </c>
      <c r="F85" s="1159" t="s">
        <v>381</v>
      </c>
      <c r="G85" s="1195">
        <v>50000</v>
      </c>
    </row>
    <row r="86" spans="1:7" ht="11.25" customHeight="1" x14ac:dyDescent="0.2">
      <c r="A86" s="279" t="s">
        <v>353</v>
      </c>
      <c r="B86" s="1194">
        <v>845</v>
      </c>
      <c r="C86" s="1193" t="s">
        <v>1463</v>
      </c>
      <c r="D86" s="787">
        <v>845</v>
      </c>
      <c r="E86" s="654" t="s">
        <v>381</v>
      </c>
      <c r="F86" s="1159" t="s">
        <v>381</v>
      </c>
      <c r="G86" s="1195">
        <v>50000</v>
      </c>
    </row>
    <row r="87" spans="1:7" ht="11.25" customHeight="1" x14ac:dyDescent="0.2">
      <c r="A87" s="279" t="s">
        <v>112</v>
      </c>
      <c r="B87" s="1194">
        <v>50000</v>
      </c>
      <c r="C87" s="1193" t="s">
        <v>426</v>
      </c>
      <c r="D87" s="787">
        <v>5250000</v>
      </c>
      <c r="E87" s="654" t="s">
        <v>381</v>
      </c>
      <c r="F87" s="1159" t="s">
        <v>381</v>
      </c>
      <c r="G87" s="1195">
        <v>50000</v>
      </c>
    </row>
    <row r="88" spans="1:7" ht="11.25" customHeight="1" x14ac:dyDescent="0.2">
      <c r="A88" s="279" t="s">
        <v>354</v>
      </c>
      <c r="B88" s="1194">
        <v>90</v>
      </c>
      <c r="C88" s="1193" t="s">
        <v>1463</v>
      </c>
      <c r="D88" s="787">
        <v>90</v>
      </c>
      <c r="E88" s="654">
        <v>200</v>
      </c>
      <c r="F88" s="1159" t="s">
        <v>427</v>
      </c>
      <c r="G88" s="1195">
        <v>50000</v>
      </c>
    </row>
    <row r="89" spans="1:7" ht="11.25" customHeight="1" x14ac:dyDescent="0.2">
      <c r="A89" s="279" t="s">
        <v>355</v>
      </c>
      <c r="B89" s="1194">
        <v>100</v>
      </c>
      <c r="C89" s="1193" t="s">
        <v>1463</v>
      </c>
      <c r="D89" s="787">
        <v>100</v>
      </c>
      <c r="E89" s="654" t="s">
        <v>381</v>
      </c>
      <c r="F89" s="1159" t="s">
        <v>381</v>
      </c>
      <c r="G89" s="1195">
        <v>50000</v>
      </c>
    </row>
    <row r="90" spans="1:7" ht="11.25" customHeight="1" x14ac:dyDescent="0.2">
      <c r="A90" s="279" t="s">
        <v>385</v>
      </c>
      <c r="B90" s="1194">
        <v>3.1</v>
      </c>
      <c r="C90" s="1193" t="s">
        <v>1463</v>
      </c>
      <c r="D90" s="787">
        <v>3.1</v>
      </c>
      <c r="E90" s="654">
        <v>30000</v>
      </c>
      <c r="F90" s="1159" t="s">
        <v>427</v>
      </c>
      <c r="G90" s="1195">
        <v>50000</v>
      </c>
    </row>
    <row r="91" spans="1:7" ht="11.25" customHeight="1" x14ac:dyDescent="0.2">
      <c r="A91" s="279" t="s">
        <v>356</v>
      </c>
      <c r="B91" s="1194">
        <v>60</v>
      </c>
      <c r="C91" s="1193" t="s">
        <v>1464</v>
      </c>
      <c r="D91" s="787">
        <v>1600</v>
      </c>
      <c r="E91" s="654">
        <v>60</v>
      </c>
      <c r="F91" s="1159" t="s">
        <v>427</v>
      </c>
      <c r="G91" s="1195">
        <v>50000</v>
      </c>
    </row>
    <row r="92" spans="1:7" ht="11.25" customHeight="1" x14ac:dyDescent="0.2">
      <c r="A92" s="279" t="s">
        <v>378</v>
      </c>
      <c r="B92" s="1194">
        <v>3650</v>
      </c>
      <c r="C92" s="1193" t="s">
        <v>1463</v>
      </c>
      <c r="D92" s="787">
        <v>3650</v>
      </c>
      <c r="E92" s="654">
        <v>120000</v>
      </c>
      <c r="F92" s="1159" t="s">
        <v>427</v>
      </c>
      <c r="G92" s="1195">
        <v>50000</v>
      </c>
    </row>
    <row r="93" spans="1:7" ht="11.25" customHeight="1" x14ac:dyDescent="0.2">
      <c r="A93" s="279" t="s">
        <v>357</v>
      </c>
      <c r="B93" s="1194">
        <v>100</v>
      </c>
      <c r="C93" s="1193" t="s">
        <v>1464</v>
      </c>
      <c r="D93" s="787">
        <v>25000</v>
      </c>
      <c r="E93" s="654">
        <v>100</v>
      </c>
      <c r="F93" s="1159" t="s">
        <v>427</v>
      </c>
      <c r="G93" s="1195">
        <v>50000</v>
      </c>
    </row>
    <row r="94" spans="1:7" ht="11.25" customHeight="1" x14ac:dyDescent="0.2">
      <c r="A94" s="279" t="s">
        <v>113</v>
      </c>
      <c r="B94" s="1194">
        <v>50000</v>
      </c>
      <c r="C94" s="1193" t="s">
        <v>426</v>
      </c>
      <c r="D94" s="787">
        <v>16500000</v>
      </c>
      <c r="E94" s="654" t="s">
        <v>381</v>
      </c>
      <c r="F94" s="1159" t="s">
        <v>381</v>
      </c>
      <c r="G94" s="1195">
        <v>50000</v>
      </c>
    </row>
    <row r="95" spans="1:7" ht="11.25" customHeight="1" x14ac:dyDescent="0.2">
      <c r="A95" s="279" t="s">
        <v>358</v>
      </c>
      <c r="B95" s="1194">
        <v>9.5000000000000001E-2</v>
      </c>
      <c r="C95" s="1193" t="s">
        <v>1463</v>
      </c>
      <c r="D95" s="787">
        <v>9.5000000000000001E-2</v>
      </c>
      <c r="E95" s="654" t="s">
        <v>381</v>
      </c>
      <c r="F95" s="1159" t="s">
        <v>381</v>
      </c>
      <c r="G95" s="1195">
        <v>50000</v>
      </c>
    </row>
    <row r="96" spans="1:7" ht="11.25" customHeight="1" x14ac:dyDescent="0.2">
      <c r="A96" s="279" t="s">
        <v>114</v>
      </c>
      <c r="B96" s="1194">
        <v>50000</v>
      </c>
      <c r="C96" s="1193" t="s">
        <v>426</v>
      </c>
      <c r="D96" s="787">
        <v>6000000</v>
      </c>
      <c r="E96" s="654" t="s">
        <v>381</v>
      </c>
      <c r="F96" s="1159" t="s">
        <v>381</v>
      </c>
      <c r="G96" s="1195">
        <v>50000</v>
      </c>
    </row>
    <row r="97" spans="1:7" ht="11.25" customHeight="1" x14ac:dyDescent="0.2">
      <c r="A97" s="279" t="s">
        <v>359</v>
      </c>
      <c r="B97" s="1194">
        <v>50000</v>
      </c>
      <c r="C97" s="1193" t="s">
        <v>426</v>
      </c>
      <c r="D97" s="787" t="s">
        <v>1014</v>
      </c>
      <c r="E97" s="654" t="s">
        <v>381</v>
      </c>
      <c r="F97" s="1159" t="s">
        <v>381</v>
      </c>
      <c r="G97" s="1195">
        <v>50000</v>
      </c>
    </row>
    <row r="98" spans="1:7" ht="11.25" customHeight="1" x14ac:dyDescent="0.2">
      <c r="A98" s="279" t="s">
        <v>360</v>
      </c>
      <c r="B98" s="1194">
        <v>50000</v>
      </c>
      <c r="C98" s="1193" t="s">
        <v>426</v>
      </c>
      <c r="D98" s="787" t="s">
        <v>1014</v>
      </c>
      <c r="E98" s="654" t="s">
        <v>381</v>
      </c>
      <c r="F98" s="1159" t="s">
        <v>381</v>
      </c>
      <c r="G98" s="1195">
        <v>50000</v>
      </c>
    </row>
    <row r="99" spans="1:7" ht="11.25" customHeight="1" x14ac:dyDescent="0.2">
      <c r="A99" s="279" t="s">
        <v>361</v>
      </c>
      <c r="B99" s="1194">
        <v>50</v>
      </c>
      <c r="C99" s="1193" t="s">
        <v>1463</v>
      </c>
      <c r="D99" s="787">
        <v>50</v>
      </c>
      <c r="E99" s="654">
        <v>47000</v>
      </c>
      <c r="F99" s="1159" t="s">
        <v>427</v>
      </c>
      <c r="G99" s="1195">
        <v>50000</v>
      </c>
    </row>
    <row r="100" spans="1:7" ht="11.25" customHeight="1" x14ac:dyDescent="0.2">
      <c r="A100" s="279" t="s">
        <v>363</v>
      </c>
      <c r="B100" s="1194">
        <v>50000</v>
      </c>
      <c r="C100" s="1193" t="s">
        <v>426</v>
      </c>
      <c r="D100" s="787">
        <v>111500000</v>
      </c>
      <c r="E100" s="654">
        <v>84000</v>
      </c>
      <c r="F100" s="1159" t="s">
        <v>301</v>
      </c>
      <c r="G100" s="1195">
        <v>50000</v>
      </c>
    </row>
    <row r="101" spans="1:7" ht="11.25" customHeight="1" x14ac:dyDescent="0.2">
      <c r="A101" s="279" t="s">
        <v>364</v>
      </c>
      <c r="B101" s="1194">
        <v>13000</v>
      </c>
      <c r="C101" s="1193" t="s">
        <v>1464</v>
      </c>
      <c r="D101" s="787">
        <v>9500000</v>
      </c>
      <c r="E101" s="654">
        <v>13000</v>
      </c>
      <c r="F101" s="1159" t="s">
        <v>301</v>
      </c>
      <c r="G101" s="1195">
        <v>50000</v>
      </c>
    </row>
    <row r="102" spans="1:7" ht="11.25" customHeight="1" x14ac:dyDescent="0.2">
      <c r="A102" s="279" t="s">
        <v>365</v>
      </c>
      <c r="B102" s="1194">
        <v>50000</v>
      </c>
      <c r="C102" s="1193" t="s">
        <v>426</v>
      </c>
      <c r="D102" s="787" t="s">
        <v>1014</v>
      </c>
      <c r="E102" s="654" t="s">
        <v>381</v>
      </c>
      <c r="F102" s="1159" t="s">
        <v>381</v>
      </c>
      <c r="G102" s="1195">
        <v>50000</v>
      </c>
    </row>
    <row r="103" spans="1:7" ht="11.25" customHeight="1" x14ac:dyDescent="0.2">
      <c r="A103" s="279" t="s">
        <v>366</v>
      </c>
      <c r="B103" s="1194">
        <v>1800</v>
      </c>
      <c r="C103" s="1193" t="s">
        <v>1464</v>
      </c>
      <c r="D103" s="787">
        <v>25500000</v>
      </c>
      <c r="E103" s="654">
        <v>1800</v>
      </c>
      <c r="F103" s="1159" t="s">
        <v>752</v>
      </c>
      <c r="G103" s="1195">
        <v>50000</v>
      </c>
    </row>
    <row r="104" spans="1:7" ht="11.25" customHeight="1" x14ac:dyDescent="0.2">
      <c r="A104" s="279" t="s">
        <v>362</v>
      </c>
      <c r="B104" s="1194">
        <v>50000</v>
      </c>
      <c r="C104" s="1193" t="s">
        <v>426</v>
      </c>
      <c r="D104" s="787">
        <v>6500000</v>
      </c>
      <c r="E104" s="654">
        <v>91000</v>
      </c>
      <c r="F104" s="1159" t="s">
        <v>427</v>
      </c>
      <c r="G104" s="1195">
        <v>50000</v>
      </c>
    </row>
    <row r="105" spans="1:7" ht="11.25" customHeight="1" x14ac:dyDescent="0.2">
      <c r="A105" s="279" t="s">
        <v>631</v>
      </c>
      <c r="B105" s="1194">
        <v>100</v>
      </c>
      <c r="C105" s="1193" t="s">
        <v>1464</v>
      </c>
      <c r="D105" s="787">
        <v>12900</v>
      </c>
      <c r="E105" s="654">
        <v>100</v>
      </c>
      <c r="F105" s="1159" t="s">
        <v>427</v>
      </c>
      <c r="G105" s="1195">
        <v>50000</v>
      </c>
    </row>
    <row r="106" spans="1:7" ht="11.25" customHeight="1" x14ac:dyDescent="0.2">
      <c r="A106" s="279" t="s">
        <v>632</v>
      </c>
      <c r="B106" s="1194">
        <v>100</v>
      </c>
      <c r="C106" s="1193" t="s">
        <v>1464</v>
      </c>
      <c r="D106" s="787">
        <v>12300</v>
      </c>
      <c r="E106" s="654">
        <v>100</v>
      </c>
      <c r="F106" s="1159" t="s">
        <v>427</v>
      </c>
      <c r="G106" s="1195">
        <v>50000</v>
      </c>
    </row>
    <row r="107" spans="1:7" ht="11.25" customHeight="1" x14ac:dyDescent="0.2">
      <c r="A107" s="279" t="s">
        <v>506</v>
      </c>
      <c r="B107" s="1194">
        <v>50000</v>
      </c>
      <c r="C107" s="1193" t="s">
        <v>426</v>
      </c>
      <c r="D107" s="787" t="s">
        <v>1014</v>
      </c>
      <c r="E107" s="654" t="s">
        <v>381</v>
      </c>
      <c r="F107" s="1159" t="s">
        <v>381</v>
      </c>
      <c r="G107" s="1195">
        <v>50000</v>
      </c>
    </row>
    <row r="108" spans="1:7" ht="11.25" customHeight="1" x14ac:dyDescent="0.2">
      <c r="A108" s="279" t="s">
        <v>507</v>
      </c>
      <c r="B108" s="1194">
        <v>210</v>
      </c>
      <c r="C108" s="1193" t="s">
        <v>1464</v>
      </c>
      <c r="D108" s="787">
        <v>15500</v>
      </c>
      <c r="E108" s="654">
        <v>210</v>
      </c>
      <c r="F108" s="1159" t="s">
        <v>427</v>
      </c>
      <c r="G108" s="1195">
        <v>50000</v>
      </c>
    </row>
    <row r="109" spans="1:7" ht="11.25" customHeight="1" x14ac:dyDescent="0.2">
      <c r="A109" s="279" t="s">
        <v>866</v>
      </c>
      <c r="B109" s="1194">
        <v>50000</v>
      </c>
      <c r="C109" s="1193" t="s">
        <v>426</v>
      </c>
      <c r="D109" s="787" t="s">
        <v>1014</v>
      </c>
      <c r="E109" s="654" t="s">
        <v>381</v>
      </c>
      <c r="F109" s="1159" t="s">
        <v>381</v>
      </c>
      <c r="G109" s="1195">
        <v>50000</v>
      </c>
    </row>
    <row r="110" spans="1:7" ht="11.25" customHeight="1" x14ac:dyDescent="0.2">
      <c r="A110" s="305" t="s">
        <v>115</v>
      </c>
      <c r="B110" s="1194">
        <v>50000</v>
      </c>
      <c r="C110" s="1193" t="s">
        <v>426</v>
      </c>
      <c r="D110" s="787">
        <v>1045000</v>
      </c>
      <c r="E110" s="654" t="s">
        <v>381</v>
      </c>
      <c r="F110" s="1159" t="s">
        <v>381</v>
      </c>
      <c r="G110" s="1195">
        <v>50000</v>
      </c>
    </row>
    <row r="111" spans="1:7" ht="11.25" customHeight="1" x14ac:dyDescent="0.2">
      <c r="A111" s="305" t="s">
        <v>116</v>
      </c>
      <c r="B111" s="1194">
        <v>50000</v>
      </c>
      <c r="C111" s="1193" t="s">
        <v>426</v>
      </c>
      <c r="D111" s="787">
        <v>690000</v>
      </c>
      <c r="E111" s="654" t="s">
        <v>381</v>
      </c>
      <c r="F111" s="1159" t="s">
        <v>381</v>
      </c>
      <c r="G111" s="1195">
        <v>50000</v>
      </c>
    </row>
    <row r="112" spans="1:7" ht="11.25" customHeight="1" x14ac:dyDescent="0.2">
      <c r="A112" s="305" t="s">
        <v>117</v>
      </c>
      <c r="B112" s="1194">
        <v>50000</v>
      </c>
      <c r="C112" s="1193" t="s">
        <v>426</v>
      </c>
      <c r="D112" s="787">
        <v>325000</v>
      </c>
      <c r="E112" s="654" t="s">
        <v>381</v>
      </c>
      <c r="F112" s="1159" t="s">
        <v>381</v>
      </c>
      <c r="G112" s="1195">
        <v>50000</v>
      </c>
    </row>
    <row r="113" spans="1:7" ht="11.25" customHeight="1" x14ac:dyDescent="0.2">
      <c r="A113" s="305" t="s">
        <v>118</v>
      </c>
      <c r="B113" s="1194">
        <v>50000</v>
      </c>
      <c r="C113" s="1193" t="s">
        <v>426</v>
      </c>
      <c r="D113" s="787">
        <v>250000</v>
      </c>
      <c r="E113" s="654" t="s">
        <v>381</v>
      </c>
      <c r="F113" s="1159" t="s">
        <v>381</v>
      </c>
      <c r="G113" s="1195">
        <v>50000</v>
      </c>
    </row>
    <row r="114" spans="1:7" ht="11.25" customHeight="1" x14ac:dyDescent="0.2">
      <c r="A114" s="305" t="s">
        <v>119</v>
      </c>
      <c r="B114" s="1194">
        <v>50000</v>
      </c>
      <c r="C114" s="1193" t="s">
        <v>426</v>
      </c>
      <c r="D114" s="787">
        <v>221000</v>
      </c>
      <c r="E114" s="654" t="s">
        <v>381</v>
      </c>
      <c r="F114" s="1159" t="s">
        <v>381</v>
      </c>
      <c r="G114" s="1195">
        <v>50000</v>
      </c>
    </row>
    <row r="115" spans="1:7" ht="11.25" customHeight="1" x14ac:dyDescent="0.2">
      <c r="A115" s="279" t="s">
        <v>508</v>
      </c>
      <c r="B115" s="1194">
        <v>5900</v>
      </c>
      <c r="C115" s="1193" t="s">
        <v>1464</v>
      </c>
      <c r="D115" s="787">
        <v>7000</v>
      </c>
      <c r="E115" s="654">
        <v>5900</v>
      </c>
      <c r="F115" s="1159" t="s">
        <v>427</v>
      </c>
      <c r="G115" s="1195">
        <v>50000</v>
      </c>
    </row>
    <row r="116" spans="1:7" ht="11.25" customHeight="1" x14ac:dyDescent="0.2">
      <c r="A116" s="305" t="s">
        <v>120</v>
      </c>
      <c r="B116" s="1194">
        <v>21500</v>
      </c>
      <c r="C116" s="1193" t="s">
        <v>1463</v>
      </c>
      <c r="D116" s="787">
        <v>21500</v>
      </c>
      <c r="E116" s="654" t="s">
        <v>381</v>
      </c>
      <c r="F116" s="1159" t="s">
        <v>381</v>
      </c>
      <c r="G116" s="1195">
        <v>50000</v>
      </c>
    </row>
    <row r="117" spans="1:7" ht="11.25" customHeight="1" x14ac:dyDescent="0.2">
      <c r="A117" s="279" t="s">
        <v>241</v>
      </c>
      <c r="B117" s="1194">
        <v>50000</v>
      </c>
      <c r="C117" s="1193" t="s">
        <v>426</v>
      </c>
      <c r="D117" s="787">
        <v>122500000</v>
      </c>
      <c r="E117" s="654" t="s">
        <v>381</v>
      </c>
      <c r="F117" s="1159" t="s">
        <v>381</v>
      </c>
      <c r="G117" s="1195">
        <v>50000</v>
      </c>
    </row>
    <row r="118" spans="1:7" ht="11.25" customHeight="1" x14ac:dyDescent="0.2">
      <c r="A118" s="279" t="s">
        <v>509</v>
      </c>
      <c r="B118" s="1194">
        <v>408</v>
      </c>
      <c r="C118" s="1193" t="s">
        <v>1463</v>
      </c>
      <c r="D118" s="787">
        <v>408</v>
      </c>
      <c r="E118" s="654">
        <v>10000</v>
      </c>
      <c r="F118" s="1159" t="s">
        <v>427</v>
      </c>
      <c r="G118" s="1195">
        <v>50000</v>
      </c>
    </row>
    <row r="119" spans="1:7" ht="11.25" customHeight="1" x14ac:dyDescent="0.2">
      <c r="A119" s="279" t="s">
        <v>510</v>
      </c>
      <c r="B119" s="1194">
        <v>50000</v>
      </c>
      <c r="C119" s="1193" t="s">
        <v>426</v>
      </c>
      <c r="D119" s="787">
        <v>41400000</v>
      </c>
      <c r="E119" s="654">
        <v>79000</v>
      </c>
      <c r="F119" s="1159" t="s">
        <v>301</v>
      </c>
      <c r="G119" s="1195">
        <v>50000</v>
      </c>
    </row>
    <row r="120" spans="1:7" ht="11.25" customHeight="1" x14ac:dyDescent="0.2">
      <c r="A120" s="279" t="s">
        <v>379</v>
      </c>
      <c r="B120" s="1194">
        <v>21.5</v>
      </c>
      <c r="C120" s="1193" t="s">
        <v>1463</v>
      </c>
      <c r="D120" s="787">
        <v>21.5</v>
      </c>
      <c r="E120" s="654" t="s">
        <v>381</v>
      </c>
      <c r="F120" s="1159" t="s">
        <v>381</v>
      </c>
      <c r="G120" s="1195">
        <v>50000</v>
      </c>
    </row>
    <row r="121" spans="1:7" ht="11.25" customHeight="1" x14ac:dyDescent="0.2">
      <c r="A121" s="279" t="s">
        <v>121</v>
      </c>
      <c r="B121" s="1194">
        <v>50000</v>
      </c>
      <c r="C121" s="1193" t="s">
        <v>426</v>
      </c>
      <c r="D121" s="787">
        <v>55000</v>
      </c>
      <c r="E121" s="654" t="s">
        <v>381</v>
      </c>
      <c r="F121" s="1159" t="s">
        <v>381</v>
      </c>
      <c r="G121" s="1195">
        <v>50000</v>
      </c>
    </row>
    <row r="122" spans="1:7" ht="11.25" customHeight="1" x14ac:dyDescent="0.2">
      <c r="A122" s="279" t="s">
        <v>511</v>
      </c>
      <c r="B122" s="1194">
        <v>67.5</v>
      </c>
      <c r="C122" s="1193" t="s">
        <v>1463</v>
      </c>
      <c r="D122" s="787">
        <v>67.5</v>
      </c>
      <c r="E122" s="654" t="s">
        <v>381</v>
      </c>
      <c r="F122" s="1159" t="s">
        <v>381</v>
      </c>
      <c r="G122" s="1195">
        <v>50000</v>
      </c>
    </row>
    <row r="123" spans="1:7" ht="11.25" customHeight="1" x14ac:dyDescent="0.2">
      <c r="A123" s="279" t="s">
        <v>512</v>
      </c>
      <c r="B123" s="1194">
        <v>50000</v>
      </c>
      <c r="C123" s="1193" t="s">
        <v>426</v>
      </c>
      <c r="D123" s="787" t="s">
        <v>1014</v>
      </c>
      <c r="E123" s="654" t="s">
        <v>381</v>
      </c>
      <c r="F123" s="1159" t="s">
        <v>381</v>
      </c>
      <c r="G123" s="1195">
        <v>50000</v>
      </c>
    </row>
    <row r="124" spans="1:7" ht="11.25" customHeight="1" x14ac:dyDescent="0.2">
      <c r="A124" s="279" t="s">
        <v>867</v>
      </c>
      <c r="B124" s="1194">
        <v>50000</v>
      </c>
      <c r="C124" s="1193" t="s">
        <v>426</v>
      </c>
      <c r="D124" s="787" t="s">
        <v>1014</v>
      </c>
      <c r="E124" s="654" t="s">
        <v>381</v>
      </c>
      <c r="F124" s="1159" t="s">
        <v>381</v>
      </c>
      <c r="G124" s="1195">
        <v>50000</v>
      </c>
    </row>
    <row r="125" spans="1:7" ht="11.25" customHeight="1" x14ac:dyDescent="0.2">
      <c r="A125" s="279" t="s">
        <v>122</v>
      </c>
      <c r="B125" s="1194">
        <v>3100</v>
      </c>
      <c r="C125" s="1193" t="s">
        <v>1463</v>
      </c>
      <c r="D125" s="787">
        <v>3100</v>
      </c>
      <c r="E125" s="654" t="s">
        <v>381</v>
      </c>
      <c r="F125" s="1159" t="s">
        <v>381</v>
      </c>
      <c r="G125" s="1195">
        <v>50000</v>
      </c>
    </row>
    <row r="126" spans="1:7" ht="11.25" customHeight="1" x14ac:dyDescent="0.2">
      <c r="A126" s="279" t="s">
        <v>513</v>
      </c>
      <c r="B126" s="1194">
        <v>110</v>
      </c>
      <c r="C126" s="1193" t="s">
        <v>1464</v>
      </c>
      <c r="D126" s="787">
        <v>155000</v>
      </c>
      <c r="E126" s="654">
        <v>110</v>
      </c>
      <c r="F126" s="1159" t="s">
        <v>427</v>
      </c>
      <c r="G126" s="1195">
        <v>50000</v>
      </c>
    </row>
    <row r="127" spans="1:7" ht="11.25" customHeight="1" x14ac:dyDescent="0.2">
      <c r="A127" s="279" t="s">
        <v>123</v>
      </c>
      <c r="B127" s="1194">
        <v>50000</v>
      </c>
      <c r="C127" s="1193" t="s">
        <v>426</v>
      </c>
      <c r="D127" s="787">
        <v>355000</v>
      </c>
      <c r="E127" s="654" t="s">
        <v>381</v>
      </c>
      <c r="F127" s="1159" t="s">
        <v>381</v>
      </c>
      <c r="G127" s="1195">
        <v>50000</v>
      </c>
    </row>
    <row r="128" spans="1:7" ht="11.25" customHeight="1" x14ac:dyDescent="0.2">
      <c r="A128" s="279" t="s">
        <v>27</v>
      </c>
      <c r="B128" s="1194">
        <v>50000</v>
      </c>
      <c r="C128" s="1193" t="s">
        <v>426</v>
      </c>
      <c r="D128" s="787">
        <v>500000000</v>
      </c>
      <c r="E128" s="654" t="s">
        <v>381</v>
      </c>
      <c r="F128" s="1159" t="s">
        <v>381</v>
      </c>
      <c r="G128" s="1195">
        <v>50000</v>
      </c>
    </row>
    <row r="129" spans="1:7" ht="11.25" customHeight="1" x14ac:dyDescent="0.2">
      <c r="A129" s="279" t="s">
        <v>514</v>
      </c>
      <c r="B129" s="1194">
        <v>50000</v>
      </c>
      <c r="C129" s="1193" t="s">
        <v>426</v>
      </c>
      <c r="D129" s="787">
        <v>535000</v>
      </c>
      <c r="E129" s="654" t="s">
        <v>381</v>
      </c>
      <c r="F129" s="1159" t="s">
        <v>381</v>
      </c>
      <c r="G129" s="1195">
        <v>50000</v>
      </c>
    </row>
    <row r="130" spans="1:7" ht="11.25" customHeight="1" x14ac:dyDescent="0.2">
      <c r="A130" s="279" t="s">
        <v>515</v>
      </c>
      <c r="B130" s="1194">
        <v>5000</v>
      </c>
      <c r="C130" s="1193" t="s">
        <v>1464</v>
      </c>
      <c r="D130" s="787">
        <v>1415000</v>
      </c>
      <c r="E130" s="654">
        <v>5000</v>
      </c>
      <c r="F130" s="1159" t="s">
        <v>427</v>
      </c>
      <c r="G130" s="1195">
        <v>50000</v>
      </c>
    </row>
    <row r="131" spans="1:7" ht="11.25" customHeight="1" x14ac:dyDescent="0.2">
      <c r="A131" s="279" t="s">
        <v>516</v>
      </c>
      <c r="B131" s="1194">
        <v>3000</v>
      </c>
      <c r="C131" s="1193" t="s">
        <v>1464</v>
      </c>
      <c r="D131" s="787">
        <v>103000</v>
      </c>
      <c r="E131" s="654">
        <v>3000</v>
      </c>
      <c r="F131" s="1159" t="s">
        <v>427</v>
      </c>
      <c r="G131" s="1195">
        <v>50000</v>
      </c>
    </row>
    <row r="132" spans="1:7" ht="11.25" customHeight="1" x14ac:dyDescent="0.2">
      <c r="A132" s="279" t="s">
        <v>124</v>
      </c>
      <c r="B132" s="1194">
        <v>11500</v>
      </c>
      <c r="C132" s="1193" t="s">
        <v>1463</v>
      </c>
      <c r="D132" s="787">
        <v>11500</v>
      </c>
      <c r="E132" s="654" t="s">
        <v>381</v>
      </c>
      <c r="F132" s="1159" t="s">
        <v>381</v>
      </c>
      <c r="G132" s="1195">
        <v>50000</v>
      </c>
    </row>
    <row r="133" spans="1:7" ht="11.25" customHeight="1" x14ac:dyDescent="0.2">
      <c r="A133" s="305" t="s">
        <v>125</v>
      </c>
      <c r="B133" s="1194">
        <v>2500</v>
      </c>
      <c r="C133" s="1193" t="s">
        <v>1463</v>
      </c>
      <c r="D133" s="787">
        <v>2500</v>
      </c>
      <c r="E133" s="654" t="s">
        <v>381</v>
      </c>
      <c r="F133" s="1159" t="s">
        <v>381</v>
      </c>
      <c r="G133" s="1195">
        <v>50000</v>
      </c>
    </row>
    <row r="134" spans="1:7" ht="11.25" customHeight="1" x14ac:dyDescent="0.2">
      <c r="A134" s="279" t="s">
        <v>517</v>
      </c>
      <c r="B134" s="1194">
        <v>50000</v>
      </c>
      <c r="C134" s="1193" t="s">
        <v>426</v>
      </c>
      <c r="D134" s="787" t="s">
        <v>1014</v>
      </c>
      <c r="E134" s="654" t="s">
        <v>381</v>
      </c>
      <c r="F134" s="1159" t="s">
        <v>381</v>
      </c>
      <c r="G134" s="1195">
        <v>50000</v>
      </c>
    </row>
    <row r="135" spans="1:7" ht="11.25" customHeight="1" x14ac:dyDescent="0.2">
      <c r="A135" s="279" t="s">
        <v>380</v>
      </c>
      <c r="B135" s="1194">
        <v>400</v>
      </c>
      <c r="C135" s="1193" t="s">
        <v>1464</v>
      </c>
      <c r="D135" s="787">
        <v>263000</v>
      </c>
      <c r="E135" s="654">
        <v>400</v>
      </c>
      <c r="F135" s="1159" t="s">
        <v>427</v>
      </c>
      <c r="G135" s="1195">
        <v>50000</v>
      </c>
    </row>
    <row r="136" spans="1:7" ht="11.25" customHeight="1" x14ac:dyDescent="0.2">
      <c r="A136" s="279" t="s">
        <v>28</v>
      </c>
      <c r="B136" s="1194">
        <v>140</v>
      </c>
      <c r="C136" s="1193" t="s">
        <v>1464</v>
      </c>
      <c r="D136" s="787">
        <v>275</v>
      </c>
      <c r="E136" s="654">
        <v>140</v>
      </c>
      <c r="F136" s="1159" t="s">
        <v>303</v>
      </c>
      <c r="G136" s="1195">
        <v>50000</v>
      </c>
    </row>
    <row r="137" spans="1:7" ht="11.25" customHeight="1" x14ac:dyDescent="0.2">
      <c r="A137" s="279" t="s">
        <v>66</v>
      </c>
      <c r="B137" s="1194">
        <v>5000</v>
      </c>
      <c r="C137" s="1193" t="s">
        <v>1464</v>
      </c>
      <c r="D137" s="787">
        <v>75000</v>
      </c>
      <c r="E137" s="654">
        <v>5000</v>
      </c>
      <c r="F137" s="1159" t="s">
        <v>56</v>
      </c>
      <c r="G137" s="1195">
        <v>50000</v>
      </c>
    </row>
    <row r="138" spans="1:7" ht="11.25" customHeight="1" x14ac:dyDescent="0.2">
      <c r="A138" s="279" t="s">
        <v>65</v>
      </c>
      <c r="B138" s="1194">
        <v>2500</v>
      </c>
      <c r="C138" s="1193" t="s">
        <v>1463</v>
      </c>
      <c r="D138" s="787">
        <v>2500</v>
      </c>
      <c r="E138" s="654">
        <v>5000</v>
      </c>
      <c r="F138" s="1159" t="s">
        <v>56</v>
      </c>
      <c r="G138" s="1195">
        <v>50000</v>
      </c>
    </row>
    <row r="139" spans="1:7" ht="11.25" customHeight="1" x14ac:dyDescent="0.2">
      <c r="A139" s="279" t="s">
        <v>825</v>
      </c>
      <c r="B139" s="1194">
        <v>2500</v>
      </c>
      <c r="C139" s="1193" t="s">
        <v>1463</v>
      </c>
      <c r="D139" s="787">
        <v>2500</v>
      </c>
      <c r="E139" s="654">
        <v>5000</v>
      </c>
      <c r="F139" s="1159" t="s">
        <v>56</v>
      </c>
      <c r="G139" s="1195">
        <v>50000</v>
      </c>
    </row>
    <row r="140" spans="1:7" ht="11.25" customHeight="1" x14ac:dyDescent="0.2">
      <c r="A140" s="279" t="s">
        <v>868</v>
      </c>
      <c r="B140" s="1194">
        <v>24500</v>
      </c>
      <c r="C140" s="1193" t="s">
        <v>1463</v>
      </c>
      <c r="D140" s="787">
        <v>24500</v>
      </c>
      <c r="E140" s="654">
        <v>30000</v>
      </c>
      <c r="F140" s="1159" t="s">
        <v>306</v>
      </c>
      <c r="G140" s="1195">
        <v>50000</v>
      </c>
    </row>
    <row r="141" spans="1:7" ht="11.25" customHeight="1" x14ac:dyDescent="0.2">
      <c r="A141" s="279" t="s">
        <v>869</v>
      </c>
      <c r="B141" s="1194">
        <v>50000</v>
      </c>
      <c r="C141" s="1193" t="s">
        <v>426</v>
      </c>
      <c r="D141" s="787">
        <v>645000</v>
      </c>
      <c r="E141" s="654">
        <v>500000</v>
      </c>
      <c r="F141" s="1159" t="s">
        <v>427</v>
      </c>
      <c r="G141" s="1195">
        <v>50000</v>
      </c>
    </row>
    <row r="142" spans="1:7" ht="11.25" customHeight="1" x14ac:dyDescent="0.2">
      <c r="A142" s="279" t="s">
        <v>518</v>
      </c>
      <c r="B142" s="1194">
        <v>50000</v>
      </c>
      <c r="C142" s="1193" t="s">
        <v>426</v>
      </c>
      <c r="D142" s="787">
        <v>2295000</v>
      </c>
      <c r="E142" s="654" t="s">
        <v>381</v>
      </c>
      <c r="F142" s="1159" t="s">
        <v>381</v>
      </c>
      <c r="G142" s="1195">
        <v>50000</v>
      </c>
    </row>
    <row r="143" spans="1:7" ht="11.25" customHeight="1" x14ac:dyDescent="0.2">
      <c r="A143" s="279" t="s">
        <v>519</v>
      </c>
      <c r="B143" s="1194">
        <v>50000</v>
      </c>
      <c r="C143" s="1193" t="s">
        <v>426</v>
      </c>
      <c r="D143" s="787">
        <v>640000</v>
      </c>
      <c r="E143" s="654">
        <v>100000</v>
      </c>
      <c r="F143" s="1159" t="s">
        <v>427</v>
      </c>
      <c r="G143" s="1195">
        <v>50000</v>
      </c>
    </row>
    <row r="144" spans="1:7" ht="11.25" customHeight="1" x14ac:dyDescent="0.2">
      <c r="A144" s="279" t="s">
        <v>520</v>
      </c>
      <c r="B144" s="1194">
        <v>2000</v>
      </c>
      <c r="C144" s="1193" t="s">
        <v>1464</v>
      </c>
      <c r="D144" s="787">
        <v>600000</v>
      </c>
      <c r="E144" s="654">
        <v>2000</v>
      </c>
      <c r="F144" s="1159" t="s">
        <v>427</v>
      </c>
      <c r="G144" s="1195">
        <v>50000</v>
      </c>
    </row>
    <row r="145" spans="1:7" ht="11.25" customHeight="1" x14ac:dyDescent="0.2">
      <c r="A145" s="279" t="s">
        <v>521</v>
      </c>
      <c r="B145" s="1194">
        <v>1000</v>
      </c>
      <c r="C145" s="1193" t="s">
        <v>1464</v>
      </c>
      <c r="D145" s="787">
        <v>400000</v>
      </c>
      <c r="E145" s="654">
        <v>1000</v>
      </c>
      <c r="F145" s="1159" t="s">
        <v>427</v>
      </c>
      <c r="G145" s="1195">
        <v>50000</v>
      </c>
    </row>
    <row r="146" spans="1:7" ht="11.25" customHeight="1" x14ac:dyDescent="0.2">
      <c r="A146" s="305" t="s">
        <v>126</v>
      </c>
      <c r="B146" s="1194">
        <v>50000</v>
      </c>
      <c r="C146" s="1193" t="s">
        <v>426</v>
      </c>
      <c r="D146" s="787">
        <v>139000</v>
      </c>
      <c r="E146" s="654" t="s">
        <v>381</v>
      </c>
      <c r="F146" s="1159" t="s">
        <v>381</v>
      </c>
      <c r="G146" s="1195">
        <v>50000</v>
      </c>
    </row>
    <row r="147" spans="1:7" ht="11.25" customHeight="1" x14ac:dyDescent="0.2">
      <c r="A147" s="279" t="s">
        <v>127</v>
      </c>
      <c r="B147" s="1194">
        <v>35500</v>
      </c>
      <c r="C147" s="1193" t="s">
        <v>1463</v>
      </c>
      <c r="D147" s="787">
        <v>35500</v>
      </c>
      <c r="E147" s="654" t="s">
        <v>381</v>
      </c>
      <c r="F147" s="1159" t="s">
        <v>381</v>
      </c>
      <c r="G147" s="1195">
        <v>50000</v>
      </c>
    </row>
    <row r="148" spans="1:7" ht="11.25" customHeight="1" x14ac:dyDescent="0.2">
      <c r="A148" s="279" t="s">
        <v>128</v>
      </c>
      <c r="B148" s="1194">
        <v>50000</v>
      </c>
      <c r="C148" s="1193" t="s">
        <v>426</v>
      </c>
      <c r="D148" s="787">
        <v>875000</v>
      </c>
      <c r="E148" s="654" t="s">
        <v>381</v>
      </c>
      <c r="F148" s="1159" t="s">
        <v>381</v>
      </c>
      <c r="G148" s="1195">
        <v>50000</v>
      </c>
    </row>
    <row r="149" spans="1:7" ht="11.25" customHeight="1" x14ac:dyDescent="0.2">
      <c r="A149" s="279" t="s">
        <v>129</v>
      </c>
      <c r="B149" s="1194">
        <v>50000</v>
      </c>
      <c r="C149" s="1193" t="s">
        <v>426</v>
      </c>
      <c r="D149" s="787">
        <v>167100</v>
      </c>
      <c r="E149" s="654" t="s">
        <v>381</v>
      </c>
      <c r="F149" s="1159" t="s">
        <v>381</v>
      </c>
      <c r="G149" s="1195">
        <v>50000</v>
      </c>
    </row>
    <row r="150" spans="1:7" ht="11.25" customHeight="1" x14ac:dyDescent="0.2">
      <c r="A150" s="279" t="s">
        <v>643</v>
      </c>
      <c r="B150" s="1194">
        <v>90</v>
      </c>
      <c r="C150" s="1193" t="s">
        <v>1463</v>
      </c>
      <c r="D150" s="787">
        <v>90</v>
      </c>
      <c r="E150" s="654" t="s">
        <v>381</v>
      </c>
      <c r="F150" s="1159" t="s">
        <v>381</v>
      </c>
      <c r="G150" s="1195">
        <v>50000</v>
      </c>
    </row>
    <row r="151" spans="1:7" ht="11.25" customHeight="1" x14ac:dyDescent="0.2">
      <c r="A151" s="305" t="s">
        <v>999</v>
      </c>
      <c r="B151" s="1194">
        <v>50000</v>
      </c>
      <c r="C151" s="1193" t="s">
        <v>426</v>
      </c>
      <c r="D151" s="787">
        <v>139000</v>
      </c>
      <c r="E151" s="654" t="s">
        <v>381</v>
      </c>
      <c r="F151" s="1159" t="s">
        <v>381</v>
      </c>
      <c r="G151" s="1195">
        <v>50000</v>
      </c>
    </row>
    <row r="152" spans="1:7" ht="11.25" customHeight="1" x14ac:dyDescent="0.2">
      <c r="A152" s="305" t="s">
        <v>644</v>
      </c>
      <c r="B152" s="1194">
        <v>37000</v>
      </c>
      <c r="C152" s="1193" t="s">
        <v>1463</v>
      </c>
      <c r="D152" s="787">
        <v>37000</v>
      </c>
      <c r="E152" s="654" t="s">
        <v>381</v>
      </c>
      <c r="F152" s="1159" t="s">
        <v>381</v>
      </c>
      <c r="G152" s="1195">
        <v>50000</v>
      </c>
    </row>
    <row r="153" spans="1:7" ht="11.25" customHeight="1" x14ac:dyDescent="0.2">
      <c r="A153" s="305" t="s">
        <v>646</v>
      </c>
      <c r="B153" s="1194">
        <v>50000</v>
      </c>
      <c r="C153" s="1193" t="s">
        <v>426</v>
      </c>
      <c r="D153" s="787">
        <v>57500</v>
      </c>
      <c r="E153" s="654" t="s">
        <v>381</v>
      </c>
      <c r="F153" s="1159" t="s">
        <v>381</v>
      </c>
      <c r="G153" s="1195">
        <v>50000</v>
      </c>
    </row>
    <row r="154" spans="1:7" ht="11.25" customHeight="1" x14ac:dyDescent="0.2">
      <c r="A154" s="279" t="s">
        <v>522</v>
      </c>
      <c r="B154" s="1194">
        <v>50000</v>
      </c>
      <c r="C154" s="1193" t="s">
        <v>426</v>
      </c>
      <c r="D154" s="787" t="s">
        <v>1014</v>
      </c>
      <c r="E154" s="654" t="s">
        <v>381</v>
      </c>
      <c r="F154" s="1159" t="s">
        <v>381</v>
      </c>
      <c r="G154" s="1195">
        <v>50000</v>
      </c>
    </row>
    <row r="155" spans="1:7" ht="11.25" customHeight="1" x14ac:dyDescent="0.2">
      <c r="A155" s="279" t="s">
        <v>523</v>
      </c>
      <c r="B155" s="1194">
        <v>34000</v>
      </c>
      <c r="C155" s="1193" t="s">
        <v>1464</v>
      </c>
      <c r="D155" s="787">
        <v>4400000</v>
      </c>
      <c r="E155" s="654">
        <v>34000</v>
      </c>
      <c r="F155" s="1159" t="s">
        <v>427</v>
      </c>
      <c r="G155" s="1195">
        <v>50000</v>
      </c>
    </row>
    <row r="156" spans="1:7" ht="11.25" customHeight="1" x14ac:dyDescent="0.2">
      <c r="A156" s="279" t="s">
        <v>524</v>
      </c>
      <c r="B156" s="1194">
        <v>5300</v>
      </c>
      <c r="C156" s="1193" t="s">
        <v>1464</v>
      </c>
      <c r="D156" s="787">
        <v>53000</v>
      </c>
      <c r="E156" s="654">
        <v>5300</v>
      </c>
      <c r="F156" s="1159" t="s">
        <v>427</v>
      </c>
      <c r="G156" s="1195">
        <v>50000</v>
      </c>
    </row>
    <row r="157" spans="1:7" ht="11.25" customHeight="1" thickBot="1" x14ac:dyDescent="0.25">
      <c r="A157" s="281" t="s">
        <v>525</v>
      </c>
      <c r="B157" s="1194">
        <v>50000</v>
      </c>
      <c r="C157" s="1193" t="s">
        <v>426</v>
      </c>
      <c r="D157" s="961" t="s">
        <v>1014</v>
      </c>
      <c r="E157" s="1035" t="s">
        <v>381</v>
      </c>
      <c r="F157" s="1035" t="s">
        <v>381</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1115</v>
      </c>
      <c r="B160" s="277"/>
      <c r="C160" s="885"/>
      <c r="D160" s="277"/>
      <c r="E160" s="277"/>
      <c r="F160" s="277"/>
      <c r="G160" s="766"/>
    </row>
    <row r="161" spans="1:7" ht="11.25" customHeight="1" x14ac:dyDescent="0.2">
      <c r="A161" s="67" t="s">
        <v>581</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7" t="s">
        <v>499</v>
      </c>
      <c r="B164" s="277"/>
      <c r="C164" s="885"/>
      <c r="D164" s="277"/>
      <c r="E164" s="277"/>
      <c r="F164" s="277"/>
      <c r="G164" s="766"/>
    </row>
    <row r="165" spans="1:7" ht="11.25" customHeight="1" x14ac:dyDescent="0.2">
      <c r="A165" s="67" t="s">
        <v>57</v>
      </c>
      <c r="B165" s="277"/>
      <c r="C165" s="885"/>
      <c r="D165" s="277"/>
      <c r="E165" s="277"/>
      <c r="F165" s="277"/>
      <c r="G165" s="766"/>
    </row>
    <row r="166" spans="1:7" ht="11.25" customHeight="1" x14ac:dyDescent="0.2">
      <c r="A166" s="66" t="s">
        <v>529</v>
      </c>
      <c r="B166" s="277"/>
      <c r="C166" s="885"/>
      <c r="D166" s="277"/>
      <c r="E166" s="277"/>
      <c r="F166" s="277"/>
      <c r="G166" s="766"/>
    </row>
    <row r="167" spans="1:7" ht="11.25" customHeight="1" x14ac:dyDescent="0.2">
      <c r="A167" s="67" t="s">
        <v>500</v>
      </c>
      <c r="B167" s="277"/>
      <c r="C167" s="885"/>
      <c r="D167" s="277"/>
      <c r="E167" s="277"/>
      <c r="F167" s="277"/>
      <c r="G167" s="766"/>
    </row>
    <row r="168" spans="1:7" ht="11.25" customHeight="1" x14ac:dyDescent="0.2">
      <c r="A168" s="67" t="s">
        <v>1116</v>
      </c>
      <c r="B168" s="277"/>
      <c r="C168" s="885"/>
      <c r="D168" s="277"/>
      <c r="E168" s="277"/>
      <c r="F168" s="277"/>
      <c r="G168" s="766"/>
    </row>
    <row r="169" spans="1:7" ht="11.25" customHeight="1" x14ac:dyDescent="0.2">
      <c r="A169" s="67" t="s">
        <v>785</v>
      </c>
      <c r="B169" s="277"/>
      <c r="C169" s="885"/>
      <c r="D169" s="277"/>
      <c r="E169" s="277"/>
      <c r="F169" s="277"/>
      <c r="G169" s="766"/>
    </row>
    <row r="170" spans="1:7" ht="11.25" customHeight="1" x14ac:dyDescent="0.2">
      <c r="A170" s="67" t="s">
        <v>826</v>
      </c>
      <c r="B170" s="277"/>
      <c r="C170" s="885"/>
      <c r="D170" s="277"/>
      <c r="E170" s="277"/>
      <c r="F170" s="277"/>
      <c r="G170" s="766"/>
    </row>
    <row r="171" spans="1:7" ht="11.25" customHeight="1" thickBot="1" x14ac:dyDescent="0.25">
      <c r="A171" s="69" t="s">
        <v>786</v>
      </c>
      <c r="B171" s="282"/>
      <c r="C171" s="854"/>
      <c r="D171" s="282"/>
      <c r="E171" s="282"/>
      <c r="F171" s="282"/>
      <c r="G171" s="965"/>
    </row>
    <row r="172" spans="1:7" ht="10.8" thickTop="1" x14ac:dyDescent="0.2"/>
    <row r="173" spans="1:7" x14ac:dyDescent="0.2">
      <c r="A173" s="1019"/>
    </row>
  </sheetData>
  <sheetProtection algorithmName="SHA-512" hashValue="Xr2QBt9czt5OGJuRkJkDfvwwcAnJA0yxNs0PN98LAvxeiKydOYjocJUML3Pz/BkDsVQ29dnn5F5kNbYTGG4OFw==" saltValue="vJO+RkczkSSQApSflpDU1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2"/>
  <sheetViews>
    <sheetView zoomScaleNormal="100" workbookViewId="0">
      <pane ySplit="2208" topLeftCell="A4" activePane="bottomLeft"/>
      <selection sqref="A1:XFD1048576"/>
      <selection pane="bottomLeft" activeCell="E26" sqref="E26"/>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5" width="12.5546875" style="284" customWidth="1"/>
    <col min="6" max="6" width="13.5546875" style="284" customWidth="1"/>
    <col min="7" max="7" width="12.5546875" style="284" customWidth="1"/>
    <col min="8" max="16384" width="9.109375" style="280"/>
  </cols>
  <sheetData>
    <row r="1" spans="1:7" s="68" customFormat="1" ht="46.5" customHeight="1" x14ac:dyDescent="0.3">
      <c r="A1" s="1067" t="s">
        <v>197</v>
      </c>
      <c r="B1" s="802"/>
      <c r="C1" s="802"/>
      <c r="D1" s="802"/>
      <c r="E1" s="802"/>
      <c r="F1" s="802"/>
      <c r="G1" s="802"/>
    </row>
    <row r="2" spans="1:7" s="68" customFormat="1" ht="15.9" customHeight="1" thickBot="1" x14ac:dyDescent="0.25">
      <c r="A2" s="1287"/>
      <c r="B2" s="802"/>
      <c r="C2" s="885"/>
      <c r="D2" s="802"/>
      <c r="E2" s="802"/>
      <c r="F2" s="802"/>
      <c r="G2" s="802"/>
    </row>
    <row r="3" spans="1:7" s="278" customFormat="1" ht="21.6" thickTop="1" thickBot="1" x14ac:dyDescent="0.25">
      <c r="A3" s="1040" t="s">
        <v>242</v>
      </c>
      <c r="B3" s="1041" t="s">
        <v>199</v>
      </c>
      <c r="C3" s="1188" t="s">
        <v>526</v>
      </c>
      <c r="D3" s="1282" t="s">
        <v>424</v>
      </c>
      <c r="E3" s="1283" t="s">
        <v>425</v>
      </c>
      <c r="F3" s="1283" t="s">
        <v>526</v>
      </c>
      <c r="G3" s="1284" t="s">
        <v>426</v>
      </c>
    </row>
    <row r="4" spans="1:7" s="278" customFormat="1" ht="11.25" customHeight="1" x14ac:dyDescent="0.2">
      <c r="A4" s="309" t="s">
        <v>589</v>
      </c>
      <c r="B4" s="783">
        <v>20</v>
      </c>
      <c r="C4" s="1031" t="s">
        <v>1462</v>
      </c>
      <c r="D4" s="783">
        <v>1950</v>
      </c>
      <c r="E4" s="1159">
        <v>20</v>
      </c>
      <c r="F4" s="1159" t="s">
        <v>427</v>
      </c>
      <c r="G4" s="866">
        <v>50000</v>
      </c>
    </row>
    <row r="5" spans="1:7" s="278" customFormat="1" ht="11.25" customHeight="1" x14ac:dyDescent="0.2">
      <c r="A5" s="279" t="s">
        <v>590</v>
      </c>
      <c r="B5" s="787">
        <v>1965</v>
      </c>
      <c r="C5" s="1033" t="s">
        <v>1463</v>
      </c>
      <c r="D5" s="787">
        <v>1965</v>
      </c>
      <c r="E5" s="1159" t="s">
        <v>381</v>
      </c>
      <c r="F5" s="1159" t="s">
        <v>381</v>
      </c>
      <c r="G5" s="868">
        <v>50000</v>
      </c>
    </row>
    <row r="6" spans="1:7" s="278" customFormat="1" ht="11.25" customHeight="1" x14ac:dyDescent="0.2">
      <c r="A6" s="279" t="s">
        <v>591</v>
      </c>
      <c r="B6" s="787">
        <v>20000</v>
      </c>
      <c r="C6" s="1033" t="s">
        <v>1462</v>
      </c>
      <c r="D6" s="787">
        <v>500000000</v>
      </c>
      <c r="E6" s="1159">
        <v>20000</v>
      </c>
      <c r="F6" s="1159" t="s">
        <v>301</v>
      </c>
      <c r="G6" s="868">
        <v>50000</v>
      </c>
    </row>
    <row r="7" spans="1:7" s="278" customFormat="1" ht="11.25" customHeight="1" x14ac:dyDescent="0.2">
      <c r="A7" s="279" t="s">
        <v>592</v>
      </c>
      <c r="B7" s="787">
        <v>8.5</v>
      </c>
      <c r="C7" s="1033" t="s">
        <v>1463</v>
      </c>
      <c r="D7" s="787">
        <v>8.5</v>
      </c>
      <c r="E7" s="1159">
        <v>17</v>
      </c>
      <c r="F7" s="1159" t="s">
        <v>427</v>
      </c>
      <c r="G7" s="868">
        <v>50000</v>
      </c>
    </row>
    <row r="8" spans="1:7" s="278" customFormat="1" ht="11.25" customHeight="1" x14ac:dyDescent="0.2">
      <c r="A8" s="279" t="s">
        <v>171</v>
      </c>
      <c r="B8" s="787">
        <v>50000</v>
      </c>
      <c r="C8" s="1033" t="s">
        <v>426</v>
      </c>
      <c r="D8" s="787">
        <v>104500</v>
      </c>
      <c r="E8" s="1159" t="s">
        <v>381</v>
      </c>
      <c r="F8" s="1159" t="s">
        <v>381</v>
      </c>
      <c r="G8" s="868">
        <v>50000</v>
      </c>
    </row>
    <row r="9" spans="1:7" s="278" customFormat="1" ht="11.25" customHeight="1" x14ac:dyDescent="0.2">
      <c r="A9" s="305" t="s">
        <v>172</v>
      </c>
      <c r="B9" s="787">
        <v>50000</v>
      </c>
      <c r="C9" s="1033" t="s">
        <v>426</v>
      </c>
      <c r="D9" s="787">
        <v>610000</v>
      </c>
      <c r="E9" s="1159" t="s">
        <v>381</v>
      </c>
      <c r="F9" s="1159" t="s">
        <v>381</v>
      </c>
      <c r="G9" s="868">
        <v>50000</v>
      </c>
    </row>
    <row r="10" spans="1:7" s="278" customFormat="1" ht="11.25" customHeight="1" x14ac:dyDescent="0.2">
      <c r="A10" s="305" t="s">
        <v>103</v>
      </c>
      <c r="B10" s="787">
        <v>50000</v>
      </c>
      <c r="C10" s="1033" t="s">
        <v>426</v>
      </c>
      <c r="D10" s="787">
        <v>610000</v>
      </c>
      <c r="E10" s="1159" t="s">
        <v>381</v>
      </c>
      <c r="F10" s="1159" t="s">
        <v>381</v>
      </c>
      <c r="G10" s="868">
        <v>50000</v>
      </c>
    </row>
    <row r="11" spans="1:7" s="278" customFormat="1" ht="11.25" customHeight="1" x14ac:dyDescent="0.2">
      <c r="A11" s="279" t="s">
        <v>593</v>
      </c>
      <c r="B11" s="787">
        <v>21.5</v>
      </c>
      <c r="C11" s="1033" t="s">
        <v>1463</v>
      </c>
      <c r="D11" s="787">
        <v>21.5</v>
      </c>
      <c r="E11" s="1159" t="s">
        <v>381</v>
      </c>
      <c r="F11" s="1159" t="s">
        <v>381</v>
      </c>
      <c r="G11" s="868">
        <v>50000</v>
      </c>
    </row>
    <row r="12" spans="1:7" s="278" customFormat="1" ht="11.25" customHeight="1" x14ac:dyDescent="0.2">
      <c r="A12" s="279" t="s">
        <v>594</v>
      </c>
      <c r="B12" s="787">
        <v>50000</v>
      </c>
      <c r="C12" s="1033" t="s">
        <v>426</v>
      </c>
      <c r="D12" s="787" t="s">
        <v>1014</v>
      </c>
      <c r="E12" s="1159" t="s">
        <v>381</v>
      </c>
      <c r="F12" s="1159" t="s">
        <v>381</v>
      </c>
      <c r="G12" s="868">
        <v>50000</v>
      </c>
    </row>
    <row r="13" spans="1:7" s="278" customFormat="1" ht="11.25" customHeight="1" x14ac:dyDescent="0.2">
      <c r="A13" s="279" t="s">
        <v>731</v>
      </c>
      <c r="B13" s="787">
        <v>50000</v>
      </c>
      <c r="C13" s="1033" t="s">
        <v>426</v>
      </c>
      <c r="D13" s="787" t="s">
        <v>1014</v>
      </c>
      <c r="E13" s="1159" t="s">
        <v>381</v>
      </c>
      <c r="F13" s="1159" t="s">
        <v>381</v>
      </c>
      <c r="G13" s="868">
        <v>50000</v>
      </c>
    </row>
    <row r="14" spans="1:7" s="278" customFormat="1" ht="11.25" customHeight="1" x14ac:dyDescent="0.2">
      <c r="A14" s="279" t="s">
        <v>104</v>
      </c>
      <c r="B14" s="787">
        <v>20</v>
      </c>
      <c r="C14" s="1033" t="s">
        <v>1462</v>
      </c>
      <c r="D14" s="787">
        <v>17500</v>
      </c>
      <c r="E14" s="654">
        <v>20</v>
      </c>
      <c r="F14" s="1159" t="s">
        <v>1102</v>
      </c>
      <c r="G14" s="868">
        <v>50000</v>
      </c>
    </row>
    <row r="15" spans="1:7" s="278" customFormat="1" ht="11.25" customHeight="1" x14ac:dyDescent="0.2">
      <c r="A15" s="279" t="s">
        <v>732</v>
      </c>
      <c r="B15" s="787">
        <v>50000</v>
      </c>
      <c r="C15" s="1033" t="s">
        <v>426</v>
      </c>
      <c r="D15" s="787" t="s">
        <v>1014</v>
      </c>
      <c r="E15" s="1159" t="s">
        <v>381</v>
      </c>
      <c r="F15" s="1159" t="s">
        <v>381</v>
      </c>
      <c r="G15" s="868">
        <v>50000</v>
      </c>
    </row>
    <row r="16" spans="1:7" s="278" customFormat="1" ht="11.25" customHeight="1" x14ac:dyDescent="0.2">
      <c r="A16" s="279" t="s">
        <v>1245</v>
      </c>
      <c r="B16" s="787">
        <v>1900</v>
      </c>
      <c r="C16" s="1033" t="s">
        <v>1463</v>
      </c>
      <c r="D16" s="787">
        <v>1900</v>
      </c>
      <c r="E16" s="1159" t="s">
        <v>381</v>
      </c>
      <c r="F16" s="1159" t="s">
        <v>381</v>
      </c>
      <c r="G16" s="868">
        <v>50000</v>
      </c>
    </row>
    <row r="17" spans="1:7" s="278" customFormat="1" ht="11.25" customHeight="1" x14ac:dyDescent="0.2">
      <c r="A17" s="279" t="s">
        <v>733</v>
      </c>
      <c r="B17" s="787">
        <v>170</v>
      </c>
      <c r="C17" s="1033" t="s">
        <v>1462</v>
      </c>
      <c r="D17" s="787">
        <v>895000</v>
      </c>
      <c r="E17" s="1159">
        <v>170</v>
      </c>
      <c r="F17" s="1159" t="s">
        <v>301</v>
      </c>
      <c r="G17" s="868">
        <v>50000</v>
      </c>
    </row>
    <row r="18" spans="1:7" s="278" customFormat="1" ht="11.25" customHeight="1" x14ac:dyDescent="0.2">
      <c r="A18" s="279" t="s">
        <v>734</v>
      </c>
      <c r="B18" s="787">
        <v>4.7</v>
      </c>
      <c r="C18" s="1033" t="s">
        <v>1463</v>
      </c>
      <c r="D18" s="787">
        <v>4.7</v>
      </c>
      <c r="E18" s="1159" t="s">
        <v>381</v>
      </c>
      <c r="F18" s="1159" t="s">
        <v>381</v>
      </c>
      <c r="G18" s="868">
        <v>50000</v>
      </c>
    </row>
    <row r="19" spans="1:7" s="278" customFormat="1" ht="11.25" customHeight="1" x14ac:dyDescent="0.2">
      <c r="A19" s="279" t="s">
        <v>735</v>
      </c>
      <c r="B19" s="787">
        <v>0.8</v>
      </c>
      <c r="C19" s="1033" t="s">
        <v>1463</v>
      </c>
      <c r="D19" s="787">
        <v>0.8</v>
      </c>
      <c r="E19" s="1159" t="s">
        <v>381</v>
      </c>
      <c r="F19" s="1159" t="s">
        <v>381</v>
      </c>
      <c r="G19" s="868">
        <v>50000</v>
      </c>
    </row>
    <row r="20" spans="1:7" s="278" customFormat="1" ht="11.25" customHeight="1" x14ac:dyDescent="0.2">
      <c r="A20" s="279" t="s">
        <v>736</v>
      </c>
      <c r="B20" s="787">
        <v>0.75</v>
      </c>
      <c r="C20" s="1033" t="s">
        <v>1463</v>
      </c>
      <c r="D20" s="787">
        <v>0.75</v>
      </c>
      <c r="E20" s="1159" t="s">
        <v>381</v>
      </c>
      <c r="F20" s="1159" t="s">
        <v>381</v>
      </c>
      <c r="G20" s="868">
        <v>50000</v>
      </c>
    </row>
    <row r="21" spans="1:7" s="278" customFormat="1" ht="11.25" customHeight="1" x14ac:dyDescent="0.2">
      <c r="A21" s="279" t="s">
        <v>737</v>
      </c>
      <c r="B21" s="787">
        <v>0.12999999999999998</v>
      </c>
      <c r="C21" s="1033" t="s">
        <v>1463</v>
      </c>
      <c r="D21" s="787">
        <v>0.12999999999999998</v>
      </c>
      <c r="E21" s="1159" t="s">
        <v>381</v>
      </c>
      <c r="F21" s="1159" t="s">
        <v>381</v>
      </c>
      <c r="G21" s="868">
        <v>50000</v>
      </c>
    </row>
    <row r="22" spans="1:7" s="278" customFormat="1" ht="11.25" customHeight="1" x14ac:dyDescent="0.2">
      <c r="A22" s="279" t="s">
        <v>738</v>
      </c>
      <c r="B22" s="787">
        <v>0.4</v>
      </c>
      <c r="C22" s="1033" t="s">
        <v>1463</v>
      </c>
      <c r="D22" s="787">
        <v>0.4</v>
      </c>
      <c r="E22" s="1159" t="s">
        <v>381</v>
      </c>
      <c r="F22" s="1159" t="s">
        <v>381</v>
      </c>
      <c r="G22" s="868">
        <v>50000</v>
      </c>
    </row>
    <row r="23" spans="1:7" s="278" customFormat="1" ht="11.25" customHeight="1" x14ac:dyDescent="0.2">
      <c r="A23" s="279" t="s">
        <v>136</v>
      </c>
      <c r="B23" s="787">
        <v>50000</v>
      </c>
      <c r="C23" s="1033" t="s">
        <v>426</v>
      </c>
      <c r="D23" s="787" t="s">
        <v>1014</v>
      </c>
      <c r="E23" s="1159" t="s">
        <v>381</v>
      </c>
      <c r="F23" s="1159" t="s">
        <v>381</v>
      </c>
      <c r="G23" s="868">
        <v>50000</v>
      </c>
    </row>
    <row r="24" spans="1:7" s="278" customFormat="1" ht="11.25" customHeight="1" x14ac:dyDescent="0.2">
      <c r="A24" s="279" t="s">
        <v>243</v>
      </c>
      <c r="B24" s="787">
        <v>0.5</v>
      </c>
      <c r="C24" s="1033" t="s">
        <v>1462</v>
      </c>
      <c r="D24" s="787">
        <v>3740</v>
      </c>
      <c r="E24" s="1159">
        <v>0.5</v>
      </c>
      <c r="F24" s="1159" t="s">
        <v>301</v>
      </c>
      <c r="G24" s="868">
        <v>50000</v>
      </c>
    </row>
    <row r="25" spans="1:7" s="278" customFormat="1" ht="11.25" customHeight="1" x14ac:dyDescent="0.2">
      <c r="A25" s="279" t="s">
        <v>137</v>
      </c>
      <c r="B25" s="787">
        <v>360</v>
      </c>
      <c r="C25" s="1033" t="s">
        <v>1462</v>
      </c>
      <c r="D25" s="787">
        <v>8600000</v>
      </c>
      <c r="E25" s="1159">
        <v>360</v>
      </c>
      <c r="F25" s="1159" t="s">
        <v>301</v>
      </c>
      <c r="G25" s="868">
        <v>50000</v>
      </c>
    </row>
    <row r="26" spans="1:7" s="278" customFormat="1" ht="11.25" customHeight="1" x14ac:dyDescent="0.2">
      <c r="A26" s="789" t="s">
        <v>1177</v>
      </c>
      <c r="B26" s="787">
        <v>320</v>
      </c>
      <c r="C26" s="1033" t="s">
        <v>1462</v>
      </c>
      <c r="D26" s="787">
        <v>850000</v>
      </c>
      <c r="E26" s="1159">
        <v>320</v>
      </c>
      <c r="F26" s="1159" t="s">
        <v>427</v>
      </c>
      <c r="G26" s="868">
        <v>50000</v>
      </c>
    </row>
    <row r="27" spans="1:7" s="278" customFormat="1" ht="11.25" customHeight="1" x14ac:dyDescent="0.2">
      <c r="A27" s="279" t="s">
        <v>138</v>
      </c>
      <c r="B27" s="787">
        <v>135</v>
      </c>
      <c r="C27" s="1033" t="s">
        <v>1463</v>
      </c>
      <c r="D27" s="787">
        <v>135</v>
      </c>
      <c r="E27" s="1159" t="s">
        <v>381</v>
      </c>
      <c r="F27" s="1159" t="s">
        <v>381</v>
      </c>
      <c r="G27" s="868">
        <v>50000</v>
      </c>
    </row>
    <row r="28" spans="1:7" s="278" customFormat="1" ht="11.25" customHeight="1" x14ac:dyDescent="0.2">
      <c r="A28" s="279" t="s">
        <v>139</v>
      </c>
      <c r="B28" s="787">
        <v>50000</v>
      </c>
      <c r="C28" s="1033" t="s">
        <v>426</v>
      </c>
      <c r="D28" s="787" t="s">
        <v>1014</v>
      </c>
      <c r="E28" s="1159" t="s">
        <v>381</v>
      </c>
      <c r="F28" s="1159" t="s">
        <v>381</v>
      </c>
      <c r="G28" s="868">
        <v>50000</v>
      </c>
    </row>
    <row r="29" spans="1:7" s="278" customFormat="1" ht="11.25" customHeight="1" x14ac:dyDescent="0.2">
      <c r="A29" s="279" t="s">
        <v>140</v>
      </c>
      <c r="B29" s="787">
        <v>50000</v>
      </c>
      <c r="C29" s="1033" t="s">
        <v>426</v>
      </c>
      <c r="D29" s="787">
        <v>1516000</v>
      </c>
      <c r="E29" s="1159" t="s">
        <v>381</v>
      </c>
      <c r="F29" s="1159" t="s">
        <v>381</v>
      </c>
      <c r="G29" s="868">
        <v>50000</v>
      </c>
    </row>
    <row r="30" spans="1:7" s="278" customFormat="1" ht="11.25" customHeight="1" x14ac:dyDescent="0.2">
      <c r="A30" s="279" t="s">
        <v>141</v>
      </c>
      <c r="B30" s="787">
        <v>510</v>
      </c>
      <c r="C30" s="1033" t="s">
        <v>1462</v>
      </c>
      <c r="D30" s="787">
        <v>1550000</v>
      </c>
      <c r="E30" s="1159">
        <v>510</v>
      </c>
      <c r="F30" s="1159" t="s">
        <v>301</v>
      </c>
      <c r="G30" s="868">
        <v>50000</v>
      </c>
    </row>
    <row r="31" spans="1:7" s="278" customFormat="1" ht="11.25" customHeight="1" x14ac:dyDescent="0.2">
      <c r="A31" s="279" t="s">
        <v>142</v>
      </c>
      <c r="B31" s="787">
        <v>50000</v>
      </c>
      <c r="C31" s="1033" t="s">
        <v>426</v>
      </c>
      <c r="D31" s="787">
        <v>7600000</v>
      </c>
      <c r="E31" s="1159" t="s">
        <v>381</v>
      </c>
      <c r="F31" s="1159" t="s">
        <v>381</v>
      </c>
      <c r="G31" s="868">
        <v>50000</v>
      </c>
    </row>
    <row r="32" spans="1:7" s="278" customFormat="1" ht="11.25" customHeight="1" x14ac:dyDescent="0.2">
      <c r="A32" s="279" t="s">
        <v>143</v>
      </c>
      <c r="B32" s="787">
        <v>50000</v>
      </c>
      <c r="C32" s="1033" t="s">
        <v>426</v>
      </c>
      <c r="D32" s="787" t="s">
        <v>1014</v>
      </c>
      <c r="E32" s="1159" t="s">
        <v>381</v>
      </c>
      <c r="F32" s="1159" t="s">
        <v>381</v>
      </c>
      <c r="G32" s="868">
        <v>50000</v>
      </c>
    </row>
    <row r="33" spans="1:7" s="278" customFormat="1" ht="11.25" customHeight="1" x14ac:dyDescent="0.2">
      <c r="A33" s="279" t="s">
        <v>144</v>
      </c>
      <c r="B33" s="787">
        <v>520</v>
      </c>
      <c r="C33" s="1033" t="s">
        <v>1462</v>
      </c>
      <c r="D33" s="787">
        <v>396500</v>
      </c>
      <c r="E33" s="1159">
        <v>520</v>
      </c>
      <c r="F33" s="1159" t="s">
        <v>301</v>
      </c>
      <c r="G33" s="868">
        <v>50000</v>
      </c>
    </row>
    <row r="34" spans="1:7" s="278" customFormat="1" ht="11.25" customHeight="1" x14ac:dyDescent="0.2">
      <c r="A34" s="279" t="s">
        <v>655</v>
      </c>
      <c r="B34" s="787">
        <v>2.5</v>
      </c>
      <c r="C34" s="1033" t="s">
        <v>1462</v>
      </c>
      <c r="D34" s="787">
        <v>28</v>
      </c>
      <c r="E34" s="1159">
        <v>2.5</v>
      </c>
      <c r="F34" s="1159" t="s">
        <v>427</v>
      </c>
      <c r="G34" s="868">
        <v>50000</v>
      </c>
    </row>
    <row r="35" spans="1:7" s="278" customFormat="1" ht="11.25" customHeight="1" x14ac:dyDescent="0.2">
      <c r="A35" s="279" t="s">
        <v>145</v>
      </c>
      <c r="B35" s="787">
        <v>50000</v>
      </c>
      <c r="C35" s="1033" t="s">
        <v>426</v>
      </c>
      <c r="D35" s="787">
        <v>1950000</v>
      </c>
      <c r="E35" s="1159" t="s">
        <v>381</v>
      </c>
      <c r="F35" s="1159" t="s">
        <v>381</v>
      </c>
      <c r="G35" s="868">
        <v>50000</v>
      </c>
    </row>
    <row r="36" spans="1:7" s="278" customFormat="1" ht="11.25" customHeight="1" x14ac:dyDescent="0.2">
      <c r="A36" s="279" t="s">
        <v>146</v>
      </c>
      <c r="B36" s="787">
        <v>50</v>
      </c>
      <c r="C36" s="1033" t="s">
        <v>1462</v>
      </c>
      <c r="D36" s="787">
        <v>249000</v>
      </c>
      <c r="E36" s="1159">
        <v>50</v>
      </c>
      <c r="F36" s="1159" t="s">
        <v>301</v>
      </c>
      <c r="G36" s="868">
        <v>50000</v>
      </c>
    </row>
    <row r="37" spans="1:7" s="278" customFormat="1" ht="11.25" customHeight="1" x14ac:dyDescent="0.2">
      <c r="A37" s="279" t="s">
        <v>829</v>
      </c>
      <c r="B37" s="787">
        <v>16</v>
      </c>
      <c r="C37" s="1033" t="s">
        <v>1462</v>
      </c>
      <c r="D37" s="787">
        <v>3355000</v>
      </c>
      <c r="E37" s="1159">
        <v>16</v>
      </c>
      <c r="F37" s="1159" t="s">
        <v>301</v>
      </c>
      <c r="G37" s="868">
        <v>50000</v>
      </c>
    </row>
    <row r="38" spans="1:7" ht="11.25" customHeight="1" x14ac:dyDescent="0.2">
      <c r="A38" s="307" t="s">
        <v>147</v>
      </c>
      <c r="B38" s="787">
        <v>2400</v>
      </c>
      <c r="C38" s="1033" t="s">
        <v>1462</v>
      </c>
      <c r="D38" s="787">
        <v>3975000</v>
      </c>
      <c r="E38" s="1159">
        <v>2400</v>
      </c>
      <c r="F38" s="1159" t="s">
        <v>301</v>
      </c>
      <c r="G38" s="1195">
        <v>50000</v>
      </c>
    </row>
    <row r="39" spans="1:7" ht="11.25" customHeight="1" x14ac:dyDescent="0.2">
      <c r="A39" s="279" t="s">
        <v>830</v>
      </c>
      <c r="B39" s="787">
        <v>50000</v>
      </c>
      <c r="C39" s="1033" t="s">
        <v>426</v>
      </c>
      <c r="D39" s="787">
        <v>2660000</v>
      </c>
      <c r="E39" s="654"/>
      <c r="F39" s="1159" t="s">
        <v>381</v>
      </c>
      <c r="G39" s="1195">
        <v>50000</v>
      </c>
    </row>
    <row r="40" spans="1:7" ht="11.25" customHeight="1" x14ac:dyDescent="0.2">
      <c r="A40" s="279" t="s">
        <v>148</v>
      </c>
      <c r="B40" s="787">
        <v>0.18</v>
      </c>
      <c r="C40" s="1033" t="s">
        <v>1462</v>
      </c>
      <c r="D40" s="787">
        <v>5650000</v>
      </c>
      <c r="E40" s="654">
        <v>0.18</v>
      </c>
      <c r="F40" s="1159" t="s">
        <v>427</v>
      </c>
      <c r="G40" s="1195">
        <v>50000</v>
      </c>
    </row>
    <row r="41" spans="1:7" ht="11.25" customHeight="1" x14ac:dyDescent="0.2">
      <c r="A41" s="279" t="s">
        <v>653</v>
      </c>
      <c r="B41" s="787">
        <v>50000</v>
      </c>
      <c r="C41" s="1033" t="s">
        <v>426</v>
      </c>
      <c r="D41" s="787" t="s">
        <v>1014</v>
      </c>
      <c r="E41" s="654" t="s">
        <v>381</v>
      </c>
      <c r="F41" s="1159" t="s">
        <v>381</v>
      </c>
      <c r="G41" s="1195">
        <v>50000</v>
      </c>
    </row>
    <row r="42" spans="1:7" ht="11.25" customHeight="1" x14ac:dyDescent="0.2">
      <c r="A42" s="279" t="s">
        <v>827</v>
      </c>
      <c r="B42" s="787">
        <v>50000</v>
      </c>
      <c r="C42" s="1033" t="s">
        <v>426</v>
      </c>
      <c r="D42" s="787" t="s">
        <v>1014</v>
      </c>
      <c r="E42" s="654" t="s">
        <v>381</v>
      </c>
      <c r="F42" s="1159" t="s">
        <v>381</v>
      </c>
      <c r="G42" s="1195">
        <v>50000</v>
      </c>
    </row>
    <row r="43" spans="1:7" ht="11.25" customHeight="1" x14ac:dyDescent="0.2">
      <c r="A43" s="279" t="s">
        <v>828</v>
      </c>
      <c r="B43" s="787">
        <v>50000</v>
      </c>
      <c r="C43" s="1033" t="s">
        <v>426</v>
      </c>
      <c r="D43" s="787">
        <v>845000000</v>
      </c>
      <c r="E43" s="654" t="s">
        <v>381</v>
      </c>
      <c r="F43" s="1159" t="s">
        <v>381</v>
      </c>
      <c r="G43" s="1195">
        <v>50000</v>
      </c>
    </row>
    <row r="44" spans="1:7" ht="11.25" customHeight="1" x14ac:dyDescent="0.2">
      <c r="A44" s="279" t="s">
        <v>149</v>
      </c>
      <c r="B44" s="787">
        <v>1</v>
      </c>
      <c r="C44" s="1033" t="s">
        <v>1463</v>
      </c>
      <c r="D44" s="787">
        <v>1</v>
      </c>
      <c r="E44" s="654" t="s">
        <v>381</v>
      </c>
      <c r="F44" s="1159" t="s">
        <v>381</v>
      </c>
      <c r="G44" s="1195">
        <v>50000</v>
      </c>
    </row>
    <row r="45" spans="1:7" ht="11.25" customHeight="1" x14ac:dyDescent="0.2">
      <c r="A45" s="279" t="s">
        <v>150</v>
      </c>
      <c r="B45" s="787">
        <v>50000</v>
      </c>
      <c r="C45" s="1033" t="s">
        <v>426</v>
      </c>
      <c r="D45" s="787" t="s">
        <v>1014</v>
      </c>
      <c r="E45" s="654" t="s">
        <v>381</v>
      </c>
      <c r="F45" s="1159" t="s">
        <v>381</v>
      </c>
      <c r="G45" s="1195">
        <v>50000</v>
      </c>
    </row>
    <row r="46" spans="1:7" ht="11.25" customHeight="1" x14ac:dyDescent="0.2">
      <c r="A46" s="279" t="s">
        <v>151</v>
      </c>
      <c r="B46" s="787">
        <v>1000</v>
      </c>
      <c r="C46" s="1033" t="s">
        <v>1462</v>
      </c>
      <c r="D46" s="787" t="s">
        <v>1014</v>
      </c>
      <c r="E46" s="654">
        <v>1000</v>
      </c>
      <c r="F46" s="1159" t="s">
        <v>302</v>
      </c>
      <c r="G46" s="1195">
        <v>50000</v>
      </c>
    </row>
    <row r="47" spans="1:7" ht="11.25" customHeight="1" x14ac:dyDescent="0.2">
      <c r="A47" s="279" t="s">
        <v>152</v>
      </c>
      <c r="B47" s="787">
        <v>170</v>
      </c>
      <c r="C47" s="1033" t="s">
        <v>1462</v>
      </c>
      <c r="D47" s="787">
        <v>47700000</v>
      </c>
      <c r="E47" s="654">
        <v>170</v>
      </c>
      <c r="F47" s="1159" t="s">
        <v>301</v>
      </c>
      <c r="G47" s="1195">
        <v>50000</v>
      </c>
    </row>
    <row r="48" spans="1:7" ht="11.25" customHeight="1" x14ac:dyDescent="0.2">
      <c r="A48" s="305" t="s">
        <v>105</v>
      </c>
      <c r="B48" s="787">
        <v>29850</v>
      </c>
      <c r="C48" s="1033" t="s">
        <v>1463</v>
      </c>
      <c r="D48" s="787">
        <v>29850</v>
      </c>
      <c r="E48" s="654" t="s">
        <v>381</v>
      </c>
      <c r="F48" s="1159" t="s">
        <v>381</v>
      </c>
      <c r="G48" s="1195">
        <v>50000</v>
      </c>
    </row>
    <row r="49" spans="1:7" ht="11.25" customHeight="1" x14ac:dyDescent="0.2">
      <c r="A49" s="279" t="s">
        <v>106</v>
      </c>
      <c r="B49" s="787">
        <v>50000</v>
      </c>
      <c r="C49" s="1033" t="s">
        <v>426</v>
      </c>
      <c r="D49" s="787">
        <v>251000000</v>
      </c>
      <c r="E49" s="654" t="s">
        <v>381</v>
      </c>
      <c r="F49" s="1159" t="s">
        <v>381</v>
      </c>
      <c r="G49" s="1195">
        <v>50000</v>
      </c>
    </row>
    <row r="50" spans="1:7" ht="11.25" customHeight="1" x14ac:dyDescent="0.2">
      <c r="A50" s="279" t="s">
        <v>153</v>
      </c>
      <c r="B50" s="787">
        <v>1.25</v>
      </c>
      <c r="C50" s="1033" t="s">
        <v>1463</v>
      </c>
      <c r="D50" s="787">
        <v>1.25</v>
      </c>
      <c r="E50" s="654" t="s">
        <v>381</v>
      </c>
      <c r="F50" s="1159" t="s">
        <v>381</v>
      </c>
      <c r="G50" s="1195">
        <v>50000</v>
      </c>
    </row>
    <row r="51" spans="1:7" ht="11.25" customHeight="1" x14ac:dyDescent="0.2">
      <c r="A51" s="279" t="s">
        <v>401</v>
      </c>
      <c r="B51" s="787">
        <v>10</v>
      </c>
      <c r="C51" s="1033" t="s">
        <v>1462</v>
      </c>
      <c r="D51" s="787">
        <v>615000</v>
      </c>
      <c r="E51" s="654">
        <v>10</v>
      </c>
      <c r="F51" s="1159" t="s">
        <v>301</v>
      </c>
      <c r="G51" s="1195">
        <v>50000</v>
      </c>
    </row>
    <row r="52" spans="1:7" ht="11.25" customHeight="1" x14ac:dyDescent="0.2">
      <c r="A52" s="279" t="s">
        <v>154</v>
      </c>
      <c r="B52" s="787">
        <v>50000</v>
      </c>
      <c r="C52" s="1033" t="s">
        <v>426</v>
      </c>
      <c r="D52" s="787">
        <v>1350000</v>
      </c>
      <c r="E52" s="654" t="s">
        <v>381</v>
      </c>
      <c r="F52" s="1159" t="s">
        <v>381</v>
      </c>
      <c r="G52" s="1195">
        <v>50000</v>
      </c>
    </row>
    <row r="53" spans="1:7" ht="11.25" customHeight="1" x14ac:dyDescent="0.2">
      <c r="A53" s="279" t="s">
        <v>528</v>
      </c>
      <c r="B53" s="787">
        <v>50000</v>
      </c>
      <c r="C53" s="1033" t="s">
        <v>426</v>
      </c>
      <c r="D53" s="787">
        <v>1955000</v>
      </c>
      <c r="E53" s="654" t="s">
        <v>381</v>
      </c>
      <c r="F53" s="1159" t="s">
        <v>381</v>
      </c>
      <c r="G53" s="1195">
        <v>50000</v>
      </c>
    </row>
    <row r="54" spans="1:7" ht="11.25" customHeight="1" x14ac:dyDescent="0.2">
      <c r="A54" s="279" t="s">
        <v>155</v>
      </c>
      <c r="B54" s="787">
        <v>10</v>
      </c>
      <c r="C54" s="1033" t="s">
        <v>1462</v>
      </c>
      <c r="D54" s="787">
        <v>78000</v>
      </c>
      <c r="E54" s="654">
        <v>10</v>
      </c>
      <c r="F54" s="1159" t="s">
        <v>303</v>
      </c>
      <c r="G54" s="1195">
        <v>50000</v>
      </c>
    </row>
    <row r="55" spans="1:7" ht="11.25" customHeight="1" x14ac:dyDescent="0.2">
      <c r="A55" s="279" t="s">
        <v>235</v>
      </c>
      <c r="B55" s="787">
        <v>50000</v>
      </c>
      <c r="C55" s="1033" t="s">
        <v>426</v>
      </c>
      <c r="D55" s="787">
        <v>78000</v>
      </c>
      <c r="E55" s="654" t="s">
        <v>381</v>
      </c>
      <c r="F55" s="1159" t="s">
        <v>381</v>
      </c>
      <c r="G55" s="1195">
        <v>50000</v>
      </c>
    </row>
    <row r="56" spans="1:7" ht="11.25" customHeight="1" x14ac:dyDescent="0.2">
      <c r="A56" s="279" t="s">
        <v>236</v>
      </c>
      <c r="B56" s="787">
        <v>5</v>
      </c>
      <c r="C56" s="1033" t="s">
        <v>1462</v>
      </c>
      <c r="D56" s="787">
        <v>40650</v>
      </c>
      <c r="E56" s="654">
        <v>5</v>
      </c>
      <c r="F56" s="1159" t="s">
        <v>303</v>
      </c>
      <c r="G56" s="1195">
        <v>50000</v>
      </c>
    </row>
    <row r="57" spans="1:7" ht="11.25" customHeight="1" x14ac:dyDescent="0.2">
      <c r="A57" s="279" t="s">
        <v>237</v>
      </c>
      <c r="B57" s="787">
        <v>1550</v>
      </c>
      <c r="C57" s="1033" t="s">
        <v>1463</v>
      </c>
      <c r="D57" s="787">
        <v>1550</v>
      </c>
      <c r="E57" s="654" t="s">
        <v>381</v>
      </c>
      <c r="F57" s="1159" t="s">
        <v>381</v>
      </c>
      <c r="G57" s="1195">
        <v>50000</v>
      </c>
    </row>
    <row r="58" spans="1:7" ht="11.25" customHeight="1" x14ac:dyDescent="0.2">
      <c r="A58" s="279" t="s">
        <v>375</v>
      </c>
      <c r="B58" s="787">
        <v>45</v>
      </c>
      <c r="C58" s="1033" t="s">
        <v>1463</v>
      </c>
      <c r="D58" s="787">
        <v>45</v>
      </c>
      <c r="E58" s="654" t="s">
        <v>381</v>
      </c>
      <c r="F58" s="1159" t="s">
        <v>381</v>
      </c>
      <c r="G58" s="1195">
        <v>50000</v>
      </c>
    </row>
    <row r="59" spans="1:7" ht="11.25" customHeight="1" x14ac:dyDescent="0.2">
      <c r="A59" s="279" t="s">
        <v>376</v>
      </c>
      <c r="B59" s="787">
        <v>20</v>
      </c>
      <c r="C59" s="1033" t="s">
        <v>1463</v>
      </c>
      <c r="D59" s="787">
        <v>20</v>
      </c>
      <c r="E59" s="654" t="s">
        <v>381</v>
      </c>
      <c r="F59" s="1159" t="s">
        <v>381</v>
      </c>
      <c r="G59" s="1195">
        <v>50000</v>
      </c>
    </row>
    <row r="60" spans="1:7" ht="11.25" customHeight="1" x14ac:dyDescent="0.2">
      <c r="A60" s="279" t="s">
        <v>377</v>
      </c>
      <c r="B60" s="787">
        <v>2.75</v>
      </c>
      <c r="C60" s="1033" t="s">
        <v>1463</v>
      </c>
      <c r="D60" s="787">
        <v>2.75</v>
      </c>
      <c r="E60" s="654">
        <v>350</v>
      </c>
      <c r="F60" s="1159" t="s">
        <v>427</v>
      </c>
      <c r="G60" s="1195">
        <v>50000</v>
      </c>
    </row>
    <row r="61" spans="1:7" ht="11.25" customHeight="1" x14ac:dyDescent="0.2">
      <c r="A61" s="279" t="s">
        <v>244</v>
      </c>
      <c r="B61" s="787">
        <v>50000</v>
      </c>
      <c r="C61" s="1033" t="s">
        <v>426</v>
      </c>
      <c r="D61" s="787">
        <v>2520000</v>
      </c>
      <c r="E61" s="654" t="s">
        <v>381</v>
      </c>
      <c r="F61" s="1159" t="s">
        <v>381</v>
      </c>
      <c r="G61" s="1195">
        <v>50000</v>
      </c>
    </row>
    <row r="62" spans="1:7" ht="11.25" customHeight="1" x14ac:dyDescent="0.2">
      <c r="A62" s="279" t="s">
        <v>245</v>
      </c>
      <c r="B62" s="787">
        <v>7000</v>
      </c>
      <c r="C62" s="1033" t="s">
        <v>1462</v>
      </c>
      <c r="D62" s="787">
        <v>4300000</v>
      </c>
      <c r="E62" s="654">
        <v>7000</v>
      </c>
      <c r="F62" s="1159" t="s">
        <v>301</v>
      </c>
      <c r="G62" s="1195">
        <v>50000</v>
      </c>
    </row>
    <row r="63" spans="1:7" ht="11.25" customHeight="1" x14ac:dyDescent="0.2">
      <c r="A63" s="279" t="s">
        <v>307</v>
      </c>
      <c r="B63" s="787">
        <v>1500</v>
      </c>
      <c r="C63" s="1033" t="s">
        <v>1462</v>
      </c>
      <c r="D63" s="787">
        <v>1210000</v>
      </c>
      <c r="E63" s="654">
        <v>1500</v>
      </c>
      <c r="F63" s="1159" t="s">
        <v>301</v>
      </c>
      <c r="G63" s="1195">
        <v>50000</v>
      </c>
    </row>
    <row r="64" spans="1:7" ht="11.25" customHeight="1" x14ac:dyDescent="0.2">
      <c r="A64" s="279" t="s">
        <v>308</v>
      </c>
      <c r="B64" s="787">
        <v>50000</v>
      </c>
      <c r="C64" s="1033" t="s">
        <v>426</v>
      </c>
      <c r="D64" s="787">
        <v>3205000</v>
      </c>
      <c r="E64" s="654" t="s">
        <v>381</v>
      </c>
      <c r="F64" s="1159" t="s">
        <v>381</v>
      </c>
      <c r="G64" s="1195">
        <v>50000</v>
      </c>
    </row>
    <row r="65" spans="1:7" ht="11.25" customHeight="1" x14ac:dyDescent="0.2">
      <c r="A65" s="279" t="s">
        <v>238</v>
      </c>
      <c r="B65" s="787">
        <v>260</v>
      </c>
      <c r="C65" s="1033" t="s">
        <v>1462</v>
      </c>
      <c r="D65" s="787">
        <v>2260000</v>
      </c>
      <c r="E65" s="654">
        <v>260</v>
      </c>
      <c r="F65" s="1159" t="s">
        <v>301</v>
      </c>
      <c r="G65" s="1195">
        <v>50000</v>
      </c>
    </row>
    <row r="66" spans="1:7" ht="11.25" customHeight="1" x14ac:dyDescent="0.2">
      <c r="A66" s="279" t="s">
        <v>1002</v>
      </c>
      <c r="B66" s="787">
        <v>0.3</v>
      </c>
      <c r="C66" s="1033" t="s">
        <v>1462</v>
      </c>
      <c r="D66" s="787">
        <v>2775000</v>
      </c>
      <c r="E66" s="654">
        <v>0.3</v>
      </c>
      <c r="F66" s="1159" t="s">
        <v>427</v>
      </c>
      <c r="G66" s="1195">
        <v>50000</v>
      </c>
    </row>
    <row r="67" spans="1:7" ht="11.25" customHeight="1" x14ac:dyDescent="0.2">
      <c r="A67" s="279" t="s">
        <v>107</v>
      </c>
      <c r="B67" s="787">
        <v>50000</v>
      </c>
      <c r="C67" s="1033" t="s">
        <v>426</v>
      </c>
      <c r="D67" s="787">
        <v>338500</v>
      </c>
      <c r="E67" s="654" t="s">
        <v>381</v>
      </c>
      <c r="F67" s="1159" t="s">
        <v>381</v>
      </c>
      <c r="G67" s="1195">
        <v>50000</v>
      </c>
    </row>
    <row r="68" spans="1:7" ht="11.25" customHeight="1" x14ac:dyDescent="0.2">
      <c r="A68" s="279" t="s">
        <v>1003</v>
      </c>
      <c r="B68" s="787">
        <v>10</v>
      </c>
      <c r="C68" s="1033" t="s">
        <v>1462</v>
      </c>
      <c r="D68" s="787">
        <v>1400000</v>
      </c>
      <c r="E68" s="654">
        <v>10</v>
      </c>
      <c r="F68" s="1159" t="s">
        <v>427</v>
      </c>
      <c r="G68" s="1195">
        <v>50000</v>
      </c>
    </row>
    <row r="69" spans="1:7" ht="11.25" customHeight="1" x14ac:dyDescent="0.2">
      <c r="A69" s="279" t="s">
        <v>309</v>
      </c>
      <c r="B69" s="787">
        <v>50000</v>
      </c>
      <c r="C69" s="1033" t="s">
        <v>426</v>
      </c>
      <c r="D69" s="787">
        <v>1400000</v>
      </c>
      <c r="E69" s="654" t="s">
        <v>381</v>
      </c>
      <c r="F69" s="1159" t="s">
        <v>381</v>
      </c>
      <c r="G69" s="1195">
        <v>50000</v>
      </c>
    </row>
    <row r="70" spans="1:7" ht="11.25" customHeight="1" x14ac:dyDescent="0.2">
      <c r="A70" s="279" t="s">
        <v>1004</v>
      </c>
      <c r="B70" s="787">
        <v>41</v>
      </c>
      <c r="C70" s="1033" t="s">
        <v>1462</v>
      </c>
      <c r="D70" s="787">
        <v>97.5</v>
      </c>
      <c r="E70" s="654">
        <v>41</v>
      </c>
      <c r="F70" s="1159" t="s">
        <v>427</v>
      </c>
      <c r="G70" s="1195">
        <v>50000</v>
      </c>
    </row>
    <row r="71" spans="1:7" ht="11.25" customHeight="1" x14ac:dyDescent="0.2">
      <c r="A71" s="279" t="s">
        <v>1005</v>
      </c>
      <c r="B71" s="787">
        <v>50000</v>
      </c>
      <c r="C71" s="1033" t="s">
        <v>426</v>
      </c>
      <c r="D71" s="787">
        <v>540000</v>
      </c>
      <c r="E71" s="654" t="s">
        <v>381</v>
      </c>
      <c r="F71" s="1159" t="s">
        <v>381</v>
      </c>
      <c r="G71" s="1195">
        <v>50000</v>
      </c>
    </row>
    <row r="72" spans="1:7" ht="11.25" customHeight="1" x14ac:dyDescent="0.2">
      <c r="A72" s="279" t="s">
        <v>1007</v>
      </c>
      <c r="B72" s="787">
        <v>400</v>
      </c>
      <c r="C72" s="1033" t="s">
        <v>1462</v>
      </c>
      <c r="D72" s="787">
        <v>3935000</v>
      </c>
      <c r="E72" s="654">
        <v>400</v>
      </c>
      <c r="F72" s="1159" t="s">
        <v>383</v>
      </c>
      <c r="G72" s="1195">
        <v>50000</v>
      </c>
    </row>
    <row r="73" spans="1:7" ht="11.25" customHeight="1" x14ac:dyDescent="0.2">
      <c r="A73" s="279" t="s">
        <v>1006</v>
      </c>
      <c r="B73" s="787">
        <v>50000</v>
      </c>
      <c r="C73" s="1033" t="s">
        <v>426</v>
      </c>
      <c r="D73" s="787">
        <v>2500000</v>
      </c>
      <c r="E73" s="654" t="s">
        <v>381</v>
      </c>
      <c r="F73" s="1159" t="s">
        <v>381</v>
      </c>
      <c r="G73" s="1195">
        <v>50000</v>
      </c>
    </row>
    <row r="74" spans="1:7" ht="11.25" customHeight="1" x14ac:dyDescent="0.2">
      <c r="A74" s="305" t="s">
        <v>108</v>
      </c>
      <c r="B74" s="787">
        <v>50000</v>
      </c>
      <c r="C74" s="1033" t="s">
        <v>426</v>
      </c>
      <c r="D74" s="787">
        <v>266500</v>
      </c>
      <c r="E74" s="654" t="s">
        <v>381</v>
      </c>
      <c r="F74" s="1159" t="s">
        <v>381</v>
      </c>
      <c r="G74" s="1195">
        <v>50000</v>
      </c>
    </row>
    <row r="75" spans="1:7" ht="11.25" customHeight="1" x14ac:dyDescent="0.2">
      <c r="A75" s="279" t="s">
        <v>310</v>
      </c>
      <c r="B75" s="787">
        <v>50000</v>
      </c>
      <c r="C75" s="1033" t="s">
        <v>426</v>
      </c>
      <c r="D75" s="787">
        <v>1395000</v>
      </c>
      <c r="E75" s="654" t="s">
        <v>381</v>
      </c>
      <c r="F75" s="1159" t="s">
        <v>381</v>
      </c>
      <c r="G75" s="1195">
        <v>50000</v>
      </c>
    </row>
    <row r="76" spans="1:7" ht="11.25" customHeight="1" x14ac:dyDescent="0.2">
      <c r="A76" s="305" t="s">
        <v>109</v>
      </c>
      <c r="B76" s="787">
        <v>50000</v>
      </c>
      <c r="C76" s="1033" t="s">
        <v>426</v>
      </c>
      <c r="D76" s="787">
        <v>100000</v>
      </c>
      <c r="E76" s="654" t="s">
        <v>381</v>
      </c>
      <c r="F76" s="1159" t="s">
        <v>381</v>
      </c>
      <c r="G76" s="1195">
        <v>50000</v>
      </c>
    </row>
    <row r="77" spans="1:7" ht="11.25" customHeight="1" x14ac:dyDescent="0.2">
      <c r="A77" s="305" t="s">
        <v>110</v>
      </c>
      <c r="B77" s="787">
        <v>50000</v>
      </c>
      <c r="C77" s="1033" t="s">
        <v>426</v>
      </c>
      <c r="D77" s="787">
        <v>91000</v>
      </c>
      <c r="E77" s="654" t="s">
        <v>381</v>
      </c>
      <c r="F77" s="1159" t="s">
        <v>381</v>
      </c>
      <c r="G77" s="1195">
        <v>50000</v>
      </c>
    </row>
    <row r="78" spans="1:7" ht="11.25" customHeight="1" x14ac:dyDescent="0.2">
      <c r="A78" s="279" t="s">
        <v>402</v>
      </c>
      <c r="B78" s="787">
        <v>50000</v>
      </c>
      <c r="C78" s="1033" t="s">
        <v>426</v>
      </c>
      <c r="D78" s="787">
        <v>500000000</v>
      </c>
      <c r="E78" s="654">
        <v>230000</v>
      </c>
      <c r="F78" s="1159" t="s">
        <v>301</v>
      </c>
      <c r="G78" s="1195">
        <v>50000</v>
      </c>
    </row>
    <row r="79" spans="1:7" ht="11.25" customHeight="1" x14ac:dyDescent="0.2">
      <c r="A79" s="279" t="s">
        <v>635</v>
      </c>
      <c r="B79" s="787">
        <v>0.1</v>
      </c>
      <c r="C79" s="1033" t="s">
        <v>1463</v>
      </c>
      <c r="D79" s="787">
        <v>0.1</v>
      </c>
      <c r="E79" s="654" t="s">
        <v>381</v>
      </c>
      <c r="F79" s="1159" t="s">
        <v>381</v>
      </c>
      <c r="G79" s="1195">
        <v>50000</v>
      </c>
    </row>
    <row r="80" spans="1:7" ht="11.25" customHeight="1" x14ac:dyDescent="0.2">
      <c r="A80" s="279" t="s">
        <v>111</v>
      </c>
      <c r="B80" s="787">
        <v>21000</v>
      </c>
      <c r="C80" s="1033" t="s">
        <v>1463</v>
      </c>
      <c r="D80" s="787">
        <v>21000</v>
      </c>
      <c r="E80" s="654" t="s">
        <v>381</v>
      </c>
      <c r="F80" s="1159" t="s">
        <v>381</v>
      </c>
      <c r="G80" s="1195">
        <v>50000</v>
      </c>
    </row>
    <row r="81" spans="1:7" ht="11.25" customHeight="1" x14ac:dyDescent="0.2">
      <c r="A81" s="279" t="s">
        <v>384</v>
      </c>
      <c r="B81" s="787">
        <v>162.5</v>
      </c>
      <c r="C81" s="1033" t="s">
        <v>1463</v>
      </c>
      <c r="D81" s="787">
        <v>162.5</v>
      </c>
      <c r="E81" s="654" t="s">
        <v>381</v>
      </c>
      <c r="F81" s="1159" t="s">
        <v>381</v>
      </c>
      <c r="G81" s="1195">
        <v>50000</v>
      </c>
    </row>
    <row r="82" spans="1:7" ht="11.25" customHeight="1" x14ac:dyDescent="0.2">
      <c r="A82" s="279" t="s">
        <v>350</v>
      </c>
      <c r="B82" s="787">
        <v>41</v>
      </c>
      <c r="C82" s="1033" t="s">
        <v>1462</v>
      </c>
      <c r="D82" s="787">
        <v>125</v>
      </c>
      <c r="E82" s="654">
        <v>41</v>
      </c>
      <c r="F82" s="1159" t="s">
        <v>427</v>
      </c>
      <c r="G82" s="1195">
        <v>50000</v>
      </c>
    </row>
    <row r="83" spans="1:7" ht="11.25" customHeight="1" x14ac:dyDescent="0.2">
      <c r="A83" s="279" t="s">
        <v>36</v>
      </c>
      <c r="B83" s="787">
        <v>50000</v>
      </c>
      <c r="C83" s="1033" t="s">
        <v>426</v>
      </c>
      <c r="D83" s="787">
        <v>500000000</v>
      </c>
      <c r="E83" s="654">
        <v>760000</v>
      </c>
      <c r="F83" s="1159" t="s">
        <v>301</v>
      </c>
      <c r="G83" s="1195">
        <v>50000</v>
      </c>
    </row>
    <row r="84" spans="1:7" ht="11.25" customHeight="1" x14ac:dyDescent="0.2">
      <c r="A84" s="279" t="s">
        <v>351</v>
      </c>
      <c r="B84" s="787">
        <v>30</v>
      </c>
      <c r="C84" s="1033" t="s">
        <v>1462</v>
      </c>
      <c r="D84" s="787">
        <v>84500</v>
      </c>
      <c r="E84" s="654">
        <v>30</v>
      </c>
      <c r="F84" s="1159" t="s">
        <v>303</v>
      </c>
      <c r="G84" s="1195">
        <v>50000</v>
      </c>
    </row>
    <row r="85" spans="1:7" ht="11.25" customHeight="1" x14ac:dyDescent="0.2">
      <c r="A85" s="279" t="s">
        <v>352</v>
      </c>
      <c r="B85" s="787">
        <v>130</v>
      </c>
      <c r="C85" s="1033" t="s">
        <v>1463</v>
      </c>
      <c r="D85" s="787">
        <v>130</v>
      </c>
      <c r="E85" s="654" t="s">
        <v>381</v>
      </c>
      <c r="F85" s="1159" t="s">
        <v>381</v>
      </c>
      <c r="G85" s="1195">
        <v>50000</v>
      </c>
    </row>
    <row r="86" spans="1:7" ht="11.25" customHeight="1" x14ac:dyDescent="0.2">
      <c r="A86" s="279" t="s">
        <v>353</v>
      </c>
      <c r="B86" s="787">
        <v>845</v>
      </c>
      <c r="C86" s="1033" t="s">
        <v>1463</v>
      </c>
      <c r="D86" s="787">
        <v>845</v>
      </c>
      <c r="E86" s="654" t="s">
        <v>381</v>
      </c>
      <c r="F86" s="1159" t="s">
        <v>381</v>
      </c>
      <c r="G86" s="1195">
        <v>50000</v>
      </c>
    </row>
    <row r="87" spans="1:7" ht="11.25" customHeight="1" x14ac:dyDescent="0.2">
      <c r="A87" s="279" t="s">
        <v>112</v>
      </c>
      <c r="B87" s="787">
        <v>50000</v>
      </c>
      <c r="C87" s="1033" t="s">
        <v>426</v>
      </c>
      <c r="D87" s="787">
        <v>5250000</v>
      </c>
      <c r="E87" s="654" t="s">
        <v>381</v>
      </c>
      <c r="F87" s="1159" t="s">
        <v>381</v>
      </c>
      <c r="G87" s="1195">
        <v>50000</v>
      </c>
    </row>
    <row r="88" spans="1:7" ht="11.25" customHeight="1" x14ac:dyDescent="0.2">
      <c r="A88" s="279" t="s">
        <v>354</v>
      </c>
      <c r="B88" s="787">
        <v>20</v>
      </c>
      <c r="C88" s="1033" t="s">
        <v>1462</v>
      </c>
      <c r="D88" s="787">
        <v>90</v>
      </c>
      <c r="E88" s="654">
        <v>20</v>
      </c>
      <c r="F88" s="1159" t="s">
        <v>427</v>
      </c>
      <c r="G88" s="1195">
        <v>50000</v>
      </c>
    </row>
    <row r="89" spans="1:7" ht="11.25" customHeight="1" x14ac:dyDescent="0.2">
      <c r="A89" s="279" t="s">
        <v>355</v>
      </c>
      <c r="B89" s="787">
        <v>100</v>
      </c>
      <c r="C89" s="1033" t="s">
        <v>1463</v>
      </c>
      <c r="D89" s="787">
        <v>100</v>
      </c>
      <c r="E89" s="654" t="s">
        <v>381</v>
      </c>
      <c r="F89" s="1159" t="s">
        <v>381</v>
      </c>
      <c r="G89" s="1195">
        <v>50000</v>
      </c>
    </row>
    <row r="90" spans="1:7" ht="11.25" customHeight="1" x14ac:dyDescent="0.2">
      <c r="A90" s="279" t="s">
        <v>385</v>
      </c>
      <c r="B90" s="787">
        <v>3.1</v>
      </c>
      <c r="C90" s="1033" t="s">
        <v>1463</v>
      </c>
      <c r="D90" s="787">
        <v>3.1</v>
      </c>
      <c r="E90" s="654">
        <v>3000</v>
      </c>
      <c r="F90" s="1159" t="s">
        <v>427</v>
      </c>
      <c r="G90" s="1195">
        <v>50000</v>
      </c>
    </row>
    <row r="91" spans="1:7" ht="11.25" customHeight="1" x14ac:dyDescent="0.2">
      <c r="A91" s="279" t="s">
        <v>356</v>
      </c>
      <c r="B91" s="787">
        <v>6</v>
      </c>
      <c r="C91" s="1033" t="s">
        <v>1462</v>
      </c>
      <c r="D91" s="787">
        <v>1600</v>
      </c>
      <c r="E91" s="654">
        <v>6</v>
      </c>
      <c r="F91" s="1159" t="s">
        <v>427</v>
      </c>
      <c r="G91" s="1195">
        <v>50000</v>
      </c>
    </row>
    <row r="92" spans="1:7" ht="11.25" customHeight="1" x14ac:dyDescent="0.2">
      <c r="A92" s="279" t="s">
        <v>378</v>
      </c>
      <c r="B92" s="787">
        <v>3650</v>
      </c>
      <c r="C92" s="1033" t="s">
        <v>1463</v>
      </c>
      <c r="D92" s="787">
        <v>3650</v>
      </c>
      <c r="E92" s="654">
        <v>12000</v>
      </c>
      <c r="F92" s="1159" t="s">
        <v>427</v>
      </c>
      <c r="G92" s="1195">
        <v>50000</v>
      </c>
    </row>
    <row r="93" spans="1:7" ht="11.25" customHeight="1" x14ac:dyDescent="0.2">
      <c r="A93" s="279" t="s">
        <v>357</v>
      </c>
      <c r="B93" s="787">
        <v>10</v>
      </c>
      <c r="C93" s="1033" t="s">
        <v>1462</v>
      </c>
      <c r="D93" s="787">
        <v>25000</v>
      </c>
      <c r="E93" s="654">
        <v>10</v>
      </c>
      <c r="F93" s="1159" t="s">
        <v>301</v>
      </c>
      <c r="G93" s="1195">
        <v>50000</v>
      </c>
    </row>
    <row r="94" spans="1:7" ht="11.25" customHeight="1" x14ac:dyDescent="0.2">
      <c r="A94" s="279" t="s">
        <v>113</v>
      </c>
      <c r="B94" s="787">
        <v>50000</v>
      </c>
      <c r="C94" s="1033" t="s">
        <v>426</v>
      </c>
      <c r="D94" s="787">
        <v>16500000</v>
      </c>
      <c r="E94" s="654" t="s">
        <v>381</v>
      </c>
      <c r="F94" s="1159" t="s">
        <v>381</v>
      </c>
      <c r="G94" s="1195">
        <v>50000</v>
      </c>
    </row>
    <row r="95" spans="1:7" ht="11.25" customHeight="1" x14ac:dyDescent="0.2">
      <c r="A95" s="279" t="s">
        <v>358</v>
      </c>
      <c r="B95" s="787">
        <v>9.5000000000000001E-2</v>
      </c>
      <c r="C95" s="1033" t="s">
        <v>1463</v>
      </c>
      <c r="D95" s="787">
        <v>9.5000000000000001E-2</v>
      </c>
      <c r="E95" s="654" t="s">
        <v>381</v>
      </c>
      <c r="F95" s="1159" t="s">
        <v>381</v>
      </c>
      <c r="G95" s="1195">
        <v>50000</v>
      </c>
    </row>
    <row r="96" spans="1:7" ht="11.25" customHeight="1" x14ac:dyDescent="0.2">
      <c r="A96" s="279" t="s">
        <v>114</v>
      </c>
      <c r="B96" s="787">
        <v>50000</v>
      </c>
      <c r="C96" s="1033" t="s">
        <v>426</v>
      </c>
      <c r="D96" s="787">
        <v>6000000</v>
      </c>
      <c r="E96" s="654" t="s">
        <v>381</v>
      </c>
      <c r="F96" s="1159" t="s">
        <v>381</v>
      </c>
      <c r="G96" s="1195">
        <v>50000</v>
      </c>
    </row>
    <row r="97" spans="1:7" ht="11.25" customHeight="1" x14ac:dyDescent="0.2">
      <c r="A97" s="279" t="s">
        <v>359</v>
      </c>
      <c r="B97" s="787">
        <v>50000</v>
      </c>
      <c r="C97" s="1033" t="s">
        <v>426</v>
      </c>
      <c r="D97" s="787" t="s">
        <v>1014</v>
      </c>
      <c r="E97" s="654" t="s">
        <v>381</v>
      </c>
      <c r="F97" s="1159" t="s">
        <v>381</v>
      </c>
      <c r="G97" s="1195">
        <v>50000</v>
      </c>
    </row>
    <row r="98" spans="1:7" ht="11.25" customHeight="1" x14ac:dyDescent="0.2">
      <c r="A98" s="279" t="s">
        <v>360</v>
      </c>
      <c r="B98" s="787">
        <v>50000</v>
      </c>
      <c r="C98" s="1033" t="s">
        <v>426</v>
      </c>
      <c r="D98" s="787" t="s">
        <v>1014</v>
      </c>
      <c r="E98" s="654" t="s">
        <v>381</v>
      </c>
      <c r="F98" s="1159" t="s">
        <v>381</v>
      </c>
      <c r="G98" s="1195">
        <v>50000</v>
      </c>
    </row>
    <row r="99" spans="1:7" ht="11.25" customHeight="1" x14ac:dyDescent="0.2">
      <c r="A99" s="279" t="s">
        <v>361</v>
      </c>
      <c r="B99" s="787">
        <v>50</v>
      </c>
      <c r="C99" s="1033" t="s">
        <v>1463</v>
      </c>
      <c r="D99" s="787">
        <v>50</v>
      </c>
      <c r="E99" s="654">
        <v>4700</v>
      </c>
      <c r="F99" s="1159" t="s">
        <v>301</v>
      </c>
      <c r="G99" s="1195">
        <v>50000</v>
      </c>
    </row>
    <row r="100" spans="1:7" ht="11.25" customHeight="1" x14ac:dyDescent="0.2">
      <c r="A100" s="279" t="s">
        <v>363</v>
      </c>
      <c r="B100" s="787">
        <v>8400</v>
      </c>
      <c r="C100" s="1033" t="s">
        <v>1462</v>
      </c>
      <c r="D100" s="787">
        <v>111500000</v>
      </c>
      <c r="E100" s="654">
        <v>8400</v>
      </c>
      <c r="F100" s="1159" t="s">
        <v>301</v>
      </c>
      <c r="G100" s="1195">
        <v>50000</v>
      </c>
    </row>
    <row r="101" spans="1:7" ht="11.25" customHeight="1" x14ac:dyDescent="0.2">
      <c r="A101" s="279" t="s">
        <v>364</v>
      </c>
      <c r="B101" s="787">
        <v>1300</v>
      </c>
      <c r="C101" s="1033" t="s">
        <v>1462</v>
      </c>
      <c r="D101" s="787">
        <v>9500000</v>
      </c>
      <c r="E101" s="654">
        <v>1300</v>
      </c>
      <c r="F101" s="1159" t="s">
        <v>301</v>
      </c>
      <c r="G101" s="1195">
        <v>50000</v>
      </c>
    </row>
    <row r="102" spans="1:7" ht="11.25" customHeight="1" x14ac:dyDescent="0.2">
      <c r="A102" s="279" t="s">
        <v>365</v>
      </c>
      <c r="B102" s="787">
        <v>50000</v>
      </c>
      <c r="C102" s="1033" t="s">
        <v>426</v>
      </c>
      <c r="D102" s="787" t="s">
        <v>1014</v>
      </c>
      <c r="E102" s="654" t="s">
        <v>381</v>
      </c>
      <c r="F102" s="1159" t="s">
        <v>381</v>
      </c>
      <c r="G102" s="1195">
        <v>50000</v>
      </c>
    </row>
    <row r="103" spans="1:7" ht="11.25" customHeight="1" x14ac:dyDescent="0.2">
      <c r="A103" s="279" t="s">
        <v>366</v>
      </c>
      <c r="B103" s="787">
        <v>5</v>
      </c>
      <c r="C103" s="1033" t="s">
        <v>1462</v>
      </c>
      <c r="D103" s="787">
        <v>25500000</v>
      </c>
      <c r="E103" s="654">
        <v>5</v>
      </c>
      <c r="F103" s="1159" t="s">
        <v>304</v>
      </c>
      <c r="G103" s="1195">
        <v>50000</v>
      </c>
    </row>
    <row r="104" spans="1:7" ht="11.25" customHeight="1" x14ac:dyDescent="0.2">
      <c r="A104" s="279" t="s">
        <v>362</v>
      </c>
      <c r="B104" s="787">
        <v>9100</v>
      </c>
      <c r="C104" s="1033" t="s">
        <v>1462</v>
      </c>
      <c r="D104" s="787">
        <v>6500000</v>
      </c>
      <c r="E104" s="654">
        <v>9100</v>
      </c>
      <c r="F104" s="1159" t="s">
        <v>427</v>
      </c>
      <c r="G104" s="1195">
        <v>50000</v>
      </c>
    </row>
    <row r="105" spans="1:7" ht="11.25" customHeight="1" x14ac:dyDescent="0.2">
      <c r="A105" s="279" t="s">
        <v>631</v>
      </c>
      <c r="B105" s="787">
        <v>10</v>
      </c>
      <c r="C105" s="1033" t="s">
        <v>1462</v>
      </c>
      <c r="D105" s="787">
        <v>12900</v>
      </c>
      <c r="E105" s="654">
        <v>10</v>
      </c>
      <c r="F105" s="1159" t="s">
        <v>427</v>
      </c>
      <c r="G105" s="1195">
        <v>50000</v>
      </c>
    </row>
    <row r="106" spans="1:7" ht="11.25" customHeight="1" x14ac:dyDescent="0.2">
      <c r="A106" s="279" t="s">
        <v>632</v>
      </c>
      <c r="B106" s="787">
        <v>10</v>
      </c>
      <c r="C106" s="1033" t="s">
        <v>1462</v>
      </c>
      <c r="D106" s="787">
        <v>12300</v>
      </c>
      <c r="E106" s="654">
        <v>10</v>
      </c>
      <c r="F106" s="1159" t="s">
        <v>427</v>
      </c>
      <c r="G106" s="1195">
        <v>50000</v>
      </c>
    </row>
    <row r="107" spans="1:7" ht="11.25" customHeight="1" x14ac:dyDescent="0.2">
      <c r="A107" s="279" t="s">
        <v>506</v>
      </c>
      <c r="B107" s="787">
        <v>50000</v>
      </c>
      <c r="C107" s="1033" t="s">
        <v>426</v>
      </c>
      <c r="D107" s="787" t="s">
        <v>1014</v>
      </c>
      <c r="E107" s="654" t="s">
        <v>381</v>
      </c>
      <c r="F107" s="1159" t="s">
        <v>381</v>
      </c>
      <c r="G107" s="1195">
        <v>50000</v>
      </c>
    </row>
    <row r="108" spans="1:7" ht="11.25" customHeight="1" x14ac:dyDescent="0.2">
      <c r="A108" s="279" t="s">
        <v>507</v>
      </c>
      <c r="B108" s="787">
        <v>21</v>
      </c>
      <c r="C108" s="1033" t="s">
        <v>1462</v>
      </c>
      <c r="D108" s="787">
        <v>15500</v>
      </c>
      <c r="E108" s="654">
        <v>21</v>
      </c>
      <c r="F108" s="1159" t="s">
        <v>301</v>
      </c>
      <c r="G108" s="1195">
        <v>50000</v>
      </c>
    </row>
    <row r="109" spans="1:7" ht="11.25" customHeight="1" x14ac:dyDescent="0.2">
      <c r="A109" s="279" t="s">
        <v>866</v>
      </c>
      <c r="B109" s="787">
        <v>50000</v>
      </c>
      <c r="C109" s="1033" t="s">
        <v>426</v>
      </c>
      <c r="D109" s="787" t="s">
        <v>1014</v>
      </c>
      <c r="E109" s="654" t="s">
        <v>381</v>
      </c>
      <c r="F109" s="1159" t="s">
        <v>381</v>
      </c>
      <c r="G109" s="1195">
        <v>50000</v>
      </c>
    </row>
    <row r="110" spans="1:7" ht="11.25" customHeight="1" x14ac:dyDescent="0.2">
      <c r="A110" s="305" t="s">
        <v>115</v>
      </c>
      <c r="B110" s="787">
        <v>50000</v>
      </c>
      <c r="C110" s="1033" t="s">
        <v>426</v>
      </c>
      <c r="D110" s="787">
        <v>1045000</v>
      </c>
      <c r="E110" s="654" t="s">
        <v>381</v>
      </c>
      <c r="F110" s="1159" t="s">
        <v>381</v>
      </c>
      <c r="G110" s="1195">
        <v>50000</v>
      </c>
    </row>
    <row r="111" spans="1:7" ht="11.25" customHeight="1" x14ac:dyDescent="0.2">
      <c r="A111" s="305" t="s">
        <v>116</v>
      </c>
      <c r="B111" s="787">
        <v>50000</v>
      </c>
      <c r="C111" s="1033" t="s">
        <v>426</v>
      </c>
      <c r="D111" s="787">
        <v>690000</v>
      </c>
      <c r="E111" s="654" t="s">
        <v>381</v>
      </c>
      <c r="F111" s="1159" t="s">
        <v>381</v>
      </c>
      <c r="G111" s="1195">
        <v>50000</v>
      </c>
    </row>
    <row r="112" spans="1:7" ht="11.25" customHeight="1" x14ac:dyDescent="0.2">
      <c r="A112" s="305" t="s">
        <v>117</v>
      </c>
      <c r="B112" s="787">
        <v>50000</v>
      </c>
      <c r="C112" s="1033" t="s">
        <v>426</v>
      </c>
      <c r="D112" s="787">
        <v>325000</v>
      </c>
      <c r="E112" s="654" t="s">
        <v>381</v>
      </c>
      <c r="F112" s="1159" t="s">
        <v>381</v>
      </c>
      <c r="G112" s="1195">
        <v>50000</v>
      </c>
    </row>
    <row r="113" spans="1:7" ht="11.25" customHeight="1" x14ac:dyDescent="0.2">
      <c r="A113" s="305" t="s">
        <v>118</v>
      </c>
      <c r="B113" s="787">
        <v>50000</v>
      </c>
      <c r="C113" s="1033" t="s">
        <v>426</v>
      </c>
      <c r="D113" s="787">
        <v>250000</v>
      </c>
      <c r="E113" s="654" t="s">
        <v>381</v>
      </c>
      <c r="F113" s="1159" t="s">
        <v>381</v>
      </c>
      <c r="G113" s="1195">
        <v>50000</v>
      </c>
    </row>
    <row r="114" spans="1:7" ht="11.25" customHeight="1" x14ac:dyDescent="0.2">
      <c r="A114" s="305" t="s">
        <v>119</v>
      </c>
      <c r="B114" s="787">
        <v>50000</v>
      </c>
      <c r="C114" s="1033" t="s">
        <v>426</v>
      </c>
      <c r="D114" s="787">
        <v>221000</v>
      </c>
      <c r="E114" s="654" t="s">
        <v>381</v>
      </c>
      <c r="F114" s="1159" t="s">
        <v>381</v>
      </c>
      <c r="G114" s="1195">
        <v>50000</v>
      </c>
    </row>
    <row r="115" spans="1:7" ht="11.25" customHeight="1" x14ac:dyDescent="0.2">
      <c r="A115" s="279" t="s">
        <v>508</v>
      </c>
      <c r="B115" s="787">
        <v>30</v>
      </c>
      <c r="C115" s="1033" t="s">
        <v>1462</v>
      </c>
      <c r="D115" s="787">
        <v>7000</v>
      </c>
      <c r="E115" s="654">
        <v>30</v>
      </c>
      <c r="F115" s="1159" t="s">
        <v>301</v>
      </c>
      <c r="G115" s="1195">
        <v>50000</v>
      </c>
    </row>
    <row r="116" spans="1:7" ht="11.25" customHeight="1" x14ac:dyDescent="0.2">
      <c r="A116" s="305" t="s">
        <v>120</v>
      </c>
      <c r="B116" s="787">
        <v>21500</v>
      </c>
      <c r="C116" s="1033" t="s">
        <v>1463</v>
      </c>
      <c r="D116" s="787">
        <v>21500</v>
      </c>
      <c r="E116" s="654" t="s">
        <v>381</v>
      </c>
      <c r="F116" s="1159" t="s">
        <v>381</v>
      </c>
      <c r="G116" s="1195">
        <v>50000</v>
      </c>
    </row>
    <row r="117" spans="1:7" ht="11.25" customHeight="1" x14ac:dyDescent="0.2">
      <c r="A117" s="279" t="s">
        <v>241</v>
      </c>
      <c r="B117" s="787">
        <v>50000</v>
      </c>
      <c r="C117" s="1033" t="s">
        <v>426</v>
      </c>
      <c r="D117" s="787">
        <v>122500000</v>
      </c>
      <c r="E117" s="654" t="s">
        <v>381</v>
      </c>
      <c r="F117" s="1159" t="s">
        <v>381</v>
      </c>
      <c r="G117" s="1195">
        <v>50000</v>
      </c>
    </row>
    <row r="118" spans="1:7" ht="11.25" customHeight="1" x14ac:dyDescent="0.2">
      <c r="A118" s="279" t="s">
        <v>509</v>
      </c>
      <c r="B118" s="787">
        <v>408</v>
      </c>
      <c r="C118" s="1033" t="s">
        <v>1463</v>
      </c>
      <c r="D118" s="787">
        <v>408</v>
      </c>
      <c r="E118" s="654">
        <v>1000</v>
      </c>
      <c r="F118" s="1159" t="s">
        <v>427</v>
      </c>
      <c r="G118" s="1195">
        <v>50000</v>
      </c>
    </row>
    <row r="119" spans="1:7" ht="11.25" customHeight="1" x14ac:dyDescent="0.2">
      <c r="A119" s="279" t="s">
        <v>510</v>
      </c>
      <c r="B119" s="654">
        <v>7900</v>
      </c>
      <c r="C119" s="1033" t="s">
        <v>1462</v>
      </c>
      <c r="D119" s="787">
        <v>41400000</v>
      </c>
      <c r="E119" s="654">
        <v>7900</v>
      </c>
      <c r="F119" s="1159" t="s">
        <v>301</v>
      </c>
      <c r="G119" s="1195">
        <v>50000</v>
      </c>
    </row>
    <row r="120" spans="1:7" ht="11.25" customHeight="1" x14ac:dyDescent="0.2">
      <c r="A120" s="279" t="s">
        <v>379</v>
      </c>
      <c r="B120" s="787">
        <v>21.5</v>
      </c>
      <c r="C120" s="1033" t="s">
        <v>1463</v>
      </c>
      <c r="D120" s="787">
        <v>21.5</v>
      </c>
      <c r="E120" s="654" t="s">
        <v>381</v>
      </c>
      <c r="F120" s="1159" t="s">
        <v>381</v>
      </c>
      <c r="G120" s="1195">
        <v>50000</v>
      </c>
    </row>
    <row r="121" spans="1:7" ht="11.25" customHeight="1" x14ac:dyDescent="0.2">
      <c r="A121" s="279" t="s">
        <v>121</v>
      </c>
      <c r="B121" s="787">
        <v>50000</v>
      </c>
      <c r="C121" s="1033" t="s">
        <v>426</v>
      </c>
      <c r="D121" s="787">
        <v>55000</v>
      </c>
      <c r="E121" s="654" t="s">
        <v>381</v>
      </c>
      <c r="F121" s="1159" t="s">
        <v>381</v>
      </c>
      <c r="G121" s="1195">
        <v>50000</v>
      </c>
    </row>
    <row r="122" spans="1:7" ht="11.25" customHeight="1" x14ac:dyDescent="0.2">
      <c r="A122" s="279" t="s">
        <v>511</v>
      </c>
      <c r="B122" s="787">
        <v>67.5</v>
      </c>
      <c r="C122" s="1033" t="s">
        <v>1463</v>
      </c>
      <c r="D122" s="787">
        <v>67.5</v>
      </c>
      <c r="E122" s="654" t="s">
        <v>381</v>
      </c>
      <c r="F122" s="1159" t="s">
        <v>381</v>
      </c>
      <c r="G122" s="1195">
        <v>50000</v>
      </c>
    </row>
    <row r="123" spans="1:7" ht="11.25" customHeight="1" x14ac:dyDescent="0.2">
      <c r="A123" s="279" t="s">
        <v>512</v>
      </c>
      <c r="B123" s="787">
        <v>50000</v>
      </c>
      <c r="C123" s="1033" t="s">
        <v>426</v>
      </c>
      <c r="D123" s="787" t="s">
        <v>1014</v>
      </c>
      <c r="E123" s="654" t="s">
        <v>381</v>
      </c>
      <c r="F123" s="1159" t="s">
        <v>381</v>
      </c>
      <c r="G123" s="1195">
        <v>50000</v>
      </c>
    </row>
    <row r="124" spans="1:7" ht="11.25" customHeight="1" x14ac:dyDescent="0.2">
      <c r="A124" s="279" t="s">
        <v>867</v>
      </c>
      <c r="B124" s="787">
        <v>100</v>
      </c>
      <c r="C124" s="1033" t="s">
        <v>1462</v>
      </c>
      <c r="D124" s="787" t="s">
        <v>1014</v>
      </c>
      <c r="E124" s="654">
        <v>100</v>
      </c>
      <c r="F124" s="1159" t="s">
        <v>304</v>
      </c>
      <c r="G124" s="1195">
        <v>50000</v>
      </c>
    </row>
    <row r="125" spans="1:7" ht="11.25" customHeight="1" x14ac:dyDescent="0.2">
      <c r="A125" s="279" t="s">
        <v>122</v>
      </c>
      <c r="B125" s="787">
        <v>3100</v>
      </c>
      <c r="C125" s="1033" t="s">
        <v>1463</v>
      </c>
      <c r="D125" s="787">
        <v>3100</v>
      </c>
      <c r="E125" s="654" t="s">
        <v>381</v>
      </c>
      <c r="F125" s="1159" t="s">
        <v>381</v>
      </c>
      <c r="G125" s="1195">
        <v>50000</v>
      </c>
    </row>
    <row r="126" spans="1:7" ht="11.25" customHeight="1" x14ac:dyDescent="0.2">
      <c r="A126" s="279" t="s">
        <v>513</v>
      </c>
      <c r="B126" s="787">
        <v>10</v>
      </c>
      <c r="C126" s="1033" t="s">
        <v>1462</v>
      </c>
      <c r="D126" s="787">
        <v>155000</v>
      </c>
      <c r="E126" s="654">
        <v>10</v>
      </c>
      <c r="F126" s="1159" t="s">
        <v>303</v>
      </c>
      <c r="G126" s="1195">
        <v>50000</v>
      </c>
    </row>
    <row r="127" spans="1:7" ht="11.25" customHeight="1" x14ac:dyDescent="0.2">
      <c r="A127" s="279" t="s">
        <v>123</v>
      </c>
      <c r="B127" s="787">
        <v>50000</v>
      </c>
      <c r="C127" s="1033" t="s">
        <v>426</v>
      </c>
      <c r="D127" s="787">
        <v>355000</v>
      </c>
      <c r="E127" s="654" t="s">
        <v>381</v>
      </c>
      <c r="F127" s="1159" t="s">
        <v>381</v>
      </c>
      <c r="G127" s="1195">
        <v>50000</v>
      </c>
    </row>
    <row r="128" spans="1:7" ht="11.25" customHeight="1" x14ac:dyDescent="0.2">
      <c r="A128" s="279" t="s">
        <v>27</v>
      </c>
      <c r="B128" s="787">
        <v>50000</v>
      </c>
      <c r="C128" s="1033" t="s">
        <v>426</v>
      </c>
      <c r="D128" s="787">
        <v>500000000</v>
      </c>
      <c r="E128" s="654" t="s">
        <v>381</v>
      </c>
      <c r="F128" s="1159" t="s">
        <v>381</v>
      </c>
      <c r="G128" s="1195">
        <v>50000</v>
      </c>
    </row>
    <row r="129" spans="1:7" ht="11.25" customHeight="1" x14ac:dyDescent="0.2">
      <c r="A129" s="279" t="s">
        <v>514</v>
      </c>
      <c r="B129" s="787">
        <v>50000</v>
      </c>
      <c r="C129" s="1033" t="s">
        <v>426</v>
      </c>
      <c r="D129" s="787">
        <v>535000</v>
      </c>
      <c r="E129" s="654" t="s">
        <v>381</v>
      </c>
      <c r="F129" s="1159" t="s">
        <v>381</v>
      </c>
      <c r="G129" s="1195">
        <v>50000</v>
      </c>
    </row>
    <row r="130" spans="1:7" ht="11.25" customHeight="1" x14ac:dyDescent="0.2">
      <c r="A130" s="279" t="s">
        <v>515</v>
      </c>
      <c r="B130" s="787">
        <v>500</v>
      </c>
      <c r="C130" s="1033" t="s">
        <v>1462</v>
      </c>
      <c r="D130" s="787">
        <v>1415000</v>
      </c>
      <c r="E130" s="654">
        <v>500</v>
      </c>
      <c r="F130" s="1159" t="s">
        <v>301</v>
      </c>
      <c r="G130" s="1195">
        <v>50000</v>
      </c>
    </row>
    <row r="131" spans="1:7" ht="11.25" customHeight="1" x14ac:dyDescent="0.2">
      <c r="A131" s="279" t="s">
        <v>516</v>
      </c>
      <c r="B131" s="787">
        <v>170</v>
      </c>
      <c r="C131" s="1033" t="s">
        <v>1462</v>
      </c>
      <c r="D131" s="787">
        <v>103000</v>
      </c>
      <c r="E131" s="654">
        <v>170</v>
      </c>
      <c r="F131" s="1159" t="s">
        <v>301</v>
      </c>
      <c r="G131" s="1195">
        <v>50000</v>
      </c>
    </row>
    <row r="132" spans="1:7" ht="11.25" customHeight="1" x14ac:dyDescent="0.2">
      <c r="A132" s="279" t="s">
        <v>124</v>
      </c>
      <c r="B132" s="787">
        <v>11500</v>
      </c>
      <c r="C132" s="1033" t="s">
        <v>1463</v>
      </c>
      <c r="D132" s="787">
        <v>11500</v>
      </c>
      <c r="E132" s="654" t="s">
        <v>381</v>
      </c>
      <c r="F132" s="1159" t="s">
        <v>381</v>
      </c>
      <c r="G132" s="1195">
        <v>50000</v>
      </c>
    </row>
    <row r="133" spans="1:7" ht="11.25" customHeight="1" x14ac:dyDescent="0.2">
      <c r="A133" s="305" t="s">
        <v>125</v>
      </c>
      <c r="B133" s="787">
        <v>2500</v>
      </c>
      <c r="C133" s="1033" t="s">
        <v>1463</v>
      </c>
      <c r="D133" s="787">
        <v>2500</v>
      </c>
      <c r="E133" s="654" t="s">
        <v>381</v>
      </c>
      <c r="F133" s="1159" t="s">
        <v>381</v>
      </c>
      <c r="G133" s="1195">
        <v>50000</v>
      </c>
    </row>
    <row r="134" spans="1:7" ht="11.25" customHeight="1" x14ac:dyDescent="0.2">
      <c r="A134" s="279" t="s">
        <v>517</v>
      </c>
      <c r="B134" s="787">
        <v>50000</v>
      </c>
      <c r="C134" s="1033" t="s">
        <v>426</v>
      </c>
      <c r="D134" s="787" t="s">
        <v>1014</v>
      </c>
      <c r="E134" s="654" t="s">
        <v>381</v>
      </c>
      <c r="F134" s="1159" t="s">
        <v>381</v>
      </c>
      <c r="G134" s="1195">
        <v>50000</v>
      </c>
    </row>
    <row r="135" spans="1:7" ht="11.25" customHeight="1" x14ac:dyDescent="0.2">
      <c r="A135" s="279" t="s">
        <v>380</v>
      </c>
      <c r="B135" s="787">
        <v>40</v>
      </c>
      <c r="C135" s="1033" t="s">
        <v>1462</v>
      </c>
      <c r="D135" s="787">
        <v>263000</v>
      </c>
      <c r="E135" s="654">
        <v>40</v>
      </c>
      <c r="F135" s="1159" t="s">
        <v>303</v>
      </c>
      <c r="G135" s="1195">
        <v>50000</v>
      </c>
    </row>
    <row r="136" spans="1:7" ht="11.25" customHeight="1" x14ac:dyDescent="0.2">
      <c r="A136" s="279" t="s">
        <v>28</v>
      </c>
      <c r="B136" s="787">
        <v>140</v>
      </c>
      <c r="C136" s="1033" t="s">
        <v>1462</v>
      </c>
      <c r="D136" s="787">
        <v>275</v>
      </c>
      <c r="E136" s="654">
        <v>140</v>
      </c>
      <c r="F136" s="1159" t="s">
        <v>303</v>
      </c>
      <c r="G136" s="1195">
        <v>50000</v>
      </c>
    </row>
    <row r="137" spans="1:7" ht="11.25" customHeight="1" x14ac:dyDescent="0.2">
      <c r="A137" s="279" t="s">
        <v>66</v>
      </c>
      <c r="B137" s="787">
        <v>100</v>
      </c>
      <c r="C137" s="1033" t="s">
        <v>1462</v>
      </c>
      <c r="D137" s="787">
        <v>75000</v>
      </c>
      <c r="E137" s="654">
        <v>100</v>
      </c>
      <c r="F137" s="1159" t="s">
        <v>305</v>
      </c>
      <c r="G137" s="1195">
        <v>50000</v>
      </c>
    </row>
    <row r="138" spans="1:7" ht="11.25" customHeight="1" x14ac:dyDescent="0.2">
      <c r="A138" s="279" t="s">
        <v>65</v>
      </c>
      <c r="B138" s="787">
        <v>100</v>
      </c>
      <c r="C138" s="1033" t="s">
        <v>1462</v>
      </c>
      <c r="D138" s="787">
        <v>2500</v>
      </c>
      <c r="E138" s="654">
        <v>100</v>
      </c>
      <c r="F138" s="1159" t="s">
        <v>305</v>
      </c>
      <c r="G138" s="1195">
        <v>50000</v>
      </c>
    </row>
    <row r="139" spans="1:7" ht="11.25" customHeight="1" x14ac:dyDescent="0.2">
      <c r="A139" s="279" t="s">
        <v>825</v>
      </c>
      <c r="B139" s="787">
        <v>100</v>
      </c>
      <c r="C139" s="1033" t="s">
        <v>1462</v>
      </c>
      <c r="D139" s="787">
        <v>2500</v>
      </c>
      <c r="E139" s="654">
        <v>100</v>
      </c>
      <c r="F139" s="1159" t="s">
        <v>305</v>
      </c>
      <c r="G139" s="1195">
        <v>50000</v>
      </c>
    </row>
    <row r="140" spans="1:7" ht="11.25" customHeight="1" x14ac:dyDescent="0.2">
      <c r="A140" s="279" t="s">
        <v>868</v>
      </c>
      <c r="B140" s="787">
        <v>3000</v>
      </c>
      <c r="C140" s="1033" t="s">
        <v>1462</v>
      </c>
      <c r="D140" s="787">
        <v>24500</v>
      </c>
      <c r="E140" s="654">
        <v>3000</v>
      </c>
      <c r="F140" s="1159" t="s">
        <v>306</v>
      </c>
      <c r="G140" s="1195">
        <v>50000</v>
      </c>
    </row>
    <row r="141" spans="1:7" ht="11.25" customHeight="1" x14ac:dyDescent="0.2">
      <c r="A141" s="279" t="s">
        <v>869</v>
      </c>
      <c r="B141" s="787">
        <v>970</v>
      </c>
      <c r="C141" s="1033" t="s">
        <v>1462</v>
      </c>
      <c r="D141" s="787">
        <v>645000</v>
      </c>
      <c r="E141" s="654">
        <v>970</v>
      </c>
      <c r="F141" s="1159" t="s">
        <v>301</v>
      </c>
      <c r="G141" s="1195">
        <v>50000</v>
      </c>
    </row>
    <row r="142" spans="1:7" ht="11.25" customHeight="1" x14ac:dyDescent="0.2">
      <c r="A142" s="279" t="s">
        <v>518</v>
      </c>
      <c r="B142" s="787">
        <v>50000</v>
      </c>
      <c r="C142" s="1033" t="s">
        <v>426</v>
      </c>
      <c r="D142" s="787">
        <v>2295000</v>
      </c>
      <c r="E142" s="654" t="s">
        <v>381</v>
      </c>
      <c r="F142" s="1159" t="s">
        <v>381</v>
      </c>
      <c r="G142" s="1195">
        <v>50000</v>
      </c>
    </row>
    <row r="143" spans="1:7" ht="11.25" customHeight="1" x14ac:dyDescent="0.2">
      <c r="A143" s="279" t="s">
        <v>519</v>
      </c>
      <c r="B143" s="787">
        <v>310</v>
      </c>
      <c r="C143" s="1033" t="s">
        <v>1462</v>
      </c>
      <c r="D143" s="787">
        <v>640000</v>
      </c>
      <c r="E143" s="654">
        <v>310</v>
      </c>
      <c r="F143" s="1159" t="s">
        <v>301</v>
      </c>
      <c r="G143" s="1195">
        <v>50000</v>
      </c>
    </row>
    <row r="144" spans="1:7" ht="11.25" customHeight="1" x14ac:dyDescent="0.2">
      <c r="A144" s="279" t="s">
        <v>520</v>
      </c>
      <c r="B144" s="787">
        <v>200</v>
      </c>
      <c r="C144" s="1033" t="s">
        <v>1462</v>
      </c>
      <c r="D144" s="787">
        <v>600000</v>
      </c>
      <c r="E144" s="654">
        <v>200</v>
      </c>
      <c r="F144" s="1159" t="s">
        <v>427</v>
      </c>
      <c r="G144" s="1195">
        <v>50000</v>
      </c>
    </row>
    <row r="145" spans="1:7" ht="11.25" customHeight="1" x14ac:dyDescent="0.2">
      <c r="A145" s="279" t="s">
        <v>521</v>
      </c>
      <c r="B145" s="787">
        <v>100</v>
      </c>
      <c r="C145" s="1033" t="s">
        <v>1462</v>
      </c>
      <c r="D145" s="787">
        <v>400000</v>
      </c>
      <c r="E145" s="654">
        <v>100</v>
      </c>
      <c r="F145" s="1159" t="s">
        <v>427</v>
      </c>
      <c r="G145" s="1195">
        <v>50000</v>
      </c>
    </row>
    <row r="146" spans="1:7" ht="11.25" customHeight="1" x14ac:dyDescent="0.2">
      <c r="A146" s="305" t="s">
        <v>126</v>
      </c>
      <c r="B146" s="787">
        <v>50000</v>
      </c>
      <c r="C146" s="1033" t="s">
        <v>426</v>
      </c>
      <c r="D146" s="787">
        <v>139000</v>
      </c>
      <c r="E146" s="654" t="s">
        <v>381</v>
      </c>
      <c r="F146" s="1159" t="s">
        <v>381</v>
      </c>
      <c r="G146" s="1195">
        <v>50000</v>
      </c>
    </row>
    <row r="147" spans="1:7" ht="11.25" customHeight="1" x14ac:dyDescent="0.2">
      <c r="A147" s="279" t="s">
        <v>127</v>
      </c>
      <c r="B147" s="787">
        <v>35500</v>
      </c>
      <c r="C147" s="1033" t="s">
        <v>1463</v>
      </c>
      <c r="D147" s="787">
        <v>35500</v>
      </c>
      <c r="E147" s="654" t="s">
        <v>381</v>
      </c>
      <c r="F147" s="1159" t="s">
        <v>381</v>
      </c>
      <c r="G147" s="1195">
        <v>50000</v>
      </c>
    </row>
    <row r="148" spans="1:7" ht="11.25" customHeight="1" x14ac:dyDescent="0.2">
      <c r="A148" s="279" t="s">
        <v>128</v>
      </c>
      <c r="B148" s="787">
        <v>50000</v>
      </c>
      <c r="C148" s="1033" t="s">
        <v>426</v>
      </c>
      <c r="D148" s="787">
        <v>875000</v>
      </c>
      <c r="E148" s="654" t="s">
        <v>381</v>
      </c>
      <c r="F148" s="1159" t="s">
        <v>381</v>
      </c>
      <c r="G148" s="1195">
        <v>50000</v>
      </c>
    </row>
    <row r="149" spans="1:7" ht="11.25" customHeight="1" x14ac:dyDescent="0.2">
      <c r="A149" s="279" t="s">
        <v>129</v>
      </c>
      <c r="B149" s="787">
        <v>50000</v>
      </c>
      <c r="C149" s="1033" t="s">
        <v>426</v>
      </c>
      <c r="D149" s="787">
        <v>167100</v>
      </c>
      <c r="E149" s="654" t="s">
        <v>381</v>
      </c>
      <c r="F149" s="1159" t="s">
        <v>381</v>
      </c>
      <c r="G149" s="1195">
        <v>50000</v>
      </c>
    </row>
    <row r="150" spans="1:7" ht="11.25" customHeight="1" x14ac:dyDescent="0.2">
      <c r="A150" s="279" t="s">
        <v>643</v>
      </c>
      <c r="B150" s="787">
        <v>90</v>
      </c>
      <c r="C150" s="1033" t="s">
        <v>1463</v>
      </c>
      <c r="D150" s="787">
        <v>90</v>
      </c>
      <c r="E150" s="654" t="s">
        <v>381</v>
      </c>
      <c r="F150" s="1159" t="s">
        <v>381</v>
      </c>
      <c r="G150" s="1195">
        <v>50000</v>
      </c>
    </row>
    <row r="151" spans="1:7" ht="11.25" customHeight="1" x14ac:dyDescent="0.2">
      <c r="A151" s="305" t="s">
        <v>999</v>
      </c>
      <c r="B151" s="787">
        <v>50000</v>
      </c>
      <c r="C151" s="1033" t="s">
        <v>426</v>
      </c>
      <c r="D151" s="787">
        <v>139000</v>
      </c>
      <c r="E151" s="654" t="s">
        <v>381</v>
      </c>
      <c r="F151" s="1159" t="s">
        <v>381</v>
      </c>
      <c r="G151" s="1195">
        <v>50000</v>
      </c>
    </row>
    <row r="152" spans="1:7" ht="11.25" customHeight="1" x14ac:dyDescent="0.2">
      <c r="A152" s="305" t="s">
        <v>644</v>
      </c>
      <c r="B152" s="787">
        <v>37000</v>
      </c>
      <c r="C152" s="1033" t="s">
        <v>1463</v>
      </c>
      <c r="D152" s="787">
        <v>37000</v>
      </c>
      <c r="E152" s="654" t="s">
        <v>381</v>
      </c>
      <c r="F152" s="1159" t="s">
        <v>381</v>
      </c>
      <c r="G152" s="1195">
        <v>50000</v>
      </c>
    </row>
    <row r="153" spans="1:7" ht="11.25" customHeight="1" x14ac:dyDescent="0.2">
      <c r="A153" s="305" t="s">
        <v>646</v>
      </c>
      <c r="B153" s="787">
        <v>50000</v>
      </c>
      <c r="C153" s="1033" t="s">
        <v>426</v>
      </c>
      <c r="D153" s="787">
        <v>57500</v>
      </c>
      <c r="E153" s="654" t="s">
        <v>381</v>
      </c>
      <c r="F153" s="1159" t="s">
        <v>381</v>
      </c>
      <c r="G153" s="1195">
        <v>50000</v>
      </c>
    </row>
    <row r="154" spans="1:7" ht="11.25" customHeight="1" x14ac:dyDescent="0.2">
      <c r="A154" s="279" t="s">
        <v>522</v>
      </c>
      <c r="B154" s="787">
        <v>50000</v>
      </c>
      <c r="C154" s="1033" t="s">
        <v>426</v>
      </c>
      <c r="D154" s="787" t="s">
        <v>1014</v>
      </c>
      <c r="E154" s="654" t="s">
        <v>381</v>
      </c>
      <c r="F154" s="1159" t="s">
        <v>381</v>
      </c>
      <c r="G154" s="1195">
        <v>50000</v>
      </c>
    </row>
    <row r="155" spans="1:7" ht="11.25" customHeight="1" x14ac:dyDescent="0.2">
      <c r="A155" s="279" t="s">
        <v>523</v>
      </c>
      <c r="B155" s="787">
        <v>3400</v>
      </c>
      <c r="C155" s="1033" t="s">
        <v>1462</v>
      </c>
      <c r="D155" s="787">
        <v>4400000</v>
      </c>
      <c r="E155" s="654">
        <v>3400</v>
      </c>
      <c r="F155" s="1159" t="s">
        <v>301</v>
      </c>
      <c r="G155" s="1195">
        <v>50000</v>
      </c>
    </row>
    <row r="156" spans="1:7" ht="11.25" customHeight="1" x14ac:dyDescent="0.2">
      <c r="A156" s="279" t="s">
        <v>524</v>
      </c>
      <c r="B156" s="787">
        <v>20</v>
      </c>
      <c r="C156" s="1033" t="s">
        <v>1462</v>
      </c>
      <c r="D156" s="787">
        <v>53000</v>
      </c>
      <c r="E156" s="654">
        <v>20</v>
      </c>
      <c r="F156" s="1159" t="s">
        <v>303</v>
      </c>
      <c r="G156" s="1195">
        <v>50000</v>
      </c>
    </row>
    <row r="157" spans="1:7" ht="11.25" customHeight="1" thickBot="1" x14ac:dyDescent="0.25">
      <c r="A157" s="281" t="s">
        <v>525</v>
      </c>
      <c r="B157" s="787">
        <v>5000</v>
      </c>
      <c r="C157" s="1033" t="s">
        <v>1462</v>
      </c>
      <c r="D157" s="961" t="s">
        <v>1014</v>
      </c>
      <c r="E157" s="1035">
        <v>5000</v>
      </c>
      <c r="F157" s="1035" t="s">
        <v>304</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1117</v>
      </c>
      <c r="B160" s="277"/>
      <c r="C160" s="885"/>
      <c r="D160" s="277"/>
      <c r="E160" s="277"/>
      <c r="F160" s="277"/>
      <c r="G160" s="766"/>
    </row>
    <row r="161" spans="1:7" ht="11.25" customHeight="1" x14ac:dyDescent="0.2">
      <c r="A161" s="67" t="s">
        <v>580</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6" t="s">
        <v>529</v>
      </c>
      <c r="B164" s="277"/>
      <c r="C164" s="885"/>
      <c r="D164" s="277"/>
      <c r="E164" s="277"/>
      <c r="F164" s="277"/>
      <c r="G164" s="766"/>
    </row>
    <row r="165" spans="1:7" ht="11.25" customHeight="1" x14ac:dyDescent="0.2">
      <c r="A165" s="67" t="s">
        <v>1114</v>
      </c>
      <c r="B165" s="277"/>
      <c r="C165" s="885"/>
      <c r="D165" s="277"/>
      <c r="E165" s="277"/>
      <c r="F165" s="277"/>
      <c r="G165" s="766"/>
    </row>
    <row r="166" spans="1:7" ht="11.25" customHeight="1" x14ac:dyDescent="0.2">
      <c r="A166" s="67" t="s">
        <v>826</v>
      </c>
      <c r="B166" s="277"/>
      <c r="C166" s="885"/>
      <c r="D166" s="277"/>
      <c r="E166" s="277"/>
      <c r="F166" s="277"/>
      <c r="G166" s="766"/>
    </row>
    <row r="167" spans="1:7" ht="11.25" customHeight="1" x14ac:dyDescent="0.2">
      <c r="A167" s="67" t="s">
        <v>92</v>
      </c>
      <c r="B167" s="277"/>
      <c r="C167" s="885"/>
      <c r="D167" s="277"/>
      <c r="E167" s="277"/>
      <c r="F167" s="277"/>
      <c r="G167" s="766"/>
    </row>
    <row r="168" spans="1:7" ht="11.25" customHeight="1" thickBot="1" x14ac:dyDescent="0.25">
      <c r="A168" s="69" t="s">
        <v>135</v>
      </c>
      <c r="B168" s="282"/>
      <c r="C168" s="854"/>
      <c r="D168" s="282"/>
      <c r="E168" s="282"/>
      <c r="F168" s="282"/>
      <c r="G168" s="965"/>
    </row>
    <row r="169" spans="1:7" ht="10.8" thickTop="1" x14ac:dyDescent="0.2"/>
    <row r="171" spans="1:7" x14ac:dyDescent="0.2">
      <c r="A171" s="1019"/>
    </row>
    <row r="172" spans="1:7" x14ac:dyDescent="0.2">
      <c r="A172" s="1019"/>
    </row>
  </sheetData>
  <sheetProtection algorithmName="SHA-512" hashValue="vP6j3Q7XMiidpEcrI3H1d8Hn3xbHhxwZQwxs6Fe4O0Gma1ipPhGXRw/g6rdVAwLEc2zYcpYCyjcU7ofASIE3Xg==" saltValue="NRo5uj83sRjz4+WZ8FplNQ==" spinCount="100000" sheet="1" objects="1" scenarios="1"/>
  <phoneticPr fontId="0" type="noConversion"/>
  <printOptions horizontalCentered="1"/>
  <pageMargins left="0.17" right="0.16" top="0.53" bottom="1" header="0.5" footer="0.5"/>
  <pageSetup scale="87" fitToHeight="4" orientation="landscape" r:id="rId1"/>
  <headerFooter alignWithMargins="0">
    <oddFooter>&amp;LHawai'i DOH
Summer 2016 (rev Nov 2016)&amp;C&amp;8Page &amp;P of &amp;N&amp;R&amp;A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3"/>
  <sheetViews>
    <sheetView zoomScaleNormal="100" workbookViewId="0">
      <pane ySplit="2172" topLeftCell="A4" activePane="bottomLeft"/>
      <selection sqref="A1:XFD1048576"/>
      <selection pane="bottomLeft" activeCell="F20" sqref="F20"/>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5" width="12.5546875" style="284" customWidth="1"/>
    <col min="6" max="6" width="12.88671875" style="284" customWidth="1"/>
    <col min="7" max="7" width="12.5546875" style="284" customWidth="1"/>
    <col min="8" max="16384" width="9.109375" style="280"/>
  </cols>
  <sheetData>
    <row r="1" spans="1:7" s="275" customFormat="1" ht="46.5" customHeight="1" x14ac:dyDescent="0.3">
      <c r="A1" s="1067" t="s">
        <v>198</v>
      </c>
      <c r="B1" s="801"/>
      <c r="C1" s="801"/>
      <c r="D1" s="801"/>
      <c r="E1" s="801"/>
      <c r="F1" s="802"/>
      <c r="G1" s="801"/>
    </row>
    <row r="2" spans="1:7" s="275" customFormat="1" ht="15.9" customHeight="1" thickBot="1" x14ac:dyDescent="0.25">
      <c r="A2" s="1003"/>
      <c r="B2" s="801"/>
      <c r="C2" s="1004"/>
      <c r="D2" s="801"/>
      <c r="E2" s="801"/>
      <c r="F2" s="802"/>
      <c r="G2" s="801"/>
    </row>
    <row r="3" spans="1:7" s="278" customFormat="1" ht="33.75" customHeight="1" thickTop="1" thickBot="1" x14ac:dyDescent="0.25">
      <c r="A3" s="1040" t="s">
        <v>242</v>
      </c>
      <c r="B3" s="1041" t="s">
        <v>199</v>
      </c>
      <c r="C3" s="1188" t="s">
        <v>526</v>
      </c>
      <c r="D3" s="1282" t="s">
        <v>424</v>
      </c>
      <c r="E3" s="1283" t="s">
        <v>751</v>
      </c>
      <c r="F3" s="1283" t="s">
        <v>526</v>
      </c>
      <c r="G3" s="1284" t="s">
        <v>426</v>
      </c>
    </row>
    <row r="4" spans="1:7" s="278" customFormat="1" ht="11.25" customHeight="1" x14ac:dyDescent="0.2">
      <c r="A4" s="309" t="s">
        <v>589</v>
      </c>
      <c r="B4" s="788">
        <v>20</v>
      </c>
      <c r="C4" s="1033" t="s">
        <v>1464</v>
      </c>
      <c r="D4" s="783">
        <v>1950</v>
      </c>
      <c r="E4" s="1159">
        <v>20</v>
      </c>
      <c r="F4" s="1159" t="s">
        <v>427</v>
      </c>
      <c r="G4" s="868">
        <v>50000</v>
      </c>
    </row>
    <row r="5" spans="1:7" s="278" customFormat="1" ht="11.25" customHeight="1" x14ac:dyDescent="0.2">
      <c r="A5" s="279" t="s">
        <v>590</v>
      </c>
      <c r="B5" s="788">
        <v>1965</v>
      </c>
      <c r="C5" s="1033" t="s">
        <v>1463</v>
      </c>
      <c r="D5" s="787">
        <v>1965</v>
      </c>
      <c r="E5" s="1159" t="s">
        <v>381</v>
      </c>
      <c r="F5" s="1159" t="s">
        <v>381</v>
      </c>
      <c r="G5" s="868">
        <v>50000</v>
      </c>
    </row>
    <row r="6" spans="1:7" s="278" customFormat="1" ht="11.25" customHeight="1" x14ac:dyDescent="0.2">
      <c r="A6" s="279" t="s">
        <v>591</v>
      </c>
      <c r="B6" s="788">
        <v>20000</v>
      </c>
      <c r="C6" s="1033" t="s">
        <v>1464</v>
      </c>
      <c r="D6" s="787">
        <v>500000000</v>
      </c>
      <c r="E6" s="1159">
        <v>20000</v>
      </c>
      <c r="F6" s="1159" t="s">
        <v>427</v>
      </c>
      <c r="G6" s="868">
        <v>50000</v>
      </c>
    </row>
    <row r="7" spans="1:7" s="278" customFormat="1" ht="11.25" customHeight="1" x14ac:dyDescent="0.2">
      <c r="A7" s="279" t="s">
        <v>592</v>
      </c>
      <c r="B7" s="788">
        <v>8.5</v>
      </c>
      <c r="C7" s="1033" t="s">
        <v>1463</v>
      </c>
      <c r="D7" s="787">
        <v>8.5</v>
      </c>
      <c r="E7" s="1159">
        <v>17</v>
      </c>
      <c r="F7" s="1159" t="s">
        <v>427</v>
      </c>
      <c r="G7" s="868">
        <v>50000</v>
      </c>
    </row>
    <row r="8" spans="1:7" s="278" customFormat="1" ht="11.25" customHeight="1" x14ac:dyDescent="0.2">
      <c r="A8" s="279" t="s">
        <v>171</v>
      </c>
      <c r="B8" s="788">
        <v>50000</v>
      </c>
      <c r="C8" s="1033" t="s">
        <v>426</v>
      </c>
      <c r="D8" s="787">
        <v>104500</v>
      </c>
      <c r="E8" s="1159" t="s">
        <v>381</v>
      </c>
      <c r="F8" s="1159" t="s">
        <v>381</v>
      </c>
      <c r="G8" s="868">
        <v>50000</v>
      </c>
    </row>
    <row r="9" spans="1:7" s="278" customFormat="1" ht="11.25" customHeight="1" x14ac:dyDescent="0.2">
      <c r="A9" s="305" t="s">
        <v>172</v>
      </c>
      <c r="B9" s="788">
        <v>50000</v>
      </c>
      <c r="C9" s="1033" t="s">
        <v>426</v>
      </c>
      <c r="D9" s="787">
        <v>610000</v>
      </c>
      <c r="E9" s="1159" t="s">
        <v>381</v>
      </c>
      <c r="F9" s="1159" t="s">
        <v>381</v>
      </c>
      <c r="G9" s="868">
        <v>50000</v>
      </c>
    </row>
    <row r="10" spans="1:7" s="278" customFormat="1" ht="11.25" customHeight="1" x14ac:dyDescent="0.2">
      <c r="A10" s="305" t="s">
        <v>103</v>
      </c>
      <c r="B10" s="788">
        <v>50000</v>
      </c>
      <c r="C10" s="1033" t="s">
        <v>426</v>
      </c>
      <c r="D10" s="787">
        <v>610000</v>
      </c>
      <c r="E10" s="1159" t="s">
        <v>381</v>
      </c>
      <c r="F10" s="1159" t="s">
        <v>381</v>
      </c>
      <c r="G10" s="868">
        <v>50000</v>
      </c>
    </row>
    <row r="11" spans="1:7" s="278" customFormat="1" ht="11.25" customHeight="1" x14ac:dyDescent="0.2">
      <c r="A11" s="279" t="s">
        <v>593</v>
      </c>
      <c r="B11" s="788">
        <v>21.5</v>
      </c>
      <c r="C11" s="1033" t="s">
        <v>1463</v>
      </c>
      <c r="D11" s="787">
        <v>21.5</v>
      </c>
      <c r="E11" s="1159" t="s">
        <v>381</v>
      </c>
      <c r="F11" s="1159" t="s">
        <v>381</v>
      </c>
      <c r="G11" s="868">
        <v>50000</v>
      </c>
    </row>
    <row r="12" spans="1:7" s="278" customFormat="1" ht="11.25" customHeight="1" x14ac:dyDescent="0.2">
      <c r="A12" s="279" t="s">
        <v>594</v>
      </c>
      <c r="B12" s="788">
        <v>50000</v>
      </c>
      <c r="C12" s="1033" t="s">
        <v>426</v>
      </c>
      <c r="D12" s="787" t="s">
        <v>1014</v>
      </c>
      <c r="E12" s="1159" t="s">
        <v>381</v>
      </c>
      <c r="F12" s="1159" t="s">
        <v>381</v>
      </c>
      <c r="G12" s="868">
        <v>50000</v>
      </c>
    </row>
    <row r="13" spans="1:7" s="278" customFormat="1" ht="11.25" customHeight="1" x14ac:dyDescent="0.2">
      <c r="A13" s="279" t="s">
        <v>731</v>
      </c>
      <c r="B13" s="788">
        <v>50000</v>
      </c>
      <c r="C13" s="1033" t="s">
        <v>426</v>
      </c>
      <c r="D13" s="787" t="s">
        <v>1014</v>
      </c>
      <c r="E13" s="1159" t="s">
        <v>381</v>
      </c>
      <c r="F13" s="1159" t="s">
        <v>381</v>
      </c>
      <c r="G13" s="868">
        <v>50000</v>
      </c>
    </row>
    <row r="14" spans="1:7" s="278" customFormat="1" ht="11.25" customHeight="1" x14ac:dyDescent="0.2">
      <c r="A14" s="279" t="s">
        <v>104</v>
      </c>
      <c r="B14" s="788">
        <v>17500</v>
      </c>
      <c r="C14" s="1033" t="s">
        <v>1463</v>
      </c>
      <c r="D14" s="787">
        <v>17500</v>
      </c>
      <c r="E14" s="1159" t="s">
        <v>381</v>
      </c>
      <c r="F14" s="1159" t="s">
        <v>381</v>
      </c>
      <c r="G14" s="868">
        <v>50000</v>
      </c>
    </row>
    <row r="15" spans="1:7" s="278" customFormat="1" ht="11.25" customHeight="1" x14ac:dyDescent="0.2">
      <c r="A15" s="279" t="s">
        <v>732</v>
      </c>
      <c r="B15" s="788">
        <v>50000</v>
      </c>
      <c r="C15" s="1033" t="s">
        <v>426</v>
      </c>
      <c r="D15" s="787" t="s">
        <v>1014</v>
      </c>
      <c r="E15" s="1159" t="s">
        <v>381</v>
      </c>
      <c r="F15" s="1159" t="s">
        <v>381</v>
      </c>
      <c r="G15" s="868">
        <v>50000</v>
      </c>
    </row>
    <row r="16" spans="1:7" s="278" customFormat="1" ht="11.25" customHeight="1" x14ac:dyDescent="0.2">
      <c r="A16" s="279" t="s">
        <v>1245</v>
      </c>
      <c r="B16" s="788">
        <v>1900</v>
      </c>
      <c r="C16" s="1033" t="s">
        <v>1463</v>
      </c>
      <c r="D16" s="787">
        <v>1900</v>
      </c>
      <c r="E16" s="1159" t="s">
        <v>381</v>
      </c>
      <c r="F16" s="1159" t="s">
        <v>381</v>
      </c>
      <c r="G16" s="868">
        <v>50000</v>
      </c>
    </row>
    <row r="17" spans="1:7" s="278" customFormat="1" ht="11.25" customHeight="1" x14ac:dyDescent="0.2">
      <c r="A17" s="279" t="s">
        <v>733</v>
      </c>
      <c r="B17" s="788">
        <v>2000</v>
      </c>
      <c r="C17" s="1033" t="s">
        <v>1464</v>
      </c>
      <c r="D17" s="787">
        <v>895000</v>
      </c>
      <c r="E17" s="1159">
        <v>2000</v>
      </c>
      <c r="F17" s="1159" t="s">
        <v>427</v>
      </c>
      <c r="G17" s="868">
        <v>50000</v>
      </c>
    </row>
    <row r="18" spans="1:7" s="278" customFormat="1" ht="11.25" customHeight="1" x14ac:dyDescent="0.2">
      <c r="A18" s="279" t="s">
        <v>734</v>
      </c>
      <c r="B18" s="788">
        <v>4.7</v>
      </c>
      <c r="C18" s="1033" t="s">
        <v>1463</v>
      </c>
      <c r="D18" s="787">
        <v>4.7</v>
      </c>
      <c r="E18" s="1159" t="s">
        <v>381</v>
      </c>
      <c r="F18" s="1159" t="s">
        <v>381</v>
      </c>
      <c r="G18" s="868">
        <v>50000</v>
      </c>
    </row>
    <row r="19" spans="1:7" s="278" customFormat="1" ht="11.25" customHeight="1" x14ac:dyDescent="0.2">
      <c r="A19" s="279" t="s">
        <v>735</v>
      </c>
      <c r="B19" s="788">
        <v>0.8</v>
      </c>
      <c r="C19" s="1033" t="s">
        <v>1463</v>
      </c>
      <c r="D19" s="787">
        <v>0.8</v>
      </c>
      <c r="E19" s="1159" t="s">
        <v>381</v>
      </c>
      <c r="F19" s="1159" t="s">
        <v>381</v>
      </c>
      <c r="G19" s="868">
        <v>50000</v>
      </c>
    </row>
    <row r="20" spans="1:7" s="278" customFormat="1" ht="11.25" customHeight="1" x14ac:dyDescent="0.2">
      <c r="A20" s="279" t="s">
        <v>736</v>
      </c>
      <c r="B20" s="788">
        <v>0.75</v>
      </c>
      <c r="C20" s="1033" t="s">
        <v>1463</v>
      </c>
      <c r="D20" s="787">
        <v>0.75</v>
      </c>
      <c r="E20" s="1159" t="s">
        <v>381</v>
      </c>
      <c r="F20" s="1159" t="s">
        <v>381</v>
      </c>
      <c r="G20" s="868">
        <v>50000</v>
      </c>
    </row>
    <row r="21" spans="1:7" s="278" customFormat="1" ht="11.25" customHeight="1" x14ac:dyDescent="0.2">
      <c r="A21" s="279" t="s">
        <v>737</v>
      </c>
      <c r="B21" s="788">
        <v>0.12999999999999998</v>
      </c>
      <c r="C21" s="1033" t="s">
        <v>1463</v>
      </c>
      <c r="D21" s="787">
        <v>0.12999999999999998</v>
      </c>
      <c r="E21" s="1159" t="s">
        <v>381</v>
      </c>
      <c r="F21" s="1159" t="s">
        <v>381</v>
      </c>
      <c r="G21" s="868">
        <v>50000</v>
      </c>
    </row>
    <row r="22" spans="1:7" s="278" customFormat="1" ht="11.25" customHeight="1" x14ac:dyDescent="0.2">
      <c r="A22" s="279" t="s">
        <v>738</v>
      </c>
      <c r="B22" s="788">
        <v>0.4</v>
      </c>
      <c r="C22" s="1033" t="s">
        <v>1463</v>
      </c>
      <c r="D22" s="787">
        <v>0.4</v>
      </c>
      <c r="E22" s="1159" t="s">
        <v>381</v>
      </c>
      <c r="F22" s="1159" t="s">
        <v>381</v>
      </c>
      <c r="G22" s="868">
        <v>50000</v>
      </c>
    </row>
    <row r="23" spans="1:7" s="278" customFormat="1" ht="11.25" customHeight="1" x14ac:dyDescent="0.2">
      <c r="A23" s="279" t="s">
        <v>136</v>
      </c>
      <c r="B23" s="788">
        <v>50000</v>
      </c>
      <c r="C23" s="1033" t="s">
        <v>426</v>
      </c>
      <c r="D23" s="787" t="s">
        <v>1014</v>
      </c>
      <c r="E23" s="1159" t="s">
        <v>381</v>
      </c>
      <c r="F23" s="1159" t="s">
        <v>381</v>
      </c>
      <c r="G23" s="868">
        <v>50000</v>
      </c>
    </row>
    <row r="24" spans="1:7" s="278" customFormat="1" ht="11.25" customHeight="1" x14ac:dyDescent="0.2">
      <c r="A24" s="279" t="s">
        <v>243</v>
      </c>
      <c r="B24" s="788">
        <v>0.5</v>
      </c>
      <c r="C24" s="1033" t="s">
        <v>1464</v>
      </c>
      <c r="D24" s="787">
        <v>3740</v>
      </c>
      <c r="E24" s="1159">
        <v>0.5</v>
      </c>
      <c r="F24" s="1159" t="s">
        <v>301</v>
      </c>
      <c r="G24" s="868">
        <v>50000</v>
      </c>
    </row>
    <row r="25" spans="1:7" s="278" customFormat="1" ht="11.25" customHeight="1" x14ac:dyDescent="0.2">
      <c r="A25" s="279" t="s">
        <v>137</v>
      </c>
      <c r="B25" s="788">
        <v>360</v>
      </c>
      <c r="C25" s="1033" t="s">
        <v>1464</v>
      </c>
      <c r="D25" s="787">
        <v>8600000</v>
      </c>
      <c r="E25" s="1159">
        <v>360</v>
      </c>
      <c r="F25" s="1159" t="s">
        <v>301</v>
      </c>
      <c r="G25" s="868">
        <v>50000</v>
      </c>
    </row>
    <row r="26" spans="1:7" s="278" customFormat="1" ht="11.25" customHeight="1" x14ac:dyDescent="0.2">
      <c r="A26" s="789" t="s">
        <v>1177</v>
      </c>
      <c r="B26" s="788">
        <v>320</v>
      </c>
      <c r="C26" s="1033" t="s">
        <v>1464</v>
      </c>
      <c r="D26" s="787">
        <v>850000</v>
      </c>
      <c r="E26" s="1159">
        <v>320</v>
      </c>
      <c r="F26" s="1159" t="s">
        <v>427</v>
      </c>
      <c r="G26" s="868">
        <v>50000</v>
      </c>
    </row>
    <row r="27" spans="1:7" s="278" customFormat="1" ht="11.25" customHeight="1" x14ac:dyDescent="0.2">
      <c r="A27" s="279" t="s">
        <v>138</v>
      </c>
      <c r="B27" s="788">
        <v>135</v>
      </c>
      <c r="C27" s="1033" t="s">
        <v>1463</v>
      </c>
      <c r="D27" s="787">
        <v>135</v>
      </c>
      <c r="E27" s="1159" t="s">
        <v>381</v>
      </c>
      <c r="F27" s="1159" t="s">
        <v>381</v>
      </c>
      <c r="G27" s="868">
        <v>50000</v>
      </c>
    </row>
    <row r="28" spans="1:7" s="278" customFormat="1" ht="11.25" customHeight="1" x14ac:dyDescent="0.2">
      <c r="A28" s="279" t="s">
        <v>139</v>
      </c>
      <c r="B28" s="788">
        <v>50000</v>
      </c>
      <c r="C28" s="1033" t="s">
        <v>426</v>
      </c>
      <c r="D28" s="787" t="s">
        <v>1014</v>
      </c>
      <c r="E28" s="1159" t="s">
        <v>381</v>
      </c>
      <c r="F28" s="1159" t="s">
        <v>381</v>
      </c>
      <c r="G28" s="868">
        <v>50000</v>
      </c>
    </row>
    <row r="29" spans="1:7" s="278" customFormat="1" ht="11.25" customHeight="1" x14ac:dyDescent="0.2">
      <c r="A29" s="279" t="s">
        <v>140</v>
      </c>
      <c r="B29" s="788">
        <v>50000</v>
      </c>
      <c r="C29" s="1033" t="s">
        <v>426</v>
      </c>
      <c r="D29" s="787">
        <v>1516000</v>
      </c>
      <c r="E29" s="1159" t="s">
        <v>381</v>
      </c>
      <c r="F29" s="1159" t="s">
        <v>381</v>
      </c>
      <c r="G29" s="868">
        <v>50000</v>
      </c>
    </row>
    <row r="30" spans="1:7" s="278" customFormat="1" ht="11.25" customHeight="1" x14ac:dyDescent="0.2">
      <c r="A30" s="279" t="s">
        <v>141</v>
      </c>
      <c r="B30" s="788">
        <v>510</v>
      </c>
      <c r="C30" s="1033" t="s">
        <v>1464</v>
      </c>
      <c r="D30" s="787">
        <v>1550000</v>
      </c>
      <c r="E30" s="1159">
        <v>510</v>
      </c>
      <c r="F30" s="1159" t="s">
        <v>427</v>
      </c>
      <c r="G30" s="868">
        <v>50000</v>
      </c>
    </row>
    <row r="31" spans="1:7" s="278" customFormat="1" ht="11.25" customHeight="1" x14ac:dyDescent="0.2">
      <c r="A31" s="279" t="s">
        <v>142</v>
      </c>
      <c r="B31" s="788">
        <v>50000</v>
      </c>
      <c r="C31" s="1033" t="s">
        <v>426</v>
      </c>
      <c r="D31" s="787">
        <v>7600000</v>
      </c>
      <c r="E31" s="1159" t="s">
        <v>381</v>
      </c>
      <c r="F31" s="1159" t="s">
        <v>381</v>
      </c>
      <c r="G31" s="868">
        <v>50000</v>
      </c>
    </row>
    <row r="32" spans="1:7" s="278" customFormat="1" ht="11.25" customHeight="1" x14ac:dyDescent="0.2">
      <c r="A32" s="279" t="s">
        <v>143</v>
      </c>
      <c r="B32" s="788">
        <v>50000</v>
      </c>
      <c r="C32" s="1033" t="s">
        <v>426</v>
      </c>
      <c r="D32" s="787" t="s">
        <v>1014</v>
      </c>
      <c r="E32" s="1159" t="s">
        <v>381</v>
      </c>
      <c r="F32" s="1159" t="s">
        <v>381</v>
      </c>
      <c r="G32" s="868">
        <v>50000</v>
      </c>
    </row>
    <row r="33" spans="1:7" s="278" customFormat="1" ht="11.25" customHeight="1" x14ac:dyDescent="0.2">
      <c r="A33" s="279" t="s">
        <v>144</v>
      </c>
      <c r="B33" s="788">
        <v>520</v>
      </c>
      <c r="C33" s="1033" t="s">
        <v>1464</v>
      </c>
      <c r="D33" s="787">
        <v>396500</v>
      </c>
      <c r="E33" s="1159">
        <v>520</v>
      </c>
      <c r="F33" s="1159" t="s">
        <v>427</v>
      </c>
      <c r="G33" s="868">
        <v>50000</v>
      </c>
    </row>
    <row r="34" spans="1:7" s="278" customFormat="1" ht="11.25" customHeight="1" x14ac:dyDescent="0.2">
      <c r="A34" s="279" t="s">
        <v>655</v>
      </c>
      <c r="B34" s="788">
        <v>2.5</v>
      </c>
      <c r="C34" s="1033" t="s">
        <v>1464</v>
      </c>
      <c r="D34" s="787">
        <v>28</v>
      </c>
      <c r="E34" s="1159">
        <v>2.5</v>
      </c>
      <c r="F34" s="1159" t="s">
        <v>427</v>
      </c>
      <c r="G34" s="868">
        <v>50000</v>
      </c>
    </row>
    <row r="35" spans="1:7" s="278" customFormat="1" ht="11.25" customHeight="1" x14ac:dyDescent="0.2">
      <c r="A35" s="279" t="s">
        <v>145</v>
      </c>
      <c r="B35" s="788">
        <v>50000</v>
      </c>
      <c r="C35" s="1033" t="s">
        <v>426</v>
      </c>
      <c r="D35" s="787">
        <v>1950000</v>
      </c>
      <c r="E35" s="1159" t="s">
        <v>381</v>
      </c>
      <c r="F35" s="1159" t="s">
        <v>381</v>
      </c>
      <c r="G35" s="868">
        <v>50000</v>
      </c>
    </row>
    <row r="36" spans="1:7" s="278" customFormat="1" ht="11.25" customHeight="1" x14ac:dyDescent="0.2">
      <c r="A36" s="279" t="s">
        <v>146</v>
      </c>
      <c r="B36" s="788">
        <v>50</v>
      </c>
      <c r="C36" s="1033" t="s">
        <v>1464</v>
      </c>
      <c r="D36" s="787">
        <v>249000</v>
      </c>
      <c r="E36" s="1159">
        <v>50</v>
      </c>
      <c r="F36" s="1159" t="s">
        <v>427</v>
      </c>
      <c r="G36" s="868">
        <v>50000</v>
      </c>
    </row>
    <row r="37" spans="1:7" s="278" customFormat="1" ht="11.25" customHeight="1" x14ac:dyDescent="0.2">
      <c r="A37" s="279" t="s">
        <v>829</v>
      </c>
      <c r="B37" s="788">
        <v>16</v>
      </c>
      <c r="C37" s="1033" t="s">
        <v>1464</v>
      </c>
      <c r="D37" s="787">
        <v>3355000</v>
      </c>
      <c r="E37" s="654">
        <v>16</v>
      </c>
      <c r="F37" s="654" t="s">
        <v>301</v>
      </c>
      <c r="G37" s="868">
        <v>50000</v>
      </c>
    </row>
    <row r="38" spans="1:7" ht="11.25" customHeight="1" x14ac:dyDescent="0.2">
      <c r="A38" s="279" t="s">
        <v>147</v>
      </c>
      <c r="B38" s="788">
        <v>2400</v>
      </c>
      <c r="C38" s="1033" t="s">
        <v>1464</v>
      </c>
      <c r="D38" s="787">
        <v>3975000</v>
      </c>
      <c r="E38" s="654">
        <v>2400</v>
      </c>
      <c r="F38" s="654" t="s">
        <v>427</v>
      </c>
      <c r="G38" s="868">
        <v>50000</v>
      </c>
    </row>
    <row r="39" spans="1:7" ht="11.25" customHeight="1" x14ac:dyDescent="0.2">
      <c r="A39" s="279" t="s">
        <v>830</v>
      </c>
      <c r="B39" s="788">
        <v>50000</v>
      </c>
      <c r="C39" s="1033" t="s">
        <v>426</v>
      </c>
      <c r="D39" s="787">
        <v>2660000</v>
      </c>
      <c r="E39" s="654" t="s">
        <v>381</v>
      </c>
      <c r="F39" s="654" t="s">
        <v>381</v>
      </c>
      <c r="G39" s="868">
        <v>50000</v>
      </c>
    </row>
    <row r="40" spans="1:7" ht="11.25" customHeight="1" x14ac:dyDescent="0.2">
      <c r="A40" s="279" t="s">
        <v>148</v>
      </c>
      <c r="B40" s="788">
        <v>0.18</v>
      </c>
      <c r="C40" s="1033" t="s">
        <v>1464</v>
      </c>
      <c r="D40" s="787">
        <v>5650000</v>
      </c>
      <c r="E40" s="654">
        <v>0.18</v>
      </c>
      <c r="F40" s="654" t="s">
        <v>427</v>
      </c>
      <c r="G40" s="868">
        <v>50000</v>
      </c>
    </row>
    <row r="41" spans="1:7" ht="11.25" customHeight="1" x14ac:dyDescent="0.2">
      <c r="A41" s="279" t="s">
        <v>653</v>
      </c>
      <c r="B41" s="788">
        <v>50000</v>
      </c>
      <c r="C41" s="1033" t="s">
        <v>426</v>
      </c>
      <c r="D41" s="787" t="s">
        <v>1014</v>
      </c>
      <c r="E41" s="654" t="s">
        <v>381</v>
      </c>
      <c r="F41" s="654" t="s">
        <v>381</v>
      </c>
      <c r="G41" s="868">
        <v>50000</v>
      </c>
    </row>
    <row r="42" spans="1:7" ht="11.25" customHeight="1" x14ac:dyDescent="0.2">
      <c r="A42" s="279" t="s">
        <v>827</v>
      </c>
      <c r="B42" s="788">
        <v>50000</v>
      </c>
      <c r="C42" s="1033" t="s">
        <v>426</v>
      </c>
      <c r="D42" s="787" t="s">
        <v>1014</v>
      </c>
      <c r="E42" s="654" t="s">
        <v>381</v>
      </c>
      <c r="F42" s="654" t="s">
        <v>381</v>
      </c>
      <c r="G42" s="868">
        <v>50000</v>
      </c>
    </row>
    <row r="43" spans="1:7" ht="11.25" customHeight="1" x14ac:dyDescent="0.2">
      <c r="A43" s="279" t="s">
        <v>828</v>
      </c>
      <c r="B43" s="788">
        <v>50000</v>
      </c>
      <c r="C43" s="1033" t="s">
        <v>426</v>
      </c>
      <c r="D43" s="787">
        <v>845000000</v>
      </c>
      <c r="E43" s="654" t="s">
        <v>381</v>
      </c>
      <c r="F43" s="654" t="s">
        <v>381</v>
      </c>
      <c r="G43" s="868">
        <v>50000</v>
      </c>
    </row>
    <row r="44" spans="1:7" ht="11.25" customHeight="1" x14ac:dyDescent="0.2">
      <c r="A44" s="279" t="s">
        <v>149</v>
      </c>
      <c r="B44" s="788">
        <v>1</v>
      </c>
      <c r="C44" s="1033" t="s">
        <v>1463</v>
      </c>
      <c r="D44" s="787">
        <v>1</v>
      </c>
      <c r="E44" s="654" t="s">
        <v>381</v>
      </c>
      <c r="F44" s="654" t="s">
        <v>381</v>
      </c>
      <c r="G44" s="868">
        <v>50000</v>
      </c>
    </row>
    <row r="45" spans="1:7" ht="11.25" customHeight="1" x14ac:dyDescent="0.2">
      <c r="A45" s="279" t="s">
        <v>150</v>
      </c>
      <c r="B45" s="788">
        <v>50000</v>
      </c>
      <c r="C45" s="1033" t="s">
        <v>426</v>
      </c>
      <c r="D45" s="787" t="s">
        <v>1014</v>
      </c>
      <c r="E45" s="654" t="s">
        <v>381</v>
      </c>
      <c r="F45" s="1159" t="s">
        <v>381</v>
      </c>
      <c r="G45" s="1195">
        <v>50000</v>
      </c>
    </row>
    <row r="46" spans="1:7" ht="11.25" customHeight="1" x14ac:dyDescent="0.2">
      <c r="A46" s="279" t="s">
        <v>151</v>
      </c>
      <c r="B46" s="788">
        <v>50000</v>
      </c>
      <c r="C46" s="1033" t="s">
        <v>426</v>
      </c>
      <c r="D46" s="787" t="s">
        <v>1014</v>
      </c>
      <c r="E46" s="654" t="s">
        <v>381</v>
      </c>
      <c r="F46" s="1159" t="s">
        <v>381</v>
      </c>
      <c r="G46" s="1195">
        <v>50000</v>
      </c>
    </row>
    <row r="47" spans="1:7" ht="11.25" customHeight="1" x14ac:dyDescent="0.2">
      <c r="A47" s="279" t="s">
        <v>152</v>
      </c>
      <c r="B47" s="788">
        <v>170</v>
      </c>
      <c r="C47" s="1033" t="s">
        <v>1464</v>
      </c>
      <c r="D47" s="787">
        <v>47700000</v>
      </c>
      <c r="E47" s="654">
        <v>170</v>
      </c>
      <c r="F47" s="1159" t="s">
        <v>427</v>
      </c>
      <c r="G47" s="1195">
        <v>50000</v>
      </c>
    </row>
    <row r="48" spans="1:7" ht="11.25" customHeight="1" x14ac:dyDescent="0.2">
      <c r="A48" s="305" t="s">
        <v>105</v>
      </c>
      <c r="B48" s="788">
        <v>29850</v>
      </c>
      <c r="C48" s="1033" t="s">
        <v>1463</v>
      </c>
      <c r="D48" s="787">
        <v>29850</v>
      </c>
      <c r="E48" s="654" t="s">
        <v>381</v>
      </c>
      <c r="F48" s="1159" t="s">
        <v>381</v>
      </c>
      <c r="G48" s="1195">
        <v>50000</v>
      </c>
    </row>
    <row r="49" spans="1:7" ht="11.25" customHeight="1" x14ac:dyDescent="0.2">
      <c r="A49" s="279" t="s">
        <v>106</v>
      </c>
      <c r="B49" s="788">
        <v>50000</v>
      </c>
      <c r="C49" s="1033" t="s">
        <v>426</v>
      </c>
      <c r="D49" s="787">
        <v>251000000</v>
      </c>
      <c r="E49" s="654" t="s">
        <v>381</v>
      </c>
      <c r="F49" s="1159" t="s">
        <v>381</v>
      </c>
      <c r="G49" s="1195">
        <v>50000</v>
      </c>
    </row>
    <row r="50" spans="1:7" ht="11.25" customHeight="1" x14ac:dyDescent="0.2">
      <c r="A50" s="279" t="s">
        <v>153</v>
      </c>
      <c r="B50" s="788">
        <v>1.25</v>
      </c>
      <c r="C50" s="1033" t="s">
        <v>1463</v>
      </c>
      <c r="D50" s="787">
        <v>1.25</v>
      </c>
      <c r="E50" s="654" t="s">
        <v>381</v>
      </c>
      <c r="F50" s="1159" t="s">
        <v>381</v>
      </c>
      <c r="G50" s="1195">
        <v>50000</v>
      </c>
    </row>
    <row r="51" spans="1:7" ht="11.25" customHeight="1" x14ac:dyDescent="0.2">
      <c r="A51" s="279" t="s">
        <v>401</v>
      </c>
      <c r="B51" s="788">
        <v>10</v>
      </c>
      <c r="C51" s="1033" t="s">
        <v>1464</v>
      </c>
      <c r="D51" s="787">
        <v>615000</v>
      </c>
      <c r="E51" s="654">
        <v>10</v>
      </c>
      <c r="F51" s="1159" t="s">
        <v>301</v>
      </c>
      <c r="G51" s="1195">
        <v>50000</v>
      </c>
    </row>
    <row r="52" spans="1:7" ht="11.25" customHeight="1" x14ac:dyDescent="0.2">
      <c r="A52" s="279" t="s">
        <v>154</v>
      </c>
      <c r="B52" s="788">
        <v>50000</v>
      </c>
      <c r="C52" s="1033" t="s">
        <v>426</v>
      </c>
      <c r="D52" s="787">
        <v>1350000</v>
      </c>
      <c r="E52" s="654" t="s">
        <v>381</v>
      </c>
      <c r="F52" s="1159" t="s">
        <v>381</v>
      </c>
      <c r="G52" s="1195">
        <v>50000</v>
      </c>
    </row>
    <row r="53" spans="1:7" ht="11.25" customHeight="1" x14ac:dyDescent="0.2">
      <c r="A53" s="279" t="s">
        <v>528</v>
      </c>
      <c r="B53" s="788">
        <v>50000</v>
      </c>
      <c r="C53" s="1033" t="s">
        <v>426</v>
      </c>
      <c r="D53" s="787">
        <v>1955000</v>
      </c>
      <c r="E53" s="654" t="s">
        <v>381</v>
      </c>
      <c r="F53" s="1159" t="s">
        <v>381</v>
      </c>
      <c r="G53" s="1195">
        <v>50000</v>
      </c>
    </row>
    <row r="54" spans="1:7" ht="11.25" customHeight="1" x14ac:dyDescent="0.2">
      <c r="A54" s="279" t="s">
        <v>155</v>
      </c>
      <c r="B54" s="788">
        <v>10</v>
      </c>
      <c r="C54" s="1033" t="s">
        <v>1464</v>
      </c>
      <c r="D54" s="787">
        <v>78000</v>
      </c>
      <c r="E54" s="654">
        <v>10</v>
      </c>
      <c r="F54" s="1159" t="s">
        <v>427</v>
      </c>
      <c r="G54" s="1195">
        <v>50000</v>
      </c>
    </row>
    <row r="55" spans="1:7" ht="11.25" customHeight="1" x14ac:dyDescent="0.2">
      <c r="A55" s="279" t="s">
        <v>235</v>
      </c>
      <c r="B55" s="788">
        <v>50000</v>
      </c>
      <c r="C55" s="1033" t="s">
        <v>426</v>
      </c>
      <c r="D55" s="787">
        <v>78000</v>
      </c>
      <c r="E55" s="654" t="s">
        <v>381</v>
      </c>
      <c r="F55" s="1159" t="s">
        <v>381</v>
      </c>
      <c r="G55" s="1195">
        <v>50000</v>
      </c>
    </row>
    <row r="56" spans="1:7" ht="11.25" customHeight="1" x14ac:dyDescent="0.2">
      <c r="A56" s="279" t="s">
        <v>236</v>
      </c>
      <c r="B56" s="788">
        <v>11</v>
      </c>
      <c r="C56" s="1033" t="s">
        <v>1464</v>
      </c>
      <c r="D56" s="787">
        <v>40650</v>
      </c>
      <c r="E56" s="654">
        <v>11</v>
      </c>
      <c r="F56" s="1159" t="s">
        <v>427</v>
      </c>
      <c r="G56" s="1195">
        <v>50000</v>
      </c>
    </row>
    <row r="57" spans="1:7" ht="11.25" customHeight="1" x14ac:dyDescent="0.2">
      <c r="A57" s="279" t="s">
        <v>237</v>
      </c>
      <c r="B57" s="788">
        <v>1550</v>
      </c>
      <c r="C57" s="1033" t="s">
        <v>1463</v>
      </c>
      <c r="D57" s="787">
        <v>1550</v>
      </c>
      <c r="E57" s="654" t="s">
        <v>381</v>
      </c>
      <c r="F57" s="1159" t="s">
        <v>381</v>
      </c>
      <c r="G57" s="1195">
        <v>50000</v>
      </c>
    </row>
    <row r="58" spans="1:7" ht="11.25" customHeight="1" x14ac:dyDescent="0.2">
      <c r="A58" s="279" t="s">
        <v>375</v>
      </c>
      <c r="B58" s="788">
        <v>45</v>
      </c>
      <c r="C58" s="1033" t="s">
        <v>1463</v>
      </c>
      <c r="D58" s="787">
        <v>45</v>
      </c>
      <c r="E58" s="654" t="s">
        <v>381</v>
      </c>
      <c r="F58" s="1159" t="s">
        <v>381</v>
      </c>
      <c r="G58" s="1195">
        <v>50000</v>
      </c>
    </row>
    <row r="59" spans="1:7" ht="11.25" customHeight="1" x14ac:dyDescent="0.2">
      <c r="A59" s="279" t="s">
        <v>376</v>
      </c>
      <c r="B59" s="788">
        <v>20</v>
      </c>
      <c r="C59" s="1033" t="s">
        <v>1463</v>
      </c>
      <c r="D59" s="787">
        <v>20</v>
      </c>
      <c r="E59" s="654" t="s">
        <v>381</v>
      </c>
      <c r="F59" s="1159" t="s">
        <v>381</v>
      </c>
      <c r="G59" s="1195">
        <v>50000</v>
      </c>
    </row>
    <row r="60" spans="1:7" ht="11.25" customHeight="1" x14ac:dyDescent="0.2">
      <c r="A60" s="279" t="s">
        <v>377</v>
      </c>
      <c r="B60" s="788">
        <v>2.75</v>
      </c>
      <c r="C60" s="1033" t="s">
        <v>1463</v>
      </c>
      <c r="D60" s="787">
        <v>2.75</v>
      </c>
      <c r="E60" s="654">
        <v>350</v>
      </c>
      <c r="F60" s="1159" t="s">
        <v>427</v>
      </c>
      <c r="G60" s="1195">
        <v>50000</v>
      </c>
    </row>
    <row r="61" spans="1:7" ht="11.25" customHeight="1" x14ac:dyDescent="0.2">
      <c r="A61" s="279" t="s">
        <v>244</v>
      </c>
      <c r="B61" s="788">
        <v>50000</v>
      </c>
      <c r="C61" s="1033" t="s">
        <v>426</v>
      </c>
      <c r="D61" s="787">
        <v>2520000</v>
      </c>
      <c r="E61" s="654" t="s">
        <v>381</v>
      </c>
      <c r="F61" s="1159" t="s">
        <v>381</v>
      </c>
      <c r="G61" s="1195">
        <v>50000</v>
      </c>
    </row>
    <row r="62" spans="1:7" ht="11.25" customHeight="1" x14ac:dyDescent="0.2">
      <c r="A62" s="279" t="s">
        <v>245</v>
      </c>
      <c r="B62" s="788">
        <v>20000</v>
      </c>
      <c r="C62" s="1033" t="s">
        <v>1464</v>
      </c>
      <c r="D62" s="787">
        <v>4300000</v>
      </c>
      <c r="E62" s="654">
        <v>20000</v>
      </c>
      <c r="F62" s="1159" t="s">
        <v>427</v>
      </c>
      <c r="G62" s="1195">
        <v>50000</v>
      </c>
    </row>
    <row r="63" spans="1:7" ht="11.25" customHeight="1" x14ac:dyDescent="0.2">
      <c r="A63" s="279" t="s">
        <v>307</v>
      </c>
      <c r="B63" s="788">
        <v>1500</v>
      </c>
      <c r="C63" s="1033" t="s">
        <v>1464</v>
      </c>
      <c r="D63" s="787">
        <v>1210000</v>
      </c>
      <c r="E63" s="654">
        <v>1500</v>
      </c>
      <c r="F63" s="1159" t="s">
        <v>301</v>
      </c>
      <c r="G63" s="1195">
        <v>50000</v>
      </c>
    </row>
    <row r="64" spans="1:7" ht="11.25" customHeight="1" x14ac:dyDescent="0.2">
      <c r="A64" s="279" t="s">
        <v>308</v>
      </c>
      <c r="B64" s="788">
        <v>50000</v>
      </c>
      <c r="C64" s="1033" t="s">
        <v>426</v>
      </c>
      <c r="D64" s="787">
        <v>3205000</v>
      </c>
      <c r="E64" s="654" t="s">
        <v>381</v>
      </c>
      <c r="F64" s="1159" t="s">
        <v>381</v>
      </c>
      <c r="G64" s="1195">
        <v>50000</v>
      </c>
    </row>
    <row r="65" spans="1:7" ht="11.25" customHeight="1" x14ac:dyDescent="0.2">
      <c r="A65" s="279" t="s">
        <v>238</v>
      </c>
      <c r="B65" s="788">
        <v>260</v>
      </c>
      <c r="C65" s="1033" t="s">
        <v>1464</v>
      </c>
      <c r="D65" s="787">
        <v>2260000</v>
      </c>
      <c r="E65" s="654">
        <v>260</v>
      </c>
      <c r="F65" s="1159" t="s">
        <v>427</v>
      </c>
      <c r="G65" s="1195">
        <v>50000</v>
      </c>
    </row>
    <row r="66" spans="1:7" ht="11.25" customHeight="1" x14ac:dyDescent="0.2">
      <c r="A66" s="279" t="s">
        <v>1002</v>
      </c>
      <c r="B66" s="788">
        <v>0.3</v>
      </c>
      <c r="C66" s="1033" t="s">
        <v>1464</v>
      </c>
      <c r="D66" s="787">
        <v>2775000</v>
      </c>
      <c r="E66" s="654">
        <v>0.3</v>
      </c>
      <c r="F66" s="1159" t="s">
        <v>427</v>
      </c>
      <c r="G66" s="1195">
        <v>50000</v>
      </c>
    </row>
    <row r="67" spans="1:7" ht="11.25" customHeight="1" x14ac:dyDescent="0.2">
      <c r="A67" s="279" t="s">
        <v>107</v>
      </c>
      <c r="B67" s="788">
        <v>50000</v>
      </c>
      <c r="C67" s="1033" t="s">
        <v>426</v>
      </c>
      <c r="D67" s="787">
        <v>338500</v>
      </c>
      <c r="E67" s="654" t="s">
        <v>381</v>
      </c>
      <c r="F67" s="1159" t="s">
        <v>381</v>
      </c>
      <c r="G67" s="1195">
        <v>50000</v>
      </c>
    </row>
    <row r="68" spans="1:7" ht="11.25" customHeight="1" x14ac:dyDescent="0.2">
      <c r="A68" s="279" t="s">
        <v>1003</v>
      </c>
      <c r="B68" s="788">
        <v>10</v>
      </c>
      <c r="C68" s="1033" t="s">
        <v>1464</v>
      </c>
      <c r="D68" s="787">
        <v>1400000</v>
      </c>
      <c r="E68" s="654">
        <v>10</v>
      </c>
      <c r="F68" s="1159" t="s">
        <v>427</v>
      </c>
      <c r="G68" s="1195">
        <v>50000</v>
      </c>
    </row>
    <row r="69" spans="1:7" ht="11.25" customHeight="1" x14ac:dyDescent="0.2">
      <c r="A69" s="279" t="s">
        <v>309</v>
      </c>
      <c r="B69" s="788">
        <v>50000</v>
      </c>
      <c r="C69" s="1033" t="s">
        <v>426</v>
      </c>
      <c r="D69" s="787">
        <v>1400000</v>
      </c>
      <c r="E69" s="654" t="s">
        <v>381</v>
      </c>
      <c r="F69" s="1159" t="s">
        <v>381</v>
      </c>
      <c r="G69" s="1195">
        <v>50000</v>
      </c>
    </row>
    <row r="70" spans="1:7" ht="11.25" customHeight="1" x14ac:dyDescent="0.2">
      <c r="A70" s="279" t="s">
        <v>1004</v>
      </c>
      <c r="B70" s="788">
        <v>41</v>
      </c>
      <c r="C70" s="1033" t="s">
        <v>1464</v>
      </c>
      <c r="D70" s="787">
        <v>97.5</v>
      </c>
      <c r="E70" s="654">
        <v>41</v>
      </c>
      <c r="F70" s="1159" t="s">
        <v>427</v>
      </c>
      <c r="G70" s="1195">
        <v>50000</v>
      </c>
    </row>
    <row r="71" spans="1:7" ht="11.25" customHeight="1" x14ac:dyDescent="0.2">
      <c r="A71" s="279" t="s">
        <v>1005</v>
      </c>
      <c r="B71" s="788">
        <v>50000</v>
      </c>
      <c r="C71" s="1033" t="s">
        <v>426</v>
      </c>
      <c r="D71" s="787">
        <v>540000</v>
      </c>
      <c r="E71" s="654" t="s">
        <v>381</v>
      </c>
      <c r="F71" s="1159" t="s">
        <v>381</v>
      </c>
      <c r="G71" s="1195">
        <v>50000</v>
      </c>
    </row>
    <row r="72" spans="1:7" ht="11.25" customHeight="1" x14ac:dyDescent="0.2">
      <c r="A72" s="279" t="s">
        <v>1007</v>
      </c>
      <c r="B72" s="788">
        <v>400</v>
      </c>
      <c r="C72" s="1033" t="s">
        <v>1464</v>
      </c>
      <c r="D72" s="787">
        <v>3935000</v>
      </c>
      <c r="E72" s="654">
        <v>400</v>
      </c>
      <c r="F72" s="1159" t="s">
        <v>427</v>
      </c>
      <c r="G72" s="1195">
        <v>50000</v>
      </c>
    </row>
    <row r="73" spans="1:7" ht="11.25" customHeight="1" x14ac:dyDescent="0.2">
      <c r="A73" s="279" t="s">
        <v>1006</v>
      </c>
      <c r="B73" s="788">
        <v>50000</v>
      </c>
      <c r="C73" s="1033" t="s">
        <v>426</v>
      </c>
      <c r="D73" s="787">
        <v>2500000</v>
      </c>
      <c r="E73" s="654" t="s">
        <v>381</v>
      </c>
      <c r="F73" s="1159" t="s">
        <v>381</v>
      </c>
      <c r="G73" s="1195">
        <v>50000</v>
      </c>
    </row>
    <row r="74" spans="1:7" ht="11.25" customHeight="1" x14ac:dyDescent="0.2">
      <c r="A74" s="305" t="s">
        <v>108</v>
      </c>
      <c r="B74" s="788">
        <v>50000</v>
      </c>
      <c r="C74" s="1033" t="s">
        <v>426</v>
      </c>
      <c r="D74" s="787">
        <v>266500</v>
      </c>
      <c r="E74" s="654" t="s">
        <v>381</v>
      </c>
      <c r="F74" s="1159" t="s">
        <v>381</v>
      </c>
      <c r="G74" s="1195">
        <v>50000</v>
      </c>
    </row>
    <row r="75" spans="1:7" ht="11.25" customHeight="1" x14ac:dyDescent="0.2">
      <c r="A75" s="279" t="s">
        <v>310</v>
      </c>
      <c r="B75" s="788">
        <v>50000</v>
      </c>
      <c r="C75" s="1033" t="s">
        <v>426</v>
      </c>
      <c r="D75" s="787">
        <v>1395000</v>
      </c>
      <c r="E75" s="654" t="s">
        <v>381</v>
      </c>
      <c r="F75" s="1159" t="s">
        <v>381</v>
      </c>
      <c r="G75" s="1195">
        <v>50000</v>
      </c>
    </row>
    <row r="76" spans="1:7" ht="11.25" customHeight="1" x14ac:dyDescent="0.2">
      <c r="A76" s="305" t="s">
        <v>109</v>
      </c>
      <c r="B76" s="788">
        <v>50000</v>
      </c>
      <c r="C76" s="1033" t="s">
        <v>426</v>
      </c>
      <c r="D76" s="787">
        <v>100000</v>
      </c>
      <c r="E76" s="654" t="s">
        <v>381</v>
      </c>
      <c r="F76" s="1159" t="s">
        <v>381</v>
      </c>
      <c r="G76" s="1195">
        <v>50000</v>
      </c>
    </row>
    <row r="77" spans="1:7" ht="11.25" customHeight="1" x14ac:dyDescent="0.2">
      <c r="A77" s="305" t="s">
        <v>110</v>
      </c>
      <c r="B77" s="788">
        <v>50000</v>
      </c>
      <c r="C77" s="1033" t="s">
        <v>426</v>
      </c>
      <c r="D77" s="787">
        <v>91000</v>
      </c>
      <c r="E77" s="654" t="s">
        <v>381</v>
      </c>
      <c r="F77" s="1159" t="s">
        <v>381</v>
      </c>
      <c r="G77" s="1195">
        <v>50000</v>
      </c>
    </row>
    <row r="78" spans="1:7" ht="11.25" customHeight="1" x14ac:dyDescent="0.2">
      <c r="A78" s="279" t="s">
        <v>402</v>
      </c>
      <c r="B78" s="788">
        <v>50000</v>
      </c>
      <c r="C78" s="1033" t="s">
        <v>426</v>
      </c>
      <c r="D78" s="787">
        <v>500000000</v>
      </c>
      <c r="E78" s="654" t="s">
        <v>381</v>
      </c>
      <c r="F78" s="1159" t="s">
        <v>381</v>
      </c>
      <c r="G78" s="1195">
        <v>50000</v>
      </c>
    </row>
    <row r="79" spans="1:7" ht="11.25" customHeight="1" x14ac:dyDescent="0.2">
      <c r="A79" s="279" t="s">
        <v>635</v>
      </c>
      <c r="B79" s="788">
        <v>0.1</v>
      </c>
      <c r="C79" s="1033" t="s">
        <v>1463</v>
      </c>
      <c r="D79" s="787">
        <v>0.1</v>
      </c>
      <c r="E79" s="654" t="s">
        <v>381</v>
      </c>
      <c r="F79" s="1159" t="s">
        <v>381</v>
      </c>
      <c r="G79" s="1195">
        <v>50000</v>
      </c>
    </row>
    <row r="80" spans="1:7" ht="11.25" customHeight="1" x14ac:dyDescent="0.2">
      <c r="A80" s="279" t="s">
        <v>111</v>
      </c>
      <c r="B80" s="788">
        <v>21000</v>
      </c>
      <c r="C80" s="1033" t="s">
        <v>1463</v>
      </c>
      <c r="D80" s="787">
        <v>21000</v>
      </c>
      <c r="E80" s="654" t="s">
        <v>381</v>
      </c>
      <c r="F80" s="1159" t="s">
        <v>381</v>
      </c>
      <c r="G80" s="1195">
        <v>50000</v>
      </c>
    </row>
    <row r="81" spans="1:7" ht="11.25" customHeight="1" x14ac:dyDescent="0.2">
      <c r="A81" s="279" t="s">
        <v>384</v>
      </c>
      <c r="B81" s="788">
        <v>162.5</v>
      </c>
      <c r="C81" s="1033" t="s">
        <v>1463</v>
      </c>
      <c r="D81" s="787">
        <v>162.5</v>
      </c>
      <c r="E81" s="654" t="s">
        <v>381</v>
      </c>
      <c r="F81" s="1159" t="s">
        <v>381</v>
      </c>
      <c r="G81" s="1195">
        <v>50000</v>
      </c>
    </row>
    <row r="82" spans="1:7" ht="11.25" customHeight="1" x14ac:dyDescent="0.2">
      <c r="A82" s="279" t="s">
        <v>350</v>
      </c>
      <c r="B82" s="788">
        <v>41</v>
      </c>
      <c r="C82" s="1033" t="s">
        <v>1464</v>
      </c>
      <c r="D82" s="787">
        <v>125</v>
      </c>
      <c r="E82" s="654">
        <v>41</v>
      </c>
      <c r="F82" s="1159" t="s">
        <v>427</v>
      </c>
      <c r="G82" s="1195">
        <v>50000</v>
      </c>
    </row>
    <row r="83" spans="1:7" ht="11.25" customHeight="1" x14ac:dyDescent="0.2">
      <c r="A83" s="279" t="s">
        <v>36</v>
      </c>
      <c r="B83" s="788">
        <v>50000</v>
      </c>
      <c r="C83" s="1033" t="s">
        <v>426</v>
      </c>
      <c r="D83" s="787">
        <v>500000000</v>
      </c>
      <c r="E83" s="654">
        <v>760000</v>
      </c>
      <c r="F83" s="1159" t="s">
        <v>301</v>
      </c>
      <c r="G83" s="1195">
        <v>50000</v>
      </c>
    </row>
    <row r="84" spans="1:7" ht="11.25" customHeight="1" x14ac:dyDescent="0.2">
      <c r="A84" s="279" t="s">
        <v>351</v>
      </c>
      <c r="B84" s="788">
        <v>30</v>
      </c>
      <c r="C84" s="1033" t="s">
        <v>1464</v>
      </c>
      <c r="D84" s="787">
        <v>84500</v>
      </c>
      <c r="E84" s="654">
        <v>30</v>
      </c>
      <c r="F84" s="1159" t="s">
        <v>303</v>
      </c>
      <c r="G84" s="1195">
        <v>50000</v>
      </c>
    </row>
    <row r="85" spans="1:7" ht="11.25" customHeight="1" x14ac:dyDescent="0.2">
      <c r="A85" s="279" t="s">
        <v>352</v>
      </c>
      <c r="B85" s="788">
        <v>130</v>
      </c>
      <c r="C85" s="1033" t="s">
        <v>1463</v>
      </c>
      <c r="D85" s="787">
        <v>130</v>
      </c>
      <c r="E85" s="654" t="s">
        <v>381</v>
      </c>
      <c r="F85" s="1159" t="s">
        <v>381</v>
      </c>
      <c r="G85" s="1195">
        <v>50000</v>
      </c>
    </row>
    <row r="86" spans="1:7" ht="11.25" customHeight="1" x14ac:dyDescent="0.2">
      <c r="A86" s="279" t="s">
        <v>353</v>
      </c>
      <c r="B86" s="788">
        <v>845</v>
      </c>
      <c r="C86" s="1033" t="s">
        <v>1463</v>
      </c>
      <c r="D86" s="787">
        <v>845</v>
      </c>
      <c r="E86" s="654" t="s">
        <v>381</v>
      </c>
      <c r="F86" s="1159" t="s">
        <v>381</v>
      </c>
      <c r="G86" s="1195">
        <v>50000</v>
      </c>
    </row>
    <row r="87" spans="1:7" ht="11.25" customHeight="1" x14ac:dyDescent="0.2">
      <c r="A87" s="279" t="s">
        <v>112</v>
      </c>
      <c r="B87" s="788">
        <v>50000</v>
      </c>
      <c r="C87" s="1033" t="s">
        <v>426</v>
      </c>
      <c r="D87" s="787">
        <v>5250000</v>
      </c>
      <c r="E87" s="654" t="s">
        <v>381</v>
      </c>
      <c r="F87" s="1159" t="s">
        <v>381</v>
      </c>
      <c r="G87" s="1195">
        <v>50000</v>
      </c>
    </row>
    <row r="88" spans="1:7" ht="11.25" customHeight="1" x14ac:dyDescent="0.2">
      <c r="A88" s="279" t="s">
        <v>354</v>
      </c>
      <c r="B88" s="788">
        <v>20</v>
      </c>
      <c r="C88" s="1033" t="s">
        <v>1464</v>
      </c>
      <c r="D88" s="787">
        <v>90</v>
      </c>
      <c r="E88" s="654">
        <v>20</v>
      </c>
      <c r="F88" s="1159" t="s">
        <v>427</v>
      </c>
      <c r="G88" s="1195">
        <v>50000</v>
      </c>
    </row>
    <row r="89" spans="1:7" ht="11.25" customHeight="1" x14ac:dyDescent="0.2">
      <c r="A89" s="279" t="s">
        <v>355</v>
      </c>
      <c r="B89" s="788">
        <v>100</v>
      </c>
      <c r="C89" s="1033" t="s">
        <v>1463</v>
      </c>
      <c r="D89" s="787">
        <v>100</v>
      </c>
      <c r="E89" s="654" t="s">
        <v>381</v>
      </c>
      <c r="F89" s="1159" t="s">
        <v>381</v>
      </c>
      <c r="G89" s="1195">
        <v>50000</v>
      </c>
    </row>
    <row r="90" spans="1:7" ht="11.25" customHeight="1" x14ac:dyDescent="0.2">
      <c r="A90" s="279" t="s">
        <v>385</v>
      </c>
      <c r="B90" s="788">
        <v>3.1</v>
      </c>
      <c r="C90" s="1033" t="s">
        <v>1463</v>
      </c>
      <c r="D90" s="787">
        <v>3.1</v>
      </c>
      <c r="E90" s="654">
        <v>3000</v>
      </c>
      <c r="F90" s="1159" t="s">
        <v>427</v>
      </c>
      <c r="G90" s="1195">
        <v>50000</v>
      </c>
    </row>
    <row r="91" spans="1:7" ht="11.25" customHeight="1" x14ac:dyDescent="0.2">
      <c r="A91" s="279" t="s">
        <v>356</v>
      </c>
      <c r="B91" s="788">
        <v>6</v>
      </c>
      <c r="C91" s="1033" t="s">
        <v>1464</v>
      </c>
      <c r="D91" s="787">
        <v>1600</v>
      </c>
      <c r="E91" s="654">
        <v>6</v>
      </c>
      <c r="F91" s="1159" t="s">
        <v>427</v>
      </c>
      <c r="G91" s="1195">
        <v>50000</v>
      </c>
    </row>
    <row r="92" spans="1:7" ht="11.25" customHeight="1" x14ac:dyDescent="0.2">
      <c r="A92" s="279" t="s">
        <v>378</v>
      </c>
      <c r="B92" s="788">
        <v>3650</v>
      </c>
      <c r="C92" s="1033" t="s">
        <v>1463</v>
      </c>
      <c r="D92" s="787">
        <v>3650</v>
      </c>
      <c r="E92" s="654">
        <v>12000</v>
      </c>
      <c r="F92" s="1159" t="s">
        <v>427</v>
      </c>
      <c r="G92" s="1195">
        <v>50000</v>
      </c>
    </row>
    <row r="93" spans="1:7" ht="11.25" customHeight="1" x14ac:dyDescent="0.2">
      <c r="A93" s="279" t="s">
        <v>357</v>
      </c>
      <c r="B93" s="788">
        <v>10</v>
      </c>
      <c r="C93" s="1033" t="s">
        <v>1464</v>
      </c>
      <c r="D93" s="787">
        <v>25000</v>
      </c>
      <c r="E93" s="654">
        <v>10</v>
      </c>
      <c r="F93" s="1159" t="s">
        <v>427</v>
      </c>
      <c r="G93" s="1195">
        <v>50000</v>
      </c>
    </row>
    <row r="94" spans="1:7" ht="11.25" customHeight="1" x14ac:dyDescent="0.2">
      <c r="A94" s="279" t="s">
        <v>113</v>
      </c>
      <c r="B94" s="788">
        <v>50000</v>
      </c>
      <c r="C94" s="1033" t="s">
        <v>426</v>
      </c>
      <c r="D94" s="787">
        <v>16500000</v>
      </c>
      <c r="E94" s="654" t="s">
        <v>381</v>
      </c>
      <c r="F94" s="1159" t="s">
        <v>381</v>
      </c>
      <c r="G94" s="1195">
        <v>50000</v>
      </c>
    </row>
    <row r="95" spans="1:7" ht="11.25" customHeight="1" x14ac:dyDescent="0.2">
      <c r="A95" s="279" t="s">
        <v>358</v>
      </c>
      <c r="B95" s="788">
        <v>9.5000000000000001E-2</v>
      </c>
      <c r="C95" s="1033" t="s">
        <v>1463</v>
      </c>
      <c r="D95" s="787">
        <v>9.5000000000000001E-2</v>
      </c>
      <c r="E95" s="654" t="s">
        <v>381</v>
      </c>
      <c r="F95" s="1159" t="s">
        <v>381</v>
      </c>
      <c r="G95" s="1195">
        <v>50000</v>
      </c>
    </row>
    <row r="96" spans="1:7" ht="11.25" customHeight="1" x14ac:dyDescent="0.2">
      <c r="A96" s="279" t="s">
        <v>114</v>
      </c>
      <c r="B96" s="788">
        <v>50000</v>
      </c>
      <c r="C96" s="1033" t="s">
        <v>426</v>
      </c>
      <c r="D96" s="787">
        <v>6000000</v>
      </c>
      <c r="E96" s="654" t="s">
        <v>381</v>
      </c>
      <c r="F96" s="1159" t="s">
        <v>381</v>
      </c>
      <c r="G96" s="1195">
        <v>50000</v>
      </c>
    </row>
    <row r="97" spans="1:7" ht="11.25" customHeight="1" x14ac:dyDescent="0.2">
      <c r="A97" s="279" t="s">
        <v>359</v>
      </c>
      <c r="B97" s="788">
        <v>50000</v>
      </c>
      <c r="C97" s="1033" t="s">
        <v>426</v>
      </c>
      <c r="D97" s="787" t="s">
        <v>1014</v>
      </c>
      <c r="E97" s="654" t="s">
        <v>381</v>
      </c>
      <c r="F97" s="1159" t="s">
        <v>381</v>
      </c>
      <c r="G97" s="1195">
        <v>50000</v>
      </c>
    </row>
    <row r="98" spans="1:7" ht="11.25" customHeight="1" x14ac:dyDescent="0.2">
      <c r="A98" s="279" t="s">
        <v>360</v>
      </c>
      <c r="B98" s="788">
        <v>50000</v>
      </c>
      <c r="C98" s="1033" t="s">
        <v>426</v>
      </c>
      <c r="D98" s="787" t="s">
        <v>1014</v>
      </c>
      <c r="E98" s="654" t="s">
        <v>381</v>
      </c>
      <c r="F98" s="1159" t="s">
        <v>381</v>
      </c>
      <c r="G98" s="1195">
        <v>50000</v>
      </c>
    </row>
    <row r="99" spans="1:7" ht="11.25" customHeight="1" x14ac:dyDescent="0.2">
      <c r="A99" s="279" t="s">
        <v>361</v>
      </c>
      <c r="B99" s="788">
        <v>50</v>
      </c>
      <c r="C99" s="1033" t="s">
        <v>1463</v>
      </c>
      <c r="D99" s="787">
        <v>50</v>
      </c>
      <c r="E99" s="654">
        <v>4700</v>
      </c>
      <c r="F99" s="1159" t="s">
        <v>427</v>
      </c>
      <c r="G99" s="1195">
        <v>50000</v>
      </c>
    </row>
    <row r="100" spans="1:7" ht="11.25" customHeight="1" x14ac:dyDescent="0.2">
      <c r="A100" s="279" t="s">
        <v>363</v>
      </c>
      <c r="B100" s="788">
        <v>8400</v>
      </c>
      <c r="C100" s="1033" t="s">
        <v>1464</v>
      </c>
      <c r="D100" s="787">
        <v>111500000</v>
      </c>
      <c r="E100" s="654">
        <v>8400</v>
      </c>
      <c r="F100" s="1159" t="s">
        <v>301</v>
      </c>
      <c r="G100" s="1195">
        <v>50000</v>
      </c>
    </row>
    <row r="101" spans="1:7" ht="11.25" customHeight="1" x14ac:dyDescent="0.2">
      <c r="A101" s="279" t="s">
        <v>364</v>
      </c>
      <c r="B101" s="788">
        <v>1300</v>
      </c>
      <c r="C101" s="1033" t="s">
        <v>1464</v>
      </c>
      <c r="D101" s="787">
        <v>9500000</v>
      </c>
      <c r="E101" s="654">
        <v>1300</v>
      </c>
      <c r="F101" s="1159" t="s">
        <v>301</v>
      </c>
      <c r="G101" s="1195">
        <v>50000</v>
      </c>
    </row>
    <row r="102" spans="1:7" ht="11.25" customHeight="1" x14ac:dyDescent="0.2">
      <c r="A102" s="279" t="s">
        <v>365</v>
      </c>
      <c r="B102" s="788">
        <v>50000</v>
      </c>
      <c r="C102" s="1033" t="s">
        <v>426</v>
      </c>
      <c r="D102" s="787" t="s">
        <v>1014</v>
      </c>
      <c r="E102" s="654" t="s">
        <v>381</v>
      </c>
      <c r="F102" s="1159" t="s">
        <v>381</v>
      </c>
      <c r="G102" s="1195">
        <v>50000</v>
      </c>
    </row>
    <row r="103" spans="1:7" ht="11.25" customHeight="1" x14ac:dyDescent="0.2">
      <c r="A103" s="279" t="s">
        <v>366</v>
      </c>
      <c r="B103" s="788">
        <v>180</v>
      </c>
      <c r="C103" s="1033" t="s">
        <v>1464</v>
      </c>
      <c r="D103" s="787">
        <v>25500000</v>
      </c>
      <c r="E103" s="654">
        <v>180</v>
      </c>
      <c r="F103" s="1159" t="s">
        <v>752</v>
      </c>
      <c r="G103" s="1195">
        <v>50000</v>
      </c>
    </row>
    <row r="104" spans="1:7" ht="11.25" customHeight="1" x14ac:dyDescent="0.2">
      <c r="A104" s="279" t="s">
        <v>362</v>
      </c>
      <c r="B104" s="788">
        <v>9100</v>
      </c>
      <c r="C104" s="1033" t="s">
        <v>1464</v>
      </c>
      <c r="D104" s="787">
        <v>6500000</v>
      </c>
      <c r="E104" s="654">
        <v>9100</v>
      </c>
      <c r="F104" s="1159" t="s">
        <v>427</v>
      </c>
      <c r="G104" s="1195">
        <v>50000</v>
      </c>
    </row>
    <row r="105" spans="1:7" ht="11.25" customHeight="1" x14ac:dyDescent="0.2">
      <c r="A105" s="279" t="s">
        <v>631</v>
      </c>
      <c r="B105" s="788">
        <v>10</v>
      </c>
      <c r="C105" s="1033" t="s">
        <v>1464</v>
      </c>
      <c r="D105" s="787">
        <v>12900</v>
      </c>
      <c r="E105" s="654">
        <v>10</v>
      </c>
      <c r="F105" s="1159" t="s">
        <v>427</v>
      </c>
      <c r="G105" s="1195">
        <v>50000</v>
      </c>
    </row>
    <row r="106" spans="1:7" ht="11.25" customHeight="1" x14ac:dyDescent="0.2">
      <c r="A106" s="279" t="s">
        <v>632</v>
      </c>
      <c r="B106" s="788">
        <v>10</v>
      </c>
      <c r="C106" s="1033" t="s">
        <v>1464</v>
      </c>
      <c r="D106" s="787">
        <v>12300</v>
      </c>
      <c r="E106" s="654">
        <v>10</v>
      </c>
      <c r="F106" s="1159" t="s">
        <v>427</v>
      </c>
      <c r="G106" s="1195">
        <v>50000</v>
      </c>
    </row>
    <row r="107" spans="1:7" ht="11.25" customHeight="1" x14ac:dyDescent="0.2">
      <c r="A107" s="279" t="s">
        <v>506</v>
      </c>
      <c r="B107" s="788">
        <v>50000</v>
      </c>
      <c r="C107" s="1033" t="s">
        <v>426</v>
      </c>
      <c r="D107" s="787" t="s">
        <v>1014</v>
      </c>
      <c r="E107" s="654" t="s">
        <v>381</v>
      </c>
      <c r="F107" s="1159" t="s">
        <v>381</v>
      </c>
      <c r="G107" s="1195">
        <v>50000</v>
      </c>
    </row>
    <row r="108" spans="1:7" ht="11.25" customHeight="1" x14ac:dyDescent="0.2">
      <c r="A108" s="279" t="s">
        <v>507</v>
      </c>
      <c r="B108" s="788">
        <v>21</v>
      </c>
      <c r="C108" s="1033" t="s">
        <v>1464</v>
      </c>
      <c r="D108" s="787">
        <v>15500</v>
      </c>
      <c r="E108" s="654">
        <v>21</v>
      </c>
      <c r="F108" s="1159" t="s">
        <v>427</v>
      </c>
      <c r="G108" s="1195">
        <v>50000</v>
      </c>
    </row>
    <row r="109" spans="1:7" ht="11.25" customHeight="1" x14ac:dyDescent="0.2">
      <c r="A109" s="279" t="s">
        <v>866</v>
      </c>
      <c r="B109" s="788">
        <v>50000</v>
      </c>
      <c r="C109" s="1033" t="s">
        <v>426</v>
      </c>
      <c r="D109" s="787" t="s">
        <v>1014</v>
      </c>
      <c r="E109" s="654" t="s">
        <v>381</v>
      </c>
      <c r="F109" s="1159" t="s">
        <v>381</v>
      </c>
      <c r="G109" s="1195">
        <v>50000</v>
      </c>
    </row>
    <row r="110" spans="1:7" ht="11.25" customHeight="1" x14ac:dyDescent="0.2">
      <c r="A110" s="305" t="s">
        <v>115</v>
      </c>
      <c r="B110" s="788">
        <v>50000</v>
      </c>
      <c r="C110" s="1033" t="s">
        <v>426</v>
      </c>
      <c r="D110" s="787">
        <v>1045000</v>
      </c>
      <c r="E110" s="654" t="s">
        <v>381</v>
      </c>
      <c r="F110" s="1159" t="s">
        <v>381</v>
      </c>
      <c r="G110" s="1195">
        <v>50000</v>
      </c>
    </row>
    <row r="111" spans="1:7" ht="11.25" customHeight="1" x14ac:dyDescent="0.2">
      <c r="A111" s="305" t="s">
        <v>116</v>
      </c>
      <c r="B111" s="788">
        <v>50000</v>
      </c>
      <c r="C111" s="1033" t="s">
        <v>426</v>
      </c>
      <c r="D111" s="787">
        <v>690000</v>
      </c>
      <c r="E111" s="654" t="s">
        <v>381</v>
      </c>
      <c r="F111" s="1159" t="s">
        <v>381</v>
      </c>
      <c r="G111" s="1195">
        <v>50000</v>
      </c>
    </row>
    <row r="112" spans="1:7" ht="11.25" customHeight="1" x14ac:dyDescent="0.2">
      <c r="A112" s="305" t="s">
        <v>117</v>
      </c>
      <c r="B112" s="788">
        <v>50000</v>
      </c>
      <c r="C112" s="1033" t="s">
        <v>426</v>
      </c>
      <c r="D112" s="787">
        <v>325000</v>
      </c>
      <c r="E112" s="654" t="s">
        <v>381</v>
      </c>
      <c r="F112" s="1159" t="s">
        <v>381</v>
      </c>
      <c r="G112" s="1195">
        <v>50000</v>
      </c>
    </row>
    <row r="113" spans="1:7" ht="11.25" customHeight="1" x14ac:dyDescent="0.2">
      <c r="A113" s="305" t="s">
        <v>118</v>
      </c>
      <c r="B113" s="788">
        <v>50000</v>
      </c>
      <c r="C113" s="1033" t="s">
        <v>426</v>
      </c>
      <c r="D113" s="787">
        <v>250000</v>
      </c>
      <c r="E113" s="654" t="s">
        <v>381</v>
      </c>
      <c r="F113" s="1159" t="s">
        <v>381</v>
      </c>
      <c r="G113" s="1195">
        <v>50000</v>
      </c>
    </row>
    <row r="114" spans="1:7" ht="11.25" customHeight="1" x14ac:dyDescent="0.2">
      <c r="A114" s="305" t="s">
        <v>119</v>
      </c>
      <c r="B114" s="788">
        <v>50000</v>
      </c>
      <c r="C114" s="1033" t="s">
        <v>426</v>
      </c>
      <c r="D114" s="787">
        <v>221000</v>
      </c>
      <c r="E114" s="654" t="s">
        <v>381</v>
      </c>
      <c r="F114" s="1159" t="s">
        <v>381</v>
      </c>
      <c r="G114" s="1195">
        <v>50000</v>
      </c>
    </row>
    <row r="115" spans="1:7" ht="11.25" customHeight="1" x14ac:dyDescent="0.2">
      <c r="A115" s="279" t="s">
        <v>508</v>
      </c>
      <c r="B115" s="788">
        <v>590</v>
      </c>
      <c r="C115" s="1033" t="s">
        <v>1464</v>
      </c>
      <c r="D115" s="787">
        <v>7000</v>
      </c>
      <c r="E115" s="654">
        <v>590</v>
      </c>
      <c r="F115" s="1159" t="s">
        <v>427</v>
      </c>
      <c r="G115" s="1195">
        <v>50000</v>
      </c>
    </row>
    <row r="116" spans="1:7" ht="11.25" customHeight="1" x14ac:dyDescent="0.2">
      <c r="A116" s="305" t="s">
        <v>120</v>
      </c>
      <c r="B116" s="788">
        <v>21500</v>
      </c>
      <c r="C116" s="1033" t="s">
        <v>1463</v>
      </c>
      <c r="D116" s="787">
        <v>21500</v>
      </c>
      <c r="E116" s="654" t="s">
        <v>381</v>
      </c>
      <c r="F116" s="1159" t="s">
        <v>381</v>
      </c>
      <c r="G116" s="1195">
        <v>50000</v>
      </c>
    </row>
    <row r="117" spans="1:7" ht="11.25" customHeight="1" x14ac:dyDescent="0.2">
      <c r="A117" s="279" t="s">
        <v>241</v>
      </c>
      <c r="B117" s="788">
        <v>50000</v>
      </c>
      <c r="C117" s="1033" t="s">
        <v>426</v>
      </c>
      <c r="D117" s="787">
        <v>122500000</v>
      </c>
      <c r="E117" s="654" t="s">
        <v>381</v>
      </c>
      <c r="F117" s="1159" t="s">
        <v>381</v>
      </c>
      <c r="G117" s="1195">
        <v>50000</v>
      </c>
    </row>
    <row r="118" spans="1:7" ht="11.25" customHeight="1" x14ac:dyDescent="0.2">
      <c r="A118" s="279" t="s">
        <v>509</v>
      </c>
      <c r="B118" s="788">
        <v>408</v>
      </c>
      <c r="C118" s="1033" t="s">
        <v>1463</v>
      </c>
      <c r="D118" s="787">
        <v>408</v>
      </c>
      <c r="E118" s="654">
        <v>1000</v>
      </c>
      <c r="F118" s="1159" t="s">
        <v>427</v>
      </c>
      <c r="G118" s="1195">
        <v>50000</v>
      </c>
    </row>
    <row r="119" spans="1:7" ht="11.25" customHeight="1" x14ac:dyDescent="0.2">
      <c r="A119" s="279" t="s">
        <v>510</v>
      </c>
      <c r="B119" s="788">
        <v>7900</v>
      </c>
      <c r="C119" s="1033" t="s">
        <v>1464</v>
      </c>
      <c r="D119" s="787">
        <v>41400000</v>
      </c>
      <c r="E119" s="654">
        <v>7900</v>
      </c>
      <c r="F119" s="1159" t="s">
        <v>301</v>
      </c>
      <c r="G119" s="1195">
        <v>50000</v>
      </c>
    </row>
    <row r="120" spans="1:7" ht="11.25" customHeight="1" x14ac:dyDescent="0.2">
      <c r="A120" s="279" t="s">
        <v>379</v>
      </c>
      <c r="B120" s="788">
        <v>21.5</v>
      </c>
      <c r="C120" s="1033" t="s">
        <v>1463</v>
      </c>
      <c r="D120" s="787">
        <v>21.5</v>
      </c>
      <c r="E120" s="654" t="s">
        <v>381</v>
      </c>
      <c r="F120" s="1159" t="s">
        <v>381</v>
      </c>
      <c r="G120" s="1195">
        <v>50000</v>
      </c>
    </row>
    <row r="121" spans="1:7" ht="11.25" customHeight="1" x14ac:dyDescent="0.2">
      <c r="A121" s="279" t="s">
        <v>121</v>
      </c>
      <c r="B121" s="788">
        <v>50000</v>
      </c>
      <c r="C121" s="1033" t="s">
        <v>426</v>
      </c>
      <c r="D121" s="787">
        <v>55000</v>
      </c>
      <c r="E121" s="654" t="s">
        <v>381</v>
      </c>
      <c r="F121" s="1159" t="s">
        <v>381</v>
      </c>
      <c r="G121" s="1195">
        <v>50000</v>
      </c>
    </row>
    <row r="122" spans="1:7" ht="11.25" customHeight="1" x14ac:dyDescent="0.2">
      <c r="A122" s="279" t="s">
        <v>511</v>
      </c>
      <c r="B122" s="788">
        <v>67.5</v>
      </c>
      <c r="C122" s="1033" t="s">
        <v>1463</v>
      </c>
      <c r="D122" s="787">
        <v>67.5</v>
      </c>
      <c r="E122" s="654" t="s">
        <v>381</v>
      </c>
      <c r="F122" s="1159" t="s">
        <v>381</v>
      </c>
      <c r="G122" s="1195">
        <v>50000</v>
      </c>
    </row>
    <row r="123" spans="1:7" ht="11.25" customHeight="1" x14ac:dyDescent="0.2">
      <c r="A123" s="279" t="s">
        <v>512</v>
      </c>
      <c r="B123" s="788">
        <v>50000</v>
      </c>
      <c r="C123" s="1033" t="s">
        <v>426</v>
      </c>
      <c r="D123" s="787" t="s">
        <v>1014</v>
      </c>
      <c r="E123" s="654" t="s">
        <v>381</v>
      </c>
      <c r="F123" s="1159" t="s">
        <v>381</v>
      </c>
      <c r="G123" s="1195">
        <v>50000</v>
      </c>
    </row>
    <row r="124" spans="1:7" ht="11.25" customHeight="1" x14ac:dyDescent="0.2">
      <c r="A124" s="279" t="s">
        <v>867</v>
      </c>
      <c r="B124" s="788">
        <v>50000</v>
      </c>
      <c r="C124" s="1033" t="s">
        <v>426</v>
      </c>
      <c r="D124" s="787" t="s">
        <v>1014</v>
      </c>
      <c r="E124" s="654" t="s">
        <v>381</v>
      </c>
      <c r="F124" s="1159" t="s">
        <v>381</v>
      </c>
      <c r="G124" s="1195">
        <v>50000</v>
      </c>
    </row>
    <row r="125" spans="1:7" ht="11.25" customHeight="1" x14ac:dyDescent="0.2">
      <c r="A125" s="279" t="s">
        <v>122</v>
      </c>
      <c r="B125" s="788">
        <v>3100</v>
      </c>
      <c r="C125" s="1033" t="s">
        <v>1463</v>
      </c>
      <c r="D125" s="787">
        <v>3100</v>
      </c>
      <c r="E125" s="654" t="s">
        <v>381</v>
      </c>
      <c r="F125" s="1159" t="s">
        <v>381</v>
      </c>
      <c r="G125" s="1195">
        <v>50000</v>
      </c>
    </row>
    <row r="126" spans="1:7" ht="11.25" customHeight="1" x14ac:dyDescent="0.2">
      <c r="A126" s="279" t="s">
        <v>513</v>
      </c>
      <c r="B126" s="788">
        <v>11</v>
      </c>
      <c r="C126" s="1033" t="s">
        <v>1464</v>
      </c>
      <c r="D126" s="787">
        <v>155000</v>
      </c>
      <c r="E126" s="654">
        <v>11</v>
      </c>
      <c r="F126" s="1159" t="s">
        <v>427</v>
      </c>
      <c r="G126" s="1195">
        <v>50000</v>
      </c>
    </row>
    <row r="127" spans="1:7" ht="11.25" customHeight="1" x14ac:dyDescent="0.2">
      <c r="A127" s="279" t="s">
        <v>123</v>
      </c>
      <c r="B127" s="788">
        <v>50000</v>
      </c>
      <c r="C127" s="1033" t="s">
        <v>426</v>
      </c>
      <c r="D127" s="787">
        <v>355000</v>
      </c>
      <c r="E127" s="654" t="s">
        <v>381</v>
      </c>
      <c r="F127" s="1159" t="s">
        <v>381</v>
      </c>
      <c r="G127" s="1195">
        <v>50000</v>
      </c>
    </row>
    <row r="128" spans="1:7" ht="11.25" customHeight="1" x14ac:dyDescent="0.2">
      <c r="A128" s="279" t="s">
        <v>27</v>
      </c>
      <c r="B128" s="788">
        <v>50000</v>
      </c>
      <c r="C128" s="1033" t="s">
        <v>426</v>
      </c>
      <c r="D128" s="787">
        <v>500000000</v>
      </c>
      <c r="E128" s="654" t="s">
        <v>381</v>
      </c>
      <c r="F128" s="1159" t="s">
        <v>381</v>
      </c>
      <c r="G128" s="1195">
        <v>50000</v>
      </c>
    </row>
    <row r="129" spans="1:7" ht="11.25" customHeight="1" x14ac:dyDescent="0.2">
      <c r="A129" s="279" t="s">
        <v>514</v>
      </c>
      <c r="B129" s="788">
        <v>50000</v>
      </c>
      <c r="C129" s="1033" t="s">
        <v>426</v>
      </c>
      <c r="D129" s="787">
        <v>535000</v>
      </c>
      <c r="E129" s="654" t="s">
        <v>381</v>
      </c>
      <c r="F129" s="1159" t="s">
        <v>381</v>
      </c>
      <c r="G129" s="1195">
        <v>50000</v>
      </c>
    </row>
    <row r="130" spans="1:7" ht="11.25" customHeight="1" x14ac:dyDescent="0.2">
      <c r="A130" s="279" t="s">
        <v>515</v>
      </c>
      <c r="B130" s="788">
        <v>500</v>
      </c>
      <c r="C130" s="1033" t="s">
        <v>1464</v>
      </c>
      <c r="D130" s="787">
        <v>1415000</v>
      </c>
      <c r="E130" s="654">
        <v>500</v>
      </c>
      <c r="F130" s="1159" t="s">
        <v>427</v>
      </c>
      <c r="G130" s="1195">
        <v>50000</v>
      </c>
    </row>
    <row r="131" spans="1:7" ht="11.25" customHeight="1" x14ac:dyDescent="0.2">
      <c r="A131" s="279" t="s">
        <v>516</v>
      </c>
      <c r="B131" s="788">
        <v>300</v>
      </c>
      <c r="C131" s="1033" t="s">
        <v>1464</v>
      </c>
      <c r="D131" s="787">
        <v>103000</v>
      </c>
      <c r="E131" s="654">
        <v>300</v>
      </c>
      <c r="F131" s="1159" t="s">
        <v>427</v>
      </c>
      <c r="G131" s="1195">
        <v>50000</v>
      </c>
    </row>
    <row r="132" spans="1:7" ht="11.25" customHeight="1" x14ac:dyDescent="0.2">
      <c r="A132" s="279" t="s">
        <v>124</v>
      </c>
      <c r="B132" s="788">
        <v>11500</v>
      </c>
      <c r="C132" s="1033" t="s">
        <v>1463</v>
      </c>
      <c r="D132" s="787">
        <v>11500</v>
      </c>
      <c r="E132" s="654" t="s">
        <v>381</v>
      </c>
      <c r="F132" s="1159" t="s">
        <v>381</v>
      </c>
      <c r="G132" s="1195">
        <v>50000</v>
      </c>
    </row>
    <row r="133" spans="1:7" ht="11.25" customHeight="1" x14ac:dyDescent="0.2">
      <c r="A133" s="305" t="s">
        <v>125</v>
      </c>
      <c r="B133" s="788">
        <v>2500</v>
      </c>
      <c r="C133" s="1033" t="s">
        <v>1463</v>
      </c>
      <c r="D133" s="787">
        <v>2500</v>
      </c>
      <c r="E133" s="654" t="s">
        <v>381</v>
      </c>
      <c r="F133" s="1159" t="s">
        <v>381</v>
      </c>
      <c r="G133" s="1195">
        <v>50000</v>
      </c>
    </row>
    <row r="134" spans="1:7" ht="11.25" customHeight="1" x14ac:dyDescent="0.2">
      <c r="A134" s="279" t="s">
        <v>517</v>
      </c>
      <c r="B134" s="788">
        <v>50000</v>
      </c>
      <c r="C134" s="1033" t="s">
        <v>426</v>
      </c>
      <c r="D134" s="787" t="s">
        <v>1014</v>
      </c>
      <c r="E134" s="654" t="s">
        <v>381</v>
      </c>
      <c r="F134" s="1159" t="s">
        <v>381</v>
      </c>
      <c r="G134" s="1195">
        <v>50000</v>
      </c>
    </row>
    <row r="135" spans="1:7" ht="11.25" customHeight="1" x14ac:dyDescent="0.2">
      <c r="A135" s="279" t="s">
        <v>380</v>
      </c>
      <c r="B135" s="788">
        <v>40</v>
      </c>
      <c r="C135" s="1033" t="s">
        <v>1464</v>
      </c>
      <c r="D135" s="787">
        <v>263000</v>
      </c>
      <c r="E135" s="654">
        <v>40</v>
      </c>
      <c r="F135" s="1159" t="s">
        <v>427</v>
      </c>
      <c r="G135" s="1195">
        <v>50000</v>
      </c>
    </row>
    <row r="136" spans="1:7" ht="11.25" customHeight="1" x14ac:dyDescent="0.2">
      <c r="A136" s="279" t="s">
        <v>28</v>
      </c>
      <c r="B136" s="788">
        <v>140</v>
      </c>
      <c r="C136" s="1033" t="s">
        <v>1464</v>
      </c>
      <c r="D136" s="787">
        <v>275</v>
      </c>
      <c r="E136" s="654">
        <v>140</v>
      </c>
      <c r="F136" s="1159" t="s">
        <v>303</v>
      </c>
      <c r="G136" s="1195">
        <v>50000</v>
      </c>
    </row>
    <row r="137" spans="1:7" ht="11.25" customHeight="1" x14ac:dyDescent="0.2">
      <c r="A137" s="279" t="s">
        <v>66</v>
      </c>
      <c r="B137" s="788">
        <v>5000</v>
      </c>
      <c r="C137" s="1033" t="s">
        <v>1464</v>
      </c>
      <c r="D137" s="787">
        <v>75000</v>
      </c>
      <c r="E137" s="654">
        <v>5000</v>
      </c>
      <c r="F137" s="1159" t="s">
        <v>56</v>
      </c>
      <c r="G137" s="1195">
        <v>50000</v>
      </c>
    </row>
    <row r="138" spans="1:7" ht="11.25" customHeight="1" x14ac:dyDescent="0.2">
      <c r="A138" s="279" t="s">
        <v>65</v>
      </c>
      <c r="B138" s="788">
        <v>2500</v>
      </c>
      <c r="C138" s="1033" t="s">
        <v>1463</v>
      </c>
      <c r="D138" s="787">
        <v>2500</v>
      </c>
      <c r="E138" s="654">
        <v>5000</v>
      </c>
      <c r="F138" s="1159" t="s">
        <v>56</v>
      </c>
      <c r="G138" s="1195">
        <v>50000</v>
      </c>
    </row>
    <row r="139" spans="1:7" ht="11.25" customHeight="1" x14ac:dyDescent="0.2">
      <c r="A139" s="279" t="s">
        <v>825</v>
      </c>
      <c r="B139" s="788">
        <v>2500</v>
      </c>
      <c r="C139" s="1033" t="s">
        <v>1463</v>
      </c>
      <c r="D139" s="787">
        <v>2500</v>
      </c>
      <c r="E139" s="654">
        <v>5000</v>
      </c>
      <c r="F139" s="1159" t="s">
        <v>56</v>
      </c>
      <c r="G139" s="1195">
        <v>50000</v>
      </c>
    </row>
    <row r="140" spans="1:7" ht="11.25" customHeight="1" x14ac:dyDescent="0.2">
      <c r="A140" s="279" t="s">
        <v>868</v>
      </c>
      <c r="B140" s="788">
        <v>3000</v>
      </c>
      <c r="C140" s="1033" t="s">
        <v>1464</v>
      </c>
      <c r="D140" s="787">
        <v>24500</v>
      </c>
      <c r="E140" s="654">
        <v>3000</v>
      </c>
      <c r="F140" s="1159" t="s">
        <v>306</v>
      </c>
      <c r="G140" s="1195">
        <v>50000</v>
      </c>
    </row>
    <row r="141" spans="1:7" ht="11.25" customHeight="1" x14ac:dyDescent="0.2">
      <c r="A141" s="279" t="s">
        <v>869</v>
      </c>
      <c r="B141" s="788">
        <v>50000</v>
      </c>
      <c r="C141" s="1033" t="s">
        <v>1464</v>
      </c>
      <c r="D141" s="787">
        <v>645000</v>
      </c>
      <c r="E141" s="654">
        <v>50000</v>
      </c>
      <c r="F141" s="1159" t="s">
        <v>427</v>
      </c>
      <c r="G141" s="1195">
        <v>50000</v>
      </c>
    </row>
    <row r="142" spans="1:7" ht="11.25" customHeight="1" x14ac:dyDescent="0.2">
      <c r="A142" s="279" t="s">
        <v>518</v>
      </c>
      <c r="B142" s="788">
        <v>50000</v>
      </c>
      <c r="C142" s="1033" t="s">
        <v>426</v>
      </c>
      <c r="D142" s="787">
        <v>2295000</v>
      </c>
      <c r="E142" s="654" t="s">
        <v>381</v>
      </c>
      <c r="F142" s="1159" t="s">
        <v>381</v>
      </c>
      <c r="G142" s="1195">
        <v>50000</v>
      </c>
    </row>
    <row r="143" spans="1:7" ht="11.25" customHeight="1" x14ac:dyDescent="0.2">
      <c r="A143" s="279" t="s">
        <v>519</v>
      </c>
      <c r="B143" s="788">
        <v>10000</v>
      </c>
      <c r="C143" s="1033" t="s">
        <v>1464</v>
      </c>
      <c r="D143" s="787">
        <v>640000</v>
      </c>
      <c r="E143" s="654">
        <v>10000</v>
      </c>
      <c r="F143" s="1159" t="s">
        <v>427</v>
      </c>
      <c r="G143" s="1195">
        <v>50000</v>
      </c>
    </row>
    <row r="144" spans="1:7" ht="11.25" customHeight="1" x14ac:dyDescent="0.2">
      <c r="A144" s="279" t="s">
        <v>520</v>
      </c>
      <c r="B144" s="788">
        <v>200</v>
      </c>
      <c r="C144" s="1033" t="s">
        <v>1464</v>
      </c>
      <c r="D144" s="787">
        <v>600000</v>
      </c>
      <c r="E144" s="654">
        <v>200</v>
      </c>
      <c r="F144" s="1159" t="s">
        <v>427</v>
      </c>
      <c r="G144" s="1195">
        <v>50000</v>
      </c>
    </row>
    <row r="145" spans="1:7" ht="11.25" customHeight="1" x14ac:dyDescent="0.2">
      <c r="A145" s="279" t="s">
        <v>521</v>
      </c>
      <c r="B145" s="788">
        <v>100</v>
      </c>
      <c r="C145" s="1033" t="s">
        <v>1464</v>
      </c>
      <c r="D145" s="787">
        <v>400000</v>
      </c>
      <c r="E145" s="654">
        <v>100</v>
      </c>
      <c r="F145" s="1159" t="s">
        <v>427</v>
      </c>
      <c r="G145" s="1195">
        <v>50000</v>
      </c>
    </row>
    <row r="146" spans="1:7" ht="11.25" customHeight="1" x14ac:dyDescent="0.2">
      <c r="A146" s="305" t="s">
        <v>126</v>
      </c>
      <c r="B146" s="788">
        <v>50000</v>
      </c>
      <c r="C146" s="1033" t="s">
        <v>426</v>
      </c>
      <c r="D146" s="787">
        <v>139000</v>
      </c>
      <c r="E146" s="654" t="s">
        <v>381</v>
      </c>
      <c r="F146" s="1159" t="s">
        <v>381</v>
      </c>
      <c r="G146" s="1195">
        <v>50000</v>
      </c>
    </row>
    <row r="147" spans="1:7" ht="11.25" customHeight="1" x14ac:dyDescent="0.2">
      <c r="A147" s="279" t="s">
        <v>127</v>
      </c>
      <c r="B147" s="788">
        <v>35500</v>
      </c>
      <c r="C147" s="1033" t="s">
        <v>1463</v>
      </c>
      <c r="D147" s="787">
        <v>35500</v>
      </c>
      <c r="E147" s="654" t="s">
        <v>381</v>
      </c>
      <c r="F147" s="1159" t="s">
        <v>381</v>
      </c>
      <c r="G147" s="1195">
        <v>50000</v>
      </c>
    </row>
    <row r="148" spans="1:7" ht="11.25" customHeight="1" x14ac:dyDescent="0.2">
      <c r="A148" s="279" t="s">
        <v>128</v>
      </c>
      <c r="B148" s="788">
        <v>50000</v>
      </c>
      <c r="C148" s="1033" t="s">
        <v>426</v>
      </c>
      <c r="D148" s="787">
        <v>875000</v>
      </c>
      <c r="E148" s="654" t="s">
        <v>381</v>
      </c>
      <c r="F148" s="1159" t="s">
        <v>381</v>
      </c>
      <c r="G148" s="1195">
        <v>50000</v>
      </c>
    </row>
    <row r="149" spans="1:7" ht="11.25" customHeight="1" x14ac:dyDescent="0.2">
      <c r="A149" s="279" t="s">
        <v>129</v>
      </c>
      <c r="B149" s="788">
        <v>50000</v>
      </c>
      <c r="C149" s="1033" t="s">
        <v>426</v>
      </c>
      <c r="D149" s="787">
        <v>167100</v>
      </c>
      <c r="E149" s="654" t="s">
        <v>381</v>
      </c>
      <c r="F149" s="1159" t="s">
        <v>381</v>
      </c>
      <c r="G149" s="1195">
        <v>50000</v>
      </c>
    </row>
    <row r="150" spans="1:7" ht="11.25" customHeight="1" x14ac:dyDescent="0.2">
      <c r="A150" s="279" t="s">
        <v>643</v>
      </c>
      <c r="B150" s="788">
        <v>90</v>
      </c>
      <c r="C150" s="1033" t="s">
        <v>1463</v>
      </c>
      <c r="D150" s="787">
        <v>90</v>
      </c>
      <c r="E150" s="654" t="s">
        <v>381</v>
      </c>
      <c r="F150" s="1159" t="s">
        <v>381</v>
      </c>
      <c r="G150" s="1195">
        <v>50000</v>
      </c>
    </row>
    <row r="151" spans="1:7" ht="11.25" customHeight="1" x14ac:dyDescent="0.2">
      <c r="A151" s="305" t="s">
        <v>999</v>
      </c>
      <c r="B151" s="788">
        <v>50000</v>
      </c>
      <c r="C151" s="1033" t="s">
        <v>426</v>
      </c>
      <c r="D151" s="787">
        <v>139000</v>
      </c>
      <c r="E151" s="654" t="s">
        <v>381</v>
      </c>
      <c r="F151" s="1159" t="s">
        <v>381</v>
      </c>
      <c r="G151" s="1195">
        <v>50000</v>
      </c>
    </row>
    <row r="152" spans="1:7" ht="11.25" customHeight="1" x14ac:dyDescent="0.2">
      <c r="A152" s="305" t="s">
        <v>644</v>
      </c>
      <c r="B152" s="788">
        <v>37000</v>
      </c>
      <c r="C152" s="1033" t="s">
        <v>1463</v>
      </c>
      <c r="D152" s="787">
        <v>37000</v>
      </c>
      <c r="E152" s="654" t="s">
        <v>381</v>
      </c>
      <c r="F152" s="1159" t="s">
        <v>381</v>
      </c>
      <c r="G152" s="1195">
        <v>50000</v>
      </c>
    </row>
    <row r="153" spans="1:7" ht="11.25" customHeight="1" x14ac:dyDescent="0.2">
      <c r="A153" s="305" t="s">
        <v>646</v>
      </c>
      <c r="B153" s="788">
        <v>20</v>
      </c>
      <c r="C153" s="1033" t="s">
        <v>1464</v>
      </c>
      <c r="D153" s="787">
        <v>57500</v>
      </c>
      <c r="E153" s="654">
        <v>20</v>
      </c>
      <c r="F153" s="1159" t="s">
        <v>427</v>
      </c>
      <c r="G153" s="1195">
        <v>50000</v>
      </c>
    </row>
    <row r="154" spans="1:7" ht="11.25" customHeight="1" x14ac:dyDescent="0.2">
      <c r="A154" s="279" t="s">
        <v>522</v>
      </c>
      <c r="B154" s="788">
        <v>50000</v>
      </c>
      <c r="C154" s="1033" t="s">
        <v>426</v>
      </c>
      <c r="D154" s="787" t="s">
        <v>1014</v>
      </c>
      <c r="E154" s="654" t="s">
        <v>381</v>
      </c>
      <c r="F154" s="1159" t="s">
        <v>381</v>
      </c>
      <c r="G154" s="1195">
        <v>50000</v>
      </c>
    </row>
    <row r="155" spans="1:7" ht="11.25" customHeight="1" x14ac:dyDescent="0.2">
      <c r="A155" s="279" t="s">
        <v>523</v>
      </c>
      <c r="B155" s="788">
        <v>3400</v>
      </c>
      <c r="C155" s="1033" t="s">
        <v>1464</v>
      </c>
      <c r="D155" s="787">
        <v>4400000</v>
      </c>
      <c r="E155" s="654">
        <v>3400</v>
      </c>
      <c r="F155" s="1159" t="s">
        <v>427</v>
      </c>
      <c r="G155" s="1195">
        <v>50000</v>
      </c>
    </row>
    <row r="156" spans="1:7" ht="11.25" customHeight="1" x14ac:dyDescent="0.2">
      <c r="A156" s="279" t="s">
        <v>524</v>
      </c>
      <c r="B156" s="788">
        <v>530</v>
      </c>
      <c r="C156" s="1033" t="s">
        <v>1464</v>
      </c>
      <c r="D156" s="787">
        <v>53000</v>
      </c>
      <c r="E156" s="654">
        <v>530</v>
      </c>
      <c r="F156" s="1159" t="s">
        <v>427</v>
      </c>
      <c r="G156" s="1195">
        <v>50000</v>
      </c>
    </row>
    <row r="157" spans="1:7" ht="11.25" customHeight="1" thickBot="1" x14ac:dyDescent="0.25">
      <c r="A157" s="281" t="s">
        <v>525</v>
      </c>
      <c r="B157" s="788">
        <v>50000</v>
      </c>
      <c r="C157" s="1033" t="s">
        <v>426</v>
      </c>
      <c r="D157" s="961" t="s">
        <v>1014</v>
      </c>
      <c r="E157" s="1035" t="s">
        <v>381</v>
      </c>
      <c r="F157" s="1035" t="s">
        <v>381</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1118</v>
      </c>
      <c r="B160" s="277"/>
      <c r="C160" s="885"/>
      <c r="D160" s="277"/>
      <c r="E160" s="277"/>
      <c r="F160" s="277"/>
      <c r="G160" s="766"/>
    </row>
    <row r="161" spans="1:7" ht="11.25" customHeight="1" x14ac:dyDescent="0.2">
      <c r="A161" s="67" t="s">
        <v>639</v>
      </c>
      <c r="B161" s="277"/>
      <c r="C161" s="885"/>
      <c r="D161" s="277"/>
      <c r="E161" s="277"/>
      <c r="F161" s="277"/>
      <c r="G161" s="766"/>
    </row>
    <row r="162" spans="1:7" ht="11.25" customHeight="1" x14ac:dyDescent="0.2">
      <c r="A162" s="67" t="s">
        <v>582</v>
      </c>
      <c r="B162" s="277"/>
      <c r="C162" s="885"/>
      <c r="D162" s="277"/>
      <c r="E162" s="277"/>
      <c r="F162" s="277"/>
      <c r="G162" s="766"/>
    </row>
    <row r="163" spans="1:7" ht="11.25" customHeight="1" x14ac:dyDescent="0.2">
      <c r="A163" s="67" t="s">
        <v>312</v>
      </c>
      <c r="B163" s="277"/>
      <c r="C163" s="885"/>
      <c r="D163" s="277"/>
      <c r="E163" s="277"/>
      <c r="F163" s="277"/>
      <c r="G163" s="766"/>
    </row>
    <row r="164" spans="1:7" ht="11.25" customHeight="1" x14ac:dyDescent="0.2">
      <c r="A164" s="67" t="s">
        <v>200</v>
      </c>
      <c r="B164" s="277"/>
      <c r="C164" s="885"/>
      <c r="D164" s="277"/>
      <c r="E164" s="277"/>
      <c r="F164" s="277"/>
      <c r="G164" s="766"/>
    </row>
    <row r="165" spans="1:7" ht="11.25" customHeight="1" x14ac:dyDescent="0.2">
      <c r="A165" s="67" t="s">
        <v>499</v>
      </c>
      <c r="B165" s="277"/>
      <c r="C165" s="885"/>
      <c r="D165" s="277"/>
      <c r="E165" s="277"/>
      <c r="F165" s="277"/>
      <c r="G165" s="766"/>
    </row>
    <row r="166" spans="1:7" ht="11.25" customHeight="1" x14ac:dyDescent="0.2">
      <c r="A166" s="66" t="s">
        <v>529</v>
      </c>
      <c r="B166" s="277"/>
      <c r="C166" s="885"/>
      <c r="D166" s="277"/>
      <c r="E166" s="277"/>
      <c r="F166" s="277"/>
      <c r="G166" s="766"/>
    </row>
    <row r="167" spans="1:7" ht="11.25" customHeight="1" x14ac:dyDescent="0.2">
      <c r="A167" s="67" t="s">
        <v>787</v>
      </c>
      <c r="B167" s="277"/>
      <c r="C167" s="885"/>
      <c r="D167" s="277"/>
      <c r="E167" s="277"/>
      <c r="F167" s="277"/>
      <c r="G167" s="766"/>
    </row>
    <row r="168" spans="1:7" ht="11.25" customHeight="1" x14ac:dyDescent="0.2">
      <c r="A168" s="67" t="s">
        <v>1116</v>
      </c>
      <c r="B168" s="277"/>
      <c r="C168" s="885"/>
      <c r="D168" s="277"/>
      <c r="E168" s="277"/>
      <c r="F168" s="277"/>
      <c r="G168" s="766"/>
    </row>
    <row r="169" spans="1:7" ht="11.25" customHeight="1" x14ac:dyDescent="0.2">
      <c r="A169" s="67" t="s">
        <v>785</v>
      </c>
      <c r="B169" s="277"/>
      <c r="C169" s="885"/>
      <c r="D169" s="277"/>
      <c r="E169" s="277"/>
      <c r="F169" s="277"/>
      <c r="G169" s="766"/>
    </row>
    <row r="170" spans="1:7" ht="11.25" customHeight="1" x14ac:dyDescent="0.2">
      <c r="A170" s="67" t="s">
        <v>826</v>
      </c>
      <c r="B170" s="277"/>
      <c r="C170" s="885"/>
      <c r="D170" s="277"/>
      <c r="E170" s="277"/>
      <c r="F170" s="277"/>
      <c r="G170" s="766"/>
    </row>
    <row r="171" spans="1:7" ht="11.25" customHeight="1" thickBot="1" x14ac:dyDescent="0.25">
      <c r="A171" s="69" t="s">
        <v>786</v>
      </c>
      <c r="B171" s="282"/>
      <c r="C171" s="854"/>
      <c r="D171" s="282"/>
      <c r="E171" s="282"/>
      <c r="F171" s="282"/>
      <c r="G171" s="965"/>
    </row>
    <row r="172" spans="1:7" ht="10.8" thickTop="1" x14ac:dyDescent="0.2"/>
    <row r="173" spans="1:7" x14ac:dyDescent="0.2">
      <c r="A173" s="1019"/>
    </row>
  </sheetData>
  <sheetProtection algorithmName="SHA-512" hashValue="SkWs9xdQaIC5rFdPFK1tooT0EGbR4ZjbzXPPsJfQ6U5aVTYmI3n/I5wCKNYP3XtZyNqzFI6IBPlcBINE3E5sew==" saltValue="cGBB7oy3p1nNTeLLbKSpp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Y437"/>
  <sheetViews>
    <sheetView zoomScale="90" zoomScaleNormal="90" workbookViewId="0">
      <pane xSplit="4248" ySplit="2448" topLeftCell="B10" activePane="bottomRight"/>
      <selection pane="topRight" activeCell="B1" sqref="B1"/>
      <selection pane="bottomLeft" activeCell="A10" sqref="A10"/>
      <selection pane="bottomRight" activeCell="B10" sqref="B10"/>
    </sheetView>
  </sheetViews>
  <sheetFormatPr defaultColWidth="9.109375" defaultRowHeight="10.199999999999999" x14ac:dyDescent="0.2"/>
  <cols>
    <col min="1" max="1" width="40.88671875" style="291" customWidth="1"/>
    <col min="2" max="3" width="3.6640625" style="291" customWidth="1"/>
    <col min="4" max="4" width="8.5546875" style="1336" customWidth="1"/>
    <col min="5" max="5" width="8.5546875" style="1337" hidden="1" customWidth="1"/>
    <col min="6" max="6" width="10.109375" style="291" customWidth="1"/>
    <col min="7" max="8" width="8.6640625" style="291" customWidth="1"/>
    <col min="9" max="10" width="10" style="291" customWidth="1"/>
    <col min="11" max="13" width="11" style="291" customWidth="1"/>
    <col min="14" max="15" width="9.88671875" style="1338" customWidth="1"/>
    <col min="16" max="17" width="9.33203125" style="1299" customWidth="1"/>
    <col min="18" max="18" width="11.88671875" style="1299" customWidth="1"/>
    <col min="19" max="19" width="12.44140625" style="293" customWidth="1"/>
    <col min="20" max="16384" width="9.109375" style="294"/>
  </cols>
  <sheetData>
    <row r="1" spans="1:25" ht="15.6" x14ac:dyDescent="0.3">
      <c r="A1" s="1288" t="s">
        <v>187</v>
      </c>
      <c r="B1" s="1288"/>
      <c r="C1" s="1288"/>
      <c r="D1" s="1289"/>
      <c r="E1" s="1290"/>
      <c r="F1" s="1291"/>
      <c r="G1" s="1291"/>
      <c r="H1" s="1291"/>
      <c r="I1" s="1291"/>
      <c r="J1" s="1291"/>
      <c r="K1" s="1291"/>
      <c r="L1" s="1291"/>
      <c r="M1" s="1291"/>
      <c r="N1" s="1292"/>
      <c r="O1" s="1292"/>
      <c r="P1" s="1293"/>
      <c r="Q1" s="1293"/>
      <c r="R1" s="1293"/>
      <c r="S1" s="1294"/>
    </row>
    <row r="2" spans="1:25" ht="21.6" thickBot="1" x14ac:dyDescent="0.45">
      <c r="A2" s="286"/>
      <c r="B2" s="285"/>
      <c r="C2" s="285"/>
      <c r="D2" s="1295"/>
      <c r="E2" s="1296"/>
      <c r="F2" s="1295"/>
      <c r="G2" s="285"/>
      <c r="H2" s="285"/>
      <c r="I2" s="285"/>
      <c r="J2" s="285"/>
      <c r="K2" s="285"/>
      <c r="L2" s="285"/>
      <c r="M2" s="1297"/>
      <c r="N2" s="1298"/>
      <c r="O2" s="1298"/>
    </row>
    <row r="3" spans="1:25" ht="10.8" thickTop="1" x14ac:dyDescent="0.2">
      <c r="A3" s="14"/>
      <c r="B3" s="15"/>
      <c r="C3" s="15"/>
      <c r="D3" s="1300"/>
      <c r="E3" s="1301"/>
      <c r="F3" s="16"/>
      <c r="G3" s="16"/>
      <c r="H3" s="16"/>
      <c r="I3" s="16"/>
      <c r="J3" s="16"/>
      <c r="K3" s="16"/>
      <c r="L3" s="16"/>
      <c r="M3" s="17"/>
      <c r="N3" s="608"/>
      <c r="O3" s="1302"/>
      <c r="P3" s="1302"/>
      <c r="Q3" s="1302"/>
      <c r="R3" s="1303"/>
      <c r="S3" s="294"/>
    </row>
    <row r="4" spans="1:25" x14ac:dyDescent="0.2">
      <c r="A4" s="933"/>
      <c r="B4" s="287"/>
      <c r="C4" s="287"/>
      <c r="D4" s="1304"/>
      <c r="E4" s="1305"/>
      <c r="F4" s="1306" t="s">
        <v>943</v>
      </c>
      <c r="G4" s="1306"/>
      <c r="H4" s="1306"/>
      <c r="I4" s="1306" t="s">
        <v>944</v>
      </c>
      <c r="J4" s="1306"/>
      <c r="K4" s="1306"/>
      <c r="L4" s="1306"/>
      <c r="M4" s="1307"/>
      <c r="N4" s="1308"/>
      <c r="O4" s="1309" t="s">
        <v>945</v>
      </c>
      <c r="P4" s="1309" t="s">
        <v>945</v>
      </c>
      <c r="Q4" s="735"/>
      <c r="R4" s="1310"/>
      <c r="S4" s="294"/>
    </row>
    <row r="5" spans="1:25" x14ac:dyDescent="0.2">
      <c r="A5" s="933"/>
      <c r="B5" s="287"/>
      <c r="C5" s="287"/>
      <c r="D5" s="1304"/>
      <c r="E5" s="1305"/>
      <c r="F5" s="1306" t="s">
        <v>347</v>
      </c>
      <c r="G5" s="1306"/>
      <c r="H5" s="1306"/>
      <c r="I5" s="1306" t="s">
        <v>348</v>
      </c>
      <c r="J5" s="1306"/>
      <c r="K5" s="1306"/>
      <c r="L5" s="1306"/>
      <c r="M5" s="1307" t="s">
        <v>61</v>
      </c>
      <c r="N5" s="1308" t="s">
        <v>659</v>
      </c>
      <c r="O5" s="735" t="s">
        <v>660</v>
      </c>
      <c r="P5" s="735" t="s">
        <v>253</v>
      </c>
      <c r="Q5" s="735" t="s">
        <v>260</v>
      </c>
      <c r="R5" s="1310" t="s">
        <v>260</v>
      </c>
      <c r="S5" s="294"/>
    </row>
    <row r="6" spans="1:25" x14ac:dyDescent="0.2">
      <c r="A6" s="933"/>
      <c r="B6" s="287"/>
      <c r="C6" s="287"/>
      <c r="D6" s="1311"/>
      <c r="E6" s="1312"/>
      <c r="F6" s="1306" t="s">
        <v>661</v>
      </c>
      <c r="G6" s="1306" t="s">
        <v>662</v>
      </c>
      <c r="H6" s="1306" t="s">
        <v>662</v>
      </c>
      <c r="I6" s="1306" t="s">
        <v>663</v>
      </c>
      <c r="J6" s="1306"/>
      <c r="K6" s="1306" t="s">
        <v>664</v>
      </c>
      <c r="L6" s="1306" t="s">
        <v>664</v>
      </c>
      <c r="M6" s="1307" t="s">
        <v>665</v>
      </c>
      <c r="N6" s="1308" t="s">
        <v>665</v>
      </c>
      <c r="O6" s="735" t="s">
        <v>666</v>
      </c>
      <c r="P6" s="735" t="s">
        <v>666</v>
      </c>
      <c r="Q6" s="735" t="s">
        <v>667</v>
      </c>
      <c r="R6" s="1310" t="s">
        <v>254</v>
      </c>
      <c r="S6" s="294"/>
    </row>
    <row r="7" spans="1:25" ht="10.8" thickBot="1" x14ac:dyDescent="0.25">
      <c r="A7" s="933"/>
      <c r="B7" s="287"/>
      <c r="C7" s="287"/>
      <c r="D7" s="1311"/>
      <c r="E7" s="1312" t="s">
        <v>699</v>
      </c>
      <c r="F7" s="1306" t="s">
        <v>668</v>
      </c>
      <c r="G7" s="1306" t="s">
        <v>669</v>
      </c>
      <c r="H7" s="1306" t="s">
        <v>670</v>
      </c>
      <c r="I7" s="1306" t="s">
        <v>671</v>
      </c>
      <c r="J7" s="735" t="s">
        <v>1417</v>
      </c>
      <c r="K7" s="1306" t="s">
        <v>672</v>
      </c>
      <c r="L7" s="1306" t="s">
        <v>672</v>
      </c>
      <c r="M7" s="1307" t="s">
        <v>666</v>
      </c>
      <c r="N7" s="1308" t="s">
        <v>666</v>
      </c>
      <c r="O7" s="735" t="s">
        <v>673</v>
      </c>
      <c r="P7" s="735" t="s">
        <v>808</v>
      </c>
      <c r="Q7" s="735" t="s">
        <v>673</v>
      </c>
      <c r="R7" s="1310" t="s">
        <v>808</v>
      </c>
      <c r="S7" s="294"/>
    </row>
    <row r="8" spans="1:25" ht="15.6" x14ac:dyDescent="0.25">
      <c r="A8" s="933"/>
      <c r="B8" s="1661" t="s">
        <v>674</v>
      </c>
      <c r="C8" s="1662"/>
      <c r="D8" s="1311" t="s">
        <v>675</v>
      </c>
      <c r="E8" s="1312" t="s">
        <v>675</v>
      </c>
      <c r="F8" s="1306" t="s">
        <v>676</v>
      </c>
      <c r="G8" s="1306" t="s">
        <v>677</v>
      </c>
      <c r="H8" s="1306" t="s">
        <v>678</v>
      </c>
      <c r="I8" s="1306" t="s">
        <v>679</v>
      </c>
      <c r="J8" s="735" t="s">
        <v>1418</v>
      </c>
      <c r="K8" s="1306" t="s">
        <v>680</v>
      </c>
      <c r="L8" s="1306" t="s">
        <v>681</v>
      </c>
      <c r="M8" s="1307" t="s">
        <v>60</v>
      </c>
      <c r="N8" s="1308" t="s">
        <v>682</v>
      </c>
      <c r="O8" s="735" t="s">
        <v>683</v>
      </c>
      <c r="P8" s="735" t="s">
        <v>809</v>
      </c>
      <c r="Q8" s="735" t="s">
        <v>684</v>
      </c>
      <c r="R8" s="1310" t="s">
        <v>256</v>
      </c>
      <c r="S8" s="726"/>
    </row>
    <row r="9" spans="1:25" s="308" customFormat="1" ht="12" thickBot="1" x14ac:dyDescent="0.25">
      <c r="A9" s="1313" t="s">
        <v>242</v>
      </c>
      <c r="B9" s="1654" t="s">
        <v>685</v>
      </c>
      <c r="C9" s="1706"/>
      <c r="D9" s="1314" t="s">
        <v>686</v>
      </c>
      <c r="E9" s="1315" t="s">
        <v>686</v>
      </c>
      <c r="F9" s="1316" t="s">
        <v>687</v>
      </c>
      <c r="G9" s="1316" t="s">
        <v>688</v>
      </c>
      <c r="H9" s="1316" t="s">
        <v>688</v>
      </c>
      <c r="I9" s="1316" t="s">
        <v>689</v>
      </c>
      <c r="J9" s="736" t="s">
        <v>1419</v>
      </c>
      <c r="K9" s="1316" t="s">
        <v>690</v>
      </c>
      <c r="L9" s="1316" t="s">
        <v>691</v>
      </c>
      <c r="M9" s="1317" t="s">
        <v>691</v>
      </c>
      <c r="N9" s="1318" t="s">
        <v>691</v>
      </c>
      <c r="O9" s="736" t="s">
        <v>1025</v>
      </c>
      <c r="P9" s="736" t="s">
        <v>1026</v>
      </c>
      <c r="Q9" s="736" t="s">
        <v>692</v>
      </c>
      <c r="R9" s="1319" t="s">
        <v>1028</v>
      </c>
    </row>
    <row r="10" spans="1:25" s="308" customFormat="1" ht="15" x14ac:dyDescent="0.2">
      <c r="A10" s="279" t="s">
        <v>589</v>
      </c>
      <c r="B10" s="1320" t="s">
        <v>693</v>
      </c>
      <c r="C10" s="374" t="s">
        <v>679</v>
      </c>
      <c r="D10" s="1321">
        <v>154</v>
      </c>
      <c r="E10" s="314">
        <v>154</v>
      </c>
      <c r="F10" s="662">
        <v>5027</v>
      </c>
      <c r="G10" s="662">
        <v>5.0999999999999997E-2</v>
      </c>
      <c r="H10" s="662">
        <v>8.3000000000000002E-6</v>
      </c>
      <c r="I10" s="662">
        <v>3.9</v>
      </c>
      <c r="J10" s="663">
        <v>2.2000000000000001E-3</v>
      </c>
      <c r="K10" s="662">
        <v>1.8000000000000001E-4</v>
      </c>
      <c r="L10" s="663">
        <v>7.4999999999999997E-3</v>
      </c>
      <c r="M10" s="664">
        <v>1</v>
      </c>
      <c r="N10" s="665">
        <v>0.13</v>
      </c>
      <c r="O10" s="666" t="s">
        <v>1233</v>
      </c>
      <c r="P10" s="666" t="s">
        <v>1233</v>
      </c>
      <c r="Q10" s="667">
        <v>0.06</v>
      </c>
      <c r="R10" s="1322">
        <v>0.24</v>
      </c>
      <c r="S10" s="727"/>
      <c r="Y10" s="727"/>
    </row>
    <row r="11" spans="1:25" s="308" customFormat="1" ht="15" x14ac:dyDescent="0.2">
      <c r="A11" s="279" t="s">
        <v>590</v>
      </c>
      <c r="B11" s="841" t="s">
        <v>693</v>
      </c>
      <c r="C11" s="377" t="s">
        <v>679</v>
      </c>
      <c r="D11" s="1321">
        <v>152</v>
      </c>
      <c r="E11" s="87">
        <v>152</v>
      </c>
      <c r="F11" s="668">
        <v>2500</v>
      </c>
      <c r="G11" s="668">
        <v>6.08E-2</v>
      </c>
      <c r="H11" s="668">
        <v>7.8800000000000008E-6</v>
      </c>
      <c r="I11" s="668">
        <v>3.93</v>
      </c>
      <c r="J11" s="668">
        <v>9.1200000000000005E-4</v>
      </c>
      <c r="K11" s="668">
        <v>1.4499999999999999E-3</v>
      </c>
      <c r="L11" s="668">
        <v>5.9499999999999997E-2</v>
      </c>
      <c r="M11" s="669">
        <v>1</v>
      </c>
      <c r="N11" s="670">
        <v>0.13</v>
      </c>
      <c r="O11" s="671" t="s">
        <v>1233</v>
      </c>
      <c r="P11" s="671" t="s">
        <v>1233</v>
      </c>
      <c r="Q11" s="671">
        <v>0.04</v>
      </c>
      <c r="R11" s="757">
        <v>0.16</v>
      </c>
      <c r="S11" s="727"/>
      <c r="Y11" s="727"/>
    </row>
    <row r="12" spans="1:25" s="308" customFormat="1" ht="15" x14ac:dyDescent="0.2">
      <c r="A12" s="279" t="s">
        <v>591</v>
      </c>
      <c r="B12" s="841" t="s">
        <v>693</v>
      </c>
      <c r="C12" s="377" t="s">
        <v>694</v>
      </c>
      <c r="D12" s="1321">
        <v>58</v>
      </c>
      <c r="E12" s="55">
        <v>58.08</v>
      </c>
      <c r="F12" s="673">
        <v>2.4</v>
      </c>
      <c r="G12" s="674">
        <v>0.11</v>
      </c>
      <c r="H12" s="673">
        <v>1.2E-5</v>
      </c>
      <c r="I12" s="674">
        <v>1000000</v>
      </c>
      <c r="J12" s="673">
        <v>231.5</v>
      </c>
      <c r="K12" s="673">
        <v>3.4999999999999997E-5</v>
      </c>
      <c r="L12" s="673">
        <v>1.4E-3</v>
      </c>
      <c r="M12" s="669">
        <v>1</v>
      </c>
      <c r="N12" s="675" t="s">
        <v>1233</v>
      </c>
      <c r="O12" s="676" t="s">
        <v>1233</v>
      </c>
      <c r="P12" s="676" t="s">
        <v>1233</v>
      </c>
      <c r="Q12" s="671">
        <v>0.9</v>
      </c>
      <c r="R12" s="672">
        <v>31</v>
      </c>
      <c r="S12" s="727"/>
      <c r="Y12" s="727"/>
    </row>
    <row r="13" spans="1:25" s="308" customFormat="1" ht="15" x14ac:dyDescent="0.2">
      <c r="A13" s="279" t="s">
        <v>592</v>
      </c>
      <c r="B13" s="841" t="s">
        <v>1437</v>
      </c>
      <c r="C13" s="377" t="s">
        <v>679</v>
      </c>
      <c r="D13" s="1321">
        <v>365</v>
      </c>
      <c r="E13" s="55">
        <v>364.92</v>
      </c>
      <c r="F13" s="674">
        <v>82020</v>
      </c>
      <c r="G13" s="673">
        <v>2.3E-2</v>
      </c>
      <c r="H13" s="673">
        <v>5.8000000000000004E-6</v>
      </c>
      <c r="I13" s="674">
        <v>1.7000000000000001E-2</v>
      </c>
      <c r="J13" s="673">
        <v>1.2E-4</v>
      </c>
      <c r="K13" s="673">
        <v>4.3999999999999999E-5</v>
      </c>
      <c r="L13" s="674">
        <v>1.8E-3</v>
      </c>
      <c r="M13" s="669">
        <v>1</v>
      </c>
      <c r="N13" s="675" t="s">
        <v>1233</v>
      </c>
      <c r="O13" s="676">
        <v>3.4</v>
      </c>
      <c r="P13" s="676">
        <v>8.4999999999999995E-4</v>
      </c>
      <c r="Q13" s="676">
        <v>1E-4</v>
      </c>
      <c r="R13" s="677">
        <v>4.0000000000000002E-4</v>
      </c>
      <c r="S13" s="727"/>
      <c r="Y13" s="727"/>
    </row>
    <row r="14" spans="1:25" ht="11.25" customHeight="1" x14ac:dyDescent="0.2">
      <c r="A14" s="279" t="s">
        <v>171</v>
      </c>
      <c r="B14" s="841" t="s">
        <v>695</v>
      </c>
      <c r="C14" s="377" t="s">
        <v>679</v>
      </c>
      <c r="D14" s="1321">
        <v>227</v>
      </c>
      <c r="E14" s="55">
        <v>227.33</v>
      </c>
      <c r="F14" s="673">
        <v>428.2</v>
      </c>
      <c r="G14" s="673">
        <v>5.0999999999999997E-2</v>
      </c>
      <c r="H14" s="673">
        <v>6.0000000000000002E-6</v>
      </c>
      <c r="I14" s="674">
        <v>209</v>
      </c>
      <c r="J14" s="673">
        <v>2.7E-6</v>
      </c>
      <c r="K14" s="673">
        <v>2.4E-9</v>
      </c>
      <c r="L14" s="673">
        <v>9.9E-8</v>
      </c>
      <c r="M14" s="669">
        <v>1</v>
      </c>
      <c r="N14" s="670">
        <v>0.1</v>
      </c>
      <c r="O14" s="676" t="s">
        <v>1233</v>
      </c>
      <c r="P14" s="676" t="s">
        <v>1233</v>
      </c>
      <c r="Q14" s="671">
        <v>8.9999999999999993E-3</v>
      </c>
      <c r="R14" s="679" t="s">
        <v>1233</v>
      </c>
      <c r="S14" s="727"/>
      <c r="Y14" s="727"/>
    </row>
    <row r="15" spans="1:25" ht="11.25" customHeight="1" x14ac:dyDescent="0.2">
      <c r="A15" s="279" t="s">
        <v>172</v>
      </c>
      <c r="B15" s="841" t="s">
        <v>695</v>
      </c>
      <c r="C15" s="377" t="s">
        <v>679</v>
      </c>
      <c r="D15" s="1321">
        <v>197</v>
      </c>
      <c r="E15" s="55">
        <v>197.15</v>
      </c>
      <c r="F15" s="674">
        <v>283</v>
      </c>
      <c r="G15" s="673">
        <v>5.6000000000000001E-2</v>
      </c>
      <c r="H15" s="673">
        <v>6.6000000000000003E-6</v>
      </c>
      <c r="I15" s="673">
        <v>1220</v>
      </c>
      <c r="J15" s="673">
        <v>1.1E-5</v>
      </c>
      <c r="K15" s="673">
        <v>3.3000000000000002E-11</v>
      </c>
      <c r="L15" s="673">
        <v>1.3000000000000001E-9</v>
      </c>
      <c r="M15" s="669">
        <v>1</v>
      </c>
      <c r="N15" s="670">
        <v>6.0000000000000001E-3</v>
      </c>
      <c r="O15" s="676" t="s">
        <v>1233</v>
      </c>
      <c r="P15" s="676" t="s">
        <v>1233</v>
      </c>
      <c r="Q15" s="671">
        <v>2E-3</v>
      </c>
      <c r="R15" s="679" t="s">
        <v>1233</v>
      </c>
      <c r="S15" s="727"/>
      <c r="Y15" s="727"/>
    </row>
    <row r="16" spans="1:25" ht="11.25" customHeight="1" x14ac:dyDescent="0.2">
      <c r="A16" s="279" t="s">
        <v>103</v>
      </c>
      <c r="B16" s="841" t="s">
        <v>695</v>
      </c>
      <c r="C16" s="377" t="s">
        <v>679</v>
      </c>
      <c r="D16" s="1321">
        <v>197</v>
      </c>
      <c r="E16" s="55">
        <v>197.15</v>
      </c>
      <c r="F16" s="674">
        <v>283</v>
      </c>
      <c r="G16" s="673">
        <v>5.6000000000000001E-2</v>
      </c>
      <c r="H16" s="673">
        <v>6.6000000000000003E-6</v>
      </c>
      <c r="I16" s="673">
        <v>1220</v>
      </c>
      <c r="J16" s="673">
        <v>1.1E-5</v>
      </c>
      <c r="K16" s="673">
        <v>3.3000000000000002E-11</v>
      </c>
      <c r="L16" s="673">
        <v>1.3000000000000001E-9</v>
      </c>
      <c r="M16" s="669">
        <v>1</v>
      </c>
      <c r="N16" s="670">
        <v>8.9999999999999993E-3</v>
      </c>
      <c r="O16" s="676" t="s">
        <v>1233</v>
      </c>
      <c r="P16" s="676" t="s">
        <v>1233</v>
      </c>
      <c r="Q16" s="671">
        <v>2E-3</v>
      </c>
      <c r="R16" s="679" t="s">
        <v>1233</v>
      </c>
      <c r="S16" s="727"/>
      <c r="Y16" s="727"/>
    </row>
    <row r="17" spans="1:25" ht="11.25" customHeight="1" x14ac:dyDescent="0.2">
      <c r="A17" s="279" t="s">
        <v>593</v>
      </c>
      <c r="B17" s="841" t="s">
        <v>693</v>
      </c>
      <c r="C17" s="377" t="s">
        <v>679</v>
      </c>
      <c r="D17" s="1321">
        <v>178</v>
      </c>
      <c r="E17" s="55">
        <v>178.24</v>
      </c>
      <c r="F17" s="674">
        <v>16360</v>
      </c>
      <c r="G17" s="674">
        <v>3.9E-2</v>
      </c>
      <c r="H17" s="674">
        <v>7.9000000000000006E-6</v>
      </c>
      <c r="I17" s="673">
        <v>4.2999999999999997E-2</v>
      </c>
      <c r="J17" s="673">
        <v>6.4999999999999996E-6</v>
      </c>
      <c r="K17" s="673">
        <v>5.5999999999999999E-5</v>
      </c>
      <c r="L17" s="674">
        <v>2.3E-3</v>
      </c>
      <c r="M17" s="669">
        <v>1</v>
      </c>
      <c r="N17" s="670">
        <v>0.13</v>
      </c>
      <c r="O17" s="676" t="s">
        <v>1233</v>
      </c>
      <c r="P17" s="676" t="s">
        <v>1233</v>
      </c>
      <c r="Q17" s="671">
        <v>0.3</v>
      </c>
      <c r="R17" s="757">
        <v>1.2</v>
      </c>
      <c r="S17" s="727"/>
      <c r="Y17" s="727"/>
    </row>
    <row r="18" spans="1:25" ht="11.25" customHeight="1" x14ac:dyDescent="0.2">
      <c r="A18" s="279" t="s">
        <v>594</v>
      </c>
      <c r="B18" s="841" t="s">
        <v>695</v>
      </c>
      <c r="C18" s="377" t="s">
        <v>679</v>
      </c>
      <c r="D18" s="1321">
        <v>122</v>
      </c>
      <c r="E18" s="55">
        <v>124.78</v>
      </c>
      <c r="F18" s="673" t="s">
        <v>1233</v>
      </c>
      <c r="G18" s="673" t="s">
        <v>1233</v>
      </c>
      <c r="H18" s="673" t="s">
        <v>1233</v>
      </c>
      <c r="I18" s="673" t="s">
        <v>1233</v>
      </c>
      <c r="J18" s="673" t="s">
        <v>1233</v>
      </c>
      <c r="K18" s="673" t="s">
        <v>1233</v>
      </c>
      <c r="L18" s="673" t="s">
        <v>1233</v>
      </c>
      <c r="M18" s="670">
        <v>0.15</v>
      </c>
      <c r="N18" s="675" t="s">
        <v>1233</v>
      </c>
      <c r="O18" s="676" t="s">
        <v>1233</v>
      </c>
      <c r="P18" s="676" t="s">
        <v>1233</v>
      </c>
      <c r="Q18" s="671">
        <v>4.0000000000000002E-4</v>
      </c>
      <c r="R18" s="679" t="s">
        <v>1233</v>
      </c>
      <c r="S18" s="727"/>
      <c r="Y18" s="727"/>
    </row>
    <row r="19" spans="1:25" ht="11.25" customHeight="1" x14ac:dyDescent="0.2">
      <c r="A19" s="279" t="s">
        <v>731</v>
      </c>
      <c r="B19" s="841" t="s">
        <v>695</v>
      </c>
      <c r="C19" s="377" t="s">
        <v>679</v>
      </c>
      <c r="D19" s="1321">
        <v>75</v>
      </c>
      <c r="E19" s="55">
        <v>77.95</v>
      </c>
      <c r="F19" s="673" t="s">
        <v>1233</v>
      </c>
      <c r="G19" s="673" t="s">
        <v>1233</v>
      </c>
      <c r="H19" s="673" t="s">
        <v>1233</v>
      </c>
      <c r="I19" s="673" t="s">
        <v>1233</v>
      </c>
      <c r="J19" s="673" t="s">
        <v>1422</v>
      </c>
      <c r="K19" s="673" t="s">
        <v>1233</v>
      </c>
      <c r="L19" s="673" t="s">
        <v>1233</v>
      </c>
      <c r="M19" s="669">
        <v>1</v>
      </c>
      <c r="N19" s="675">
        <v>0.03</v>
      </c>
      <c r="O19" s="671">
        <v>1.5</v>
      </c>
      <c r="P19" s="671">
        <v>4.3E-3</v>
      </c>
      <c r="Q19" s="671">
        <v>2.9999999999999997E-4</v>
      </c>
      <c r="R19" s="672">
        <v>1.5E-5</v>
      </c>
      <c r="S19" s="727"/>
      <c r="Y19" s="727"/>
    </row>
    <row r="20" spans="1:25" ht="11.25" customHeight="1" x14ac:dyDescent="0.2">
      <c r="A20" s="279" t="s">
        <v>104</v>
      </c>
      <c r="B20" s="841" t="s">
        <v>695</v>
      </c>
      <c r="C20" s="377" t="s">
        <v>679</v>
      </c>
      <c r="D20" s="1321">
        <v>216</v>
      </c>
      <c r="E20" s="55">
        <v>215.69</v>
      </c>
      <c r="F20" s="673">
        <v>224.5</v>
      </c>
      <c r="G20" s="673">
        <v>2.5999999999999999E-2</v>
      </c>
      <c r="H20" s="673">
        <v>6.8000000000000001E-6</v>
      </c>
      <c r="I20" s="673">
        <v>35</v>
      </c>
      <c r="J20" s="673">
        <v>2.8999999999999998E-7</v>
      </c>
      <c r="K20" s="673">
        <v>2.4E-9</v>
      </c>
      <c r="L20" s="674">
        <v>9.5999999999999999E-8</v>
      </c>
      <c r="M20" s="669">
        <v>1</v>
      </c>
      <c r="N20" s="670">
        <v>0.1</v>
      </c>
      <c r="O20" s="671">
        <v>0.23</v>
      </c>
      <c r="P20" s="676" t="s">
        <v>1233</v>
      </c>
      <c r="Q20" s="671">
        <v>3.5000000000000003E-2</v>
      </c>
      <c r="R20" s="679" t="s">
        <v>1233</v>
      </c>
      <c r="S20" s="727"/>
      <c r="Y20" s="727"/>
    </row>
    <row r="21" spans="1:25" ht="11.25" customHeight="1" x14ac:dyDescent="0.2">
      <c r="A21" s="279" t="s">
        <v>732</v>
      </c>
      <c r="B21" s="841" t="s">
        <v>695</v>
      </c>
      <c r="C21" s="377" t="s">
        <v>679</v>
      </c>
      <c r="D21" s="1323">
        <v>137</v>
      </c>
      <c r="E21" s="55">
        <v>137.33000000000001</v>
      </c>
      <c r="F21" s="673" t="s">
        <v>1233</v>
      </c>
      <c r="G21" s="673" t="s">
        <v>1233</v>
      </c>
      <c r="H21" s="673" t="s">
        <v>1233</v>
      </c>
      <c r="I21" s="673" t="s">
        <v>1233</v>
      </c>
      <c r="J21" s="673" t="s">
        <v>1422</v>
      </c>
      <c r="K21" s="673" t="s">
        <v>1233</v>
      </c>
      <c r="L21" s="673" t="s">
        <v>1233</v>
      </c>
      <c r="M21" s="670">
        <v>7.0000000000000007E-2</v>
      </c>
      <c r="N21" s="675" t="s">
        <v>1233</v>
      </c>
      <c r="O21" s="676" t="s">
        <v>1233</v>
      </c>
      <c r="P21" s="676" t="s">
        <v>1233</v>
      </c>
      <c r="Q21" s="671">
        <v>0.2</v>
      </c>
      <c r="R21" s="672">
        <v>5.0000000000000001E-4</v>
      </c>
      <c r="S21" s="727"/>
      <c r="Y21" s="727"/>
    </row>
    <row r="22" spans="1:25" ht="11.25" customHeight="1" x14ac:dyDescent="0.2">
      <c r="A22" s="279" t="s">
        <v>1245</v>
      </c>
      <c r="B22" s="841" t="s">
        <v>695</v>
      </c>
      <c r="C22" s="377" t="s">
        <v>679</v>
      </c>
      <c r="D22" s="1323">
        <v>230</v>
      </c>
      <c r="E22" s="55">
        <v>230</v>
      </c>
      <c r="F22" s="673">
        <v>336.2</v>
      </c>
      <c r="G22" s="673">
        <v>4.3334699999999997E-2</v>
      </c>
      <c r="H22" s="673">
        <v>5.0633000000000003E-6</v>
      </c>
      <c r="I22" s="673">
        <v>3.8</v>
      </c>
      <c r="J22" s="673">
        <v>3.7E-9</v>
      </c>
      <c r="K22" s="673">
        <v>4.9300000000000002E-12</v>
      </c>
      <c r="L22" s="673">
        <v>2.16E-10</v>
      </c>
      <c r="M22" s="670">
        <v>1</v>
      </c>
      <c r="N22" s="675">
        <v>0.1</v>
      </c>
      <c r="O22" s="676" t="s">
        <v>1233</v>
      </c>
      <c r="P22" s="676" t="s">
        <v>1233</v>
      </c>
      <c r="Q22" s="671">
        <v>0.05</v>
      </c>
      <c r="R22" s="672" t="s">
        <v>1233</v>
      </c>
      <c r="S22" s="727"/>
      <c r="Y22" s="727"/>
    </row>
    <row r="23" spans="1:25" ht="11.25" customHeight="1" x14ac:dyDescent="0.2">
      <c r="A23" s="279" t="s">
        <v>733</v>
      </c>
      <c r="B23" s="841" t="s">
        <v>693</v>
      </c>
      <c r="C23" s="377" t="s">
        <v>694</v>
      </c>
      <c r="D23" s="1321">
        <v>78</v>
      </c>
      <c r="E23" s="55">
        <v>78.11</v>
      </c>
      <c r="F23" s="673">
        <v>150</v>
      </c>
      <c r="G23" s="674">
        <v>0.09</v>
      </c>
      <c r="H23" s="674">
        <v>1.0000000000000001E-5</v>
      </c>
      <c r="I23" s="674">
        <v>1790</v>
      </c>
      <c r="J23" s="673">
        <v>94.8</v>
      </c>
      <c r="K23" s="673">
        <v>5.5999999999999999E-3</v>
      </c>
      <c r="L23" s="674">
        <v>0.23</v>
      </c>
      <c r="M23" s="669">
        <v>1</v>
      </c>
      <c r="N23" s="675" t="s">
        <v>1233</v>
      </c>
      <c r="O23" s="671">
        <v>5.5E-2</v>
      </c>
      <c r="P23" s="671">
        <v>7.7999999999999999E-6</v>
      </c>
      <c r="Q23" s="671">
        <v>4.0000000000000001E-3</v>
      </c>
      <c r="R23" s="672">
        <v>0.03</v>
      </c>
      <c r="S23" s="727"/>
      <c r="Y23" s="727"/>
    </row>
    <row r="24" spans="1:25" ht="11.25" customHeight="1" x14ac:dyDescent="0.2">
      <c r="A24" s="279" t="s">
        <v>734</v>
      </c>
      <c r="B24" s="841" t="s">
        <v>1437</v>
      </c>
      <c r="C24" s="377" t="s">
        <v>679</v>
      </c>
      <c r="D24" s="1321">
        <v>228</v>
      </c>
      <c r="E24" s="55">
        <v>228.3</v>
      </c>
      <c r="F24" s="674">
        <v>176900</v>
      </c>
      <c r="G24" s="673">
        <v>2.5999999999999999E-2</v>
      </c>
      <c r="H24" s="673">
        <v>6.7000000000000002E-6</v>
      </c>
      <c r="I24" s="674">
        <v>9.4000000000000004E-3</v>
      </c>
      <c r="J24" s="673">
        <v>2.1E-7</v>
      </c>
      <c r="K24" s="674">
        <v>1.2E-5</v>
      </c>
      <c r="L24" s="674">
        <v>4.8999999999999998E-4</v>
      </c>
      <c r="M24" s="669">
        <v>1</v>
      </c>
      <c r="N24" s="670">
        <v>0.13</v>
      </c>
      <c r="O24" s="671">
        <v>0.73</v>
      </c>
      <c r="P24" s="671">
        <v>1.1E-4</v>
      </c>
      <c r="Q24" s="676" t="s">
        <v>1233</v>
      </c>
      <c r="R24" s="679" t="s">
        <v>1233</v>
      </c>
      <c r="S24" s="727"/>
      <c r="Y24" s="727"/>
    </row>
    <row r="25" spans="1:25" ht="11.25" customHeight="1" x14ac:dyDescent="0.2">
      <c r="A25" s="279" t="s">
        <v>735</v>
      </c>
      <c r="B25" s="841" t="s">
        <v>695</v>
      </c>
      <c r="C25" s="377" t="s">
        <v>679</v>
      </c>
      <c r="D25" s="1321">
        <v>252</v>
      </c>
      <c r="E25" s="55">
        <v>252.32</v>
      </c>
      <c r="F25" s="674">
        <v>587400</v>
      </c>
      <c r="G25" s="673">
        <v>4.8000000000000001E-2</v>
      </c>
      <c r="H25" s="673">
        <v>5.5999999999999997E-6</v>
      </c>
      <c r="I25" s="673">
        <v>1.6000000000000001E-3</v>
      </c>
      <c r="J25" s="673">
        <v>5.4999999999999996E-9</v>
      </c>
      <c r="K25" s="673">
        <v>4.5999999999999999E-7</v>
      </c>
      <c r="L25" s="674">
        <v>1.9000000000000001E-5</v>
      </c>
      <c r="M25" s="669">
        <v>1</v>
      </c>
      <c r="N25" s="670">
        <v>0.13</v>
      </c>
      <c r="O25" s="671">
        <v>7.3</v>
      </c>
      <c r="P25" s="671">
        <v>1.1000000000000001E-3</v>
      </c>
      <c r="Q25" s="676" t="s">
        <v>1233</v>
      </c>
      <c r="R25" s="679" t="s">
        <v>1233</v>
      </c>
      <c r="S25" s="727"/>
      <c r="Y25" s="727"/>
    </row>
    <row r="26" spans="1:25" ht="11.25" customHeight="1" x14ac:dyDescent="0.2">
      <c r="A26" s="279" t="s">
        <v>736</v>
      </c>
      <c r="B26" s="841" t="s">
        <v>695</v>
      </c>
      <c r="C26" s="377" t="s">
        <v>679</v>
      </c>
      <c r="D26" s="1321">
        <v>252</v>
      </c>
      <c r="E26" s="55">
        <v>252.32</v>
      </c>
      <c r="F26" s="674">
        <v>599400</v>
      </c>
      <c r="G26" s="673">
        <v>4.8000000000000001E-2</v>
      </c>
      <c r="H26" s="673">
        <v>5.5999999999999997E-6</v>
      </c>
      <c r="I26" s="674">
        <v>1.5E-3</v>
      </c>
      <c r="J26" s="673">
        <v>4.9999999999999998E-7</v>
      </c>
      <c r="K26" s="673">
        <v>6.6000000000000003E-7</v>
      </c>
      <c r="L26" s="674">
        <v>2.6999999999999999E-5</v>
      </c>
      <c r="M26" s="669">
        <v>1</v>
      </c>
      <c r="N26" s="670">
        <v>0.13</v>
      </c>
      <c r="O26" s="671">
        <v>0.73</v>
      </c>
      <c r="P26" s="671">
        <v>1.1E-4</v>
      </c>
      <c r="Q26" s="676" t="s">
        <v>1233</v>
      </c>
      <c r="R26" s="679" t="s">
        <v>1233</v>
      </c>
      <c r="S26" s="727"/>
      <c r="Y26" s="727"/>
    </row>
    <row r="27" spans="1:25" ht="11.25" customHeight="1" x14ac:dyDescent="0.2">
      <c r="A27" s="279" t="s">
        <v>737</v>
      </c>
      <c r="B27" s="841" t="s">
        <v>695</v>
      </c>
      <c r="C27" s="377" t="s">
        <v>679</v>
      </c>
      <c r="D27" s="1323">
        <v>276</v>
      </c>
      <c r="E27" s="87">
        <v>276</v>
      </c>
      <c r="F27" s="674">
        <v>1600000</v>
      </c>
      <c r="G27" s="673">
        <v>4.8000000000000001E-2</v>
      </c>
      <c r="H27" s="673">
        <v>5.5999999999999997E-6</v>
      </c>
      <c r="I27" s="668">
        <v>2.5999999999999998E-4</v>
      </c>
      <c r="J27" s="668">
        <v>1E-10</v>
      </c>
      <c r="K27" s="674">
        <v>1.4399999999999999E-7</v>
      </c>
      <c r="L27" s="668">
        <v>5.9000000000000003E-6</v>
      </c>
      <c r="M27" s="669">
        <v>1</v>
      </c>
      <c r="N27" s="670">
        <v>0.13</v>
      </c>
      <c r="O27" s="671" t="s">
        <v>1233</v>
      </c>
      <c r="P27" s="671" t="s">
        <v>1233</v>
      </c>
      <c r="Q27" s="671">
        <v>0.04</v>
      </c>
      <c r="R27" s="679" t="s">
        <v>1233</v>
      </c>
      <c r="S27" s="727"/>
      <c r="Y27" s="727"/>
    </row>
    <row r="28" spans="1:25" ht="11.25" customHeight="1" x14ac:dyDescent="0.2">
      <c r="A28" s="279" t="s">
        <v>738</v>
      </c>
      <c r="B28" s="841" t="s">
        <v>695</v>
      </c>
      <c r="C28" s="377" t="s">
        <v>679</v>
      </c>
      <c r="D28" s="1321">
        <v>252</v>
      </c>
      <c r="E28" s="55">
        <v>252.32</v>
      </c>
      <c r="F28" s="674">
        <v>587400</v>
      </c>
      <c r="G28" s="673">
        <v>4.8000000000000001E-2</v>
      </c>
      <c r="H28" s="673">
        <v>5.5999999999999997E-6</v>
      </c>
      <c r="I28" s="674">
        <v>8.0000000000000004E-4</v>
      </c>
      <c r="J28" s="673">
        <v>9.6999999999999996E-10</v>
      </c>
      <c r="K28" s="673">
        <v>5.7999999999999995E-7</v>
      </c>
      <c r="L28" s="674">
        <v>2.4000000000000001E-5</v>
      </c>
      <c r="M28" s="669">
        <v>1</v>
      </c>
      <c r="N28" s="670">
        <v>0.13</v>
      </c>
      <c r="O28" s="671">
        <v>7.2999999999999995E-2</v>
      </c>
      <c r="P28" s="671">
        <v>1.1E-4</v>
      </c>
      <c r="Q28" s="676" t="s">
        <v>1233</v>
      </c>
      <c r="R28" s="679" t="s">
        <v>1233</v>
      </c>
      <c r="S28" s="727"/>
      <c r="Y28" s="727"/>
    </row>
    <row r="29" spans="1:25" ht="11.25" customHeight="1" x14ac:dyDescent="0.2">
      <c r="A29" s="279" t="s">
        <v>136</v>
      </c>
      <c r="B29" s="841" t="s">
        <v>695</v>
      </c>
      <c r="C29" s="377" t="s">
        <v>679</v>
      </c>
      <c r="D29" s="1321">
        <v>9</v>
      </c>
      <c r="E29" s="55">
        <v>9.01</v>
      </c>
      <c r="F29" s="673" t="s">
        <v>1233</v>
      </c>
      <c r="G29" s="673" t="s">
        <v>1233</v>
      </c>
      <c r="H29" s="673" t="s">
        <v>1233</v>
      </c>
      <c r="I29" s="673" t="s">
        <v>1233</v>
      </c>
      <c r="J29" s="673" t="s">
        <v>1233</v>
      </c>
      <c r="K29" s="673" t="s">
        <v>1233</v>
      </c>
      <c r="L29" s="673" t="s">
        <v>1233</v>
      </c>
      <c r="M29" s="670">
        <v>7.0000000000000001E-3</v>
      </c>
      <c r="N29" s="675" t="s">
        <v>1233</v>
      </c>
      <c r="O29" s="676" t="s">
        <v>1233</v>
      </c>
      <c r="P29" s="671">
        <v>2.3999999999999998E-3</v>
      </c>
      <c r="Q29" s="671">
        <v>2E-3</v>
      </c>
      <c r="R29" s="672">
        <v>2.0000000000000002E-5</v>
      </c>
      <c r="S29" s="727"/>
      <c r="Y29" s="727"/>
    </row>
    <row r="30" spans="1:25" ht="11.25" customHeight="1" x14ac:dyDescent="0.2">
      <c r="A30" s="279" t="s">
        <v>243</v>
      </c>
      <c r="B30" s="841" t="s">
        <v>693</v>
      </c>
      <c r="C30" s="377" t="s">
        <v>679</v>
      </c>
      <c r="D30" s="1321">
        <v>154</v>
      </c>
      <c r="E30" s="55">
        <v>154.21</v>
      </c>
      <c r="F30" s="674">
        <v>5129</v>
      </c>
      <c r="G30" s="674">
        <v>4.7E-2</v>
      </c>
      <c r="H30" s="674">
        <v>7.6000000000000001E-6</v>
      </c>
      <c r="I30" s="673">
        <v>7.48</v>
      </c>
      <c r="J30" s="673">
        <v>8.8999999999999999E-3</v>
      </c>
      <c r="K30" s="673">
        <v>3.1E-4</v>
      </c>
      <c r="L30" s="674">
        <v>1.2999999999999999E-2</v>
      </c>
      <c r="M30" s="669">
        <v>1</v>
      </c>
      <c r="N30" s="675" t="s">
        <v>1233</v>
      </c>
      <c r="O30" s="671">
        <v>8.0000000000000002E-3</v>
      </c>
      <c r="P30" s="654">
        <v>1.9999999999999999E-6</v>
      </c>
      <c r="Q30" s="676">
        <v>0.5</v>
      </c>
      <c r="R30" s="672">
        <v>4.0000000000000002E-4</v>
      </c>
      <c r="S30" s="727"/>
      <c r="Y30" s="727"/>
    </row>
    <row r="31" spans="1:25" ht="11.25" customHeight="1" x14ac:dyDescent="0.2">
      <c r="A31" s="279" t="s">
        <v>137</v>
      </c>
      <c r="B31" s="841" t="s">
        <v>693</v>
      </c>
      <c r="C31" s="377" t="s">
        <v>694</v>
      </c>
      <c r="D31" s="1321">
        <v>143</v>
      </c>
      <c r="E31" s="55">
        <v>143.01</v>
      </c>
      <c r="F31" s="673">
        <v>32.21</v>
      </c>
      <c r="G31" s="674">
        <v>5.7000000000000002E-2</v>
      </c>
      <c r="H31" s="674">
        <v>8.6999999999999997E-6</v>
      </c>
      <c r="I31" s="674">
        <v>17200</v>
      </c>
      <c r="J31" s="673">
        <v>1.55</v>
      </c>
      <c r="K31" s="673">
        <v>1.7E-5</v>
      </c>
      <c r="L31" s="674">
        <v>6.9999999999999999E-4</v>
      </c>
      <c r="M31" s="669">
        <v>1</v>
      </c>
      <c r="N31" s="675" t="s">
        <v>1233</v>
      </c>
      <c r="O31" s="671">
        <v>1.1000000000000001</v>
      </c>
      <c r="P31" s="671">
        <v>3.3E-4</v>
      </c>
      <c r="Q31" s="676" t="s">
        <v>1233</v>
      </c>
      <c r="R31" s="679" t="s">
        <v>1233</v>
      </c>
      <c r="S31" s="727"/>
      <c r="Y31" s="727"/>
    </row>
    <row r="32" spans="1:25" ht="11.25" customHeight="1" x14ac:dyDescent="0.2">
      <c r="A32" s="279" t="s">
        <v>1177</v>
      </c>
      <c r="B32" s="841" t="s">
        <v>693</v>
      </c>
      <c r="C32" s="377" t="s">
        <v>694</v>
      </c>
      <c r="D32" s="1321">
        <v>171</v>
      </c>
      <c r="E32" s="87">
        <v>171</v>
      </c>
      <c r="F32" s="668">
        <v>61</v>
      </c>
      <c r="G32" s="668">
        <v>6.3100000000000003E-2</v>
      </c>
      <c r="H32" s="668">
        <v>6.3999999999999997E-6</v>
      </c>
      <c r="I32" s="668">
        <v>1700</v>
      </c>
      <c r="J32" s="668">
        <v>0.53</v>
      </c>
      <c r="K32" s="668">
        <v>1.13E-4</v>
      </c>
      <c r="L32" s="668">
        <v>4.6299999999999996E-3</v>
      </c>
      <c r="M32" s="669">
        <v>1</v>
      </c>
      <c r="N32" s="675" t="s">
        <v>1233</v>
      </c>
      <c r="O32" s="671">
        <v>7.0000000000000007E-2</v>
      </c>
      <c r="P32" s="671">
        <v>1.0000000000000001E-5</v>
      </c>
      <c r="Q32" s="674">
        <v>0.04</v>
      </c>
      <c r="R32" s="679">
        <v>0.14000000000000001</v>
      </c>
      <c r="S32" s="727"/>
      <c r="Y32" s="727"/>
    </row>
    <row r="33" spans="1:25" ht="11.25" customHeight="1" x14ac:dyDescent="0.2">
      <c r="A33" s="279" t="s">
        <v>138</v>
      </c>
      <c r="B33" s="841" t="s">
        <v>695</v>
      </c>
      <c r="C33" s="377" t="s">
        <v>679</v>
      </c>
      <c r="D33" s="1321">
        <v>391</v>
      </c>
      <c r="E33" s="55">
        <v>390.57</v>
      </c>
      <c r="F33" s="674">
        <v>119600</v>
      </c>
      <c r="G33" s="673">
        <v>1.7000000000000001E-2</v>
      </c>
      <c r="H33" s="673">
        <v>4.1999999999999996E-6</v>
      </c>
      <c r="I33" s="674">
        <v>0.27</v>
      </c>
      <c r="J33" s="673">
        <v>1.4000000000000001E-7</v>
      </c>
      <c r="K33" s="673">
        <v>2.7000000000000001E-7</v>
      </c>
      <c r="L33" s="674">
        <v>1.1E-5</v>
      </c>
      <c r="M33" s="669">
        <v>1</v>
      </c>
      <c r="N33" s="670">
        <v>0.1</v>
      </c>
      <c r="O33" s="671">
        <v>1.4E-2</v>
      </c>
      <c r="P33" s="671">
        <v>2.3999999999999999E-6</v>
      </c>
      <c r="Q33" s="671">
        <v>0.02</v>
      </c>
      <c r="R33" s="679" t="s">
        <v>1233</v>
      </c>
      <c r="S33" s="727"/>
      <c r="Y33" s="727"/>
    </row>
    <row r="34" spans="1:25" ht="11.25" customHeight="1" x14ac:dyDescent="0.2">
      <c r="A34" s="279" t="s">
        <v>139</v>
      </c>
      <c r="B34" s="841" t="s">
        <v>695</v>
      </c>
      <c r="C34" s="377" t="s">
        <v>679</v>
      </c>
      <c r="D34" s="1321">
        <v>14</v>
      </c>
      <c r="E34" s="55">
        <v>13.84</v>
      </c>
      <c r="F34" s="673" t="s">
        <v>1233</v>
      </c>
      <c r="G34" s="673" t="s">
        <v>1233</v>
      </c>
      <c r="H34" s="673" t="s">
        <v>1233</v>
      </c>
      <c r="I34" s="673" t="s">
        <v>1233</v>
      </c>
      <c r="J34" s="673" t="s">
        <v>1233</v>
      </c>
      <c r="K34" s="673" t="s">
        <v>1233</v>
      </c>
      <c r="L34" s="673" t="s">
        <v>1233</v>
      </c>
      <c r="M34" s="669">
        <v>1</v>
      </c>
      <c r="N34" s="675" t="s">
        <v>1233</v>
      </c>
      <c r="O34" s="676" t="s">
        <v>1233</v>
      </c>
      <c r="P34" s="676" t="s">
        <v>1233</v>
      </c>
      <c r="Q34" s="671">
        <v>0.2</v>
      </c>
      <c r="R34" s="672">
        <v>0.02</v>
      </c>
      <c r="S34" s="727"/>
      <c r="Y34" s="727"/>
    </row>
    <row r="35" spans="1:25" ht="11.25" customHeight="1" x14ac:dyDescent="0.2">
      <c r="A35" s="279" t="s">
        <v>140</v>
      </c>
      <c r="B35" s="841" t="s">
        <v>693</v>
      </c>
      <c r="C35" s="377" t="s">
        <v>694</v>
      </c>
      <c r="D35" s="1321">
        <v>164</v>
      </c>
      <c r="E35" s="55">
        <v>163.83000000000001</v>
      </c>
      <c r="F35" s="673">
        <v>31.82</v>
      </c>
      <c r="G35" s="674">
        <v>5.6000000000000001E-2</v>
      </c>
      <c r="H35" s="674">
        <v>1.1E-5</v>
      </c>
      <c r="I35" s="673">
        <v>3032</v>
      </c>
      <c r="J35" s="673">
        <v>50</v>
      </c>
      <c r="K35" s="673">
        <v>2.0999999999999999E-3</v>
      </c>
      <c r="L35" s="674">
        <v>8.6999999999999994E-2</v>
      </c>
      <c r="M35" s="669">
        <v>1</v>
      </c>
      <c r="N35" s="675" t="s">
        <v>1233</v>
      </c>
      <c r="O35" s="671">
        <v>6.2E-2</v>
      </c>
      <c r="P35" s="671">
        <v>3.6999999999999998E-5</v>
      </c>
      <c r="Q35" s="671">
        <v>0.02</v>
      </c>
      <c r="R35" s="757">
        <v>0.08</v>
      </c>
      <c r="S35" s="727"/>
      <c r="Y35" s="727"/>
    </row>
    <row r="36" spans="1:25" s="308" customFormat="1" ht="12" customHeight="1" x14ac:dyDescent="0.2">
      <c r="A36" s="279" t="s">
        <v>141</v>
      </c>
      <c r="B36" s="841" t="s">
        <v>1437</v>
      </c>
      <c r="C36" s="377" t="s">
        <v>679</v>
      </c>
      <c r="D36" s="1321">
        <v>253</v>
      </c>
      <c r="E36" s="55">
        <v>252.73</v>
      </c>
      <c r="F36" s="673">
        <v>31.82</v>
      </c>
      <c r="G36" s="673">
        <v>3.5999999999999997E-2</v>
      </c>
      <c r="H36" s="673">
        <v>1.0000000000000001E-5</v>
      </c>
      <c r="I36" s="674">
        <v>3100</v>
      </c>
      <c r="J36" s="673">
        <v>5.4</v>
      </c>
      <c r="K36" s="673">
        <v>5.4000000000000001E-4</v>
      </c>
      <c r="L36" s="674">
        <v>2.1999999999999999E-2</v>
      </c>
      <c r="M36" s="669">
        <v>1</v>
      </c>
      <c r="N36" s="675" t="s">
        <v>1233</v>
      </c>
      <c r="O36" s="671">
        <v>7.9000000000000008E-3</v>
      </c>
      <c r="P36" s="671">
        <v>1.1000000000000001E-6</v>
      </c>
      <c r="Q36" s="671">
        <v>0.02</v>
      </c>
      <c r="R36" s="679" t="s">
        <v>1233</v>
      </c>
      <c r="S36" s="727"/>
      <c r="Y36" s="727"/>
    </row>
    <row r="37" spans="1:25" ht="11.25" customHeight="1" x14ac:dyDescent="0.2">
      <c r="A37" s="279" t="s">
        <v>142</v>
      </c>
      <c r="B37" s="841" t="s">
        <v>693</v>
      </c>
      <c r="C37" s="377" t="s">
        <v>29</v>
      </c>
      <c r="D37" s="1321">
        <v>95</v>
      </c>
      <c r="E37" s="55">
        <v>94.94</v>
      </c>
      <c r="F37" s="673">
        <v>13.22</v>
      </c>
      <c r="G37" s="674">
        <v>0.1</v>
      </c>
      <c r="H37" s="673">
        <v>1.4E-5</v>
      </c>
      <c r="I37" s="674">
        <v>15200</v>
      </c>
      <c r="J37" s="673">
        <v>1616</v>
      </c>
      <c r="K37" s="673">
        <v>7.3000000000000001E-3</v>
      </c>
      <c r="L37" s="673">
        <v>0.3</v>
      </c>
      <c r="M37" s="669">
        <v>1</v>
      </c>
      <c r="N37" s="675" t="s">
        <v>1233</v>
      </c>
      <c r="O37" s="676" t="s">
        <v>1233</v>
      </c>
      <c r="P37" s="676" t="s">
        <v>1233</v>
      </c>
      <c r="Q37" s="671">
        <v>1.4E-3</v>
      </c>
      <c r="R37" s="672">
        <v>5.0000000000000001E-3</v>
      </c>
      <c r="S37" s="727"/>
      <c r="Y37" s="727"/>
    </row>
    <row r="38" spans="1:25" ht="11.25" customHeight="1" x14ac:dyDescent="0.2">
      <c r="A38" s="279" t="s">
        <v>143</v>
      </c>
      <c r="B38" s="841" t="s">
        <v>695</v>
      </c>
      <c r="C38" s="377" t="s">
        <v>679</v>
      </c>
      <c r="D38" s="1321">
        <v>112</v>
      </c>
      <c r="E38" s="55">
        <v>112.41</v>
      </c>
      <c r="F38" s="673" t="s">
        <v>1233</v>
      </c>
      <c r="G38" s="673" t="s">
        <v>1233</v>
      </c>
      <c r="H38" s="673" t="s">
        <v>1233</v>
      </c>
      <c r="I38" s="673" t="s">
        <v>1233</v>
      </c>
      <c r="J38" s="673" t="s">
        <v>1233</v>
      </c>
      <c r="K38" s="673" t="s">
        <v>1233</v>
      </c>
      <c r="L38" s="673" t="s">
        <v>1233</v>
      </c>
      <c r="M38" s="675">
        <v>2.5000000000000001E-2</v>
      </c>
      <c r="N38" s="670">
        <v>1E-3</v>
      </c>
      <c r="O38" s="676" t="s">
        <v>1233</v>
      </c>
      <c r="P38" s="671">
        <v>1.8E-3</v>
      </c>
      <c r="Q38" s="676">
        <v>1E-3</v>
      </c>
      <c r="R38" s="677">
        <v>1.0000000000000001E-5</v>
      </c>
      <c r="S38" s="727"/>
      <c r="Y38" s="727"/>
    </row>
    <row r="39" spans="1:25" ht="11.25" customHeight="1" x14ac:dyDescent="0.2">
      <c r="A39" s="279" t="s">
        <v>144</v>
      </c>
      <c r="B39" s="841" t="s">
        <v>693</v>
      </c>
      <c r="C39" s="377" t="s">
        <v>694</v>
      </c>
      <c r="D39" s="1321">
        <v>154</v>
      </c>
      <c r="E39" s="55">
        <v>153.82</v>
      </c>
      <c r="F39" s="673">
        <v>43.89</v>
      </c>
      <c r="G39" s="674">
        <v>5.7000000000000002E-2</v>
      </c>
      <c r="H39" s="674">
        <v>9.7999999999999993E-6</v>
      </c>
      <c r="I39" s="674">
        <v>793</v>
      </c>
      <c r="J39" s="673">
        <v>115</v>
      </c>
      <c r="K39" s="673">
        <v>2.8000000000000001E-2</v>
      </c>
      <c r="L39" s="674">
        <v>1.1000000000000001</v>
      </c>
      <c r="M39" s="669">
        <v>1</v>
      </c>
      <c r="N39" s="675" t="s">
        <v>1233</v>
      </c>
      <c r="O39" s="671">
        <v>7.0000000000000007E-2</v>
      </c>
      <c r="P39" s="671">
        <v>6.0000000000000002E-6</v>
      </c>
      <c r="Q39" s="671">
        <v>4.0000000000000001E-3</v>
      </c>
      <c r="R39" s="672">
        <v>0.1</v>
      </c>
      <c r="S39" s="727"/>
      <c r="Y39" s="727"/>
    </row>
    <row r="40" spans="1:25" ht="11.25" customHeight="1" x14ac:dyDescent="0.2">
      <c r="A40" s="279" t="s">
        <v>655</v>
      </c>
      <c r="B40" s="841" t="s">
        <v>1437</v>
      </c>
      <c r="C40" s="377" t="s">
        <v>679</v>
      </c>
      <c r="D40" s="1321">
        <v>410</v>
      </c>
      <c r="E40" s="55">
        <v>409.78</v>
      </c>
      <c r="F40" s="673">
        <v>67540</v>
      </c>
      <c r="G40" s="673">
        <v>2.1000000000000001E-2</v>
      </c>
      <c r="H40" s="673">
        <v>5.4E-6</v>
      </c>
      <c r="I40" s="674">
        <v>5.6000000000000001E-2</v>
      </c>
      <c r="J40" s="673">
        <v>1.0000000000000001E-5</v>
      </c>
      <c r="K40" s="673">
        <v>4.8999999999999998E-5</v>
      </c>
      <c r="L40" s="674">
        <v>2E-3</v>
      </c>
      <c r="M40" s="669">
        <v>1</v>
      </c>
      <c r="N40" s="670">
        <v>0.04</v>
      </c>
      <c r="O40" s="671">
        <v>0.35</v>
      </c>
      <c r="P40" s="671">
        <v>1E-4</v>
      </c>
      <c r="Q40" s="671">
        <v>5.0000000000000001E-4</v>
      </c>
      <c r="R40" s="672">
        <v>6.9999999999999999E-4</v>
      </c>
      <c r="S40" s="727"/>
      <c r="Y40" s="727"/>
    </row>
    <row r="41" spans="1:25" ht="11.25" customHeight="1" x14ac:dyDescent="0.2">
      <c r="A41" s="279" t="s">
        <v>145</v>
      </c>
      <c r="B41" s="841" t="s">
        <v>695</v>
      </c>
      <c r="C41" s="377" t="s">
        <v>679</v>
      </c>
      <c r="D41" s="1321">
        <v>128</v>
      </c>
      <c r="E41" s="55">
        <v>127.57</v>
      </c>
      <c r="F41" s="674">
        <v>112.7</v>
      </c>
      <c r="G41" s="674">
        <v>7.0000000000000007E-2</v>
      </c>
      <c r="H41" s="674">
        <v>1.0000000000000001E-5</v>
      </c>
      <c r="I41" s="674">
        <v>3900</v>
      </c>
      <c r="J41" s="673">
        <v>2.7E-2</v>
      </c>
      <c r="K41" s="673">
        <v>1.1999999999999999E-6</v>
      </c>
      <c r="L41" s="674">
        <v>4.6999999999999997E-5</v>
      </c>
      <c r="M41" s="669">
        <v>1</v>
      </c>
      <c r="N41" s="670">
        <v>0.1</v>
      </c>
      <c r="O41" s="671">
        <v>0.2</v>
      </c>
      <c r="P41" s="676" t="s">
        <v>1233</v>
      </c>
      <c r="Q41" s="671">
        <v>4.0000000000000001E-3</v>
      </c>
      <c r="R41" s="679" t="s">
        <v>1233</v>
      </c>
      <c r="S41" s="727"/>
      <c r="Y41" s="727"/>
    </row>
    <row r="42" spans="1:25" ht="11.25" customHeight="1" x14ac:dyDescent="0.2">
      <c r="A42" s="279" t="s">
        <v>146</v>
      </c>
      <c r="B42" s="841" t="s">
        <v>693</v>
      </c>
      <c r="C42" s="377" t="s">
        <v>694</v>
      </c>
      <c r="D42" s="1321">
        <v>113</v>
      </c>
      <c r="E42" s="55">
        <v>112.56</v>
      </c>
      <c r="F42" s="673">
        <v>233.9</v>
      </c>
      <c r="G42" s="674">
        <v>7.1999999999999995E-2</v>
      </c>
      <c r="H42" s="674">
        <v>9.5000000000000005E-6</v>
      </c>
      <c r="I42" s="674">
        <v>498</v>
      </c>
      <c r="J42" s="673">
        <v>11.97</v>
      </c>
      <c r="K42" s="673">
        <v>3.0999999999999999E-3</v>
      </c>
      <c r="L42" s="674">
        <v>0.13</v>
      </c>
      <c r="M42" s="669">
        <v>1</v>
      </c>
      <c r="N42" s="675" t="s">
        <v>1233</v>
      </c>
      <c r="O42" s="676" t="s">
        <v>1233</v>
      </c>
      <c r="P42" s="676" t="s">
        <v>1233</v>
      </c>
      <c r="Q42" s="671">
        <v>0.02</v>
      </c>
      <c r="R42" s="672">
        <v>0.05</v>
      </c>
      <c r="S42" s="727"/>
      <c r="Y42" s="727"/>
    </row>
    <row r="43" spans="1:25" ht="11.25" customHeight="1" x14ac:dyDescent="0.2">
      <c r="A43" s="279" t="s">
        <v>829</v>
      </c>
      <c r="B43" s="841" t="s">
        <v>693</v>
      </c>
      <c r="C43" s="377" t="s">
        <v>29</v>
      </c>
      <c r="D43" s="1321">
        <v>65</v>
      </c>
      <c r="E43" s="55">
        <v>64.52</v>
      </c>
      <c r="F43" s="673">
        <v>21.73</v>
      </c>
      <c r="G43" s="673">
        <v>0.1</v>
      </c>
      <c r="H43" s="674">
        <v>1.2E-5</v>
      </c>
      <c r="I43" s="674">
        <v>6710</v>
      </c>
      <c r="J43" s="673">
        <v>1008</v>
      </c>
      <c r="K43" s="674">
        <v>1.0999999999999999E-2</v>
      </c>
      <c r="L43" s="674">
        <v>0.45</v>
      </c>
      <c r="M43" s="669">
        <v>1</v>
      </c>
      <c r="N43" s="675" t="s">
        <v>1233</v>
      </c>
      <c r="O43" s="676" t="s">
        <v>1233</v>
      </c>
      <c r="P43" s="676" t="s">
        <v>1233</v>
      </c>
      <c r="Q43" s="676" t="s">
        <v>1233</v>
      </c>
      <c r="R43" s="672">
        <v>10</v>
      </c>
      <c r="S43" s="727"/>
      <c r="Y43" s="727"/>
    </row>
    <row r="44" spans="1:25" ht="11.25" customHeight="1" x14ac:dyDescent="0.2">
      <c r="A44" s="307" t="s">
        <v>147</v>
      </c>
      <c r="B44" s="841" t="s">
        <v>693</v>
      </c>
      <c r="C44" s="377" t="s">
        <v>694</v>
      </c>
      <c r="D44" s="1321">
        <v>119</v>
      </c>
      <c r="E44" s="55">
        <v>119.38</v>
      </c>
      <c r="F44" s="673">
        <v>31.82</v>
      </c>
      <c r="G44" s="674">
        <v>7.6999999999999999E-2</v>
      </c>
      <c r="H44" s="674">
        <v>1.1E-5</v>
      </c>
      <c r="I44" s="674">
        <v>7950</v>
      </c>
      <c r="J44" s="673">
        <v>197</v>
      </c>
      <c r="K44" s="673">
        <v>3.7000000000000002E-3</v>
      </c>
      <c r="L44" s="674">
        <v>0.15</v>
      </c>
      <c r="M44" s="669">
        <v>1</v>
      </c>
      <c r="N44" s="675" t="s">
        <v>1233</v>
      </c>
      <c r="O44" s="671">
        <v>3.1E-2</v>
      </c>
      <c r="P44" s="671">
        <v>2.3E-5</v>
      </c>
      <c r="Q44" s="671">
        <v>0.01</v>
      </c>
      <c r="R44" s="672">
        <v>9.8000000000000004E-2</v>
      </c>
      <c r="S44" s="727"/>
      <c r="Y44" s="727"/>
    </row>
    <row r="45" spans="1:25" ht="11.25" customHeight="1" x14ac:dyDescent="0.2">
      <c r="A45" s="279" t="s">
        <v>830</v>
      </c>
      <c r="B45" s="841" t="s">
        <v>693</v>
      </c>
      <c r="C45" s="375" t="s">
        <v>29</v>
      </c>
      <c r="D45" s="1324">
        <v>50</v>
      </c>
      <c r="E45" s="55">
        <v>50.49</v>
      </c>
      <c r="F45" s="673">
        <v>13.22</v>
      </c>
      <c r="G45" s="674">
        <v>0.12</v>
      </c>
      <c r="H45" s="674">
        <v>1.4E-5</v>
      </c>
      <c r="I45" s="674">
        <v>5320</v>
      </c>
      <c r="J45" s="673">
        <v>4300</v>
      </c>
      <c r="K45" s="673">
        <v>8.8000000000000005E-3</v>
      </c>
      <c r="L45" s="674">
        <v>0.36</v>
      </c>
      <c r="M45" s="669">
        <v>1</v>
      </c>
      <c r="N45" s="675" t="s">
        <v>1233</v>
      </c>
      <c r="O45" s="676" t="s">
        <v>1233</v>
      </c>
      <c r="P45" s="676" t="s">
        <v>1233</v>
      </c>
      <c r="Q45" s="676" t="s">
        <v>1233</v>
      </c>
      <c r="R45" s="672">
        <v>0.09</v>
      </c>
      <c r="S45" s="727"/>
      <c r="Y45" s="727"/>
    </row>
    <row r="46" spans="1:25" ht="11.25" customHeight="1" x14ac:dyDescent="0.2">
      <c r="A46" s="279" t="s">
        <v>148</v>
      </c>
      <c r="B46" s="841" t="s">
        <v>693</v>
      </c>
      <c r="C46" s="375" t="s">
        <v>694</v>
      </c>
      <c r="D46" s="1324">
        <v>129</v>
      </c>
      <c r="E46" s="55">
        <v>128.56</v>
      </c>
      <c r="F46" s="673">
        <v>388</v>
      </c>
      <c r="G46" s="674">
        <v>6.6000000000000003E-2</v>
      </c>
      <c r="H46" s="674">
        <v>9.5000000000000005E-6</v>
      </c>
      <c r="I46" s="673">
        <v>11300</v>
      </c>
      <c r="J46" s="673">
        <v>2.5</v>
      </c>
      <c r="K46" s="673">
        <v>1.1E-5</v>
      </c>
      <c r="L46" s="674">
        <v>4.6000000000000001E-4</v>
      </c>
      <c r="M46" s="669">
        <v>1</v>
      </c>
      <c r="N46" s="675" t="s">
        <v>1233</v>
      </c>
      <c r="O46" s="676" t="s">
        <v>1233</v>
      </c>
      <c r="P46" s="676" t="s">
        <v>1233</v>
      </c>
      <c r="Q46" s="671">
        <v>5.0000000000000001E-3</v>
      </c>
      <c r="R46" s="757">
        <v>0.02</v>
      </c>
      <c r="S46" s="727"/>
      <c r="Y46" s="727"/>
    </row>
    <row r="47" spans="1:25" ht="11.25" customHeight="1" x14ac:dyDescent="0.2">
      <c r="A47" s="279" t="s">
        <v>653</v>
      </c>
      <c r="B47" s="841" t="s">
        <v>695</v>
      </c>
      <c r="C47" s="375" t="s">
        <v>679</v>
      </c>
      <c r="D47" s="1324">
        <v>52</v>
      </c>
      <c r="E47" s="87">
        <v>52</v>
      </c>
      <c r="F47" s="680" t="s">
        <v>1233</v>
      </c>
      <c r="G47" s="680" t="s">
        <v>1233</v>
      </c>
      <c r="H47" s="680" t="s">
        <v>1233</v>
      </c>
      <c r="I47" s="680" t="s">
        <v>1233</v>
      </c>
      <c r="J47" s="680" t="s">
        <v>1233</v>
      </c>
      <c r="K47" s="680" t="s">
        <v>1233</v>
      </c>
      <c r="L47" s="680" t="s">
        <v>1233</v>
      </c>
      <c r="M47" s="681">
        <v>1.2999999999999999E-2</v>
      </c>
      <c r="N47" s="675" t="s">
        <v>1233</v>
      </c>
      <c r="O47" s="676" t="s">
        <v>1233</v>
      </c>
      <c r="P47" s="676" t="s">
        <v>1233</v>
      </c>
      <c r="Q47" s="676" t="s">
        <v>1233</v>
      </c>
      <c r="R47" s="679" t="s">
        <v>1233</v>
      </c>
      <c r="S47" s="727"/>
      <c r="Y47" s="727"/>
    </row>
    <row r="48" spans="1:25" ht="11.25" customHeight="1" x14ac:dyDescent="0.2">
      <c r="A48" s="279" t="s">
        <v>827</v>
      </c>
      <c r="B48" s="841" t="s">
        <v>695</v>
      </c>
      <c r="C48" s="375" t="s">
        <v>679</v>
      </c>
      <c r="D48" s="1324">
        <v>52</v>
      </c>
      <c r="E48" s="55">
        <v>52</v>
      </c>
      <c r="F48" s="673" t="s">
        <v>1233</v>
      </c>
      <c r="G48" s="673" t="s">
        <v>1233</v>
      </c>
      <c r="H48" s="673" t="s">
        <v>1233</v>
      </c>
      <c r="I48" s="673" t="s">
        <v>1233</v>
      </c>
      <c r="J48" s="673" t="s">
        <v>1233</v>
      </c>
      <c r="K48" s="673" t="s">
        <v>1233</v>
      </c>
      <c r="L48" s="673" t="s">
        <v>1233</v>
      </c>
      <c r="M48" s="670">
        <v>1.2999999999999999E-2</v>
      </c>
      <c r="N48" s="675" t="s">
        <v>1233</v>
      </c>
      <c r="O48" s="676" t="s">
        <v>1233</v>
      </c>
      <c r="P48" s="676" t="s">
        <v>1233</v>
      </c>
      <c r="Q48" s="671">
        <v>1.5</v>
      </c>
      <c r="R48" s="679" t="s">
        <v>1233</v>
      </c>
      <c r="S48" s="727"/>
      <c r="Y48" s="727"/>
    </row>
    <row r="49" spans="1:25" ht="11.25" customHeight="1" x14ac:dyDescent="0.2">
      <c r="A49" s="279" t="s">
        <v>828</v>
      </c>
      <c r="B49" s="841" t="s">
        <v>695</v>
      </c>
      <c r="C49" s="375" t="s">
        <v>679</v>
      </c>
      <c r="D49" s="1324">
        <v>52</v>
      </c>
      <c r="E49" s="87">
        <v>52</v>
      </c>
      <c r="F49" s="673" t="s">
        <v>1233</v>
      </c>
      <c r="G49" s="673" t="s">
        <v>1233</v>
      </c>
      <c r="H49" s="673" t="s">
        <v>1233</v>
      </c>
      <c r="I49" s="674">
        <v>1690000</v>
      </c>
      <c r="J49" s="673" t="s">
        <v>1233</v>
      </c>
      <c r="K49" s="673" t="s">
        <v>1233</v>
      </c>
      <c r="L49" s="673" t="s">
        <v>1233</v>
      </c>
      <c r="M49" s="670">
        <v>2.5000000000000001E-2</v>
      </c>
      <c r="N49" s="675" t="s">
        <v>1233</v>
      </c>
      <c r="O49" s="671">
        <v>0.5</v>
      </c>
      <c r="P49" s="671">
        <v>8.4000000000000005E-2</v>
      </c>
      <c r="Q49" s="671">
        <v>3.0000000000000001E-3</v>
      </c>
      <c r="R49" s="672">
        <v>1E-4</v>
      </c>
      <c r="S49" s="727"/>
      <c r="Y49" s="727"/>
    </row>
    <row r="50" spans="1:25" ht="11.25" customHeight="1" x14ac:dyDescent="0.2">
      <c r="A50" s="279" t="s">
        <v>149</v>
      </c>
      <c r="B50" s="841" t="s">
        <v>695</v>
      </c>
      <c r="C50" s="375" t="s">
        <v>679</v>
      </c>
      <c r="D50" s="1324">
        <v>228</v>
      </c>
      <c r="E50" s="55">
        <v>228.3</v>
      </c>
      <c r="F50" s="674">
        <v>180500</v>
      </c>
      <c r="G50" s="673">
        <v>2.5999999999999999E-2</v>
      </c>
      <c r="H50" s="673">
        <v>6.7000000000000002E-6</v>
      </c>
      <c r="I50" s="674">
        <v>2E-3</v>
      </c>
      <c r="J50" s="673">
        <v>6.2000000000000001E-9</v>
      </c>
      <c r="K50" s="673">
        <v>5.2000000000000002E-6</v>
      </c>
      <c r="L50" s="674">
        <v>2.1000000000000001E-4</v>
      </c>
      <c r="M50" s="669">
        <v>1</v>
      </c>
      <c r="N50" s="670">
        <v>0.13</v>
      </c>
      <c r="O50" s="671">
        <v>7.3000000000000001E-3</v>
      </c>
      <c r="P50" s="671">
        <v>1.1E-5</v>
      </c>
      <c r="Q50" s="676" t="s">
        <v>1233</v>
      </c>
      <c r="R50" s="679" t="s">
        <v>1233</v>
      </c>
      <c r="S50" s="727"/>
      <c r="Y50" s="727"/>
    </row>
    <row r="51" spans="1:25" ht="11.25" customHeight="1" x14ac:dyDescent="0.2">
      <c r="A51" s="279" t="s">
        <v>150</v>
      </c>
      <c r="B51" s="841" t="s">
        <v>695</v>
      </c>
      <c r="C51" s="375" t="s">
        <v>679</v>
      </c>
      <c r="D51" s="1324">
        <v>59</v>
      </c>
      <c r="E51" s="87">
        <v>59</v>
      </c>
      <c r="F51" s="680" t="s">
        <v>1233</v>
      </c>
      <c r="G51" s="680" t="s">
        <v>1233</v>
      </c>
      <c r="H51" s="680" t="s">
        <v>1233</v>
      </c>
      <c r="I51" s="680" t="s">
        <v>1233</v>
      </c>
      <c r="J51" s="680" t="s">
        <v>1233</v>
      </c>
      <c r="K51" s="680" t="s">
        <v>1233</v>
      </c>
      <c r="L51" s="680" t="s">
        <v>1233</v>
      </c>
      <c r="M51" s="669">
        <v>1</v>
      </c>
      <c r="N51" s="675" t="s">
        <v>1233</v>
      </c>
      <c r="O51" s="676" t="s">
        <v>1233</v>
      </c>
      <c r="P51" s="671">
        <v>8.9999999999999993E-3</v>
      </c>
      <c r="Q51" s="674">
        <v>2.9999999999999997E-4</v>
      </c>
      <c r="R51" s="679">
        <v>6.0000000000000002E-6</v>
      </c>
      <c r="S51" s="727"/>
      <c r="Y51" s="727"/>
    </row>
    <row r="52" spans="1:25" ht="11.25" customHeight="1" x14ac:dyDescent="0.2">
      <c r="A52" s="279" t="s">
        <v>151</v>
      </c>
      <c r="B52" s="841" t="s">
        <v>695</v>
      </c>
      <c r="C52" s="375" t="s">
        <v>679</v>
      </c>
      <c r="D52" s="1324">
        <v>64</v>
      </c>
      <c r="E52" s="55">
        <v>63.55</v>
      </c>
      <c r="F52" s="673" t="s">
        <v>1233</v>
      </c>
      <c r="G52" s="673" t="s">
        <v>1233</v>
      </c>
      <c r="H52" s="673" t="s">
        <v>1233</v>
      </c>
      <c r="I52" s="673" t="s">
        <v>1233</v>
      </c>
      <c r="J52" s="673" t="s">
        <v>1233</v>
      </c>
      <c r="K52" s="673" t="s">
        <v>1233</v>
      </c>
      <c r="L52" s="673" t="s">
        <v>1233</v>
      </c>
      <c r="M52" s="669">
        <v>1</v>
      </c>
      <c r="N52" s="675" t="s">
        <v>1233</v>
      </c>
      <c r="O52" s="676" t="s">
        <v>1233</v>
      </c>
      <c r="P52" s="676" t="s">
        <v>1233</v>
      </c>
      <c r="Q52" s="671">
        <v>0.04</v>
      </c>
      <c r="R52" s="679" t="s">
        <v>1233</v>
      </c>
      <c r="S52" s="727"/>
      <c r="Y52" s="727"/>
    </row>
    <row r="53" spans="1:25" ht="11.25" customHeight="1" x14ac:dyDescent="0.2">
      <c r="A53" s="279" t="s">
        <v>152</v>
      </c>
      <c r="B53" s="841" t="s">
        <v>693</v>
      </c>
      <c r="C53" s="375" t="s">
        <v>679</v>
      </c>
      <c r="D53" s="1325">
        <v>27</v>
      </c>
      <c r="E53" s="55">
        <v>27.03</v>
      </c>
      <c r="F53" s="674" t="s">
        <v>1233</v>
      </c>
      <c r="G53" s="673">
        <v>0.2109549</v>
      </c>
      <c r="H53" s="673">
        <v>2.4600000000000002E-5</v>
      </c>
      <c r="I53" s="673">
        <v>95400</v>
      </c>
      <c r="J53" s="673">
        <v>308</v>
      </c>
      <c r="K53" s="673">
        <v>1.01E-4</v>
      </c>
      <c r="L53" s="673">
        <v>4.15E-3</v>
      </c>
      <c r="M53" s="669">
        <v>1</v>
      </c>
      <c r="N53" s="675" t="s">
        <v>1233</v>
      </c>
      <c r="O53" s="671" t="s">
        <v>1233</v>
      </c>
      <c r="P53" s="671" t="s">
        <v>1233</v>
      </c>
      <c r="Q53" s="676">
        <v>5.9999999999999995E-4</v>
      </c>
      <c r="R53" s="1326">
        <v>8.0000000000000004E-4</v>
      </c>
      <c r="S53" s="727"/>
      <c r="Y53" s="727"/>
    </row>
    <row r="54" spans="1:25" ht="11.25" customHeight="1" x14ac:dyDescent="0.2">
      <c r="A54" s="279" t="s">
        <v>105</v>
      </c>
      <c r="B54" s="841" t="s">
        <v>695</v>
      </c>
      <c r="C54" s="375" t="s">
        <v>679</v>
      </c>
      <c r="D54" s="1324">
        <v>222</v>
      </c>
      <c r="E54" s="55">
        <v>222.12</v>
      </c>
      <c r="F54" s="673">
        <v>89.07</v>
      </c>
      <c r="G54" s="673">
        <v>3.1E-2</v>
      </c>
      <c r="H54" s="673">
        <v>8.4999999999999999E-6</v>
      </c>
      <c r="I54" s="674">
        <v>59.7</v>
      </c>
      <c r="J54" s="673">
        <v>4.1000000000000003E-9</v>
      </c>
      <c r="K54" s="673">
        <v>1.9999999999999999E-11</v>
      </c>
      <c r="L54" s="673">
        <v>8.1999999999999996E-10</v>
      </c>
      <c r="M54" s="669">
        <v>1</v>
      </c>
      <c r="N54" s="670">
        <v>1.4999999999999999E-2</v>
      </c>
      <c r="O54" s="671">
        <v>0.11</v>
      </c>
      <c r="P54" s="676" t="s">
        <v>1233</v>
      </c>
      <c r="Q54" s="671">
        <v>3.0000000000000001E-3</v>
      </c>
      <c r="R54" s="679" t="s">
        <v>1233</v>
      </c>
      <c r="S54" s="727"/>
      <c r="Y54" s="727"/>
    </row>
    <row r="55" spans="1:25" ht="11.25" customHeight="1" x14ac:dyDescent="0.2">
      <c r="A55" s="279" t="s">
        <v>106</v>
      </c>
      <c r="B55" s="841" t="s">
        <v>695</v>
      </c>
      <c r="C55" s="375" t="s">
        <v>694</v>
      </c>
      <c r="D55" s="1324">
        <v>143</v>
      </c>
      <c r="E55" s="55">
        <v>142.97</v>
      </c>
      <c r="F55" s="674">
        <v>3.2</v>
      </c>
      <c r="G55" s="673">
        <v>0.06</v>
      </c>
      <c r="H55" s="673">
        <v>9.3999999999999998E-6</v>
      </c>
      <c r="I55" s="674">
        <v>502000</v>
      </c>
      <c r="J55" s="673">
        <v>0.15</v>
      </c>
      <c r="K55" s="673">
        <v>5.7000000000000001E-8</v>
      </c>
      <c r="L55" s="673">
        <v>2.3E-6</v>
      </c>
      <c r="M55" s="669">
        <v>1</v>
      </c>
      <c r="N55" s="670">
        <v>0.1</v>
      </c>
      <c r="O55" s="676" t="s">
        <v>1233</v>
      </c>
      <c r="P55" s="676" t="s">
        <v>1233</v>
      </c>
      <c r="Q55" s="671">
        <v>0.03</v>
      </c>
      <c r="R55" s="679" t="s">
        <v>1233</v>
      </c>
      <c r="S55" s="727"/>
      <c r="Y55" s="727"/>
    </row>
    <row r="56" spans="1:25" ht="11.25" customHeight="1" x14ac:dyDescent="0.2">
      <c r="A56" s="279" t="s">
        <v>153</v>
      </c>
      <c r="B56" s="841" t="s">
        <v>695</v>
      </c>
      <c r="C56" s="375" t="s">
        <v>679</v>
      </c>
      <c r="D56" s="1324">
        <v>278</v>
      </c>
      <c r="E56" s="55">
        <v>278.36</v>
      </c>
      <c r="F56" s="674">
        <v>1912000</v>
      </c>
      <c r="G56" s="673">
        <v>4.4999999999999998E-2</v>
      </c>
      <c r="H56" s="673">
        <v>5.2000000000000002E-6</v>
      </c>
      <c r="I56" s="673">
        <v>2.5000000000000001E-3</v>
      </c>
      <c r="J56" s="673">
        <v>9.5999999999999999E-10</v>
      </c>
      <c r="K56" s="673">
        <v>1.4000000000000001E-7</v>
      </c>
      <c r="L56" s="673">
        <v>5.8000000000000004E-6</v>
      </c>
      <c r="M56" s="669">
        <v>1</v>
      </c>
      <c r="N56" s="670">
        <v>0.13</v>
      </c>
      <c r="O56" s="671">
        <v>7.3</v>
      </c>
      <c r="P56" s="671">
        <v>1.1999999999999999E-3</v>
      </c>
      <c r="Q56" s="676" t="s">
        <v>1233</v>
      </c>
      <c r="R56" s="679" t="s">
        <v>1233</v>
      </c>
      <c r="S56" s="727"/>
      <c r="Y56" s="727"/>
    </row>
    <row r="57" spans="1:25" ht="11.25" customHeight="1" x14ac:dyDescent="0.2">
      <c r="A57" s="279" t="s">
        <v>401</v>
      </c>
      <c r="B57" s="841" t="s">
        <v>693</v>
      </c>
      <c r="C57" s="375" t="s">
        <v>694</v>
      </c>
      <c r="D57" s="1324">
        <v>236</v>
      </c>
      <c r="E57" s="87">
        <v>199</v>
      </c>
      <c r="F57" s="673">
        <v>115.8</v>
      </c>
      <c r="G57" s="674">
        <v>3.2000000000000001E-2</v>
      </c>
      <c r="H57" s="674">
        <v>8.8999999999999995E-6</v>
      </c>
      <c r="I57" s="674">
        <v>1230</v>
      </c>
      <c r="J57" s="673">
        <v>0.57999999999999996</v>
      </c>
      <c r="K57" s="673">
        <v>1.4999999999999999E-4</v>
      </c>
      <c r="L57" s="674">
        <v>6.0000000000000001E-3</v>
      </c>
      <c r="M57" s="669">
        <v>1</v>
      </c>
      <c r="N57" s="675" t="s">
        <v>1233</v>
      </c>
      <c r="O57" s="671">
        <v>0.8</v>
      </c>
      <c r="P57" s="671">
        <v>6.0000000000000001E-3</v>
      </c>
      <c r="Q57" s="671">
        <v>2.0000000000000001E-4</v>
      </c>
      <c r="R57" s="672">
        <v>2.0000000000000001E-4</v>
      </c>
      <c r="S57" s="727"/>
      <c r="Y57" s="727"/>
    </row>
    <row r="58" spans="1:25" ht="11.25" customHeight="1" x14ac:dyDescent="0.2">
      <c r="A58" s="279" t="s">
        <v>154</v>
      </c>
      <c r="B58" s="841" t="s">
        <v>693</v>
      </c>
      <c r="C58" s="375" t="s">
        <v>679</v>
      </c>
      <c r="D58" s="1324">
        <v>208</v>
      </c>
      <c r="E58" s="87">
        <v>199</v>
      </c>
      <c r="F58" s="673">
        <v>31.82</v>
      </c>
      <c r="G58" s="674">
        <v>3.6999999999999998E-2</v>
      </c>
      <c r="H58" s="674">
        <v>1.1E-5</v>
      </c>
      <c r="I58" s="674">
        <v>2700</v>
      </c>
      <c r="J58" s="673">
        <v>5.54</v>
      </c>
      <c r="K58" s="674">
        <v>7.7999999999999999E-4</v>
      </c>
      <c r="L58" s="674">
        <v>3.2000000000000001E-2</v>
      </c>
      <c r="M58" s="669">
        <v>1</v>
      </c>
      <c r="N58" s="675" t="s">
        <v>1233</v>
      </c>
      <c r="O58" s="671">
        <v>8.4000000000000005E-2</v>
      </c>
      <c r="P58" s="654">
        <v>2.1000000000000002E-5</v>
      </c>
      <c r="Q58" s="671">
        <v>0.02</v>
      </c>
      <c r="R58" s="757">
        <v>0.08</v>
      </c>
      <c r="S58" s="727"/>
      <c r="Y58" s="727"/>
    </row>
    <row r="59" spans="1:25" ht="11.25" customHeight="1" x14ac:dyDescent="0.2">
      <c r="A59" s="279" t="s">
        <v>528</v>
      </c>
      <c r="B59" s="841" t="s">
        <v>693</v>
      </c>
      <c r="C59" s="375" t="s">
        <v>679</v>
      </c>
      <c r="D59" s="1324">
        <v>188</v>
      </c>
      <c r="E59" s="55">
        <v>187.86</v>
      </c>
      <c r="F59" s="673">
        <v>39.6</v>
      </c>
      <c r="G59" s="674">
        <v>4.2999999999999997E-2</v>
      </c>
      <c r="H59" s="674">
        <v>1.0000000000000001E-5</v>
      </c>
      <c r="I59" s="674">
        <v>3910</v>
      </c>
      <c r="J59" s="673">
        <v>11.2</v>
      </c>
      <c r="K59" s="673">
        <v>6.4999999999999997E-4</v>
      </c>
      <c r="L59" s="674">
        <v>2.7E-2</v>
      </c>
      <c r="M59" s="669">
        <v>1</v>
      </c>
      <c r="N59" s="675" t="s">
        <v>1233</v>
      </c>
      <c r="O59" s="671">
        <v>2</v>
      </c>
      <c r="P59" s="671">
        <v>5.9999999999999995E-4</v>
      </c>
      <c r="Q59" s="671">
        <v>8.9999999999999993E-3</v>
      </c>
      <c r="R59" s="672">
        <v>8.9999999999999993E-3</v>
      </c>
      <c r="S59" s="727"/>
      <c r="Y59" s="727"/>
    </row>
    <row r="60" spans="1:25" ht="11.25" customHeight="1" x14ac:dyDescent="0.2">
      <c r="A60" s="279" t="s">
        <v>155</v>
      </c>
      <c r="B60" s="841" t="s">
        <v>693</v>
      </c>
      <c r="C60" s="375" t="s">
        <v>694</v>
      </c>
      <c r="D60" s="1324">
        <v>147</v>
      </c>
      <c r="E60" s="55">
        <v>147</v>
      </c>
      <c r="F60" s="673">
        <v>382.9</v>
      </c>
      <c r="G60" s="674">
        <v>5.6000000000000001E-2</v>
      </c>
      <c r="H60" s="674">
        <v>8.8999999999999995E-6</v>
      </c>
      <c r="I60" s="673">
        <v>156</v>
      </c>
      <c r="J60" s="673">
        <v>1.36</v>
      </c>
      <c r="K60" s="674">
        <v>1.9E-3</v>
      </c>
      <c r="L60" s="674">
        <v>7.8E-2</v>
      </c>
      <c r="M60" s="669">
        <v>1</v>
      </c>
      <c r="N60" s="675" t="s">
        <v>1233</v>
      </c>
      <c r="O60" s="676" t="s">
        <v>1233</v>
      </c>
      <c r="P60" s="676" t="s">
        <v>1233</v>
      </c>
      <c r="Q60" s="671">
        <v>0.09</v>
      </c>
      <c r="R60" s="672">
        <v>0.2</v>
      </c>
      <c r="S60" s="727"/>
      <c r="Y60" s="727"/>
    </row>
    <row r="61" spans="1:25" ht="11.25" customHeight="1" x14ac:dyDescent="0.2">
      <c r="A61" s="279" t="s">
        <v>235</v>
      </c>
      <c r="B61" s="841" t="s">
        <v>693</v>
      </c>
      <c r="C61" s="375" t="s">
        <v>694</v>
      </c>
      <c r="D61" s="1324">
        <v>147</v>
      </c>
      <c r="E61" s="87">
        <v>147</v>
      </c>
      <c r="F61" s="668">
        <v>617</v>
      </c>
      <c r="G61" s="668">
        <v>6.9000000000000006E-2</v>
      </c>
      <c r="H61" s="668">
        <v>7.9000000000000006E-6</v>
      </c>
      <c r="I61" s="668">
        <v>156</v>
      </c>
      <c r="J61" s="668">
        <v>2.15</v>
      </c>
      <c r="K61" s="668">
        <v>1.9E-3</v>
      </c>
      <c r="L61" s="668">
        <v>7.7899999999999997E-2</v>
      </c>
      <c r="M61" s="669">
        <v>1</v>
      </c>
      <c r="N61" s="675" t="s">
        <v>1233</v>
      </c>
      <c r="O61" s="671" t="s">
        <v>1233</v>
      </c>
      <c r="P61" s="671" t="s">
        <v>1233</v>
      </c>
      <c r="Q61" s="674">
        <v>0.03</v>
      </c>
      <c r="R61" s="757">
        <v>0.12</v>
      </c>
      <c r="S61" s="727"/>
      <c r="Y61" s="727"/>
    </row>
    <row r="62" spans="1:25" ht="11.25" customHeight="1" x14ac:dyDescent="0.2">
      <c r="A62" s="279" t="s">
        <v>236</v>
      </c>
      <c r="B62" s="841" t="s">
        <v>693</v>
      </c>
      <c r="C62" s="375" t="s">
        <v>679</v>
      </c>
      <c r="D62" s="1324">
        <v>147</v>
      </c>
      <c r="E62" s="55">
        <v>147</v>
      </c>
      <c r="F62" s="673">
        <v>375.3</v>
      </c>
      <c r="G62" s="674">
        <v>5.5E-2</v>
      </c>
      <c r="H62" s="674">
        <v>8.6999999999999997E-6</v>
      </c>
      <c r="I62" s="674">
        <v>81.3</v>
      </c>
      <c r="J62" s="673">
        <v>1.74</v>
      </c>
      <c r="K62" s="673">
        <v>2.3999999999999998E-3</v>
      </c>
      <c r="L62" s="674">
        <v>9.9000000000000005E-2</v>
      </c>
      <c r="M62" s="669">
        <v>1</v>
      </c>
      <c r="N62" s="675" t="s">
        <v>1233</v>
      </c>
      <c r="O62" s="671">
        <v>5.4000000000000003E-3</v>
      </c>
      <c r="P62" s="671">
        <v>1.1E-5</v>
      </c>
      <c r="Q62" s="671">
        <v>7.0000000000000007E-2</v>
      </c>
      <c r="R62" s="672">
        <v>0.8</v>
      </c>
      <c r="S62" s="727"/>
      <c r="Y62" s="727"/>
    </row>
    <row r="63" spans="1:25" ht="11.25" customHeight="1" x14ac:dyDescent="0.2">
      <c r="A63" s="279" t="s">
        <v>237</v>
      </c>
      <c r="B63" s="841" t="s">
        <v>695</v>
      </c>
      <c r="C63" s="375" t="s">
        <v>679</v>
      </c>
      <c r="D63" s="1324">
        <v>253</v>
      </c>
      <c r="E63" s="55">
        <v>253.13</v>
      </c>
      <c r="F63" s="674">
        <v>3190</v>
      </c>
      <c r="G63" s="673">
        <v>4.7E-2</v>
      </c>
      <c r="H63" s="673">
        <v>5.4999999999999999E-6</v>
      </c>
      <c r="I63" s="674">
        <v>3.1</v>
      </c>
      <c r="J63" s="673">
        <v>2.6E-7</v>
      </c>
      <c r="K63" s="673">
        <v>2.8E-11</v>
      </c>
      <c r="L63" s="673">
        <v>1.2E-9</v>
      </c>
      <c r="M63" s="669">
        <v>1</v>
      </c>
      <c r="N63" s="670">
        <v>0.1</v>
      </c>
      <c r="O63" s="671">
        <v>0.45</v>
      </c>
      <c r="P63" s="671">
        <v>3.4000000000000002E-4</v>
      </c>
      <c r="Q63" s="676" t="s">
        <v>1233</v>
      </c>
      <c r="R63" s="679" t="s">
        <v>1233</v>
      </c>
      <c r="S63" s="727"/>
      <c r="Y63" s="727"/>
    </row>
    <row r="64" spans="1:25" ht="11.25" customHeight="1" x14ac:dyDescent="0.2">
      <c r="A64" s="279" t="s">
        <v>375</v>
      </c>
      <c r="B64" s="841" t="s">
        <v>695</v>
      </c>
      <c r="C64" s="375" t="s">
        <v>679</v>
      </c>
      <c r="D64" s="1324">
        <v>320</v>
      </c>
      <c r="E64" s="55">
        <v>320.05</v>
      </c>
      <c r="F64" s="674">
        <v>117500</v>
      </c>
      <c r="G64" s="673">
        <v>4.1000000000000002E-2</v>
      </c>
      <c r="H64" s="673">
        <v>4.6999999999999999E-6</v>
      </c>
      <c r="I64" s="674">
        <v>0.09</v>
      </c>
      <c r="J64" s="673">
        <v>1.3999999999999999E-6</v>
      </c>
      <c r="K64" s="673">
        <v>6.6000000000000003E-6</v>
      </c>
      <c r="L64" s="674">
        <v>2.7E-4</v>
      </c>
      <c r="M64" s="669">
        <v>1</v>
      </c>
      <c r="N64" s="670">
        <v>0.1</v>
      </c>
      <c r="O64" s="671">
        <v>0.24</v>
      </c>
      <c r="P64" s="671">
        <v>6.8999999999999997E-5</v>
      </c>
      <c r="Q64" s="676" t="s">
        <v>1233</v>
      </c>
      <c r="R64" s="679" t="s">
        <v>1233</v>
      </c>
      <c r="S64" s="727"/>
      <c r="Y64" s="727"/>
    </row>
    <row r="65" spans="1:25" ht="11.25" customHeight="1" x14ac:dyDescent="0.2">
      <c r="A65" s="279" t="s">
        <v>376</v>
      </c>
      <c r="B65" s="841" t="s">
        <v>1437</v>
      </c>
      <c r="C65" s="375" t="s">
        <v>679</v>
      </c>
      <c r="D65" s="1324">
        <v>318</v>
      </c>
      <c r="E65" s="55">
        <v>318.02999999999997</v>
      </c>
      <c r="F65" s="674">
        <v>117500</v>
      </c>
      <c r="G65" s="673">
        <v>2.3E-2</v>
      </c>
      <c r="H65" s="673">
        <v>5.9000000000000003E-6</v>
      </c>
      <c r="I65" s="674">
        <v>0.04</v>
      </c>
      <c r="J65" s="673">
        <v>6.0000000000000002E-6</v>
      </c>
      <c r="K65" s="673">
        <v>4.1999999999999998E-5</v>
      </c>
      <c r="L65" s="674">
        <v>1.6999999999999999E-3</v>
      </c>
      <c r="M65" s="669">
        <v>1</v>
      </c>
      <c r="N65" s="675" t="s">
        <v>1233</v>
      </c>
      <c r="O65" s="671">
        <v>0.34</v>
      </c>
      <c r="P65" s="671">
        <v>9.7E-5</v>
      </c>
      <c r="Q65" s="676" t="s">
        <v>1233</v>
      </c>
      <c r="R65" s="679" t="s">
        <v>1233</v>
      </c>
      <c r="S65" s="727"/>
      <c r="Y65" s="727"/>
    </row>
    <row r="66" spans="1:25" ht="11.25" customHeight="1" x14ac:dyDescent="0.2">
      <c r="A66" s="279" t="s">
        <v>377</v>
      </c>
      <c r="B66" s="841" t="s">
        <v>695</v>
      </c>
      <c r="C66" s="375" t="s">
        <v>679</v>
      </c>
      <c r="D66" s="1324">
        <v>354</v>
      </c>
      <c r="E66" s="55">
        <v>354.49</v>
      </c>
      <c r="F66" s="674">
        <v>168600</v>
      </c>
      <c r="G66" s="673">
        <v>3.7999999999999999E-2</v>
      </c>
      <c r="H66" s="673">
        <v>4.4000000000000002E-6</v>
      </c>
      <c r="I66" s="674">
        <v>5.4999999999999997E-3</v>
      </c>
      <c r="J66" s="673">
        <v>1.6E-7</v>
      </c>
      <c r="K66" s="673">
        <v>8.3000000000000002E-6</v>
      </c>
      <c r="L66" s="674">
        <v>3.4000000000000002E-4</v>
      </c>
      <c r="M66" s="669">
        <v>1</v>
      </c>
      <c r="N66" s="670">
        <v>0.03</v>
      </c>
      <c r="O66" s="671">
        <v>0.34</v>
      </c>
      <c r="P66" s="671">
        <v>9.7E-5</v>
      </c>
      <c r="Q66" s="671">
        <v>5.0000000000000001E-4</v>
      </c>
      <c r="R66" s="679" t="s">
        <v>1233</v>
      </c>
      <c r="S66" s="727"/>
      <c r="Y66" s="727"/>
    </row>
    <row r="67" spans="1:25" ht="11.25" customHeight="1" x14ac:dyDescent="0.2">
      <c r="A67" s="279" t="s">
        <v>244</v>
      </c>
      <c r="B67" s="841" t="s">
        <v>693</v>
      </c>
      <c r="C67" s="375" t="s">
        <v>694</v>
      </c>
      <c r="D67" s="1324">
        <v>99</v>
      </c>
      <c r="E67" s="55">
        <v>98.96</v>
      </c>
      <c r="F67" s="673">
        <v>31.82</v>
      </c>
      <c r="G67" s="674">
        <v>8.4000000000000005E-2</v>
      </c>
      <c r="H67" s="674">
        <v>1.1E-5</v>
      </c>
      <c r="I67" s="674">
        <v>5040</v>
      </c>
      <c r="J67" s="673">
        <v>227.3</v>
      </c>
      <c r="K67" s="673">
        <v>5.5999999999999999E-3</v>
      </c>
      <c r="L67" s="674">
        <v>0.23</v>
      </c>
      <c r="M67" s="669">
        <v>1</v>
      </c>
      <c r="N67" s="675" t="s">
        <v>1233</v>
      </c>
      <c r="O67" s="671">
        <v>5.7000000000000002E-3</v>
      </c>
      <c r="P67" s="671">
        <v>1.5999999999999999E-6</v>
      </c>
      <c r="Q67" s="671">
        <v>0.2</v>
      </c>
      <c r="R67" s="757">
        <v>0.8</v>
      </c>
      <c r="S67" s="727"/>
      <c r="Y67" s="727"/>
    </row>
    <row r="68" spans="1:25" ht="11.25" customHeight="1" x14ac:dyDescent="0.2">
      <c r="A68" s="279" t="s">
        <v>245</v>
      </c>
      <c r="B68" s="841" t="s">
        <v>693</v>
      </c>
      <c r="C68" s="375" t="s">
        <v>694</v>
      </c>
      <c r="D68" s="1324">
        <v>99</v>
      </c>
      <c r="E68" s="55">
        <v>98.96</v>
      </c>
      <c r="F68" s="674">
        <v>39.6</v>
      </c>
      <c r="G68" s="674">
        <v>8.5999999999999993E-2</v>
      </c>
      <c r="H68" s="674">
        <v>1.1E-5</v>
      </c>
      <c r="I68" s="673">
        <v>8600</v>
      </c>
      <c r="J68" s="673">
        <v>79</v>
      </c>
      <c r="K68" s="673">
        <v>1.1999999999999999E-3</v>
      </c>
      <c r="L68" s="674">
        <v>4.8000000000000001E-2</v>
      </c>
      <c r="M68" s="669">
        <v>1</v>
      </c>
      <c r="N68" s="675" t="s">
        <v>1233</v>
      </c>
      <c r="O68" s="671">
        <v>9.0999999999999998E-2</v>
      </c>
      <c r="P68" s="671">
        <v>2.5999999999999998E-5</v>
      </c>
      <c r="Q68" s="671">
        <v>6.0000000000000001E-3</v>
      </c>
      <c r="R68" s="672">
        <v>7.0000000000000001E-3</v>
      </c>
      <c r="S68" s="727"/>
      <c r="Y68" s="727"/>
    </row>
    <row r="69" spans="1:25" ht="11.25" customHeight="1" x14ac:dyDescent="0.2">
      <c r="A69" s="279" t="s">
        <v>307</v>
      </c>
      <c r="B69" s="841" t="s">
        <v>693</v>
      </c>
      <c r="C69" s="375" t="s">
        <v>694</v>
      </c>
      <c r="D69" s="1324">
        <v>97</v>
      </c>
      <c r="E69" s="55">
        <v>96.94</v>
      </c>
      <c r="F69" s="673">
        <v>31.82</v>
      </c>
      <c r="G69" s="674">
        <v>8.5999999999999993E-2</v>
      </c>
      <c r="H69" s="674">
        <v>1.1E-5</v>
      </c>
      <c r="I69" s="674">
        <v>2420</v>
      </c>
      <c r="J69" s="673">
        <v>600</v>
      </c>
      <c r="K69" s="673">
        <v>2.5999999999999999E-2</v>
      </c>
      <c r="L69" s="674">
        <v>1.1000000000000001</v>
      </c>
      <c r="M69" s="669">
        <v>1</v>
      </c>
      <c r="N69" s="675" t="s">
        <v>1233</v>
      </c>
      <c r="O69" s="676" t="s">
        <v>1233</v>
      </c>
      <c r="P69" s="676" t="s">
        <v>1233</v>
      </c>
      <c r="Q69" s="671">
        <v>0.05</v>
      </c>
      <c r="R69" s="672">
        <v>0.2</v>
      </c>
      <c r="S69" s="727"/>
      <c r="Y69" s="727"/>
    </row>
    <row r="70" spans="1:25" ht="11.25" customHeight="1" x14ac:dyDescent="0.2">
      <c r="A70" s="279" t="s">
        <v>308</v>
      </c>
      <c r="B70" s="841" t="s">
        <v>693</v>
      </c>
      <c r="C70" s="375" t="s">
        <v>694</v>
      </c>
      <c r="D70" s="1324">
        <v>97</v>
      </c>
      <c r="E70" s="55">
        <v>96.94</v>
      </c>
      <c r="F70" s="674">
        <v>39.6</v>
      </c>
      <c r="G70" s="674">
        <v>8.7999999999999995E-2</v>
      </c>
      <c r="H70" s="674">
        <v>1.1E-5</v>
      </c>
      <c r="I70" s="673">
        <v>6410</v>
      </c>
      <c r="J70" s="673">
        <v>200</v>
      </c>
      <c r="K70" s="673">
        <v>4.1000000000000003E-3</v>
      </c>
      <c r="L70" s="674">
        <v>0.17</v>
      </c>
      <c r="M70" s="669">
        <v>1</v>
      </c>
      <c r="N70" s="675" t="s">
        <v>1233</v>
      </c>
      <c r="O70" s="676" t="s">
        <v>1233</v>
      </c>
      <c r="P70" s="676" t="s">
        <v>1233</v>
      </c>
      <c r="Q70" s="671">
        <v>2E-3</v>
      </c>
      <c r="R70" s="757">
        <v>8.0000000000000002E-3</v>
      </c>
      <c r="S70" s="727"/>
      <c r="Y70" s="727"/>
    </row>
    <row r="71" spans="1:25" ht="11.25" customHeight="1" x14ac:dyDescent="0.2">
      <c r="A71" s="279" t="s">
        <v>238</v>
      </c>
      <c r="B71" s="841" t="s">
        <v>693</v>
      </c>
      <c r="C71" s="375" t="s">
        <v>694</v>
      </c>
      <c r="D71" s="1324">
        <v>97</v>
      </c>
      <c r="E71" s="55">
        <v>96.94</v>
      </c>
      <c r="F71" s="674">
        <v>39.6</v>
      </c>
      <c r="G71" s="674">
        <v>8.7999999999999995E-2</v>
      </c>
      <c r="H71" s="674">
        <v>1.1E-5</v>
      </c>
      <c r="I71" s="673">
        <v>4520</v>
      </c>
      <c r="J71" s="673">
        <v>331</v>
      </c>
      <c r="K71" s="673">
        <v>9.4000000000000004E-3</v>
      </c>
      <c r="L71" s="674">
        <v>0.38</v>
      </c>
      <c r="M71" s="669">
        <v>1</v>
      </c>
      <c r="N71" s="675" t="s">
        <v>1233</v>
      </c>
      <c r="O71" s="676" t="s">
        <v>1233</v>
      </c>
      <c r="P71" s="676" t="s">
        <v>1233</v>
      </c>
      <c r="Q71" s="671">
        <v>0.02</v>
      </c>
      <c r="R71" s="757">
        <v>0.08</v>
      </c>
      <c r="S71" s="727"/>
      <c r="Y71" s="727"/>
    </row>
    <row r="72" spans="1:25" ht="11.25" customHeight="1" x14ac:dyDescent="0.2">
      <c r="A72" s="279" t="s">
        <v>1002</v>
      </c>
      <c r="B72" s="841" t="s">
        <v>695</v>
      </c>
      <c r="C72" s="375" t="s">
        <v>679</v>
      </c>
      <c r="D72" s="1324">
        <v>163</v>
      </c>
      <c r="E72" s="55">
        <v>163</v>
      </c>
      <c r="F72" s="673">
        <v>147</v>
      </c>
      <c r="G72" s="673">
        <v>4.9000000000000002E-2</v>
      </c>
      <c r="H72" s="673">
        <v>8.6999999999999997E-6</v>
      </c>
      <c r="I72" s="673">
        <v>5550</v>
      </c>
      <c r="J72" s="673">
        <v>0.09</v>
      </c>
      <c r="K72" s="673">
        <v>4.3000000000000003E-6</v>
      </c>
      <c r="L72" s="673">
        <v>1.8000000000000001E-4</v>
      </c>
      <c r="M72" s="669">
        <v>1</v>
      </c>
      <c r="N72" s="670">
        <v>0.1</v>
      </c>
      <c r="O72" s="676" t="s">
        <v>1233</v>
      </c>
      <c r="P72" s="676" t="s">
        <v>1233</v>
      </c>
      <c r="Q72" s="671">
        <v>3.0000000000000001E-3</v>
      </c>
      <c r="R72" s="679" t="s">
        <v>1233</v>
      </c>
      <c r="S72" s="727"/>
      <c r="Y72" s="727"/>
    </row>
    <row r="73" spans="1:25" ht="11.25" customHeight="1" x14ac:dyDescent="0.2">
      <c r="A73" s="279" t="s">
        <v>107</v>
      </c>
      <c r="B73" s="841" t="s">
        <v>695</v>
      </c>
      <c r="C73" s="375" t="s">
        <v>679</v>
      </c>
      <c r="D73" s="1324">
        <v>221</v>
      </c>
      <c r="E73" s="55">
        <v>221.04</v>
      </c>
      <c r="F73" s="673">
        <v>29.63</v>
      </c>
      <c r="G73" s="673">
        <v>2.8000000000000001E-2</v>
      </c>
      <c r="H73" s="673">
        <v>7.3000000000000004E-6</v>
      </c>
      <c r="I73" s="674">
        <v>677</v>
      </c>
      <c r="J73" s="673">
        <v>8.2999999999999998E-5</v>
      </c>
      <c r="K73" s="673">
        <v>3.5000000000000002E-8</v>
      </c>
      <c r="L73" s="674">
        <v>1.3999999999999999E-6</v>
      </c>
      <c r="M73" s="669">
        <v>1</v>
      </c>
      <c r="N73" s="670">
        <v>0.05</v>
      </c>
      <c r="O73" s="676" t="s">
        <v>1233</v>
      </c>
      <c r="P73" s="676" t="s">
        <v>1233</v>
      </c>
      <c r="Q73" s="671">
        <v>0.01</v>
      </c>
      <c r="R73" s="679" t="s">
        <v>1233</v>
      </c>
      <c r="S73" s="727"/>
      <c r="Y73" s="727"/>
    </row>
    <row r="74" spans="1:25" ht="11.25" customHeight="1" x14ac:dyDescent="0.2">
      <c r="A74" s="279" t="s">
        <v>1003</v>
      </c>
      <c r="B74" s="841" t="s">
        <v>693</v>
      </c>
      <c r="C74" s="375" t="s">
        <v>694</v>
      </c>
      <c r="D74" s="1324">
        <v>113</v>
      </c>
      <c r="E74" s="55">
        <v>112.99</v>
      </c>
      <c r="F74" s="674">
        <v>60.7</v>
      </c>
      <c r="G74" s="673">
        <v>7.2999999999999995E-2</v>
      </c>
      <c r="H74" s="673">
        <v>9.7000000000000003E-6</v>
      </c>
      <c r="I74" s="674">
        <v>2800</v>
      </c>
      <c r="J74" s="673">
        <v>53.3</v>
      </c>
      <c r="K74" s="673">
        <v>2.8E-3</v>
      </c>
      <c r="L74" s="674">
        <v>0.12</v>
      </c>
      <c r="M74" s="669">
        <v>1</v>
      </c>
      <c r="N74" s="675" t="s">
        <v>1233</v>
      </c>
      <c r="O74" s="671">
        <v>3.5999999999999997E-2</v>
      </c>
      <c r="P74" s="671">
        <v>1.0000000000000001E-5</v>
      </c>
      <c r="Q74" s="671">
        <v>0.09</v>
      </c>
      <c r="R74" s="672">
        <v>4.0000000000000001E-3</v>
      </c>
      <c r="S74" s="727"/>
      <c r="Y74" s="727"/>
    </row>
    <row r="75" spans="1:25" ht="11.25" customHeight="1" x14ac:dyDescent="0.2">
      <c r="A75" s="279" t="s">
        <v>309</v>
      </c>
      <c r="B75" s="841" t="s">
        <v>693</v>
      </c>
      <c r="C75" s="375" t="s">
        <v>694</v>
      </c>
      <c r="D75" s="1324">
        <v>111</v>
      </c>
      <c r="E75" s="55">
        <v>110.97</v>
      </c>
      <c r="F75" s="673">
        <v>72.17</v>
      </c>
      <c r="G75" s="673">
        <v>7.5999999999999998E-2</v>
      </c>
      <c r="H75" s="673">
        <v>1.0000000000000001E-5</v>
      </c>
      <c r="I75" s="674">
        <v>2800</v>
      </c>
      <c r="J75" s="673">
        <v>34</v>
      </c>
      <c r="K75" s="673">
        <v>3.5999999999999999E-3</v>
      </c>
      <c r="L75" s="674">
        <v>0.15</v>
      </c>
      <c r="M75" s="669">
        <v>1</v>
      </c>
      <c r="N75" s="675" t="s">
        <v>1233</v>
      </c>
      <c r="O75" s="671">
        <v>0.1</v>
      </c>
      <c r="P75" s="671">
        <v>3.9999999999999998E-6</v>
      </c>
      <c r="Q75" s="671">
        <v>0.03</v>
      </c>
      <c r="R75" s="672">
        <v>0.02</v>
      </c>
      <c r="S75" s="727"/>
      <c r="Y75" s="727"/>
    </row>
    <row r="76" spans="1:25" ht="11.25" customHeight="1" x14ac:dyDescent="0.2">
      <c r="A76" s="279" t="s">
        <v>1004</v>
      </c>
      <c r="B76" s="841" t="s">
        <v>695</v>
      </c>
      <c r="C76" s="375" t="s">
        <v>679</v>
      </c>
      <c r="D76" s="1324">
        <v>381</v>
      </c>
      <c r="E76" s="55">
        <v>380.91</v>
      </c>
      <c r="F76" s="674">
        <v>20090</v>
      </c>
      <c r="G76" s="673">
        <v>2.3E-2</v>
      </c>
      <c r="H76" s="673">
        <v>6.0000000000000002E-6</v>
      </c>
      <c r="I76" s="673">
        <v>0.19500000000000001</v>
      </c>
      <c r="J76" s="673">
        <v>5.9000000000000003E-6</v>
      </c>
      <c r="K76" s="674">
        <v>1.0000000000000001E-5</v>
      </c>
      <c r="L76" s="674">
        <v>4.0999999999999999E-4</v>
      </c>
      <c r="M76" s="669">
        <v>1</v>
      </c>
      <c r="N76" s="670">
        <v>0.1</v>
      </c>
      <c r="O76" s="676">
        <v>7</v>
      </c>
      <c r="P76" s="676">
        <v>1.75E-3</v>
      </c>
      <c r="Q76" s="676">
        <v>8.0000000000000007E-5</v>
      </c>
      <c r="R76" s="677">
        <v>3.2000000000000003E-4</v>
      </c>
      <c r="S76" s="727"/>
      <c r="Y76" s="727"/>
    </row>
    <row r="77" spans="1:25" ht="11.25" customHeight="1" x14ac:dyDescent="0.2">
      <c r="A77" s="279" t="s">
        <v>1005</v>
      </c>
      <c r="B77" s="841" t="s">
        <v>695</v>
      </c>
      <c r="C77" s="375" t="s">
        <v>679</v>
      </c>
      <c r="D77" s="1324">
        <v>222</v>
      </c>
      <c r="E77" s="55">
        <v>222.24</v>
      </c>
      <c r="F77" s="673">
        <v>104.9</v>
      </c>
      <c r="G77" s="673">
        <v>2.5999999999999999E-2</v>
      </c>
      <c r="H77" s="673">
        <v>6.7000000000000002E-6</v>
      </c>
      <c r="I77" s="674">
        <v>1080</v>
      </c>
      <c r="J77" s="673">
        <v>2.0999999999999999E-3</v>
      </c>
      <c r="K77" s="674">
        <v>6.0999999999999998E-7</v>
      </c>
      <c r="L77" s="674">
        <v>2.5000000000000001E-5</v>
      </c>
      <c r="M77" s="669">
        <v>1</v>
      </c>
      <c r="N77" s="670">
        <v>0.1</v>
      </c>
      <c r="O77" s="671" t="s">
        <v>1233</v>
      </c>
      <c r="P77" s="671" t="s">
        <v>1233</v>
      </c>
      <c r="Q77" s="671">
        <v>0.8</v>
      </c>
      <c r="R77" s="679" t="s">
        <v>1233</v>
      </c>
      <c r="S77" s="727"/>
      <c r="Y77" s="727"/>
    </row>
    <row r="78" spans="1:25" ht="11.25" customHeight="1" x14ac:dyDescent="0.2">
      <c r="A78" s="279" t="s">
        <v>1007</v>
      </c>
      <c r="B78" s="841" t="s">
        <v>695</v>
      </c>
      <c r="C78" s="375" t="s">
        <v>679</v>
      </c>
      <c r="D78" s="1324">
        <v>122</v>
      </c>
      <c r="E78" s="55">
        <v>122.17</v>
      </c>
      <c r="F78" s="673">
        <v>491.8</v>
      </c>
      <c r="G78" s="674">
        <v>6.2E-2</v>
      </c>
      <c r="H78" s="674">
        <v>8.3000000000000002E-6</v>
      </c>
      <c r="I78" s="674">
        <v>7870</v>
      </c>
      <c r="J78" s="673">
        <v>0.1</v>
      </c>
      <c r="K78" s="673">
        <v>9.5000000000000001E-7</v>
      </c>
      <c r="L78" s="674">
        <v>3.8999999999999999E-5</v>
      </c>
      <c r="M78" s="669">
        <v>1</v>
      </c>
      <c r="N78" s="670">
        <v>0.1</v>
      </c>
      <c r="O78" s="676" t="s">
        <v>1233</v>
      </c>
      <c r="P78" s="676" t="s">
        <v>1233</v>
      </c>
      <c r="Q78" s="671">
        <v>0.02</v>
      </c>
      <c r="R78" s="757">
        <v>0.08</v>
      </c>
      <c r="S78" s="727"/>
      <c r="Y78" s="727"/>
    </row>
    <row r="79" spans="1:25" ht="11.25" customHeight="1" x14ac:dyDescent="0.2">
      <c r="A79" s="279" t="s">
        <v>1006</v>
      </c>
      <c r="B79" s="841" t="s">
        <v>695</v>
      </c>
      <c r="C79" s="375" t="s">
        <v>679</v>
      </c>
      <c r="D79" s="1324">
        <v>194</v>
      </c>
      <c r="E79" s="87">
        <v>194</v>
      </c>
      <c r="F79" s="668">
        <v>140</v>
      </c>
      <c r="G79" s="668"/>
      <c r="H79" s="668"/>
      <c r="I79" s="668">
        <v>5000</v>
      </c>
      <c r="J79" s="668">
        <v>0.308</v>
      </c>
      <c r="K79" s="668">
        <v>1.05E-7</v>
      </c>
      <c r="L79" s="668">
        <v>4.3100000000000002E-6</v>
      </c>
      <c r="M79" s="669">
        <v>1</v>
      </c>
      <c r="N79" s="678">
        <v>0.1</v>
      </c>
      <c r="O79" s="671" t="s">
        <v>1233</v>
      </c>
      <c r="P79" s="671" t="s">
        <v>1233</v>
      </c>
      <c r="Q79" s="674">
        <v>10</v>
      </c>
      <c r="R79" s="679" t="s">
        <v>1233</v>
      </c>
      <c r="S79" s="727"/>
      <c r="Y79" s="727"/>
    </row>
    <row r="80" spans="1:25" ht="11.25" customHeight="1" x14ac:dyDescent="0.2">
      <c r="A80" s="279" t="s">
        <v>108</v>
      </c>
      <c r="B80" s="841" t="s">
        <v>695</v>
      </c>
      <c r="C80" s="375" t="s">
        <v>679</v>
      </c>
      <c r="D80" s="1324">
        <v>168</v>
      </c>
      <c r="E80" s="55">
        <v>168.11</v>
      </c>
      <c r="F80" s="673">
        <v>351.6</v>
      </c>
      <c r="G80" s="673">
        <v>4.8000000000000001E-2</v>
      </c>
      <c r="H80" s="673">
        <v>9.2E-6</v>
      </c>
      <c r="I80" s="674">
        <v>533</v>
      </c>
      <c r="J80" s="673">
        <v>8.9999999999999998E-4</v>
      </c>
      <c r="K80" s="673">
        <v>4.9000000000000002E-8</v>
      </c>
      <c r="L80" s="674">
        <v>1.9999999999999999E-6</v>
      </c>
      <c r="M80" s="669">
        <v>1</v>
      </c>
      <c r="N80" s="670">
        <v>0.1</v>
      </c>
      <c r="O80" s="676" t="s">
        <v>1233</v>
      </c>
      <c r="P80" s="676" t="s">
        <v>1233</v>
      </c>
      <c r="Q80" s="671">
        <v>1E-4</v>
      </c>
      <c r="R80" s="679" t="s">
        <v>1233</v>
      </c>
      <c r="S80" s="737"/>
      <c r="Y80" s="727"/>
    </row>
    <row r="81" spans="1:25" ht="11.25" customHeight="1" x14ac:dyDescent="0.2">
      <c r="A81" s="279" t="s">
        <v>310</v>
      </c>
      <c r="B81" s="841" t="s">
        <v>695</v>
      </c>
      <c r="C81" s="375" t="s">
        <v>679</v>
      </c>
      <c r="D81" s="1324">
        <v>184</v>
      </c>
      <c r="E81" s="55">
        <v>184.11</v>
      </c>
      <c r="F81" s="673">
        <v>460.8</v>
      </c>
      <c r="G81" s="673">
        <v>4.1000000000000002E-2</v>
      </c>
      <c r="H81" s="673">
        <v>9.0999999999999993E-6</v>
      </c>
      <c r="I81" s="674">
        <v>2790</v>
      </c>
      <c r="J81" s="673">
        <v>3.8999999999999999E-4</v>
      </c>
      <c r="K81" s="673">
        <v>8.6000000000000002E-8</v>
      </c>
      <c r="L81" s="674">
        <v>3.4999999999999999E-6</v>
      </c>
      <c r="M81" s="669">
        <v>1</v>
      </c>
      <c r="N81" s="670">
        <v>0.1</v>
      </c>
      <c r="O81" s="676" t="s">
        <v>1233</v>
      </c>
      <c r="P81" s="676" t="s">
        <v>1233</v>
      </c>
      <c r="Q81" s="671">
        <v>2E-3</v>
      </c>
      <c r="R81" s="679" t="s">
        <v>1233</v>
      </c>
      <c r="S81" s="727"/>
      <c r="Y81" s="727"/>
    </row>
    <row r="82" spans="1:25" ht="11.25" customHeight="1" x14ac:dyDescent="0.2">
      <c r="A82" s="279" t="s">
        <v>109</v>
      </c>
      <c r="B82" s="841" t="s">
        <v>695</v>
      </c>
      <c r="C82" s="375" t="s">
        <v>679</v>
      </c>
      <c r="D82" s="1324">
        <v>182</v>
      </c>
      <c r="E82" s="55">
        <v>182.14</v>
      </c>
      <c r="F82" s="673">
        <v>575.6</v>
      </c>
      <c r="G82" s="673">
        <v>3.7999999999999999E-2</v>
      </c>
      <c r="H82" s="673">
        <v>7.9000000000000006E-6</v>
      </c>
      <c r="I82" s="673">
        <v>200</v>
      </c>
      <c r="J82" s="673">
        <v>1.4999999999999999E-4</v>
      </c>
      <c r="K82" s="673">
        <v>5.4E-8</v>
      </c>
      <c r="L82" s="674">
        <v>2.2000000000000001E-6</v>
      </c>
      <c r="M82" s="669">
        <v>1</v>
      </c>
      <c r="N82" s="675">
        <v>0.10199999999999999</v>
      </c>
      <c r="O82" s="671">
        <v>0.31</v>
      </c>
      <c r="P82" s="671">
        <v>8.8999999999999995E-5</v>
      </c>
      <c r="Q82" s="671">
        <v>2E-3</v>
      </c>
      <c r="R82" s="679" t="s">
        <v>1233</v>
      </c>
      <c r="S82" s="727"/>
      <c r="Y82" s="727"/>
    </row>
    <row r="83" spans="1:25" ht="11.25" customHeight="1" x14ac:dyDescent="0.2">
      <c r="A83" s="279" t="s">
        <v>110</v>
      </c>
      <c r="B83" s="841" t="s">
        <v>695</v>
      </c>
      <c r="C83" s="375" t="s">
        <v>679</v>
      </c>
      <c r="D83" s="1324">
        <v>182</v>
      </c>
      <c r="E83" s="55">
        <v>182.14</v>
      </c>
      <c r="F83" s="673">
        <v>587.4</v>
      </c>
      <c r="G83" s="674">
        <v>3.6999999999999998E-2</v>
      </c>
      <c r="H83" s="674">
        <v>7.7999999999999999E-6</v>
      </c>
      <c r="I83" s="673">
        <v>182</v>
      </c>
      <c r="J83" s="673">
        <v>5.6999999999999998E-4</v>
      </c>
      <c r="K83" s="673">
        <v>7.5000000000000002E-7</v>
      </c>
      <c r="L83" s="674">
        <v>3.1000000000000001E-5</v>
      </c>
      <c r="M83" s="669">
        <v>1</v>
      </c>
      <c r="N83" s="675">
        <v>9.9000000000000005E-2</v>
      </c>
      <c r="O83" s="676">
        <v>1.5</v>
      </c>
      <c r="P83" s="676" t="s">
        <v>1233</v>
      </c>
      <c r="Q83" s="676">
        <v>2.9999999999999997E-4</v>
      </c>
      <c r="R83" s="679" t="s">
        <v>1233</v>
      </c>
      <c r="S83" s="727"/>
      <c r="Y83" s="727"/>
    </row>
    <row r="84" spans="1:25" ht="11.25" customHeight="1" x14ac:dyDescent="0.2">
      <c r="A84" s="279" t="s">
        <v>402</v>
      </c>
      <c r="B84" s="841" t="s">
        <v>693</v>
      </c>
      <c r="C84" s="375" t="s">
        <v>694</v>
      </c>
      <c r="D84" s="1324">
        <v>88</v>
      </c>
      <c r="E84" s="55">
        <v>88.11</v>
      </c>
      <c r="F84" s="674">
        <v>2.6</v>
      </c>
      <c r="G84" s="674">
        <v>8.6999999999999994E-2</v>
      </c>
      <c r="H84" s="674">
        <v>1.1E-5</v>
      </c>
      <c r="I84" s="674">
        <v>1000000</v>
      </c>
      <c r="J84" s="673">
        <v>38</v>
      </c>
      <c r="K84" s="673">
        <v>4.7999999999999998E-6</v>
      </c>
      <c r="L84" s="674">
        <v>2.0000000000000001E-4</v>
      </c>
      <c r="M84" s="669">
        <v>1</v>
      </c>
      <c r="N84" s="675" t="s">
        <v>1233</v>
      </c>
      <c r="O84" s="671">
        <v>0.1</v>
      </c>
      <c r="P84" s="676">
        <v>5.0000000000000004E-6</v>
      </c>
      <c r="Q84" s="671">
        <v>0.03</v>
      </c>
      <c r="R84" s="677">
        <v>0.03</v>
      </c>
      <c r="S84" s="727"/>
      <c r="Y84" s="727"/>
    </row>
    <row r="85" spans="1:25" ht="11.25" customHeight="1" x14ac:dyDescent="0.2">
      <c r="A85" s="279" t="s">
        <v>635</v>
      </c>
      <c r="B85" s="841" t="s">
        <v>1437</v>
      </c>
      <c r="C85" s="375" t="s">
        <v>679</v>
      </c>
      <c r="D85" s="1324">
        <v>356</v>
      </c>
      <c r="E85" s="55">
        <v>356.42</v>
      </c>
      <c r="F85" s="674">
        <v>249100</v>
      </c>
      <c r="G85" s="673">
        <v>4.7E-2</v>
      </c>
      <c r="H85" s="673">
        <v>6.8000000000000001E-6</v>
      </c>
      <c r="I85" s="673">
        <v>2.0000000000000001E-4</v>
      </c>
      <c r="J85" s="673">
        <v>1.5E-9</v>
      </c>
      <c r="K85" s="673">
        <v>5.0000000000000002E-5</v>
      </c>
      <c r="L85" s="673">
        <v>2E-3</v>
      </c>
      <c r="M85" s="669">
        <v>1</v>
      </c>
      <c r="N85" s="670">
        <v>0.03</v>
      </c>
      <c r="O85" s="676">
        <v>130000</v>
      </c>
      <c r="P85" s="676">
        <v>38</v>
      </c>
      <c r="Q85" s="654">
        <v>3.3000000000000002E-9</v>
      </c>
      <c r="R85" s="757">
        <v>1.3200000000000001E-8</v>
      </c>
      <c r="S85" s="727"/>
      <c r="Y85" s="727"/>
    </row>
    <row r="86" spans="1:25" ht="11.25" customHeight="1" x14ac:dyDescent="0.2">
      <c r="A86" s="279" t="s">
        <v>111</v>
      </c>
      <c r="B86" s="841" t="s">
        <v>695</v>
      </c>
      <c r="C86" s="375" t="s">
        <v>679</v>
      </c>
      <c r="D86" s="1324">
        <v>233</v>
      </c>
      <c r="E86" s="55">
        <v>233.1</v>
      </c>
      <c r="F86" s="673">
        <v>109.1</v>
      </c>
      <c r="G86" s="673">
        <v>0.05</v>
      </c>
      <c r="H86" s="673">
        <v>5.9000000000000003E-6</v>
      </c>
      <c r="I86" s="674">
        <v>42</v>
      </c>
      <c r="J86" s="673">
        <v>6.8999999999999996E-8</v>
      </c>
      <c r="K86" s="673">
        <v>5.0000000000000003E-10</v>
      </c>
      <c r="L86" s="674">
        <v>2.0999999999999999E-8</v>
      </c>
      <c r="M86" s="669">
        <v>1</v>
      </c>
      <c r="N86" s="670">
        <v>0.1</v>
      </c>
      <c r="O86" s="676" t="s">
        <v>1233</v>
      </c>
      <c r="P86" s="676" t="s">
        <v>1233</v>
      </c>
      <c r="Q86" s="671">
        <v>2E-3</v>
      </c>
      <c r="R86" s="679" t="s">
        <v>1233</v>
      </c>
      <c r="S86" s="727"/>
      <c r="Y86" s="727"/>
    </row>
    <row r="87" spans="1:25" ht="11.25" customHeight="1" x14ac:dyDescent="0.2">
      <c r="A87" s="279" t="s">
        <v>384</v>
      </c>
      <c r="B87" s="841" t="s">
        <v>1437</v>
      </c>
      <c r="C87" s="375" t="s">
        <v>679</v>
      </c>
      <c r="D87" s="1324">
        <v>407</v>
      </c>
      <c r="E87" s="55">
        <v>406.92</v>
      </c>
      <c r="F87" s="674">
        <v>6761</v>
      </c>
      <c r="G87" s="673">
        <v>2.1999999999999999E-2</v>
      </c>
      <c r="H87" s="673">
        <v>5.8000000000000004E-6</v>
      </c>
      <c r="I87" s="673">
        <v>0.32500000000000001</v>
      </c>
      <c r="J87" s="673">
        <v>1.6999999999999999E-7</v>
      </c>
      <c r="K87" s="673">
        <v>6.4999999999999994E-5</v>
      </c>
      <c r="L87" s="674">
        <v>2.7000000000000001E-3</v>
      </c>
      <c r="M87" s="669">
        <v>1</v>
      </c>
      <c r="N87" s="675" t="s">
        <v>1233</v>
      </c>
      <c r="O87" s="676" t="s">
        <v>1233</v>
      </c>
      <c r="P87" s="676" t="s">
        <v>1233</v>
      </c>
      <c r="Q87" s="671">
        <v>6.0000000000000001E-3</v>
      </c>
      <c r="R87" s="679" t="s">
        <v>1233</v>
      </c>
      <c r="S87" s="727"/>
      <c r="Y87" s="727"/>
    </row>
    <row r="88" spans="1:25" ht="11.25" customHeight="1" x14ac:dyDescent="0.2">
      <c r="A88" s="279" t="s">
        <v>350</v>
      </c>
      <c r="B88" s="841" t="s">
        <v>695</v>
      </c>
      <c r="C88" s="375" t="s">
        <v>679</v>
      </c>
      <c r="D88" s="1324">
        <v>381</v>
      </c>
      <c r="E88" s="55">
        <v>380.91</v>
      </c>
      <c r="F88" s="674">
        <v>20090</v>
      </c>
      <c r="G88" s="673">
        <v>3.5999999999999997E-2</v>
      </c>
      <c r="H88" s="673">
        <v>4.1999999999999996E-6</v>
      </c>
      <c r="I88" s="674">
        <v>0.25</v>
      </c>
      <c r="J88" s="673">
        <v>3.0000000000000001E-6</v>
      </c>
      <c r="K88" s="673">
        <v>6.3999999999999997E-6</v>
      </c>
      <c r="L88" s="674">
        <v>2.5999999999999998E-4</v>
      </c>
      <c r="M88" s="669">
        <v>1</v>
      </c>
      <c r="N88" s="670">
        <v>0.1</v>
      </c>
      <c r="O88" s="676" t="s">
        <v>1233</v>
      </c>
      <c r="P88" s="676" t="s">
        <v>1233</v>
      </c>
      <c r="Q88" s="671">
        <v>2.9999999999999997E-4</v>
      </c>
      <c r="R88" s="679" t="s">
        <v>1233</v>
      </c>
      <c r="S88" s="727"/>
      <c r="Y88" s="677"/>
    </row>
    <row r="89" spans="1:25" ht="11.25" customHeight="1" x14ac:dyDescent="0.2">
      <c r="A89" s="279" t="s">
        <v>36</v>
      </c>
      <c r="B89" s="841" t="s">
        <v>693</v>
      </c>
      <c r="C89" s="375" t="s">
        <v>694</v>
      </c>
      <c r="D89" s="1324">
        <v>46</v>
      </c>
      <c r="E89" s="87">
        <v>46</v>
      </c>
      <c r="F89" s="668">
        <v>0.309</v>
      </c>
      <c r="G89" s="668"/>
      <c r="H89" s="668"/>
      <c r="I89" s="668">
        <v>1000000</v>
      </c>
      <c r="J89" s="668">
        <v>53</v>
      </c>
      <c r="K89" s="668">
        <v>6.2899999999999999E-6</v>
      </c>
      <c r="L89" s="668">
        <v>2.5799999999999998E-4</v>
      </c>
      <c r="M89" s="669">
        <v>1</v>
      </c>
      <c r="N89" s="675" t="s">
        <v>1233</v>
      </c>
      <c r="O89" s="676" t="s">
        <v>1233</v>
      </c>
      <c r="P89" s="676" t="s">
        <v>1233</v>
      </c>
      <c r="Q89" s="674" t="s">
        <v>1233</v>
      </c>
      <c r="R89" s="679" t="s">
        <v>1233</v>
      </c>
      <c r="S89" s="727"/>
      <c r="Y89" s="727"/>
    </row>
    <row r="90" spans="1:25" ht="11.25" customHeight="1" x14ac:dyDescent="0.2">
      <c r="A90" s="279" t="s">
        <v>351</v>
      </c>
      <c r="B90" s="841" t="s">
        <v>693</v>
      </c>
      <c r="C90" s="375" t="s">
        <v>694</v>
      </c>
      <c r="D90" s="1324">
        <v>106</v>
      </c>
      <c r="E90" s="55">
        <v>106.17</v>
      </c>
      <c r="F90" s="673">
        <v>446.1</v>
      </c>
      <c r="G90" s="674">
        <v>6.8000000000000005E-2</v>
      </c>
      <c r="H90" s="674">
        <v>8.4999999999999999E-6</v>
      </c>
      <c r="I90" s="674">
        <v>169</v>
      </c>
      <c r="J90" s="673">
        <v>9.6</v>
      </c>
      <c r="K90" s="673">
        <v>7.9000000000000008E-3</v>
      </c>
      <c r="L90" s="674">
        <v>0.32</v>
      </c>
      <c r="M90" s="669">
        <v>1</v>
      </c>
      <c r="N90" s="675" t="s">
        <v>1233</v>
      </c>
      <c r="O90" s="671">
        <v>1.0999999999999999E-2</v>
      </c>
      <c r="P90" s="671">
        <v>2.5000000000000002E-6</v>
      </c>
      <c r="Q90" s="671">
        <v>0.1</v>
      </c>
      <c r="R90" s="672">
        <v>1</v>
      </c>
      <c r="S90" s="727"/>
      <c r="Y90" s="727"/>
    </row>
    <row r="91" spans="1:25" ht="11.25" customHeight="1" x14ac:dyDescent="0.2">
      <c r="A91" s="279" t="s">
        <v>352</v>
      </c>
      <c r="B91" s="841" t="s">
        <v>695</v>
      </c>
      <c r="C91" s="375" t="s">
        <v>679</v>
      </c>
      <c r="D91" s="1324">
        <v>202</v>
      </c>
      <c r="E91" s="55">
        <v>202.26</v>
      </c>
      <c r="F91" s="674">
        <v>55450</v>
      </c>
      <c r="G91" s="673">
        <v>2.8000000000000001E-2</v>
      </c>
      <c r="H91" s="673">
        <v>7.1999999999999997E-6</v>
      </c>
      <c r="I91" s="674">
        <v>0.26</v>
      </c>
      <c r="J91" s="673">
        <v>9.2E-6</v>
      </c>
      <c r="K91" s="673">
        <v>8.8999999999999995E-6</v>
      </c>
      <c r="L91" s="674">
        <v>3.6000000000000002E-4</v>
      </c>
      <c r="M91" s="669">
        <v>1</v>
      </c>
      <c r="N91" s="670">
        <v>0.13</v>
      </c>
      <c r="O91" s="676" t="s">
        <v>1233</v>
      </c>
      <c r="P91" s="676" t="s">
        <v>1233</v>
      </c>
      <c r="Q91" s="671">
        <v>0.04</v>
      </c>
      <c r="R91" s="679" t="s">
        <v>1233</v>
      </c>
      <c r="S91" s="727"/>
      <c r="Y91" s="727"/>
    </row>
    <row r="92" spans="1:25" ht="11.25" customHeight="1" x14ac:dyDescent="0.2">
      <c r="A92" s="279" t="s">
        <v>353</v>
      </c>
      <c r="B92" s="841" t="s">
        <v>693</v>
      </c>
      <c r="C92" s="375" t="s">
        <v>679</v>
      </c>
      <c r="D92" s="1324">
        <v>166</v>
      </c>
      <c r="E92" s="55">
        <v>166.22</v>
      </c>
      <c r="F92" s="674">
        <v>9160</v>
      </c>
      <c r="G92" s="674">
        <v>4.3999999999999997E-2</v>
      </c>
      <c r="H92" s="674">
        <v>7.9000000000000006E-6</v>
      </c>
      <c r="I92" s="673">
        <v>1.69</v>
      </c>
      <c r="J92" s="673">
        <v>5.9999999999999995E-4</v>
      </c>
      <c r="K92" s="673">
        <v>9.6000000000000002E-5</v>
      </c>
      <c r="L92" s="674">
        <v>3.8999999999999998E-3</v>
      </c>
      <c r="M92" s="669">
        <v>1</v>
      </c>
      <c r="N92" s="670">
        <v>0.13</v>
      </c>
      <c r="O92" s="676" t="s">
        <v>1233</v>
      </c>
      <c r="P92" s="676" t="s">
        <v>1233</v>
      </c>
      <c r="Q92" s="671">
        <v>0.04</v>
      </c>
      <c r="R92" s="757">
        <v>0.16</v>
      </c>
      <c r="S92" s="727"/>
      <c r="Y92" s="727"/>
    </row>
    <row r="93" spans="1:25" ht="11.25" customHeight="1" x14ac:dyDescent="0.2">
      <c r="A93" s="279" t="s">
        <v>112</v>
      </c>
      <c r="B93" s="841" t="s">
        <v>695</v>
      </c>
      <c r="C93" s="375" t="s">
        <v>679</v>
      </c>
      <c r="D93" s="1324">
        <v>169</v>
      </c>
      <c r="E93" s="55">
        <v>169.07</v>
      </c>
      <c r="F93" s="673">
        <v>2100</v>
      </c>
      <c r="G93" s="673">
        <v>6.2E-2</v>
      </c>
      <c r="H93" s="673">
        <v>7.3000000000000004E-6</v>
      </c>
      <c r="I93" s="673">
        <v>10500</v>
      </c>
      <c r="J93" s="673">
        <v>9.8000000000000004E-8</v>
      </c>
      <c r="K93" s="673">
        <v>2.0999999999999999E-12</v>
      </c>
      <c r="L93" s="673">
        <v>8.6E-11</v>
      </c>
      <c r="M93" s="669">
        <v>1</v>
      </c>
      <c r="N93" s="670">
        <v>0.1</v>
      </c>
      <c r="O93" s="676" t="s">
        <v>1233</v>
      </c>
      <c r="P93" s="676" t="s">
        <v>1233</v>
      </c>
      <c r="Q93" s="671">
        <v>0.1</v>
      </c>
      <c r="R93" s="679" t="s">
        <v>1233</v>
      </c>
      <c r="S93" s="727"/>
      <c r="Y93" s="727"/>
    </row>
    <row r="94" spans="1:25" ht="11.25" customHeight="1" x14ac:dyDescent="0.2">
      <c r="A94" s="279" t="s">
        <v>354</v>
      </c>
      <c r="B94" s="841" t="s">
        <v>1437</v>
      </c>
      <c r="C94" s="375" t="s">
        <v>679</v>
      </c>
      <c r="D94" s="1324">
        <v>373</v>
      </c>
      <c r="E94" s="55">
        <v>373.32</v>
      </c>
      <c r="F94" s="674">
        <v>41260</v>
      </c>
      <c r="G94" s="673">
        <v>2.1999999999999999E-2</v>
      </c>
      <c r="H94" s="673">
        <v>5.6999999999999996E-6</v>
      </c>
      <c r="I94" s="674">
        <v>0.18</v>
      </c>
      <c r="J94" s="673">
        <v>4.0000000000000002E-4</v>
      </c>
      <c r="K94" s="673">
        <v>2.9E-4</v>
      </c>
      <c r="L94" s="674">
        <v>1.2E-2</v>
      </c>
      <c r="M94" s="669">
        <v>1</v>
      </c>
      <c r="N94" s="675" t="s">
        <v>1233</v>
      </c>
      <c r="O94" s="671">
        <v>4.5</v>
      </c>
      <c r="P94" s="671">
        <v>1.2999999999999999E-3</v>
      </c>
      <c r="Q94" s="671">
        <v>5.0000000000000001E-4</v>
      </c>
      <c r="R94" s="679" t="s">
        <v>1233</v>
      </c>
      <c r="S94" s="727"/>
      <c r="Y94" s="727"/>
    </row>
    <row r="95" spans="1:25" ht="11.25" customHeight="1" x14ac:dyDescent="0.2">
      <c r="A95" s="279" t="s">
        <v>355</v>
      </c>
      <c r="B95" s="841" t="s">
        <v>1437</v>
      </c>
      <c r="C95" s="375" t="s">
        <v>679</v>
      </c>
      <c r="D95" s="1324">
        <v>389</v>
      </c>
      <c r="E95" s="55">
        <v>389.32</v>
      </c>
      <c r="F95" s="674">
        <v>10110</v>
      </c>
      <c r="G95" s="673">
        <v>2.4E-2</v>
      </c>
      <c r="H95" s="673">
        <v>6.1999999999999999E-6</v>
      </c>
      <c r="I95" s="674">
        <v>0.2</v>
      </c>
      <c r="J95" s="673">
        <v>2.0000000000000002E-5</v>
      </c>
      <c r="K95" s="674">
        <v>2.0999999999999999E-5</v>
      </c>
      <c r="L95" s="674">
        <v>8.5999999999999998E-4</v>
      </c>
      <c r="M95" s="669">
        <v>1</v>
      </c>
      <c r="N95" s="675" t="s">
        <v>1233</v>
      </c>
      <c r="O95" s="671">
        <v>9.1</v>
      </c>
      <c r="P95" s="671">
        <v>2.5999999999999999E-3</v>
      </c>
      <c r="Q95" s="671">
        <v>1.2999999999999999E-5</v>
      </c>
      <c r="R95" s="679" t="s">
        <v>1233</v>
      </c>
      <c r="S95" s="727"/>
      <c r="Y95" s="727"/>
    </row>
    <row r="96" spans="1:25" ht="11.25" customHeight="1" x14ac:dyDescent="0.2">
      <c r="A96" s="279" t="s">
        <v>385</v>
      </c>
      <c r="B96" s="841" t="s">
        <v>1437</v>
      </c>
      <c r="C96" s="375" t="s">
        <v>679</v>
      </c>
      <c r="D96" s="1324">
        <v>285</v>
      </c>
      <c r="E96" s="55">
        <v>284.77999999999997</v>
      </c>
      <c r="F96" s="674">
        <v>6195</v>
      </c>
      <c r="G96" s="673">
        <v>2.9000000000000001E-2</v>
      </c>
      <c r="H96" s="673">
        <v>7.7999999999999999E-6</v>
      </c>
      <c r="I96" s="674">
        <v>6.1999999999999998E-3</v>
      </c>
      <c r="J96" s="673">
        <v>1.8E-5</v>
      </c>
      <c r="K96" s="673">
        <v>1.6999999999999999E-3</v>
      </c>
      <c r="L96" s="674">
        <v>7.0000000000000007E-2</v>
      </c>
      <c r="M96" s="669">
        <v>1</v>
      </c>
      <c r="N96" s="675" t="s">
        <v>1233</v>
      </c>
      <c r="O96" s="671">
        <v>1.6</v>
      </c>
      <c r="P96" s="671">
        <v>4.6000000000000001E-4</v>
      </c>
      <c r="Q96" s="671">
        <v>8.0000000000000004E-4</v>
      </c>
      <c r="R96" s="679" t="s">
        <v>1233</v>
      </c>
      <c r="S96" s="727"/>
      <c r="Y96" s="727"/>
    </row>
    <row r="97" spans="1:25" ht="11.25" customHeight="1" x14ac:dyDescent="0.2">
      <c r="A97" s="279" t="s">
        <v>356</v>
      </c>
      <c r="B97" s="841" t="s">
        <v>1437</v>
      </c>
      <c r="C97" s="375" t="s">
        <v>679</v>
      </c>
      <c r="D97" s="1324">
        <v>261</v>
      </c>
      <c r="E97" s="55">
        <v>260.76</v>
      </c>
      <c r="F97" s="673">
        <v>845.2</v>
      </c>
      <c r="G97" s="673">
        <v>2.7E-2</v>
      </c>
      <c r="H97" s="673">
        <v>6.9999999999999999E-6</v>
      </c>
      <c r="I97" s="674">
        <v>3.2</v>
      </c>
      <c r="J97" s="673">
        <v>0.22</v>
      </c>
      <c r="K97" s="673">
        <v>0.01</v>
      </c>
      <c r="L97" s="674">
        <v>0.42</v>
      </c>
      <c r="M97" s="669">
        <v>1</v>
      </c>
      <c r="N97" s="675" t="s">
        <v>1233</v>
      </c>
      <c r="O97" s="671">
        <v>7.8E-2</v>
      </c>
      <c r="P97" s="671">
        <v>2.1999999999999999E-5</v>
      </c>
      <c r="Q97" s="671">
        <v>1E-3</v>
      </c>
      <c r="R97" s="679" t="s">
        <v>1233</v>
      </c>
      <c r="S97" s="727"/>
      <c r="Y97" s="727"/>
    </row>
    <row r="98" spans="1:25" ht="11.25" customHeight="1" x14ac:dyDescent="0.2">
      <c r="A98" s="279" t="s">
        <v>378</v>
      </c>
      <c r="B98" s="841" t="s">
        <v>695</v>
      </c>
      <c r="C98" s="375" t="s">
        <v>679</v>
      </c>
      <c r="D98" s="1324">
        <v>291</v>
      </c>
      <c r="E98" s="55">
        <v>290.83</v>
      </c>
      <c r="F98" s="674">
        <v>2807</v>
      </c>
      <c r="G98" s="673">
        <v>4.2999999999999997E-2</v>
      </c>
      <c r="H98" s="673">
        <v>5.1000000000000003E-6</v>
      </c>
      <c r="I98" s="673">
        <v>7.3</v>
      </c>
      <c r="J98" s="673">
        <v>4.1999999999999998E-5</v>
      </c>
      <c r="K98" s="673">
        <v>5.1000000000000003E-6</v>
      </c>
      <c r="L98" s="674">
        <v>2.1000000000000001E-4</v>
      </c>
      <c r="M98" s="669">
        <v>1</v>
      </c>
      <c r="N98" s="670">
        <v>0.04</v>
      </c>
      <c r="O98" s="671">
        <v>1.1000000000000001</v>
      </c>
      <c r="P98" s="671">
        <v>3.1E-4</v>
      </c>
      <c r="Q98" s="671">
        <v>2.9999999999999997E-4</v>
      </c>
      <c r="R98" s="679" t="s">
        <v>1233</v>
      </c>
      <c r="S98" s="727"/>
      <c r="Y98" s="727"/>
    </row>
    <row r="99" spans="1:25" ht="11.25" customHeight="1" x14ac:dyDescent="0.2">
      <c r="A99" s="279" t="s">
        <v>357</v>
      </c>
      <c r="B99" s="841" t="s">
        <v>1437</v>
      </c>
      <c r="C99" s="375" t="s">
        <v>679</v>
      </c>
      <c r="D99" s="1324">
        <v>237</v>
      </c>
      <c r="E99" s="55">
        <v>236.74</v>
      </c>
      <c r="F99" s="673">
        <v>196.8</v>
      </c>
      <c r="G99" s="673">
        <v>3.2000000000000001E-2</v>
      </c>
      <c r="H99" s="673">
        <v>8.8999999999999995E-6</v>
      </c>
      <c r="I99" s="674">
        <v>50</v>
      </c>
      <c r="J99" s="673">
        <v>0.21</v>
      </c>
      <c r="K99" s="674">
        <v>3.8999999999999998E-3</v>
      </c>
      <c r="L99" s="674">
        <v>0.16</v>
      </c>
      <c r="M99" s="669">
        <v>1</v>
      </c>
      <c r="N99" s="675" t="s">
        <v>1233</v>
      </c>
      <c r="O99" s="676">
        <v>0.04</v>
      </c>
      <c r="P99" s="676">
        <v>1.1E-5</v>
      </c>
      <c r="Q99" s="676">
        <v>6.9999999999999999E-4</v>
      </c>
      <c r="R99" s="677">
        <v>0.03</v>
      </c>
      <c r="S99" s="727"/>
      <c r="Y99" s="727"/>
    </row>
    <row r="100" spans="1:25" ht="11.25" customHeight="1" x14ac:dyDescent="0.2">
      <c r="A100" s="279" t="s">
        <v>113</v>
      </c>
      <c r="B100" s="841" t="s">
        <v>695</v>
      </c>
      <c r="C100" s="375" t="s">
        <v>679</v>
      </c>
      <c r="D100" s="1324">
        <v>252</v>
      </c>
      <c r="E100" s="55">
        <v>252.32</v>
      </c>
      <c r="F100" s="673">
        <v>129.4</v>
      </c>
      <c r="G100" s="673">
        <v>2.5000000000000001E-2</v>
      </c>
      <c r="H100" s="673">
        <v>6.2999999999999998E-6</v>
      </c>
      <c r="I100" s="674">
        <v>33000</v>
      </c>
      <c r="J100" s="673">
        <v>2.2999999999999999E-7</v>
      </c>
      <c r="K100" s="673">
        <v>2.2999999999999999E-12</v>
      </c>
      <c r="L100" s="674">
        <v>9.2000000000000005E-11</v>
      </c>
      <c r="M100" s="669">
        <v>1</v>
      </c>
      <c r="N100" s="670">
        <v>0.1</v>
      </c>
      <c r="O100" s="676" t="s">
        <v>1233</v>
      </c>
      <c r="P100" s="676" t="s">
        <v>1233</v>
      </c>
      <c r="Q100" s="671">
        <v>3.3000000000000002E-2</v>
      </c>
      <c r="R100" s="679" t="s">
        <v>1233</v>
      </c>
      <c r="S100" s="727"/>
      <c r="Y100" s="727"/>
    </row>
    <row r="101" spans="1:25" ht="11.25" customHeight="1" x14ac:dyDescent="0.2">
      <c r="A101" s="279" t="s">
        <v>358</v>
      </c>
      <c r="B101" s="841" t="s">
        <v>695</v>
      </c>
      <c r="C101" s="375" t="s">
        <v>679</v>
      </c>
      <c r="D101" s="1324">
        <v>276</v>
      </c>
      <c r="E101" s="55">
        <v>276.33999999999997</v>
      </c>
      <c r="F101" s="674">
        <v>1951000</v>
      </c>
      <c r="G101" s="673">
        <v>4.4999999999999998E-2</v>
      </c>
      <c r="H101" s="673">
        <v>5.2000000000000002E-6</v>
      </c>
      <c r="I101" s="674">
        <v>1.9000000000000001E-4</v>
      </c>
      <c r="J101" s="673">
        <v>1.2999999999999999E-10</v>
      </c>
      <c r="K101" s="673">
        <v>3.4999999999999998E-7</v>
      </c>
      <c r="L101" s="674">
        <v>1.4E-5</v>
      </c>
      <c r="M101" s="669">
        <v>1</v>
      </c>
      <c r="N101" s="670">
        <v>0.13</v>
      </c>
      <c r="O101" s="671">
        <v>0.73</v>
      </c>
      <c r="P101" s="671">
        <v>1.1E-4</v>
      </c>
      <c r="Q101" s="676" t="s">
        <v>1233</v>
      </c>
      <c r="R101" s="679" t="s">
        <v>1233</v>
      </c>
      <c r="S101" s="727"/>
      <c r="Y101" s="727"/>
    </row>
    <row r="102" spans="1:25" ht="11.25" customHeight="1" x14ac:dyDescent="0.2">
      <c r="A102" s="279" t="s">
        <v>114</v>
      </c>
      <c r="B102" s="841" t="s">
        <v>695</v>
      </c>
      <c r="C102" s="375" t="s">
        <v>694</v>
      </c>
      <c r="D102" s="1324">
        <v>138</v>
      </c>
      <c r="E102" s="55">
        <v>138.21</v>
      </c>
      <c r="F102" s="673">
        <v>65</v>
      </c>
      <c r="G102" s="674">
        <v>5.2999999999999999E-2</v>
      </c>
      <c r="H102" s="674">
        <v>7.5000000000000002E-6</v>
      </c>
      <c r="I102" s="674">
        <v>12000</v>
      </c>
      <c r="J102" s="673">
        <v>0.44</v>
      </c>
      <c r="K102" s="673">
        <v>6.6000000000000003E-6</v>
      </c>
      <c r="L102" s="674">
        <v>2.7E-4</v>
      </c>
      <c r="M102" s="669">
        <v>1</v>
      </c>
      <c r="N102" s="670">
        <v>0.1</v>
      </c>
      <c r="O102" s="671">
        <v>9.5E-4</v>
      </c>
      <c r="P102" s="676" t="s">
        <v>1233</v>
      </c>
      <c r="Q102" s="671">
        <v>0.2</v>
      </c>
      <c r="R102" s="672">
        <v>2</v>
      </c>
      <c r="S102" s="727"/>
      <c r="Y102" s="727"/>
    </row>
    <row r="103" spans="1:25" ht="11.25" customHeight="1" x14ac:dyDescent="0.2">
      <c r="A103" s="279" t="s">
        <v>359</v>
      </c>
      <c r="B103" s="841" t="s">
        <v>695</v>
      </c>
      <c r="C103" s="375" t="s">
        <v>679</v>
      </c>
      <c r="D103" s="1324">
        <v>207</v>
      </c>
      <c r="E103" s="87">
        <v>207</v>
      </c>
      <c r="F103" s="680" t="s">
        <v>1233</v>
      </c>
      <c r="G103" s="680" t="s">
        <v>1233</v>
      </c>
      <c r="H103" s="680" t="s">
        <v>1233</v>
      </c>
      <c r="I103" s="680" t="s">
        <v>1233</v>
      </c>
      <c r="J103" s="680" t="s">
        <v>1233</v>
      </c>
      <c r="K103" s="680" t="s">
        <v>1233</v>
      </c>
      <c r="L103" s="680" t="s">
        <v>1233</v>
      </c>
      <c r="M103" s="669">
        <v>1</v>
      </c>
      <c r="N103" s="675" t="s">
        <v>1233</v>
      </c>
      <c r="O103" s="676" t="s">
        <v>1233</v>
      </c>
      <c r="P103" s="676" t="s">
        <v>1233</v>
      </c>
      <c r="Q103" s="673" t="s">
        <v>1233</v>
      </c>
      <c r="R103" s="679" t="s">
        <v>1233</v>
      </c>
      <c r="S103" s="727"/>
      <c r="Y103" s="727"/>
    </row>
    <row r="104" spans="1:25" ht="11.25" customHeight="1" x14ac:dyDescent="0.2">
      <c r="A104" s="279" t="s">
        <v>360</v>
      </c>
      <c r="B104" s="841" t="s">
        <v>695</v>
      </c>
      <c r="C104" s="375" t="s">
        <v>679</v>
      </c>
      <c r="D104" s="1324">
        <v>201</v>
      </c>
      <c r="E104" s="55">
        <v>200.59</v>
      </c>
      <c r="F104" s="673" t="s">
        <v>1233</v>
      </c>
      <c r="G104" s="673"/>
      <c r="H104" s="673"/>
      <c r="I104" s="674" t="s">
        <v>1233</v>
      </c>
      <c r="J104" s="673" t="s">
        <v>1233</v>
      </c>
      <c r="K104" s="673"/>
      <c r="L104" s="673"/>
      <c r="M104" s="681">
        <v>1</v>
      </c>
      <c r="N104" s="675" t="s">
        <v>1233</v>
      </c>
      <c r="O104" s="676" t="s">
        <v>1233</v>
      </c>
      <c r="P104" s="676" t="s">
        <v>1233</v>
      </c>
      <c r="Q104" s="676">
        <v>2.9999999999999997E-4</v>
      </c>
      <c r="R104" s="677">
        <v>2.9999999999999997E-4</v>
      </c>
      <c r="S104" s="727"/>
      <c r="Y104" s="727"/>
    </row>
    <row r="105" spans="1:25" ht="11.25" customHeight="1" x14ac:dyDescent="0.2">
      <c r="A105" s="279" t="s">
        <v>361</v>
      </c>
      <c r="B105" s="841" t="s">
        <v>695</v>
      </c>
      <c r="C105" s="375" t="s">
        <v>679</v>
      </c>
      <c r="D105" s="1324">
        <v>346</v>
      </c>
      <c r="E105" s="55">
        <v>345.66</v>
      </c>
      <c r="F105" s="674">
        <v>26890</v>
      </c>
      <c r="G105" s="673">
        <v>2.1999999999999999E-2</v>
      </c>
      <c r="H105" s="673">
        <v>5.5999999999999997E-6</v>
      </c>
      <c r="I105" s="674">
        <v>0.1</v>
      </c>
      <c r="J105" s="673">
        <v>2.6000000000000001E-6</v>
      </c>
      <c r="K105" s="673">
        <v>1.9999999999999999E-7</v>
      </c>
      <c r="L105" s="674">
        <v>8.3000000000000002E-6</v>
      </c>
      <c r="M105" s="669">
        <v>1</v>
      </c>
      <c r="N105" s="670">
        <v>0.1</v>
      </c>
      <c r="O105" s="676" t="s">
        <v>1233</v>
      </c>
      <c r="P105" s="676" t="s">
        <v>1233</v>
      </c>
      <c r="Q105" s="671">
        <v>5.0000000000000001E-3</v>
      </c>
      <c r="R105" s="679" t="s">
        <v>1233</v>
      </c>
      <c r="S105" s="727"/>
      <c r="Y105" s="727"/>
    </row>
    <row r="106" spans="1:25" ht="11.25" customHeight="1" x14ac:dyDescent="0.2">
      <c r="A106" s="279" t="s">
        <v>363</v>
      </c>
      <c r="B106" s="841" t="s">
        <v>693</v>
      </c>
      <c r="C106" s="375" t="s">
        <v>694</v>
      </c>
      <c r="D106" s="1324">
        <v>72</v>
      </c>
      <c r="E106" s="55">
        <v>72.11</v>
      </c>
      <c r="F106" s="674">
        <v>4.51</v>
      </c>
      <c r="G106" s="674">
        <v>9.0999999999999998E-2</v>
      </c>
      <c r="H106" s="674">
        <v>1.0000000000000001E-5</v>
      </c>
      <c r="I106" s="674">
        <v>223000</v>
      </c>
      <c r="J106" s="673">
        <v>90.6</v>
      </c>
      <c r="K106" s="673">
        <v>5.7000000000000003E-5</v>
      </c>
      <c r="L106" s="674">
        <v>2.3E-3</v>
      </c>
      <c r="M106" s="669">
        <v>1</v>
      </c>
      <c r="N106" s="675" t="s">
        <v>1233</v>
      </c>
      <c r="O106" s="676" t="s">
        <v>1233</v>
      </c>
      <c r="P106" s="676" t="s">
        <v>1233</v>
      </c>
      <c r="Q106" s="671">
        <v>0.6</v>
      </c>
      <c r="R106" s="672">
        <v>5</v>
      </c>
      <c r="S106" s="727"/>
      <c r="Y106" s="727"/>
    </row>
    <row r="107" spans="1:25" ht="11.25" customHeight="1" x14ac:dyDescent="0.2">
      <c r="A107" s="279" t="s">
        <v>364</v>
      </c>
      <c r="B107" s="841" t="s">
        <v>693</v>
      </c>
      <c r="C107" s="375" t="s">
        <v>694</v>
      </c>
      <c r="D107" s="1324">
        <v>100</v>
      </c>
      <c r="E107" s="55">
        <v>100.16</v>
      </c>
      <c r="F107" s="674">
        <v>12.6</v>
      </c>
      <c r="G107" s="674">
        <v>7.0000000000000007E-2</v>
      </c>
      <c r="H107" s="674">
        <v>8.3000000000000002E-6</v>
      </c>
      <c r="I107" s="674">
        <v>19000</v>
      </c>
      <c r="J107" s="673">
        <v>19.86</v>
      </c>
      <c r="K107" s="673">
        <v>1.3999999999999999E-4</v>
      </c>
      <c r="L107" s="674">
        <v>5.5999999999999999E-3</v>
      </c>
      <c r="M107" s="669">
        <v>1</v>
      </c>
      <c r="N107" s="675" t="s">
        <v>1233</v>
      </c>
      <c r="O107" s="676" t="s">
        <v>1233</v>
      </c>
      <c r="P107" s="676" t="s">
        <v>1233</v>
      </c>
      <c r="Q107" s="676" t="s">
        <v>1233</v>
      </c>
      <c r="R107" s="672">
        <v>3</v>
      </c>
      <c r="S107" s="727"/>
      <c r="Y107" s="727"/>
    </row>
    <row r="108" spans="1:25" ht="11.25" customHeight="1" x14ac:dyDescent="0.2">
      <c r="A108" s="279" t="s">
        <v>365</v>
      </c>
      <c r="B108" s="841" t="s">
        <v>695</v>
      </c>
      <c r="C108" s="375" t="s">
        <v>679</v>
      </c>
      <c r="D108" s="1324">
        <v>216</v>
      </c>
      <c r="E108" s="55">
        <v>215.63</v>
      </c>
      <c r="F108" s="673" t="s">
        <v>1233</v>
      </c>
      <c r="G108" s="673" t="s">
        <v>1233</v>
      </c>
      <c r="H108" s="673" t="s">
        <v>1233</v>
      </c>
      <c r="I108" s="673" t="s">
        <v>1233</v>
      </c>
      <c r="J108" s="673" t="s">
        <v>1233</v>
      </c>
      <c r="K108" s="673" t="s">
        <v>1233</v>
      </c>
      <c r="L108" s="673" t="s">
        <v>1233</v>
      </c>
      <c r="M108" s="669">
        <v>1</v>
      </c>
      <c r="N108" s="675" t="s">
        <v>1233</v>
      </c>
      <c r="O108" s="676" t="s">
        <v>1233</v>
      </c>
      <c r="P108" s="676" t="s">
        <v>1233</v>
      </c>
      <c r="Q108" s="671">
        <v>1E-4</v>
      </c>
      <c r="R108" s="679" t="s">
        <v>1233</v>
      </c>
      <c r="S108" s="727"/>
      <c r="Y108" s="727"/>
    </row>
    <row r="109" spans="1:25" ht="11.25" customHeight="1" x14ac:dyDescent="0.2">
      <c r="A109" s="279" t="s">
        <v>366</v>
      </c>
      <c r="B109" s="841" t="s">
        <v>693</v>
      </c>
      <c r="C109" s="375" t="s">
        <v>694</v>
      </c>
      <c r="D109" s="1324">
        <v>88</v>
      </c>
      <c r="E109" s="55">
        <v>88.15</v>
      </c>
      <c r="F109" s="673">
        <v>11.56</v>
      </c>
      <c r="G109" s="674">
        <v>7.4999999999999997E-2</v>
      </c>
      <c r="H109" s="674">
        <v>8.6000000000000007E-6</v>
      </c>
      <c r="I109" s="674">
        <v>51000</v>
      </c>
      <c r="J109" s="673">
        <v>250</v>
      </c>
      <c r="K109" s="673">
        <v>5.9000000000000003E-4</v>
      </c>
      <c r="L109" s="674">
        <v>2.4E-2</v>
      </c>
      <c r="M109" s="669">
        <v>1</v>
      </c>
      <c r="N109" s="675" t="s">
        <v>1233</v>
      </c>
      <c r="O109" s="671">
        <v>1.8E-3</v>
      </c>
      <c r="P109" s="671">
        <v>2.6E-7</v>
      </c>
      <c r="Q109" s="676" t="s">
        <v>1233</v>
      </c>
      <c r="R109" s="672">
        <v>3</v>
      </c>
      <c r="S109" s="727"/>
      <c r="Y109" s="727"/>
    </row>
    <row r="110" spans="1:25" ht="11.25" customHeight="1" x14ac:dyDescent="0.2">
      <c r="A110" s="279" t="s">
        <v>362</v>
      </c>
      <c r="B110" s="841" t="s">
        <v>693</v>
      </c>
      <c r="C110" s="375" t="s">
        <v>694</v>
      </c>
      <c r="D110" s="1324">
        <v>85</v>
      </c>
      <c r="E110" s="55">
        <v>84.93</v>
      </c>
      <c r="F110" s="673">
        <v>21.73</v>
      </c>
      <c r="G110" s="674">
        <v>0.1</v>
      </c>
      <c r="H110" s="674">
        <v>1.2999999999999999E-5</v>
      </c>
      <c r="I110" s="674">
        <v>13000</v>
      </c>
      <c r="J110" s="673">
        <v>435</v>
      </c>
      <c r="K110" s="673">
        <v>3.3E-3</v>
      </c>
      <c r="L110" s="674">
        <v>0.13</v>
      </c>
      <c r="M110" s="669">
        <v>1</v>
      </c>
      <c r="N110" s="675" t="s">
        <v>1233</v>
      </c>
      <c r="O110" s="676">
        <v>2E-3</v>
      </c>
      <c r="P110" s="676">
        <v>1E-8</v>
      </c>
      <c r="Q110" s="676">
        <v>6.0000000000000001E-3</v>
      </c>
      <c r="R110" s="677">
        <v>0.6</v>
      </c>
      <c r="S110" s="727"/>
      <c r="Y110" s="727"/>
    </row>
    <row r="111" spans="1:25" ht="11.25" customHeight="1" x14ac:dyDescent="0.2">
      <c r="A111" s="279" t="s">
        <v>631</v>
      </c>
      <c r="B111" s="841" t="s">
        <v>693</v>
      </c>
      <c r="C111" s="375" t="s">
        <v>679</v>
      </c>
      <c r="D111" s="1324">
        <v>142</v>
      </c>
      <c r="E111" s="55">
        <v>142.19999999999999</v>
      </c>
      <c r="F111" s="673">
        <v>2528</v>
      </c>
      <c r="G111" s="674">
        <v>5.2999999999999999E-2</v>
      </c>
      <c r="H111" s="674">
        <v>7.7999999999999999E-6</v>
      </c>
      <c r="I111" s="673">
        <v>25.8</v>
      </c>
      <c r="J111" s="673">
        <v>6.7000000000000004E-2</v>
      </c>
      <c r="K111" s="673">
        <v>5.1000000000000004E-4</v>
      </c>
      <c r="L111" s="674">
        <v>2.1000000000000001E-2</v>
      </c>
      <c r="M111" s="669">
        <v>1</v>
      </c>
      <c r="N111" s="675">
        <v>0.13</v>
      </c>
      <c r="O111" s="671">
        <v>2.9000000000000001E-2</v>
      </c>
      <c r="P111" s="654">
        <v>7.2500000000000009E-6</v>
      </c>
      <c r="Q111" s="671">
        <v>7.0000000000000007E-2</v>
      </c>
      <c r="R111" s="757">
        <v>0.28000000000000003</v>
      </c>
      <c r="S111" s="727"/>
      <c r="Y111" s="727"/>
    </row>
    <row r="112" spans="1:25" ht="11.25" customHeight="1" x14ac:dyDescent="0.2">
      <c r="A112" s="279" t="s">
        <v>632</v>
      </c>
      <c r="B112" s="841" t="s">
        <v>693</v>
      </c>
      <c r="C112" s="375" t="s">
        <v>679</v>
      </c>
      <c r="D112" s="1324">
        <v>142</v>
      </c>
      <c r="E112" s="55">
        <v>142.19999999999999</v>
      </c>
      <c r="F112" s="674">
        <v>2478</v>
      </c>
      <c r="G112" s="674">
        <v>5.1999999999999998E-2</v>
      </c>
      <c r="H112" s="674">
        <v>7.7999999999999999E-6</v>
      </c>
      <c r="I112" s="673">
        <v>24.6</v>
      </c>
      <c r="J112" s="673">
        <v>5.5E-2</v>
      </c>
      <c r="K112" s="673">
        <v>5.1999999999999995E-4</v>
      </c>
      <c r="L112" s="674">
        <v>2.1000000000000001E-2</v>
      </c>
      <c r="M112" s="669">
        <v>1</v>
      </c>
      <c r="N112" s="675">
        <v>0.13</v>
      </c>
      <c r="O112" s="676" t="s">
        <v>1233</v>
      </c>
      <c r="P112" s="676" t="s">
        <v>1233</v>
      </c>
      <c r="Q112" s="671">
        <v>4.0000000000000001E-3</v>
      </c>
      <c r="R112" s="757">
        <v>1.6E-2</v>
      </c>
      <c r="S112" s="727"/>
      <c r="Y112" s="727"/>
    </row>
    <row r="113" spans="1:25" ht="11.25" customHeight="1" x14ac:dyDescent="0.2">
      <c r="A113" s="279" t="s">
        <v>506</v>
      </c>
      <c r="B113" s="841" t="s">
        <v>695</v>
      </c>
      <c r="C113" s="375" t="s">
        <v>679</v>
      </c>
      <c r="D113" s="1324">
        <v>96</v>
      </c>
      <c r="E113" s="55">
        <v>95.94</v>
      </c>
      <c r="F113" s="673" t="s">
        <v>1233</v>
      </c>
      <c r="G113" s="673" t="s">
        <v>1233</v>
      </c>
      <c r="H113" s="673" t="s">
        <v>1233</v>
      </c>
      <c r="I113" s="673" t="s">
        <v>1233</v>
      </c>
      <c r="J113" s="673" t="s">
        <v>1233</v>
      </c>
      <c r="K113" s="673" t="s">
        <v>1233</v>
      </c>
      <c r="L113" s="673" t="s">
        <v>1233</v>
      </c>
      <c r="M113" s="669">
        <v>1</v>
      </c>
      <c r="N113" s="675" t="s">
        <v>1233</v>
      </c>
      <c r="O113" s="676" t="s">
        <v>1233</v>
      </c>
      <c r="P113" s="676" t="s">
        <v>1233</v>
      </c>
      <c r="Q113" s="671">
        <v>5.0000000000000001E-3</v>
      </c>
      <c r="R113" s="679" t="s">
        <v>1233</v>
      </c>
      <c r="S113" s="727"/>
      <c r="Y113" s="727"/>
    </row>
    <row r="114" spans="1:25" ht="11.25" customHeight="1" x14ac:dyDescent="0.2">
      <c r="A114" s="279" t="s">
        <v>507</v>
      </c>
      <c r="B114" s="841" t="s">
        <v>693</v>
      </c>
      <c r="C114" s="375" t="s">
        <v>679</v>
      </c>
      <c r="D114" s="1324">
        <v>128</v>
      </c>
      <c r="E114" s="55">
        <v>128.18</v>
      </c>
      <c r="F114" s="674">
        <v>1544</v>
      </c>
      <c r="G114" s="674">
        <v>0.06</v>
      </c>
      <c r="H114" s="674">
        <v>8.3999999999999992E-6</v>
      </c>
      <c r="I114" s="674">
        <v>31</v>
      </c>
      <c r="J114" s="673">
        <v>8.5000000000000006E-2</v>
      </c>
      <c r="K114" s="673">
        <v>4.4000000000000002E-4</v>
      </c>
      <c r="L114" s="674">
        <v>1.7999999999999999E-2</v>
      </c>
      <c r="M114" s="669">
        <v>1</v>
      </c>
      <c r="N114" s="670">
        <v>0.13</v>
      </c>
      <c r="O114" s="676" t="s">
        <v>1233</v>
      </c>
      <c r="P114" s="671">
        <v>3.4E-5</v>
      </c>
      <c r="Q114" s="671">
        <v>0.02</v>
      </c>
      <c r="R114" s="672">
        <v>3.0000000000000001E-3</v>
      </c>
      <c r="S114" s="727"/>
      <c r="Y114" s="727"/>
    </row>
    <row r="115" spans="1:25" ht="11.25" customHeight="1" x14ac:dyDescent="0.2">
      <c r="A115" s="279" t="s">
        <v>866</v>
      </c>
      <c r="B115" s="841" t="s">
        <v>695</v>
      </c>
      <c r="C115" s="375" t="s">
        <v>679</v>
      </c>
      <c r="D115" s="1324">
        <v>59</v>
      </c>
      <c r="E115" s="55">
        <v>58.69</v>
      </c>
      <c r="F115" s="673" t="s">
        <v>1233</v>
      </c>
      <c r="G115" s="673" t="s">
        <v>1233</v>
      </c>
      <c r="H115" s="673" t="s">
        <v>1233</v>
      </c>
      <c r="I115" s="673" t="s">
        <v>1233</v>
      </c>
      <c r="J115" s="673" t="s">
        <v>1233</v>
      </c>
      <c r="K115" s="673" t="s">
        <v>1233</v>
      </c>
      <c r="L115" s="673" t="s">
        <v>1233</v>
      </c>
      <c r="M115" s="670">
        <v>0.04</v>
      </c>
      <c r="N115" s="675" t="s">
        <v>1233</v>
      </c>
      <c r="O115" s="676" t="s">
        <v>1233</v>
      </c>
      <c r="P115" s="676" t="s">
        <v>1233</v>
      </c>
      <c r="Q115" s="676">
        <v>0.02</v>
      </c>
      <c r="R115" s="677">
        <v>9.0000000000000006E-5</v>
      </c>
      <c r="S115" s="727"/>
      <c r="Y115" s="727"/>
    </row>
    <row r="116" spans="1:25" ht="11.25" customHeight="1" x14ac:dyDescent="0.2">
      <c r="A116" s="279" t="s">
        <v>115</v>
      </c>
      <c r="B116" s="841" t="s">
        <v>693</v>
      </c>
      <c r="C116" s="375" t="s">
        <v>694</v>
      </c>
      <c r="D116" s="1324">
        <v>123</v>
      </c>
      <c r="E116" s="55">
        <v>123.11</v>
      </c>
      <c r="F116" s="673">
        <v>226.4</v>
      </c>
      <c r="G116" s="674">
        <v>6.8000000000000005E-2</v>
      </c>
      <c r="H116" s="674">
        <v>9.3999999999999998E-6</v>
      </c>
      <c r="I116" s="674">
        <v>2090</v>
      </c>
      <c r="J116" s="673">
        <v>0.245</v>
      </c>
      <c r="K116" s="673">
        <v>2.4000000000000001E-5</v>
      </c>
      <c r="L116" s="674">
        <v>9.7999999999999997E-4</v>
      </c>
      <c r="M116" s="669">
        <v>1</v>
      </c>
      <c r="N116" s="675" t="s">
        <v>1233</v>
      </c>
      <c r="O116" s="676" t="s">
        <v>1233</v>
      </c>
      <c r="P116" s="671">
        <v>4.0000000000000003E-5</v>
      </c>
      <c r="Q116" s="676">
        <v>2E-3</v>
      </c>
      <c r="R116" s="672">
        <v>8.9999999999999993E-3</v>
      </c>
      <c r="S116" s="727"/>
      <c r="Y116" s="727"/>
    </row>
    <row r="117" spans="1:25" ht="11.25" customHeight="1" x14ac:dyDescent="0.2">
      <c r="A117" s="279" t="s">
        <v>116</v>
      </c>
      <c r="B117" s="841" t="s">
        <v>695</v>
      </c>
      <c r="C117" s="375" t="s">
        <v>694</v>
      </c>
      <c r="D117" s="1324">
        <v>227</v>
      </c>
      <c r="E117" s="55">
        <v>227.09</v>
      </c>
      <c r="F117" s="673">
        <v>115.8</v>
      </c>
      <c r="G117" s="673">
        <v>2.9000000000000001E-2</v>
      </c>
      <c r="H117" s="673">
        <v>7.7000000000000008E-6</v>
      </c>
      <c r="I117" s="674">
        <v>1380</v>
      </c>
      <c r="J117" s="673">
        <v>4.0000000000000002E-4</v>
      </c>
      <c r="K117" s="673">
        <v>8.6999999999999998E-8</v>
      </c>
      <c r="L117" s="673">
        <v>3.4999999999999999E-6</v>
      </c>
      <c r="M117" s="669">
        <v>1</v>
      </c>
      <c r="N117" s="670">
        <v>0.1</v>
      </c>
      <c r="O117" s="671">
        <v>1.7000000000000001E-2</v>
      </c>
      <c r="P117" s="676" t="s">
        <v>1233</v>
      </c>
      <c r="Q117" s="671">
        <v>1E-4</v>
      </c>
      <c r="R117" s="679" t="s">
        <v>1233</v>
      </c>
      <c r="S117" s="727"/>
      <c r="Y117" s="727"/>
    </row>
    <row r="118" spans="1:25" ht="11.25" customHeight="1" x14ac:dyDescent="0.2">
      <c r="A118" s="279" t="s">
        <v>117</v>
      </c>
      <c r="B118" s="841" t="s">
        <v>693</v>
      </c>
      <c r="C118" s="375" t="s">
        <v>679</v>
      </c>
      <c r="D118" s="1324">
        <v>137</v>
      </c>
      <c r="E118" s="55">
        <v>137.13999999999999</v>
      </c>
      <c r="F118" s="673">
        <v>370.6</v>
      </c>
      <c r="G118" s="674">
        <v>5.8999999999999997E-2</v>
      </c>
      <c r="H118" s="674">
        <v>8.6999999999999997E-6</v>
      </c>
      <c r="I118" s="674">
        <v>650</v>
      </c>
      <c r="J118" s="673">
        <v>0.19</v>
      </c>
      <c r="K118" s="673">
        <v>1.2999999999999999E-5</v>
      </c>
      <c r="L118" s="674">
        <v>5.1000000000000004E-4</v>
      </c>
      <c r="M118" s="669">
        <v>1</v>
      </c>
      <c r="N118" s="675" t="s">
        <v>1233</v>
      </c>
      <c r="O118" s="671">
        <v>0.22</v>
      </c>
      <c r="P118" s="654">
        <v>5.5000000000000002E-5</v>
      </c>
      <c r="Q118" s="671">
        <v>8.9999999999999998E-4</v>
      </c>
      <c r="R118" s="757">
        <v>3.5999999999999999E-3</v>
      </c>
      <c r="S118" s="727"/>
      <c r="Y118" s="727"/>
    </row>
    <row r="119" spans="1:25" ht="11.25" customHeight="1" x14ac:dyDescent="0.2">
      <c r="A119" s="279" t="s">
        <v>118</v>
      </c>
      <c r="B119" s="841" t="s">
        <v>695</v>
      </c>
      <c r="C119" s="375" t="s">
        <v>679</v>
      </c>
      <c r="D119" s="1324">
        <v>137</v>
      </c>
      <c r="E119" s="87">
        <v>137</v>
      </c>
      <c r="F119" s="680">
        <v>363.2</v>
      </c>
      <c r="G119" s="680">
        <v>5.8999999999999997E-2</v>
      </c>
      <c r="H119" s="680">
        <v>8.6999999999999997E-6</v>
      </c>
      <c r="I119" s="680">
        <v>500</v>
      </c>
      <c r="J119" s="680">
        <v>0.20499999999999999</v>
      </c>
      <c r="K119" s="680">
        <v>9.3000000000000007E-6</v>
      </c>
      <c r="L119" s="680">
        <v>3.8000000000000002E-4</v>
      </c>
      <c r="M119" s="669">
        <v>1</v>
      </c>
      <c r="N119" s="682">
        <v>0.1</v>
      </c>
      <c r="O119" s="676" t="s">
        <v>1233</v>
      </c>
      <c r="P119" s="676" t="s">
        <v>1233</v>
      </c>
      <c r="Q119" s="673">
        <v>1E-4</v>
      </c>
      <c r="R119" s="757">
        <v>4.0000000000000002E-4</v>
      </c>
      <c r="S119" s="727"/>
      <c r="Y119" s="727"/>
    </row>
    <row r="120" spans="1:25" ht="11.25" customHeight="1" x14ac:dyDescent="0.2">
      <c r="A120" s="279" t="s">
        <v>119</v>
      </c>
      <c r="B120" s="841" t="s">
        <v>695</v>
      </c>
      <c r="C120" s="375" t="s">
        <v>679</v>
      </c>
      <c r="D120" s="1324">
        <v>137</v>
      </c>
      <c r="E120" s="55">
        <v>137.13999999999999</v>
      </c>
      <c r="F120" s="680">
        <v>363.2</v>
      </c>
      <c r="G120" s="674">
        <v>5.7000000000000002E-2</v>
      </c>
      <c r="H120" s="674">
        <v>8.3999999999999992E-6</v>
      </c>
      <c r="I120" s="674">
        <v>442</v>
      </c>
      <c r="J120" s="673">
        <v>1.6E-2</v>
      </c>
      <c r="K120" s="673">
        <v>5.5999999999999997E-6</v>
      </c>
      <c r="L120" s="674">
        <v>2.3000000000000001E-4</v>
      </c>
      <c r="M120" s="669">
        <v>1</v>
      </c>
      <c r="N120" s="670">
        <v>0.1</v>
      </c>
      <c r="O120" s="671">
        <v>1.6E-2</v>
      </c>
      <c r="P120" s="676" t="s">
        <v>1233</v>
      </c>
      <c r="Q120" s="671">
        <v>4.0000000000000001E-3</v>
      </c>
      <c r="R120" s="679" t="s">
        <v>1233</v>
      </c>
      <c r="S120" s="727"/>
      <c r="Y120" s="727"/>
    </row>
    <row r="121" spans="1:25" ht="11.25" customHeight="1" x14ac:dyDescent="0.2">
      <c r="A121" s="279" t="s">
        <v>508</v>
      </c>
      <c r="B121" s="841" t="s">
        <v>695</v>
      </c>
      <c r="C121" s="375" t="s">
        <v>679</v>
      </c>
      <c r="D121" s="1324">
        <v>266</v>
      </c>
      <c r="E121" s="55">
        <v>266.33999999999997</v>
      </c>
      <c r="F121" s="673">
        <v>592</v>
      </c>
      <c r="G121" s="673">
        <v>0.03</v>
      </c>
      <c r="H121" s="673">
        <v>7.9999999999999996E-6</v>
      </c>
      <c r="I121" s="674">
        <v>14</v>
      </c>
      <c r="J121" s="673">
        <v>1.1E-4</v>
      </c>
      <c r="K121" s="673">
        <v>2.4999999999999999E-8</v>
      </c>
      <c r="L121" s="674">
        <v>9.9999999999999995E-7</v>
      </c>
      <c r="M121" s="669">
        <v>1</v>
      </c>
      <c r="N121" s="670">
        <v>0.25</v>
      </c>
      <c r="O121" s="671">
        <v>0.4</v>
      </c>
      <c r="P121" s="671">
        <v>5.1000000000000003E-6</v>
      </c>
      <c r="Q121" s="671">
        <v>5.0000000000000001E-3</v>
      </c>
      <c r="R121" s="679" t="s">
        <v>1233</v>
      </c>
      <c r="S121" s="727"/>
      <c r="Y121" s="727"/>
    </row>
    <row r="122" spans="1:25" ht="11.25" customHeight="1" x14ac:dyDescent="0.2">
      <c r="A122" s="279" t="s">
        <v>120</v>
      </c>
      <c r="B122" s="841" t="s">
        <v>695</v>
      </c>
      <c r="C122" s="375" t="s">
        <v>679</v>
      </c>
      <c r="D122" s="1324">
        <v>316</v>
      </c>
      <c r="E122" s="87">
        <v>316</v>
      </c>
      <c r="F122" s="680">
        <v>647.9</v>
      </c>
      <c r="G122" s="680">
        <v>2.5999999999999999E-2</v>
      </c>
      <c r="H122" s="680">
        <v>6.8000000000000001E-6</v>
      </c>
      <c r="I122" s="668">
        <v>43</v>
      </c>
      <c r="J122" s="680">
        <v>5.4999999999999996E-9</v>
      </c>
      <c r="K122" s="680">
        <v>1.3000000000000001E-9</v>
      </c>
      <c r="L122" s="680">
        <v>5.4E-8</v>
      </c>
      <c r="M122" s="669">
        <v>1</v>
      </c>
      <c r="N122" s="670">
        <v>0.1</v>
      </c>
      <c r="O122" s="671">
        <v>4.0000000000000001E-3</v>
      </c>
      <c r="P122" s="676" t="s">
        <v>1233</v>
      </c>
      <c r="Q122" s="671">
        <v>2E-3</v>
      </c>
      <c r="R122" s="679" t="s">
        <v>1233</v>
      </c>
      <c r="S122" s="727"/>
      <c r="Y122" s="727"/>
    </row>
    <row r="123" spans="1:25" ht="11.25" customHeight="1" x14ac:dyDescent="0.2">
      <c r="A123" s="279" t="s">
        <v>241</v>
      </c>
      <c r="B123" s="841" t="s">
        <v>695</v>
      </c>
      <c r="C123" s="375" t="s">
        <v>679</v>
      </c>
      <c r="D123" s="1324">
        <v>117</v>
      </c>
      <c r="E123" s="55">
        <v>117.49</v>
      </c>
      <c r="F123" s="673" t="s">
        <v>1233</v>
      </c>
      <c r="G123" s="673" t="s">
        <v>1233</v>
      </c>
      <c r="H123" s="673" t="s">
        <v>1233</v>
      </c>
      <c r="I123" s="674">
        <v>245000</v>
      </c>
      <c r="J123" s="673" t="s">
        <v>1233</v>
      </c>
      <c r="K123" s="673" t="s">
        <v>1233</v>
      </c>
      <c r="L123" s="673" t="s">
        <v>1233</v>
      </c>
      <c r="M123" s="669">
        <v>1</v>
      </c>
      <c r="N123" s="675" t="s">
        <v>1233</v>
      </c>
      <c r="O123" s="676" t="s">
        <v>1233</v>
      </c>
      <c r="P123" s="676" t="s">
        <v>1233</v>
      </c>
      <c r="Q123" s="671">
        <v>6.9999999999999999E-4</v>
      </c>
      <c r="R123" s="679" t="s">
        <v>1233</v>
      </c>
      <c r="S123" s="727"/>
      <c r="Y123" s="727"/>
    </row>
    <row r="124" spans="1:25" ht="11.25" customHeight="1" x14ac:dyDescent="0.2">
      <c r="A124" s="279" t="s">
        <v>509</v>
      </c>
      <c r="B124" s="841" t="s">
        <v>693</v>
      </c>
      <c r="C124" s="375" t="s">
        <v>679</v>
      </c>
      <c r="D124" s="1324">
        <v>178</v>
      </c>
      <c r="E124" s="87">
        <v>178</v>
      </c>
      <c r="F124" s="668">
        <v>14000</v>
      </c>
      <c r="G124" s="668">
        <v>6.08E-2</v>
      </c>
      <c r="H124" s="668">
        <v>7.8800000000000008E-6</v>
      </c>
      <c r="I124" s="668">
        <v>0.81599999999999995</v>
      </c>
      <c r="J124" s="668" t="s">
        <v>1233</v>
      </c>
      <c r="K124" s="668">
        <v>3.93E-5</v>
      </c>
      <c r="L124" s="668">
        <v>1.6100000000000001E-3</v>
      </c>
      <c r="M124" s="669">
        <v>1</v>
      </c>
      <c r="N124" s="670">
        <v>0.13</v>
      </c>
      <c r="O124" s="676" t="s">
        <v>1233</v>
      </c>
      <c r="P124" s="676" t="s">
        <v>1233</v>
      </c>
      <c r="Q124" s="671">
        <v>0.04</v>
      </c>
      <c r="R124" s="757">
        <v>0.16</v>
      </c>
      <c r="S124" s="727"/>
      <c r="Y124" s="727"/>
    </row>
    <row r="125" spans="1:25" ht="11.25" customHeight="1" x14ac:dyDescent="0.2">
      <c r="A125" s="279" t="s">
        <v>510</v>
      </c>
      <c r="B125" s="841" t="s">
        <v>695</v>
      </c>
      <c r="C125" s="375" t="s">
        <v>679</v>
      </c>
      <c r="D125" s="1324">
        <v>94</v>
      </c>
      <c r="E125" s="55">
        <v>94.11</v>
      </c>
      <c r="F125" s="673">
        <v>187.2</v>
      </c>
      <c r="G125" s="674">
        <v>8.3000000000000004E-2</v>
      </c>
      <c r="H125" s="674">
        <v>1.0000000000000001E-5</v>
      </c>
      <c r="I125" s="674">
        <v>82800</v>
      </c>
      <c r="J125" s="673">
        <v>0.35</v>
      </c>
      <c r="K125" s="673">
        <v>3.3000000000000002E-7</v>
      </c>
      <c r="L125" s="674">
        <v>1.4E-5</v>
      </c>
      <c r="M125" s="669">
        <v>1</v>
      </c>
      <c r="N125" s="670">
        <v>0.1</v>
      </c>
      <c r="O125" s="676" t="s">
        <v>1233</v>
      </c>
      <c r="P125" s="676" t="s">
        <v>1233</v>
      </c>
      <c r="Q125" s="671">
        <v>0.3</v>
      </c>
      <c r="R125" s="672">
        <v>0.2</v>
      </c>
      <c r="S125" s="727"/>
      <c r="Y125" s="727"/>
    </row>
    <row r="126" spans="1:25" ht="11.25" customHeight="1" x14ac:dyDescent="0.2">
      <c r="A126" s="279" t="s">
        <v>379</v>
      </c>
      <c r="B126" s="841" t="s">
        <v>1437</v>
      </c>
      <c r="C126" s="375" t="s">
        <v>679</v>
      </c>
      <c r="D126" s="1324">
        <v>326</v>
      </c>
      <c r="E126" s="55">
        <v>326.44</v>
      </c>
      <c r="F126" s="673">
        <v>130500</v>
      </c>
      <c r="G126" s="673">
        <v>2.3720499999999999E-2</v>
      </c>
      <c r="H126" s="673">
        <v>6.1024000000000002E-6</v>
      </c>
      <c r="I126" s="673">
        <v>4.2999999999999997E-2</v>
      </c>
      <c r="J126" s="673">
        <v>7.7000000000000001E-5</v>
      </c>
      <c r="K126" s="673">
        <v>2.8299999999999999E-4</v>
      </c>
      <c r="L126" s="673">
        <v>1.1569899999999999E-2</v>
      </c>
      <c r="M126" s="669">
        <v>1</v>
      </c>
      <c r="N126" s="670">
        <v>0.14000000000000001</v>
      </c>
      <c r="O126" s="676">
        <v>2</v>
      </c>
      <c r="P126" s="676">
        <v>5.6999999999999998E-4</v>
      </c>
      <c r="Q126" s="671">
        <v>2.0000000000000002E-5</v>
      </c>
      <c r="R126" s="679" t="s">
        <v>1233</v>
      </c>
      <c r="S126" s="727"/>
      <c r="Y126" s="727"/>
    </row>
    <row r="127" spans="1:25" ht="11.25" customHeight="1" x14ac:dyDescent="0.2">
      <c r="A127" s="279" t="s">
        <v>121</v>
      </c>
      <c r="B127" s="841" t="s">
        <v>695</v>
      </c>
      <c r="C127" s="375" t="s">
        <v>694</v>
      </c>
      <c r="D127" s="1324">
        <v>342</v>
      </c>
      <c r="E127" s="55">
        <v>342.23</v>
      </c>
      <c r="F127" s="674">
        <v>1556</v>
      </c>
      <c r="G127" s="673">
        <v>2.1000000000000001E-2</v>
      </c>
      <c r="H127" s="673">
        <v>5.3000000000000001E-6</v>
      </c>
      <c r="I127" s="674">
        <v>110</v>
      </c>
      <c r="J127" s="673">
        <v>4.2E-7</v>
      </c>
      <c r="K127" s="673">
        <v>1.6999999999999999E-9</v>
      </c>
      <c r="L127" s="673">
        <v>7.0000000000000005E-8</v>
      </c>
      <c r="M127" s="669">
        <v>1</v>
      </c>
      <c r="N127" s="670">
        <v>0.1</v>
      </c>
      <c r="O127" s="676" t="s">
        <v>1233</v>
      </c>
      <c r="P127" s="676" t="s">
        <v>1233</v>
      </c>
      <c r="Q127" s="671">
        <v>1.2999999999999999E-2</v>
      </c>
      <c r="R127" s="679" t="s">
        <v>1233</v>
      </c>
      <c r="S127" s="727"/>
      <c r="Y127" s="727"/>
    </row>
    <row r="128" spans="1:25" ht="11.25" customHeight="1" x14ac:dyDescent="0.2">
      <c r="A128" s="279" t="s">
        <v>511</v>
      </c>
      <c r="B128" s="841" t="s">
        <v>693</v>
      </c>
      <c r="C128" s="375" t="s">
        <v>679</v>
      </c>
      <c r="D128" s="1324">
        <v>202</v>
      </c>
      <c r="E128" s="55">
        <v>199</v>
      </c>
      <c r="F128" s="674">
        <v>54340</v>
      </c>
      <c r="G128" s="674">
        <v>2.8000000000000001E-2</v>
      </c>
      <c r="H128" s="674">
        <v>7.1999999999999997E-6</v>
      </c>
      <c r="I128" s="674">
        <v>0.13500000000000001</v>
      </c>
      <c r="J128" s="673">
        <v>4.5000000000000001E-6</v>
      </c>
      <c r="K128" s="674">
        <v>1.2E-5</v>
      </c>
      <c r="L128" s="674">
        <v>4.8999999999999998E-4</v>
      </c>
      <c r="M128" s="669">
        <v>1</v>
      </c>
      <c r="N128" s="670">
        <v>0.13</v>
      </c>
      <c r="O128" s="676" t="s">
        <v>1233</v>
      </c>
      <c r="P128" s="676" t="s">
        <v>1233</v>
      </c>
      <c r="Q128" s="671">
        <v>0.03</v>
      </c>
      <c r="R128" s="757">
        <v>0.12</v>
      </c>
      <c r="S128" s="727"/>
      <c r="Y128" s="727"/>
    </row>
    <row r="129" spans="1:25" ht="11.25" customHeight="1" x14ac:dyDescent="0.2">
      <c r="A129" s="279" t="s">
        <v>512</v>
      </c>
      <c r="B129" s="841" t="s">
        <v>695</v>
      </c>
      <c r="C129" s="375" t="s">
        <v>679</v>
      </c>
      <c r="D129" s="1324">
        <v>81</v>
      </c>
      <c r="E129" s="55">
        <v>80.98</v>
      </c>
      <c r="F129" s="673" t="s">
        <v>1233</v>
      </c>
      <c r="G129" s="673" t="s">
        <v>1233</v>
      </c>
      <c r="H129" s="673" t="s">
        <v>1233</v>
      </c>
      <c r="I129" s="673" t="s">
        <v>1233</v>
      </c>
      <c r="J129" s="673">
        <v>1.4000000000000001E-10</v>
      </c>
      <c r="K129" s="673" t="s">
        <v>1233</v>
      </c>
      <c r="L129" s="673" t="s">
        <v>1233</v>
      </c>
      <c r="M129" s="669">
        <v>1</v>
      </c>
      <c r="N129" s="675" t="s">
        <v>1233</v>
      </c>
      <c r="O129" s="676" t="s">
        <v>1233</v>
      </c>
      <c r="P129" s="676" t="s">
        <v>1233</v>
      </c>
      <c r="Q129" s="671">
        <v>5.0000000000000001E-3</v>
      </c>
      <c r="R129" s="672">
        <v>0.02</v>
      </c>
      <c r="S129" s="727"/>
      <c r="Y129" s="727"/>
    </row>
    <row r="130" spans="1:25" ht="11.25" customHeight="1" x14ac:dyDescent="0.2">
      <c r="A130" s="279" t="s">
        <v>867</v>
      </c>
      <c r="B130" s="841" t="s">
        <v>695</v>
      </c>
      <c r="C130" s="375" t="s">
        <v>679</v>
      </c>
      <c r="D130" s="1324">
        <v>108</v>
      </c>
      <c r="E130" s="55">
        <v>107.87</v>
      </c>
      <c r="F130" s="673" t="s">
        <v>1233</v>
      </c>
      <c r="G130" s="673" t="s">
        <v>1233</v>
      </c>
      <c r="H130" s="673" t="s">
        <v>1233</v>
      </c>
      <c r="I130" s="673" t="s">
        <v>1233</v>
      </c>
      <c r="J130" s="673" t="s">
        <v>1233</v>
      </c>
      <c r="K130" s="673" t="s">
        <v>1233</v>
      </c>
      <c r="L130" s="673" t="s">
        <v>1233</v>
      </c>
      <c r="M130" s="670">
        <v>0.04</v>
      </c>
      <c r="N130" s="675" t="s">
        <v>1233</v>
      </c>
      <c r="O130" s="676" t="s">
        <v>1233</v>
      </c>
      <c r="P130" s="676" t="s">
        <v>1233</v>
      </c>
      <c r="Q130" s="671">
        <v>5.0000000000000001E-3</v>
      </c>
      <c r="R130" s="679" t="s">
        <v>1233</v>
      </c>
      <c r="S130" s="727"/>
      <c r="Y130" s="727"/>
    </row>
    <row r="131" spans="1:25" ht="11.25" customHeight="1" x14ac:dyDescent="0.2">
      <c r="A131" s="279" t="s">
        <v>122</v>
      </c>
      <c r="B131" s="841" t="s">
        <v>695</v>
      </c>
      <c r="C131" s="375" t="s">
        <v>679</v>
      </c>
      <c r="D131" s="1324">
        <v>202</v>
      </c>
      <c r="E131" s="55">
        <v>201.66</v>
      </c>
      <c r="F131" s="673">
        <v>146.5</v>
      </c>
      <c r="G131" s="673">
        <v>2.8000000000000001E-2</v>
      </c>
      <c r="H131" s="673">
        <v>7.4000000000000003E-6</v>
      </c>
      <c r="I131" s="674">
        <v>6.2</v>
      </c>
      <c r="J131" s="673">
        <v>2.1999999999999998E-8</v>
      </c>
      <c r="K131" s="673">
        <v>9.4000000000000006E-10</v>
      </c>
      <c r="L131" s="674">
        <v>3.8999999999999998E-8</v>
      </c>
      <c r="M131" s="669">
        <v>1</v>
      </c>
      <c r="N131" s="670">
        <v>0.1</v>
      </c>
      <c r="O131" s="671">
        <v>0.12</v>
      </c>
      <c r="P131" s="676" t="s">
        <v>1233</v>
      </c>
      <c r="Q131" s="671">
        <v>5.0000000000000001E-3</v>
      </c>
      <c r="R131" s="679" t="s">
        <v>1233</v>
      </c>
      <c r="S131" s="727"/>
      <c r="Y131" s="727"/>
    </row>
    <row r="132" spans="1:25" ht="11.25" customHeight="1" x14ac:dyDescent="0.2">
      <c r="A132" s="279" t="s">
        <v>513</v>
      </c>
      <c r="B132" s="841" t="s">
        <v>693</v>
      </c>
      <c r="C132" s="375" t="s">
        <v>694</v>
      </c>
      <c r="D132" s="1324">
        <v>104</v>
      </c>
      <c r="E132" s="55">
        <v>104.15</v>
      </c>
      <c r="F132" s="673">
        <v>446.1</v>
      </c>
      <c r="G132" s="674">
        <v>7.0999999999999994E-2</v>
      </c>
      <c r="H132" s="674">
        <v>8.8000000000000004E-6</v>
      </c>
      <c r="I132" s="674">
        <v>310</v>
      </c>
      <c r="J132" s="673">
        <v>6.4</v>
      </c>
      <c r="K132" s="673">
        <v>2.8E-3</v>
      </c>
      <c r="L132" s="674">
        <v>0.11</v>
      </c>
      <c r="M132" s="669">
        <v>1</v>
      </c>
      <c r="N132" s="675" t="s">
        <v>1233</v>
      </c>
      <c r="O132" s="676" t="s">
        <v>1233</v>
      </c>
      <c r="P132" s="676" t="s">
        <v>1233</v>
      </c>
      <c r="Q132" s="671">
        <v>0.2</v>
      </c>
      <c r="R132" s="672">
        <v>1</v>
      </c>
      <c r="S132" s="727"/>
      <c r="Y132" s="727"/>
    </row>
    <row r="133" spans="1:25" ht="11.25" customHeight="1" x14ac:dyDescent="0.2">
      <c r="A133" s="279" t="s">
        <v>123</v>
      </c>
      <c r="B133" s="841" t="s">
        <v>695</v>
      </c>
      <c r="C133" s="375" t="s">
        <v>679</v>
      </c>
      <c r="D133" s="1324">
        <v>217</v>
      </c>
      <c r="E133" s="55">
        <v>216.67</v>
      </c>
      <c r="F133" s="674">
        <v>50.1</v>
      </c>
      <c r="G133" s="673">
        <v>2.7E-2</v>
      </c>
      <c r="H133" s="673">
        <v>7.1999999999999997E-6</v>
      </c>
      <c r="I133" s="674">
        <v>710</v>
      </c>
      <c r="J133" s="673">
        <v>4.7E-7</v>
      </c>
      <c r="K133" s="674">
        <v>1.2E-10</v>
      </c>
      <c r="L133" s="674">
        <v>4.9E-9</v>
      </c>
      <c r="M133" s="669">
        <v>1</v>
      </c>
      <c r="N133" s="670">
        <v>0.1</v>
      </c>
      <c r="O133" s="676" t="s">
        <v>1233</v>
      </c>
      <c r="P133" s="676" t="s">
        <v>1233</v>
      </c>
      <c r="Q133" s="671">
        <v>1.2999999999999999E-2</v>
      </c>
      <c r="R133" s="679" t="s">
        <v>1233</v>
      </c>
      <c r="S133" s="727"/>
      <c r="Y133" s="727"/>
    </row>
    <row r="134" spans="1:25" ht="11.25" customHeight="1" x14ac:dyDescent="0.2">
      <c r="A134" s="279" t="s">
        <v>27</v>
      </c>
      <c r="B134" s="841" t="s">
        <v>693</v>
      </c>
      <c r="C134" s="375" t="s">
        <v>694</v>
      </c>
      <c r="D134" s="1324">
        <v>74</v>
      </c>
      <c r="E134" s="87">
        <v>74</v>
      </c>
      <c r="F134" s="668">
        <v>37</v>
      </c>
      <c r="G134" s="668">
        <v>0.09</v>
      </c>
      <c r="H134" s="668">
        <v>9.0999999999999993E-6</v>
      </c>
      <c r="I134" s="668">
        <v>1000000</v>
      </c>
      <c r="J134" s="668">
        <v>40.700000000000003</v>
      </c>
      <c r="K134" s="668">
        <v>1.17E-5</v>
      </c>
      <c r="L134" s="668">
        <v>4.8000000000000001E-4</v>
      </c>
      <c r="M134" s="669">
        <v>1</v>
      </c>
      <c r="N134" s="675" t="s">
        <v>1233</v>
      </c>
      <c r="O134" s="671">
        <v>3.0000000000000001E-3</v>
      </c>
      <c r="P134" s="654">
        <v>7.5000000000000002E-7</v>
      </c>
      <c r="Q134" s="674" t="s">
        <v>1233</v>
      </c>
      <c r="R134" s="679" t="s">
        <v>1233</v>
      </c>
      <c r="S134" s="727"/>
      <c r="Y134" s="727"/>
    </row>
    <row r="135" spans="1:25" ht="11.25" customHeight="1" x14ac:dyDescent="0.2">
      <c r="A135" s="279" t="s">
        <v>514</v>
      </c>
      <c r="B135" s="841" t="s">
        <v>693</v>
      </c>
      <c r="C135" s="375" t="s">
        <v>694</v>
      </c>
      <c r="D135" s="1324">
        <v>168</v>
      </c>
      <c r="E135" s="55">
        <v>167.85</v>
      </c>
      <c r="F135" s="673">
        <v>86.03</v>
      </c>
      <c r="G135" s="674">
        <v>4.8000000000000001E-2</v>
      </c>
      <c r="H135" s="674">
        <v>9.0999999999999993E-6</v>
      </c>
      <c r="I135" s="674">
        <v>1070</v>
      </c>
      <c r="J135" s="673">
        <v>12</v>
      </c>
      <c r="K135" s="673">
        <v>2.5000000000000001E-3</v>
      </c>
      <c r="L135" s="673">
        <v>0.1</v>
      </c>
      <c r="M135" s="669">
        <v>1</v>
      </c>
      <c r="N135" s="675" t="s">
        <v>1233</v>
      </c>
      <c r="O135" s="671">
        <v>2.5999999999999999E-2</v>
      </c>
      <c r="P135" s="671">
        <v>7.4000000000000003E-6</v>
      </c>
      <c r="Q135" s="671">
        <v>0.03</v>
      </c>
      <c r="R135" s="757">
        <v>0.12</v>
      </c>
      <c r="S135" s="727"/>
      <c r="Y135" s="727"/>
    </row>
    <row r="136" spans="1:25" ht="11.25" customHeight="1" x14ac:dyDescent="0.2">
      <c r="A136" s="279" t="s">
        <v>515</v>
      </c>
      <c r="B136" s="841" t="s">
        <v>693</v>
      </c>
      <c r="C136" s="375" t="s">
        <v>694</v>
      </c>
      <c r="D136" s="1324">
        <v>168</v>
      </c>
      <c r="E136" s="55">
        <v>167.85</v>
      </c>
      <c r="F136" s="673">
        <v>94.94</v>
      </c>
      <c r="G136" s="674">
        <v>4.9000000000000002E-2</v>
      </c>
      <c r="H136" s="674">
        <v>9.3000000000000007E-6</v>
      </c>
      <c r="I136" s="673">
        <v>2830</v>
      </c>
      <c r="J136" s="673">
        <v>4.62</v>
      </c>
      <c r="K136" s="673">
        <v>3.6999999999999999E-4</v>
      </c>
      <c r="L136" s="674">
        <v>1.4999999999999999E-2</v>
      </c>
      <c r="M136" s="669">
        <v>1</v>
      </c>
      <c r="N136" s="675" t="s">
        <v>1233</v>
      </c>
      <c r="O136" s="671">
        <v>0.2</v>
      </c>
      <c r="P136" s="671">
        <v>5.8E-5</v>
      </c>
      <c r="Q136" s="671">
        <v>0.02</v>
      </c>
      <c r="R136" s="679" t="s">
        <v>1233</v>
      </c>
      <c r="S136" s="727"/>
      <c r="Y136" s="727"/>
    </row>
    <row r="137" spans="1:25" ht="11.25" customHeight="1" x14ac:dyDescent="0.2">
      <c r="A137" s="279" t="s">
        <v>516</v>
      </c>
      <c r="B137" s="841" t="s">
        <v>693</v>
      </c>
      <c r="C137" s="375" t="s">
        <v>694</v>
      </c>
      <c r="D137" s="1324">
        <v>166</v>
      </c>
      <c r="E137" s="55">
        <v>165.83</v>
      </c>
      <c r="F137" s="673">
        <v>94.94</v>
      </c>
      <c r="G137" s="674">
        <v>0.05</v>
      </c>
      <c r="H137" s="674">
        <v>9.5000000000000005E-6</v>
      </c>
      <c r="I137" s="674">
        <v>206</v>
      </c>
      <c r="J137" s="673">
        <v>18.5</v>
      </c>
      <c r="K137" s="673">
        <v>1.7999999999999999E-2</v>
      </c>
      <c r="L137" s="674">
        <v>0.72</v>
      </c>
      <c r="M137" s="669">
        <v>1</v>
      </c>
      <c r="N137" s="675" t="s">
        <v>1233</v>
      </c>
      <c r="O137" s="676">
        <v>2.1000000000000001E-2</v>
      </c>
      <c r="P137" s="676">
        <v>6.1E-6</v>
      </c>
      <c r="Q137" s="676">
        <v>6.0000000000000001E-3</v>
      </c>
      <c r="R137" s="677">
        <v>0.04</v>
      </c>
      <c r="S137" s="727"/>
      <c r="Y137" s="727"/>
    </row>
    <row r="138" spans="1:25" ht="11.25" customHeight="1" x14ac:dyDescent="0.2">
      <c r="A138" s="279" t="s">
        <v>124</v>
      </c>
      <c r="B138" s="841" t="s">
        <v>695</v>
      </c>
      <c r="C138" s="375" t="s">
        <v>679</v>
      </c>
      <c r="D138" s="1324">
        <v>232</v>
      </c>
      <c r="E138" s="55">
        <v>231.89</v>
      </c>
      <c r="F138" s="673">
        <v>280</v>
      </c>
      <c r="G138" s="680">
        <v>0.05</v>
      </c>
      <c r="H138" s="680">
        <v>5.9000000000000003E-6</v>
      </c>
      <c r="I138" s="674">
        <v>23</v>
      </c>
      <c r="J138" s="673">
        <v>6.7000000000000002E-4</v>
      </c>
      <c r="K138" s="673">
        <v>8.8000000000000004E-6</v>
      </c>
      <c r="L138" s="674">
        <v>3.6000000000000002E-4</v>
      </c>
      <c r="M138" s="669">
        <v>1</v>
      </c>
      <c r="N138" s="670">
        <v>0.1</v>
      </c>
      <c r="O138" s="676" t="s">
        <v>1233</v>
      </c>
      <c r="P138" s="676" t="s">
        <v>1233</v>
      </c>
      <c r="Q138" s="671">
        <v>0.03</v>
      </c>
      <c r="R138" s="679" t="s">
        <v>1233</v>
      </c>
      <c r="S138" s="727"/>
      <c r="Y138" s="727"/>
    </row>
    <row r="139" spans="1:25" ht="11.25" customHeight="1" x14ac:dyDescent="0.2">
      <c r="A139" s="279" t="s">
        <v>125</v>
      </c>
      <c r="B139" s="841" t="s">
        <v>695</v>
      </c>
      <c r="C139" s="375" t="s">
        <v>679</v>
      </c>
      <c r="D139" s="1324">
        <v>296</v>
      </c>
      <c r="E139" s="55">
        <v>296.16000000000003</v>
      </c>
      <c r="F139" s="673">
        <v>531.6</v>
      </c>
      <c r="G139" s="673">
        <v>4.2999999999999997E-2</v>
      </c>
      <c r="H139" s="673">
        <v>5.0000000000000004E-6</v>
      </c>
      <c r="I139" s="673">
        <v>5</v>
      </c>
      <c r="J139" s="673">
        <v>3.2999999999999998E-14</v>
      </c>
      <c r="K139" s="673">
        <v>8.6999999999999999E-10</v>
      </c>
      <c r="L139" s="674">
        <v>3.5000000000000002E-8</v>
      </c>
      <c r="M139" s="669">
        <v>1</v>
      </c>
      <c r="N139" s="670">
        <v>6.0000000000000001E-3</v>
      </c>
      <c r="O139" s="676" t="s">
        <v>1233</v>
      </c>
      <c r="P139" s="676" t="s">
        <v>1233</v>
      </c>
      <c r="Q139" s="671">
        <v>0.05</v>
      </c>
      <c r="R139" s="679" t="s">
        <v>1233</v>
      </c>
      <c r="S139" s="727"/>
      <c r="Y139" s="727"/>
    </row>
    <row r="140" spans="1:25" ht="11.25" customHeight="1" x14ac:dyDescent="0.2">
      <c r="A140" s="279" t="s">
        <v>517</v>
      </c>
      <c r="B140" s="841" t="s">
        <v>695</v>
      </c>
      <c r="C140" s="375" t="s">
        <v>679</v>
      </c>
      <c r="D140" s="1324">
        <v>204</v>
      </c>
      <c r="E140" s="55">
        <v>204.38</v>
      </c>
      <c r="F140" s="673" t="s">
        <v>1233</v>
      </c>
      <c r="G140" s="673" t="s">
        <v>1233</v>
      </c>
      <c r="H140" s="673" t="s">
        <v>1233</v>
      </c>
      <c r="I140" s="673" t="s">
        <v>1233</v>
      </c>
      <c r="J140" s="673" t="s">
        <v>1233</v>
      </c>
      <c r="K140" s="673" t="s">
        <v>1233</v>
      </c>
      <c r="L140" s="673" t="s">
        <v>1233</v>
      </c>
      <c r="M140" s="669">
        <v>1</v>
      </c>
      <c r="N140" s="675" t="s">
        <v>1233</v>
      </c>
      <c r="O140" s="676" t="s">
        <v>1233</v>
      </c>
      <c r="P140" s="676" t="s">
        <v>1233</v>
      </c>
      <c r="Q140" s="671">
        <v>1.0000000000000001E-5</v>
      </c>
      <c r="R140" s="679" t="s">
        <v>1233</v>
      </c>
      <c r="S140" s="727"/>
      <c r="Y140" s="727"/>
    </row>
    <row r="141" spans="1:25" ht="11.25" customHeight="1" x14ac:dyDescent="0.2">
      <c r="A141" s="279" t="s">
        <v>380</v>
      </c>
      <c r="B141" s="841" t="s">
        <v>693</v>
      </c>
      <c r="C141" s="375" t="s">
        <v>694</v>
      </c>
      <c r="D141" s="1324">
        <v>92</v>
      </c>
      <c r="E141" s="55">
        <v>92.14</v>
      </c>
      <c r="F141" s="673">
        <v>233.9</v>
      </c>
      <c r="G141" s="674">
        <v>7.8E-2</v>
      </c>
      <c r="H141" s="674">
        <v>9.2E-6</v>
      </c>
      <c r="I141" s="674">
        <v>526</v>
      </c>
      <c r="J141" s="673">
        <v>28.4</v>
      </c>
      <c r="K141" s="673">
        <v>6.6E-3</v>
      </c>
      <c r="L141" s="674">
        <v>0.27</v>
      </c>
      <c r="M141" s="669">
        <v>1</v>
      </c>
      <c r="N141" s="675" t="s">
        <v>1233</v>
      </c>
      <c r="O141" s="676" t="s">
        <v>1233</v>
      </c>
      <c r="P141" s="676" t="s">
        <v>1233</v>
      </c>
      <c r="Q141" s="671">
        <v>0.08</v>
      </c>
      <c r="R141" s="672">
        <v>5</v>
      </c>
      <c r="S141" s="727"/>
      <c r="Y141" s="727"/>
    </row>
    <row r="142" spans="1:25" ht="11.25" customHeight="1" x14ac:dyDescent="0.2">
      <c r="A142" s="279" t="s">
        <v>28</v>
      </c>
      <c r="B142" s="841" t="s">
        <v>695</v>
      </c>
      <c r="C142" s="375" t="s">
        <v>679</v>
      </c>
      <c r="D142" s="1324">
        <v>414</v>
      </c>
      <c r="E142" s="55">
        <v>413.82</v>
      </c>
      <c r="F142" s="674">
        <v>77200</v>
      </c>
      <c r="G142" s="673">
        <v>3.2000000000000001E-2</v>
      </c>
      <c r="H142" s="673">
        <v>3.8E-6</v>
      </c>
      <c r="I142" s="674">
        <v>0.55000000000000004</v>
      </c>
      <c r="J142" s="673">
        <v>6.7000000000000002E-6</v>
      </c>
      <c r="K142" s="673">
        <v>6.0000000000000002E-6</v>
      </c>
      <c r="L142" s="674">
        <v>2.5000000000000001E-4</v>
      </c>
      <c r="M142" s="669">
        <v>1</v>
      </c>
      <c r="N142" s="670">
        <v>0.1</v>
      </c>
      <c r="O142" s="671">
        <v>1.1000000000000001</v>
      </c>
      <c r="P142" s="671">
        <v>3.2000000000000003E-4</v>
      </c>
      <c r="Q142" s="676" t="s">
        <v>1233</v>
      </c>
      <c r="R142" s="679" t="s">
        <v>1233</v>
      </c>
      <c r="S142" s="727"/>
      <c r="Y142" s="727"/>
    </row>
    <row r="143" spans="1:25" ht="11.25" customHeight="1" x14ac:dyDescent="0.2">
      <c r="A143" s="279" t="s">
        <v>66</v>
      </c>
      <c r="B143" s="841" t="s">
        <v>693</v>
      </c>
      <c r="C143" s="375" t="s">
        <v>694</v>
      </c>
      <c r="D143" s="1324">
        <v>119</v>
      </c>
      <c r="E143" s="87">
        <v>119</v>
      </c>
      <c r="F143" s="1246">
        <v>5000</v>
      </c>
      <c r="G143" s="1246">
        <v>7.0000000000000007E-2</v>
      </c>
      <c r="H143" s="1246">
        <v>1.0000000000000001E-5</v>
      </c>
      <c r="I143" s="1246">
        <v>150</v>
      </c>
      <c r="J143" s="680">
        <v>300</v>
      </c>
      <c r="K143" s="1327">
        <v>0.78638780487804882</v>
      </c>
      <c r="L143" s="1246">
        <v>32.241900000000001</v>
      </c>
      <c r="M143" s="1328">
        <v>1</v>
      </c>
      <c r="N143" s="1329">
        <v>0.1</v>
      </c>
      <c r="O143" s="654" t="s">
        <v>1233</v>
      </c>
      <c r="P143" s="654" t="s">
        <v>1233</v>
      </c>
      <c r="Q143" s="1327">
        <v>0.03</v>
      </c>
      <c r="R143" s="1263">
        <v>0.28100000000000003</v>
      </c>
      <c r="S143" s="727"/>
      <c r="Y143" s="727"/>
    </row>
    <row r="144" spans="1:25" ht="11.25" customHeight="1" x14ac:dyDescent="0.2">
      <c r="A144" s="279" t="s">
        <v>65</v>
      </c>
      <c r="B144" s="841" t="s">
        <v>693</v>
      </c>
      <c r="C144" s="375" t="s">
        <v>694</v>
      </c>
      <c r="D144" s="1324">
        <v>201</v>
      </c>
      <c r="E144" s="87">
        <v>150</v>
      </c>
      <c r="F144" s="1246">
        <v>5000</v>
      </c>
      <c r="G144" s="1246">
        <v>7.0000000000000007E-2</v>
      </c>
      <c r="H144" s="1246">
        <v>1.0000000000000001E-5</v>
      </c>
      <c r="I144" s="1246">
        <v>5</v>
      </c>
      <c r="J144" s="680">
        <v>1</v>
      </c>
      <c r="K144" s="1327">
        <v>0.56507170731707324</v>
      </c>
      <c r="L144" s="680">
        <v>23.167940000000002</v>
      </c>
      <c r="M144" s="1328">
        <v>1</v>
      </c>
      <c r="N144" s="1329">
        <v>0.1</v>
      </c>
      <c r="O144" s="654" t="s">
        <v>1233</v>
      </c>
      <c r="P144" s="654" t="s">
        <v>1233</v>
      </c>
      <c r="Q144" s="1327">
        <v>0.02</v>
      </c>
      <c r="R144" s="1263">
        <v>0.126</v>
      </c>
      <c r="S144" s="727"/>
      <c r="Y144" s="727"/>
    </row>
    <row r="145" spans="1:25" ht="11.25" customHeight="1" x14ac:dyDescent="0.2">
      <c r="A145" s="279" t="s">
        <v>825</v>
      </c>
      <c r="B145" s="841" t="s">
        <v>695</v>
      </c>
      <c r="C145" s="375" t="s">
        <v>694</v>
      </c>
      <c r="D145" s="1324">
        <v>236</v>
      </c>
      <c r="E145" s="87">
        <v>236</v>
      </c>
      <c r="F145" s="1246" t="s">
        <v>1233</v>
      </c>
      <c r="G145" s="1246" t="s">
        <v>1233</v>
      </c>
      <c r="H145" s="1246" t="s">
        <v>1233</v>
      </c>
      <c r="I145" s="1246">
        <v>5</v>
      </c>
      <c r="J145" s="668" t="s">
        <v>1233</v>
      </c>
      <c r="K145" s="1246" t="s">
        <v>1233</v>
      </c>
      <c r="L145" s="1246" t="s">
        <v>1233</v>
      </c>
      <c r="M145" s="1328">
        <v>1</v>
      </c>
      <c r="N145" s="1329" t="s">
        <v>1233</v>
      </c>
      <c r="O145" s="654" t="s">
        <v>1233</v>
      </c>
      <c r="P145" s="654" t="s">
        <v>1233</v>
      </c>
      <c r="Q145" s="1327">
        <v>0.12</v>
      </c>
      <c r="R145" s="1263" t="s">
        <v>1233</v>
      </c>
      <c r="S145" s="727"/>
      <c r="Y145" s="727"/>
    </row>
    <row r="146" spans="1:25" ht="11.25" customHeight="1" x14ac:dyDescent="0.2">
      <c r="A146" s="279" t="s">
        <v>868</v>
      </c>
      <c r="B146" s="841" t="s">
        <v>693</v>
      </c>
      <c r="C146" s="375" t="s">
        <v>679</v>
      </c>
      <c r="D146" s="1324">
        <v>181</v>
      </c>
      <c r="E146" s="55">
        <v>181.45</v>
      </c>
      <c r="F146" s="674">
        <v>1356</v>
      </c>
      <c r="G146" s="674">
        <v>0.04</v>
      </c>
      <c r="H146" s="674">
        <v>8.3999999999999992E-6</v>
      </c>
      <c r="I146" s="674">
        <v>49</v>
      </c>
      <c r="J146" s="673">
        <v>0.46</v>
      </c>
      <c r="K146" s="673">
        <v>1.4E-3</v>
      </c>
      <c r="L146" s="674">
        <v>5.8000000000000003E-2</v>
      </c>
      <c r="M146" s="669">
        <v>1</v>
      </c>
      <c r="N146" s="675" t="s">
        <v>1233</v>
      </c>
      <c r="O146" s="671">
        <v>2.9000000000000001E-2</v>
      </c>
      <c r="P146" s="654">
        <v>7.2500000000000009E-6</v>
      </c>
      <c r="Q146" s="671">
        <v>0.01</v>
      </c>
      <c r="R146" s="672">
        <v>2E-3</v>
      </c>
      <c r="S146" s="727"/>
      <c r="Y146" s="727"/>
    </row>
    <row r="147" spans="1:25" ht="11.25" customHeight="1" x14ac:dyDescent="0.2">
      <c r="A147" s="279" t="s">
        <v>869</v>
      </c>
      <c r="B147" s="841" t="s">
        <v>693</v>
      </c>
      <c r="C147" s="375" t="s">
        <v>694</v>
      </c>
      <c r="D147" s="1324">
        <v>133</v>
      </c>
      <c r="E147" s="55">
        <v>133.41</v>
      </c>
      <c r="F147" s="673">
        <v>43.89</v>
      </c>
      <c r="G147" s="674">
        <v>6.5000000000000002E-2</v>
      </c>
      <c r="H147" s="674">
        <v>9.5999999999999996E-6</v>
      </c>
      <c r="I147" s="674">
        <v>1290</v>
      </c>
      <c r="J147" s="673">
        <v>124</v>
      </c>
      <c r="K147" s="673">
        <v>1.7000000000000001E-2</v>
      </c>
      <c r="L147" s="674">
        <v>0.7</v>
      </c>
      <c r="M147" s="669">
        <v>1</v>
      </c>
      <c r="N147" s="675" t="s">
        <v>1233</v>
      </c>
      <c r="O147" s="676" t="s">
        <v>1233</v>
      </c>
      <c r="P147" s="676" t="s">
        <v>1233</v>
      </c>
      <c r="Q147" s="671">
        <v>2</v>
      </c>
      <c r="R147" s="672">
        <v>5</v>
      </c>
      <c r="S147" s="727"/>
      <c r="Y147" s="727"/>
    </row>
    <row r="148" spans="1:25" ht="11.25" customHeight="1" x14ac:dyDescent="0.2">
      <c r="A148" s="279" t="s">
        <v>518</v>
      </c>
      <c r="B148" s="841" t="s">
        <v>693</v>
      </c>
      <c r="C148" s="375" t="s">
        <v>694</v>
      </c>
      <c r="D148" s="1324">
        <v>133</v>
      </c>
      <c r="E148" s="55">
        <v>133.41</v>
      </c>
      <c r="F148" s="674">
        <v>60.7</v>
      </c>
      <c r="G148" s="674">
        <v>6.7000000000000004E-2</v>
      </c>
      <c r="H148" s="674">
        <v>1.0000000000000001E-5</v>
      </c>
      <c r="I148" s="673">
        <v>4590</v>
      </c>
      <c r="J148" s="673">
        <v>23</v>
      </c>
      <c r="K148" s="673">
        <v>8.1999999999999998E-4</v>
      </c>
      <c r="L148" s="674">
        <v>3.4000000000000002E-2</v>
      </c>
      <c r="M148" s="669">
        <v>1</v>
      </c>
      <c r="N148" s="675" t="s">
        <v>1233</v>
      </c>
      <c r="O148" s="671">
        <v>5.7000000000000002E-2</v>
      </c>
      <c r="P148" s="671">
        <v>1.5999999999999999E-5</v>
      </c>
      <c r="Q148" s="671">
        <v>4.0000000000000001E-3</v>
      </c>
      <c r="R148" s="672">
        <v>2.0000000000000001E-4</v>
      </c>
      <c r="S148" s="727"/>
      <c r="Y148" s="727"/>
    </row>
    <row r="149" spans="1:25" ht="11.25" customHeight="1" x14ac:dyDescent="0.2">
      <c r="A149" s="279" t="s">
        <v>519</v>
      </c>
      <c r="B149" s="841" t="s">
        <v>693</v>
      </c>
      <c r="C149" s="375" t="s">
        <v>694</v>
      </c>
      <c r="D149" s="1324">
        <v>131</v>
      </c>
      <c r="E149" s="55">
        <v>131.38999999999999</v>
      </c>
      <c r="F149" s="674">
        <v>60.7</v>
      </c>
      <c r="G149" s="674">
        <v>6.9000000000000006E-2</v>
      </c>
      <c r="H149" s="674">
        <v>1.0000000000000001E-5</v>
      </c>
      <c r="I149" s="674">
        <v>1280</v>
      </c>
      <c r="J149" s="673">
        <v>69</v>
      </c>
      <c r="K149" s="673">
        <v>9.9000000000000008E-3</v>
      </c>
      <c r="L149" s="674">
        <v>0.4</v>
      </c>
      <c r="M149" s="669">
        <v>1</v>
      </c>
      <c r="N149" s="675" t="s">
        <v>1233</v>
      </c>
      <c r="O149" s="676">
        <v>4.5999999999999999E-2</v>
      </c>
      <c r="P149" s="676">
        <v>4.0999999999999997E-6</v>
      </c>
      <c r="Q149" s="671">
        <v>5.0000000000000001E-4</v>
      </c>
      <c r="R149" s="677">
        <v>2E-3</v>
      </c>
      <c r="S149" s="727"/>
      <c r="Y149" s="727"/>
    </row>
    <row r="150" spans="1:25" ht="11.25" customHeight="1" x14ac:dyDescent="0.2">
      <c r="A150" s="279" t="s">
        <v>520</v>
      </c>
      <c r="B150" s="841" t="s">
        <v>695</v>
      </c>
      <c r="C150" s="375" t="s">
        <v>679</v>
      </c>
      <c r="D150" s="1324">
        <v>198</v>
      </c>
      <c r="E150" s="55">
        <v>197.45</v>
      </c>
      <c r="F150" s="673">
        <v>1597</v>
      </c>
      <c r="G150" s="673">
        <v>3.1E-2</v>
      </c>
      <c r="H150" s="673">
        <v>8.1000000000000004E-6</v>
      </c>
      <c r="I150" s="674">
        <v>1200</v>
      </c>
      <c r="J150" s="673">
        <v>7.4999999999999997E-3</v>
      </c>
      <c r="K150" s="673">
        <v>1.5999999999999999E-6</v>
      </c>
      <c r="L150" s="674">
        <v>6.6000000000000005E-5</v>
      </c>
      <c r="M150" s="669">
        <v>1</v>
      </c>
      <c r="N150" s="670">
        <v>0.1</v>
      </c>
      <c r="O150" s="676" t="s">
        <v>1233</v>
      </c>
      <c r="P150" s="676" t="s">
        <v>1233</v>
      </c>
      <c r="Q150" s="671">
        <v>0.1</v>
      </c>
      <c r="R150" s="757">
        <v>0.4</v>
      </c>
      <c r="S150" s="727"/>
      <c r="Y150" s="727"/>
    </row>
    <row r="151" spans="1:25" ht="11.25" customHeight="1" x14ac:dyDescent="0.2">
      <c r="A151" s="279" t="s">
        <v>521</v>
      </c>
      <c r="B151" s="841" t="s">
        <v>695</v>
      </c>
      <c r="C151" s="375" t="s">
        <v>679</v>
      </c>
      <c r="D151" s="1324">
        <v>198</v>
      </c>
      <c r="E151" s="55">
        <v>197.45</v>
      </c>
      <c r="F151" s="673">
        <v>381</v>
      </c>
      <c r="G151" s="674">
        <v>3.1E-2</v>
      </c>
      <c r="H151" s="674">
        <v>8.1000000000000004E-6</v>
      </c>
      <c r="I151" s="674">
        <v>800</v>
      </c>
      <c r="J151" s="673">
        <v>8.0000000000000002E-3</v>
      </c>
      <c r="K151" s="673">
        <v>2.6000000000000001E-6</v>
      </c>
      <c r="L151" s="674">
        <v>1.1E-4</v>
      </c>
      <c r="M151" s="669">
        <v>1</v>
      </c>
      <c r="N151" s="670">
        <v>0.1</v>
      </c>
      <c r="O151" s="671">
        <v>1.0999999999999999E-2</v>
      </c>
      <c r="P151" s="671">
        <v>3.1E-6</v>
      </c>
      <c r="Q151" s="671">
        <v>1E-3</v>
      </c>
      <c r="R151" s="679" t="s">
        <v>1233</v>
      </c>
      <c r="S151" s="727"/>
      <c r="Y151" s="727"/>
    </row>
    <row r="152" spans="1:25" ht="11.25" customHeight="1" x14ac:dyDescent="0.2">
      <c r="A152" s="305" t="s">
        <v>126</v>
      </c>
      <c r="B152" s="841" t="s">
        <v>695</v>
      </c>
      <c r="C152" s="375" t="s">
        <v>679</v>
      </c>
      <c r="D152" s="1324">
        <v>255</v>
      </c>
      <c r="E152" s="55">
        <v>255.49</v>
      </c>
      <c r="F152" s="674">
        <v>107</v>
      </c>
      <c r="G152" s="673">
        <v>2.9000000000000001E-2</v>
      </c>
      <c r="H152" s="673">
        <v>7.7999999999999999E-6</v>
      </c>
      <c r="I152" s="674">
        <v>278</v>
      </c>
      <c r="J152" s="673">
        <v>3.8000000000000002E-5</v>
      </c>
      <c r="K152" s="673">
        <v>8.7000000000000001E-9</v>
      </c>
      <c r="L152" s="673">
        <v>3.4999999999999998E-7</v>
      </c>
      <c r="M152" s="669">
        <v>1</v>
      </c>
      <c r="N152" s="670">
        <v>0.1</v>
      </c>
      <c r="O152" s="676" t="s">
        <v>1233</v>
      </c>
      <c r="P152" s="676" t="s">
        <v>1233</v>
      </c>
      <c r="Q152" s="671">
        <v>0.01</v>
      </c>
      <c r="R152" s="679" t="s">
        <v>1233</v>
      </c>
      <c r="S152" s="727"/>
      <c r="Y152" s="727"/>
    </row>
    <row r="153" spans="1:25" ht="11.25" customHeight="1" x14ac:dyDescent="0.2">
      <c r="A153" s="279" t="s">
        <v>127</v>
      </c>
      <c r="B153" s="841" t="s">
        <v>695</v>
      </c>
      <c r="C153" s="375" t="s">
        <v>679</v>
      </c>
      <c r="D153" s="1324">
        <v>270</v>
      </c>
      <c r="E153" s="55">
        <v>269.51</v>
      </c>
      <c r="F153" s="673">
        <v>175.3</v>
      </c>
      <c r="G153" s="673">
        <v>2.3E-2</v>
      </c>
      <c r="H153" s="673">
        <v>5.9000000000000003E-6</v>
      </c>
      <c r="I153" s="673">
        <v>71</v>
      </c>
      <c r="J153" s="673">
        <v>1.0000000000000001E-5</v>
      </c>
      <c r="K153" s="673">
        <v>9.1000000000000004E-9</v>
      </c>
      <c r="L153" s="674">
        <v>3.7E-7</v>
      </c>
      <c r="M153" s="669">
        <v>1</v>
      </c>
      <c r="N153" s="670">
        <v>0.1</v>
      </c>
      <c r="O153" s="676" t="s">
        <v>1233</v>
      </c>
      <c r="P153" s="676" t="s">
        <v>1233</v>
      </c>
      <c r="Q153" s="671">
        <v>8.0000000000000002E-3</v>
      </c>
      <c r="R153" s="679" t="s">
        <v>1233</v>
      </c>
      <c r="S153" s="727"/>
      <c r="Y153" s="727"/>
    </row>
    <row r="154" spans="1:25" ht="11.25" customHeight="1" x14ac:dyDescent="0.2">
      <c r="A154" s="279" t="s">
        <v>128</v>
      </c>
      <c r="B154" s="841" t="s">
        <v>693</v>
      </c>
      <c r="C154" s="375" t="s">
        <v>694</v>
      </c>
      <c r="D154" s="1324">
        <v>147</v>
      </c>
      <c r="E154" s="55">
        <v>147.43</v>
      </c>
      <c r="F154" s="673">
        <v>115.8</v>
      </c>
      <c r="G154" s="674">
        <v>5.7000000000000002E-2</v>
      </c>
      <c r="H154" s="674">
        <v>9.2E-6</v>
      </c>
      <c r="I154" s="674">
        <v>1750</v>
      </c>
      <c r="J154" s="673">
        <v>3.69</v>
      </c>
      <c r="K154" s="673">
        <v>3.4000000000000002E-4</v>
      </c>
      <c r="L154" s="674">
        <v>1.4E-2</v>
      </c>
      <c r="M154" s="669">
        <v>1</v>
      </c>
      <c r="N154" s="675" t="s">
        <v>1233</v>
      </c>
      <c r="O154" s="671">
        <v>30</v>
      </c>
      <c r="P154" s="654">
        <v>7.4999999999999997E-3</v>
      </c>
      <c r="Q154" s="671">
        <v>4.0000000000000001E-3</v>
      </c>
      <c r="R154" s="672">
        <v>2.9999999999999997E-4</v>
      </c>
      <c r="S154" s="727"/>
      <c r="Y154" s="727"/>
    </row>
    <row r="155" spans="1:25" ht="11.25" customHeight="1" x14ac:dyDescent="0.2">
      <c r="A155" s="279" t="s">
        <v>129</v>
      </c>
      <c r="B155" s="841" t="s">
        <v>693</v>
      </c>
      <c r="C155" s="375" t="s">
        <v>694</v>
      </c>
      <c r="D155" s="1324">
        <v>145</v>
      </c>
      <c r="E155" s="87">
        <v>145</v>
      </c>
      <c r="F155" s="680">
        <v>115.8</v>
      </c>
      <c r="G155" s="680">
        <v>5.8999999999999997E-2</v>
      </c>
      <c r="H155" s="680">
        <v>9.3999999999999998E-6</v>
      </c>
      <c r="I155" s="680">
        <v>334.2</v>
      </c>
      <c r="J155" s="680">
        <v>4.4000000000000004</v>
      </c>
      <c r="K155" s="680">
        <v>1.7999999999999999E-2</v>
      </c>
      <c r="L155" s="680">
        <v>0.72</v>
      </c>
      <c r="M155" s="669">
        <v>1</v>
      </c>
      <c r="N155" s="675" t="s">
        <v>1233</v>
      </c>
      <c r="O155" s="676" t="s">
        <v>1233</v>
      </c>
      <c r="P155" s="676" t="s">
        <v>1233</v>
      </c>
      <c r="Q155" s="674">
        <v>3.0000000000000001E-3</v>
      </c>
      <c r="R155" s="672">
        <v>2.9999999999999997E-4</v>
      </c>
      <c r="S155" s="727"/>
      <c r="Y155" s="727"/>
    </row>
    <row r="156" spans="1:25" ht="11.25" customHeight="1" x14ac:dyDescent="0.2">
      <c r="A156" s="279" t="s">
        <v>643</v>
      </c>
      <c r="B156" s="841" t="s">
        <v>1437</v>
      </c>
      <c r="C156" s="375" t="s">
        <v>679</v>
      </c>
      <c r="D156" s="1324">
        <v>335</v>
      </c>
      <c r="E156" s="55">
        <v>335.29</v>
      </c>
      <c r="F156" s="674">
        <v>16390</v>
      </c>
      <c r="G156" s="673">
        <v>2.1999999999999999E-2</v>
      </c>
      <c r="H156" s="673">
        <v>5.5999999999999997E-6</v>
      </c>
      <c r="I156" s="673">
        <v>0.18</v>
      </c>
      <c r="J156" s="673">
        <v>4.6E-5</v>
      </c>
      <c r="K156" s="673">
        <v>1E-4</v>
      </c>
      <c r="L156" s="674">
        <v>4.1999999999999997E-3</v>
      </c>
      <c r="M156" s="669">
        <v>1</v>
      </c>
      <c r="N156" s="675" t="s">
        <v>1233</v>
      </c>
      <c r="O156" s="671">
        <v>7.7000000000000002E-3</v>
      </c>
      <c r="P156" s="676" t="s">
        <v>1233</v>
      </c>
      <c r="Q156" s="671">
        <v>7.4999999999999997E-3</v>
      </c>
      <c r="R156" s="679" t="s">
        <v>1233</v>
      </c>
      <c r="S156" s="727"/>
      <c r="Y156" s="727"/>
    </row>
    <row r="157" spans="1:25" ht="11.25" customHeight="1" x14ac:dyDescent="0.2">
      <c r="A157" s="279" t="s">
        <v>999</v>
      </c>
      <c r="B157" s="841" t="s">
        <v>695</v>
      </c>
      <c r="C157" s="375" t="s">
        <v>679</v>
      </c>
      <c r="D157" s="1324">
        <v>213</v>
      </c>
      <c r="E157" s="55">
        <v>213.11</v>
      </c>
      <c r="F157" s="674">
        <v>1683</v>
      </c>
      <c r="G157" s="673">
        <v>2.9000000000000001E-2</v>
      </c>
      <c r="H157" s="673">
        <v>7.7000000000000008E-6</v>
      </c>
      <c r="I157" s="674">
        <v>278</v>
      </c>
      <c r="J157" s="673">
        <v>6.3999999999999997E-6</v>
      </c>
      <c r="K157" s="673">
        <v>6.5000000000000003E-9</v>
      </c>
      <c r="L157" s="673">
        <v>2.7000000000000001E-7</v>
      </c>
      <c r="M157" s="669">
        <v>1</v>
      </c>
      <c r="N157" s="670">
        <v>1.9E-2</v>
      </c>
      <c r="O157" s="676" t="s">
        <v>1233</v>
      </c>
      <c r="P157" s="676" t="s">
        <v>1233</v>
      </c>
      <c r="Q157" s="671">
        <v>0.03</v>
      </c>
      <c r="R157" s="679" t="s">
        <v>1233</v>
      </c>
      <c r="S157" s="727"/>
      <c r="Y157" s="727"/>
    </row>
    <row r="158" spans="1:25" ht="11.25" customHeight="1" x14ac:dyDescent="0.2">
      <c r="A158" s="279" t="s">
        <v>644</v>
      </c>
      <c r="B158" s="841" t="s">
        <v>695</v>
      </c>
      <c r="C158" s="375" t="s">
        <v>679</v>
      </c>
      <c r="D158" s="1324">
        <v>287</v>
      </c>
      <c r="E158" s="55">
        <v>287.14999999999998</v>
      </c>
      <c r="F158" s="674">
        <v>4605</v>
      </c>
      <c r="G158" s="673">
        <v>2.5999999999999999E-2</v>
      </c>
      <c r="H158" s="673">
        <v>6.7000000000000002E-6</v>
      </c>
      <c r="I158" s="674">
        <v>74</v>
      </c>
      <c r="J158" s="673">
        <v>5.7000000000000001E-8</v>
      </c>
      <c r="K158" s="673">
        <v>2.7000000000000002E-9</v>
      </c>
      <c r="L158" s="674">
        <v>1.1000000000000001E-7</v>
      </c>
      <c r="M158" s="669">
        <v>1</v>
      </c>
      <c r="N158" s="675">
        <v>6.4999999999999997E-4</v>
      </c>
      <c r="O158" s="676" t="s">
        <v>1233</v>
      </c>
      <c r="P158" s="676" t="s">
        <v>1233</v>
      </c>
      <c r="Q158" s="676">
        <v>2E-3</v>
      </c>
      <c r="R158" s="679" t="s">
        <v>1233</v>
      </c>
      <c r="S158" s="727"/>
      <c r="Y158" s="727"/>
    </row>
    <row r="159" spans="1:25" ht="11.25" customHeight="1" x14ac:dyDescent="0.2">
      <c r="A159" s="279" t="s">
        <v>646</v>
      </c>
      <c r="B159" s="841" t="s">
        <v>695</v>
      </c>
      <c r="C159" s="375" t="s">
        <v>679</v>
      </c>
      <c r="D159" s="1324">
        <v>227</v>
      </c>
      <c r="E159" s="55">
        <v>227.13</v>
      </c>
      <c r="F159" s="674">
        <v>2812</v>
      </c>
      <c r="G159" s="673">
        <v>0.03</v>
      </c>
      <c r="H159" s="673">
        <v>7.9000000000000006E-6</v>
      </c>
      <c r="I159" s="673">
        <v>115</v>
      </c>
      <c r="J159" s="673">
        <v>7.9999999999999996E-6</v>
      </c>
      <c r="K159" s="673">
        <v>2.0999999999999999E-8</v>
      </c>
      <c r="L159" s="673">
        <v>8.5000000000000001E-7</v>
      </c>
      <c r="M159" s="669">
        <v>1</v>
      </c>
      <c r="N159" s="670">
        <v>3.2000000000000001E-2</v>
      </c>
      <c r="O159" s="671">
        <v>0.03</v>
      </c>
      <c r="P159" s="676" t="s">
        <v>1233</v>
      </c>
      <c r="Q159" s="671">
        <v>5.0000000000000001E-4</v>
      </c>
      <c r="R159" s="679" t="s">
        <v>1233</v>
      </c>
      <c r="S159" s="727"/>
      <c r="Y159" s="727"/>
    </row>
    <row r="160" spans="1:25" ht="11.25" customHeight="1" x14ac:dyDescent="0.2">
      <c r="A160" s="279" t="s">
        <v>522</v>
      </c>
      <c r="B160" s="841" t="s">
        <v>695</v>
      </c>
      <c r="C160" s="375" t="s">
        <v>679</v>
      </c>
      <c r="D160" s="1324">
        <v>51</v>
      </c>
      <c r="E160" s="55">
        <v>50.94</v>
      </c>
      <c r="F160" s="673" t="s">
        <v>1233</v>
      </c>
      <c r="G160" s="673" t="s">
        <v>1233</v>
      </c>
      <c r="H160" s="673" t="s">
        <v>1233</v>
      </c>
      <c r="I160" s="673" t="s">
        <v>1233</v>
      </c>
      <c r="J160" s="673" t="s">
        <v>1233</v>
      </c>
      <c r="K160" s="673" t="s">
        <v>1233</v>
      </c>
      <c r="L160" s="673" t="s">
        <v>1233</v>
      </c>
      <c r="M160" s="670">
        <v>2.5999999999999999E-2</v>
      </c>
      <c r="N160" s="675" t="s">
        <v>1233</v>
      </c>
      <c r="O160" s="676" t="s">
        <v>1233</v>
      </c>
      <c r="P160" s="676" t="s">
        <v>1233</v>
      </c>
      <c r="Q160" s="671">
        <v>5.0000000000000001E-3</v>
      </c>
      <c r="R160" s="677">
        <v>1E-4</v>
      </c>
      <c r="S160" s="727"/>
      <c r="Y160" s="727"/>
    </row>
    <row r="161" spans="1:25" ht="11.25" customHeight="1" x14ac:dyDescent="0.2">
      <c r="A161" s="279" t="s">
        <v>523</v>
      </c>
      <c r="B161" s="841" t="s">
        <v>693</v>
      </c>
      <c r="C161" s="375" t="s">
        <v>29</v>
      </c>
      <c r="D161" s="1324">
        <v>63</v>
      </c>
      <c r="E161" s="55">
        <v>62.5</v>
      </c>
      <c r="F161" s="673">
        <v>21.73</v>
      </c>
      <c r="G161" s="674">
        <v>0.11</v>
      </c>
      <c r="H161" s="674">
        <v>1.2E-5</v>
      </c>
      <c r="I161" s="674">
        <v>8800</v>
      </c>
      <c r="J161" s="673">
        <v>2980</v>
      </c>
      <c r="K161" s="673">
        <v>2.8000000000000001E-2</v>
      </c>
      <c r="L161" s="674">
        <v>1.1000000000000001</v>
      </c>
      <c r="M161" s="669">
        <v>1</v>
      </c>
      <c r="N161" s="675" t="s">
        <v>1233</v>
      </c>
      <c r="O161" s="671">
        <v>0.72</v>
      </c>
      <c r="P161" s="671">
        <v>4.4000000000000002E-6</v>
      </c>
      <c r="Q161" s="671">
        <v>3.0000000000000001E-3</v>
      </c>
      <c r="R161" s="672">
        <v>0.1</v>
      </c>
      <c r="S161" s="727"/>
      <c r="Y161" s="727"/>
    </row>
    <row r="162" spans="1:25" ht="11.25" customHeight="1" x14ac:dyDescent="0.2">
      <c r="A162" s="279" t="s">
        <v>524</v>
      </c>
      <c r="B162" s="841" t="s">
        <v>693</v>
      </c>
      <c r="C162" s="375" t="s">
        <v>694</v>
      </c>
      <c r="D162" s="1324">
        <v>106</v>
      </c>
      <c r="E162" s="55">
        <v>106.17</v>
      </c>
      <c r="F162" s="673">
        <v>382.9</v>
      </c>
      <c r="G162" s="673">
        <v>6.9000000000000006E-2</v>
      </c>
      <c r="H162" s="673">
        <v>8.4999999999999999E-6</v>
      </c>
      <c r="I162" s="673">
        <v>106</v>
      </c>
      <c r="J162" s="673">
        <v>8</v>
      </c>
      <c r="K162" s="673">
        <v>6.6E-3</v>
      </c>
      <c r="L162" s="673">
        <v>0.27</v>
      </c>
      <c r="M162" s="669">
        <v>1</v>
      </c>
      <c r="N162" s="675" t="s">
        <v>1233</v>
      </c>
      <c r="O162" s="676" t="s">
        <v>1233</v>
      </c>
      <c r="P162" s="676" t="s">
        <v>1233</v>
      </c>
      <c r="Q162" s="676">
        <v>0.2</v>
      </c>
      <c r="R162" s="672">
        <v>0.1</v>
      </c>
      <c r="S162" s="727"/>
      <c r="Y162" s="727"/>
    </row>
    <row r="163" spans="1:25" ht="11.25" customHeight="1" thickBot="1" x14ac:dyDescent="0.25">
      <c r="A163" s="281" t="s">
        <v>525</v>
      </c>
      <c r="B163" s="845" t="s">
        <v>695</v>
      </c>
      <c r="C163" s="378" t="s">
        <v>679</v>
      </c>
      <c r="D163" s="1330">
        <v>67</v>
      </c>
      <c r="E163" s="62">
        <v>67.41</v>
      </c>
      <c r="F163" s="683" t="s">
        <v>1233</v>
      </c>
      <c r="G163" s="683" t="s">
        <v>1233</v>
      </c>
      <c r="H163" s="683" t="s">
        <v>1233</v>
      </c>
      <c r="I163" s="683" t="s">
        <v>1233</v>
      </c>
      <c r="J163" s="683" t="s">
        <v>1233</v>
      </c>
      <c r="K163" s="683" t="s">
        <v>1233</v>
      </c>
      <c r="L163" s="683" t="s">
        <v>1233</v>
      </c>
      <c r="M163" s="684">
        <v>1</v>
      </c>
      <c r="N163" s="685" t="s">
        <v>1233</v>
      </c>
      <c r="O163" s="686" t="s">
        <v>1233</v>
      </c>
      <c r="P163" s="686" t="s">
        <v>1233</v>
      </c>
      <c r="Q163" s="687">
        <v>0.3</v>
      </c>
      <c r="R163" s="688" t="s">
        <v>1233</v>
      </c>
      <c r="S163" s="727"/>
      <c r="Y163" s="727"/>
    </row>
    <row r="164" spans="1:25" s="297" customFormat="1" ht="11.25" customHeight="1" thickTop="1" x14ac:dyDescent="0.25">
      <c r="A164" s="362" t="s">
        <v>21</v>
      </c>
      <c r="B164" s="363"/>
      <c r="C164" s="363"/>
      <c r="D164" s="364"/>
      <c r="E164" s="364"/>
      <c r="F164" s="365"/>
      <c r="G164" s="365"/>
      <c r="H164" s="365"/>
      <c r="I164" s="365"/>
      <c r="J164" s="365"/>
      <c r="K164" s="365"/>
      <c r="L164" s="365"/>
      <c r="M164" s="365"/>
      <c r="N164" s="609"/>
      <c r="O164" s="609"/>
      <c r="P164" s="610"/>
      <c r="Q164" s="610"/>
      <c r="R164" s="622"/>
      <c r="S164" s="728"/>
    </row>
    <row r="165" spans="1:25" s="297" customFormat="1" ht="11.25" customHeight="1" x14ac:dyDescent="0.25">
      <c r="A165" s="66" t="s">
        <v>1136</v>
      </c>
      <c r="B165" s="275"/>
      <c r="C165" s="275"/>
      <c r="D165" s="27"/>
      <c r="E165" s="27"/>
      <c r="F165" s="331"/>
      <c r="G165" s="331"/>
      <c r="H165" s="331"/>
      <c r="I165" s="331"/>
      <c r="J165" s="331"/>
      <c r="K165" s="331"/>
      <c r="L165" s="331"/>
      <c r="M165" s="331"/>
      <c r="N165" s="611"/>
      <c r="O165" s="611"/>
      <c r="P165" s="612"/>
      <c r="Q165" s="612"/>
      <c r="R165" s="623"/>
      <c r="S165" s="728"/>
    </row>
    <row r="166" spans="1:25" s="297" customFormat="1" ht="11.25" customHeight="1" x14ac:dyDescent="0.25">
      <c r="A166" s="66" t="s">
        <v>1420</v>
      </c>
      <c r="B166" s="275"/>
      <c r="C166" s="275"/>
      <c r="D166" s="370"/>
      <c r="E166" s="370"/>
      <c r="F166" s="371"/>
      <c r="G166" s="371"/>
      <c r="H166" s="361"/>
      <c r="I166" s="371"/>
      <c r="J166" s="371"/>
      <c r="K166" s="371"/>
      <c r="L166" s="371"/>
      <c r="M166" s="371"/>
      <c r="N166" s="613"/>
      <c r="O166" s="613"/>
      <c r="P166" s="613"/>
      <c r="Q166" s="613"/>
      <c r="R166" s="624"/>
      <c r="S166" s="728"/>
    </row>
    <row r="167" spans="1:25" s="297" customFormat="1" ht="11.25" customHeight="1" x14ac:dyDescent="0.25">
      <c r="A167" s="67" t="s">
        <v>1421</v>
      </c>
      <c r="B167" s="275"/>
      <c r="C167" s="275"/>
      <c r="D167" s="370"/>
      <c r="E167" s="370"/>
      <c r="F167" s="371"/>
      <c r="G167" s="371"/>
      <c r="H167" s="371"/>
      <c r="I167" s="371"/>
      <c r="J167" s="371"/>
      <c r="K167" s="371"/>
      <c r="L167" s="371"/>
      <c r="M167" s="371"/>
      <c r="N167" s="613"/>
      <c r="O167" s="613"/>
      <c r="P167" s="613"/>
      <c r="Q167" s="613"/>
      <c r="R167" s="624"/>
      <c r="S167" s="360"/>
    </row>
    <row r="168" spans="1:25" s="297" customFormat="1" ht="24" customHeight="1" x14ac:dyDescent="0.25">
      <c r="A168" s="1703" t="s">
        <v>1406</v>
      </c>
      <c r="B168" s="1629"/>
      <c r="C168" s="1629"/>
      <c r="D168" s="1629"/>
      <c r="E168" s="1629"/>
      <c r="F168" s="1629"/>
      <c r="G168" s="1629"/>
      <c r="H168" s="1629"/>
      <c r="I168" s="1629"/>
      <c r="J168" s="1629"/>
      <c r="K168" s="1629"/>
      <c r="L168" s="1629"/>
      <c r="M168" s="1629"/>
      <c r="N168" s="1629"/>
      <c r="O168" s="1629"/>
      <c r="P168" s="1629"/>
      <c r="Q168" s="1629"/>
      <c r="R168" s="1630"/>
      <c r="S168" s="729"/>
    </row>
    <row r="169" spans="1:25" s="297" customFormat="1" ht="12" customHeight="1" x14ac:dyDescent="0.25">
      <c r="A169" s="1703"/>
      <c r="B169" s="1629"/>
      <c r="C169" s="1629"/>
      <c r="D169" s="1629"/>
      <c r="E169" s="1629"/>
      <c r="F169" s="1629"/>
      <c r="G169" s="1629"/>
      <c r="H169" s="1629"/>
      <c r="I169" s="1629"/>
      <c r="J169" s="1629"/>
      <c r="K169" s="1629"/>
      <c r="L169" s="1629"/>
      <c r="M169" s="1629"/>
      <c r="N169" s="1629"/>
      <c r="O169" s="1629"/>
      <c r="P169" s="1629"/>
      <c r="Q169" s="1629"/>
      <c r="R169" s="1630"/>
      <c r="S169" s="633"/>
    </row>
    <row r="170" spans="1:25" s="297" customFormat="1" ht="25.5" customHeight="1" x14ac:dyDescent="0.25">
      <c r="A170" s="1703" t="s">
        <v>1241</v>
      </c>
      <c r="B170" s="1704"/>
      <c r="C170" s="1704"/>
      <c r="D170" s="1704"/>
      <c r="E170" s="1704"/>
      <c r="F170" s="1704"/>
      <c r="G170" s="1704"/>
      <c r="H170" s="1704"/>
      <c r="I170" s="1704"/>
      <c r="J170" s="1704"/>
      <c r="K170" s="1704"/>
      <c r="L170" s="1704"/>
      <c r="M170" s="1704"/>
      <c r="N170" s="1704"/>
      <c r="O170" s="1704"/>
      <c r="P170" s="1704"/>
      <c r="Q170" s="1704"/>
      <c r="R170" s="1705"/>
      <c r="S170" s="633"/>
    </row>
    <row r="171" spans="1:25" s="297" customFormat="1" ht="36.75" customHeight="1" x14ac:dyDescent="0.25">
      <c r="A171" s="1703" t="s">
        <v>1240</v>
      </c>
      <c r="B171" s="1704"/>
      <c r="C171" s="1704"/>
      <c r="D171" s="1704"/>
      <c r="E171" s="1704"/>
      <c r="F171" s="1704"/>
      <c r="G171" s="1704"/>
      <c r="H171" s="1704"/>
      <c r="I171" s="1704"/>
      <c r="J171" s="1704"/>
      <c r="K171" s="1704"/>
      <c r="L171" s="1704"/>
      <c r="M171" s="1704"/>
      <c r="N171" s="1704"/>
      <c r="O171" s="1704"/>
      <c r="P171" s="1704"/>
      <c r="Q171" s="1704"/>
      <c r="R171" s="1705"/>
      <c r="S171" s="633"/>
    </row>
    <row r="172" spans="1:25" s="297" customFormat="1" ht="13.5" customHeight="1" x14ac:dyDescent="0.25">
      <c r="A172" s="1625" t="s">
        <v>1137</v>
      </c>
      <c r="B172" s="1629"/>
      <c r="C172" s="1629"/>
      <c r="D172" s="1629"/>
      <c r="E172" s="1629"/>
      <c r="F172" s="1629"/>
      <c r="G172" s="1629"/>
      <c r="H172" s="1629"/>
      <c r="I172" s="1629"/>
      <c r="J172" s="1629"/>
      <c r="K172" s="1629"/>
      <c r="L172" s="1629"/>
      <c r="M172" s="1629"/>
      <c r="N172" s="1629"/>
      <c r="O172" s="1629"/>
      <c r="P172" s="1629"/>
      <c r="Q172" s="1629"/>
      <c r="R172" s="1630"/>
      <c r="S172" s="729"/>
    </row>
    <row r="173" spans="1:25" s="297" customFormat="1" ht="12" customHeight="1" x14ac:dyDescent="0.25">
      <c r="A173" s="1703" t="s">
        <v>1029</v>
      </c>
      <c r="B173" s="1667"/>
      <c r="C173" s="1667"/>
      <c r="D173" s="1667"/>
      <c r="E173" s="1667"/>
      <c r="F173" s="1667"/>
      <c r="G173" s="1667"/>
      <c r="H173" s="1667"/>
      <c r="I173" s="1667"/>
      <c r="J173" s="1667"/>
      <c r="K173" s="1667"/>
      <c r="L173" s="1667"/>
      <c r="M173" s="1667"/>
      <c r="N173" s="1667"/>
      <c r="O173" s="1667"/>
      <c r="P173" s="1667"/>
      <c r="Q173" s="1667"/>
      <c r="R173" s="1679"/>
      <c r="S173" s="730"/>
    </row>
    <row r="174" spans="1:25" s="297" customFormat="1" ht="11.25" customHeight="1" x14ac:dyDescent="0.25">
      <c r="A174" s="283"/>
      <c r="B174" s="357"/>
      <c r="C174" s="357"/>
      <c r="D174" s="357"/>
      <c r="E174" s="357"/>
      <c r="F174" s="357"/>
      <c r="G174" s="357"/>
      <c r="H174" s="357"/>
      <c r="I174" s="357"/>
      <c r="J174" s="357"/>
      <c r="K174" s="357"/>
      <c r="L174" s="357"/>
      <c r="M174" s="357"/>
      <c r="N174" s="614"/>
      <c r="O174" s="614"/>
      <c r="P174" s="614"/>
      <c r="Q174" s="614"/>
      <c r="R174" s="625"/>
      <c r="S174" s="731"/>
    </row>
    <row r="175" spans="1:25" s="297" customFormat="1" ht="11.25" customHeight="1" x14ac:dyDescent="0.25">
      <c r="A175" s="372" t="s">
        <v>22</v>
      </c>
      <c r="B175" s="353"/>
      <c r="C175" s="353"/>
      <c r="D175" s="353"/>
      <c r="E175" s="353"/>
      <c r="F175" s="353"/>
      <c r="G175" s="353"/>
      <c r="H175" s="353"/>
      <c r="I175" s="353"/>
      <c r="J175" s="353"/>
      <c r="K175" s="353"/>
      <c r="L175" s="353"/>
      <c r="M175" s="353"/>
      <c r="N175" s="615"/>
      <c r="O175" s="615"/>
      <c r="P175" s="615"/>
      <c r="Q175" s="615"/>
      <c r="R175" s="626"/>
      <c r="S175" s="731"/>
    </row>
    <row r="176" spans="1:25" s="297" customFormat="1" ht="13.2" x14ac:dyDescent="0.25">
      <c r="A176" s="332" t="s">
        <v>904</v>
      </c>
      <c r="B176" s="301"/>
      <c r="C176" s="301"/>
      <c r="D176" s="366"/>
      <c r="E176" s="367"/>
      <c r="F176" s="301"/>
      <c r="G176" s="301"/>
      <c r="H176" s="301"/>
      <c r="I176" s="301"/>
      <c r="J176" s="301"/>
      <c r="K176" s="301"/>
      <c r="L176" s="301"/>
      <c r="M176" s="301"/>
      <c r="N176" s="616"/>
      <c r="O176" s="616"/>
      <c r="P176" s="617"/>
      <c r="Q176" s="617"/>
      <c r="R176" s="627"/>
      <c r="S176" s="731"/>
    </row>
    <row r="177" spans="1:19" s="297" customFormat="1" ht="13.2" x14ac:dyDescent="0.25">
      <c r="A177" s="332" t="s">
        <v>1146</v>
      </c>
      <c r="B177" s="301"/>
      <c r="C177" s="301"/>
      <c r="D177" s="366"/>
      <c r="E177" s="367"/>
      <c r="F177" s="301"/>
      <c r="G177" s="301"/>
      <c r="H177" s="301"/>
      <c r="I177" s="301"/>
      <c r="J177" s="301"/>
      <c r="K177" s="301"/>
      <c r="L177" s="301"/>
      <c r="M177" s="301"/>
      <c r="N177" s="616"/>
      <c r="O177" s="616"/>
      <c r="P177" s="617"/>
      <c r="Q177" s="617"/>
      <c r="R177" s="627"/>
      <c r="S177" s="731"/>
    </row>
    <row r="178" spans="1:19" s="297" customFormat="1" ht="11.25" customHeight="1" x14ac:dyDescent="0.25">
      <c r="A178" s="67" t="s">
        <v>1138</v>
      </c>
      <c r="B178" s="275"/>
      <c r="C178" s="275"/>
      <c r="D178" s="27"/>
      <c r="E178" s="27"/>
      <c r="F178" s="331"/>
      <c r="G178" s="331"/>
      <c r="H178" s="331"/>
      <c r="I178" s="331"/>
      <c r="J178" s="331"/>
      <c r="K178" s="331"/>
      <c r="L178" s="331"/>
      <c r="M178" s="331"/>
      <c r="N178" s="611"/>
      <c r="O178" s="611"/>
      <c r="P178" s="612"/>
      <c r="Q178" s="612"/>
      <c r="R178" s="623"/>
      <c r="S178" s="728"/>
    </row>
    <row r="179" spans="1:19" s="297" customFormat="1" ht="11.25" customHeight="1" x14ac:dyDescent="0.25">
      <c r="A179" s="320" t="s">
        <v>806</v>
      </c>
      <c r="B179" s="300"/>
      <c r="C179" s="300"/>
      <c r="D179" s="354"/>
      <c r="E179" s="354"/>
      <c r="F179" s="331"/>
      <c r="G179" s="331"/>
      <c r="H179" s="331"/>
      <c r="I179" s="331"/>
      <c r="J179" s="331"/>
      <c r="K179" s="331"/>
      <c r="L179" s="331"/>
      <c r="M179" s="331"/>
      <c r="N179" s="611"/>
      <c r="O179" s="611"/>
      <c r="P179" s="612"/>
      <c r="Q179" s="612"/>
      <c r="R179" s="623"/>
      <c r="S179" s="728"/>
    </row>
    <row r="180" spans="1:19" s="297" customFormat="1" ht="12" customHeight="1" x14ac:dyDescent="0.25">
      <c r="A180" s="603" t="s">
        <v>1416</v>
      </c>
      <c r="B180" s="739"/>
      <c r="C180" s="739"/>
      <c r="D180" s="739"/>
      <c r="E180" s="739"/>
      <c r="F180" s="739"/>
      <c r="G180" s="739"/>
      <c r="H180" s="739"/>
      <c r="I180" s="739"/>
      <c r="J180" s="739"/>
      <c r="K180" s="739"/>
      <c r="L180" s="739"/>
      <c r="M180" s="739"/>
      <c r="N180" s="739"/>
      <c r="O180" s="739"/>
      <c r="P180" s="739"/>
      <c r="Q180" s="739"/>
      <c r="R180" s="740"/>
      <c r="S180" s="633"/>
    </row>
    <row r="181" spans="1:19" s="297" customFormat="1" ht="11.25" customHeight="1" x14ac:dyDescent="0.25">
      <c r="A181" s="332" t="s">
        <v>63</v>
      </c>
      <c r="B181" s="301"/>
      <c r="C181" s="300"/>
      <c r="D181" s="354"/>
      <c r="E181" s="354"/>
      <c r="F181" s="331"/>
      <c r="G181" s="331"/>
      <c r="H181" s="331"/>
      <c r="I181" s="331"/>
      <c r="J181" s="331"/>
      <c r="K181" s="331"/>
      <c r="L181" s="331"/>
      <c r="M181" s="331"/>
      <c r="N181" s="611"/>
      <c r="O181" s="611"/>
      <c r="P181" s="612"/>
      <c r="Q181" s="612"/>
      <c r="R181" s="623"/>
      <c r="S181" s="728"/>
    </row>
    <row r="182" spans="1:19" s="297" customFormat="1" ht="11.25" customHeight="1" x14ac:dyDescent="0.25">
      <c r="A182" s="320" t="s">
        <v>1140</v>
      </c>
      <c r="B182" s="300"/>
      <c r="C182" s="300"/>
      <c r="D182" s="354"/>
      <c r="E182" s="354"/>
      <c r="F182" s="331"/>
      <c r="G182" s="331"/>
      <c r="H182" s="331"/>
      <c r="I182" s="331"/>
      <c r="J182" s="331"/>
      <c r="K182" s="331"/>
      <c r="L182" s="331"/>
      <c r="M182" s="331"/>
      <c r="N182" s="611"/>
      <c r="O182" s="611"/>
      <c r="P182" s="612"/>
      <c r="Q182" s="612"/>
      <c r="R182" s="623"/>
      <c r="S182" s="728"/>
    </row>
    <row r="183" spans="1:19" s="297" customFormat="1" ht="13.2" x14ac:dyDescent="0.25">
      <c r="A183" s="332" t="s">
        <v>1139</v>
      </c>
      <c r="B183" s="301"/>
      <c r="C183" s="301"/>
      <c r="D183" s="366"/>
      <c r="E183" s="367"/>
      <c r="F183" s="301"/>
      <c r="G183" s="301"/>
      <c r="H183" s="301"/>
      <c r="I183" s="301"/>
      <c r="J183" s="301"/>
      <c r="K183" s="301"/>
      <c r="L183" s="301"/>
      <c r="M183" s="301"/>
      <c r="N183" s="616"/>
      <c r="O183" s="616"/>
      <c r="P183" s="617"/>
      <c r="Q183" s="617"/>
      <c r="R183" s="627"/>
      <c r="S183" s="728"/>
    </row>
    <row r="184" spans="1:19" s="297" customFormat="1" ht="13.2" x14ac:dyDescent="0.25">
      <c r="A184" s="332" t="s">
        <v>997</v>
      </c>
      <c r="B184" s="301"/>
      <c r="C184" s="301"/>
      <c r="D184" s="366"/>
      <c r="E184" s="367"/>
      <c r="F184" s="301"/>
      <c r="G184" s="301"/>
      <c r="H184" s="301"/>
      <c r="I184" s="301"/>
      <c r="J184" s="301"/>
      <c r="K184" s="301"/>
      <c r="L184" s="301"/>
      <c r="M184" s="301"/>
      <c r="N184" s="616"/>
      <c r="O184" s="616"/>
      <c r="P184" s="617"/>
      <c r="Q184" s="617"/>
      <c r="R184" s="627"/>
      <c r="S184" s="731"/>
    </row>
    <row r="185" spans="1:19" s="297" customFormat="1" ht="13.2" x14ac:dyDescent="0.25">
      <c r="A185" s="332" t="s">
        <v>2</v>
      </c>
      <c r="B185" s="301"/>
      <c r="C185" s="301"/>
      <c r="D185" s="366"/>
      <c r="E185" s="367"/>
      <c r="F185" s="301"/>
      <c r="G185" s="301"/>
      <c r="H185" s="301"/>
      <c r="I185" s="301"/>
      <c r="J185" s="301"/>
      <c r="K185" s="301"/>
      <c r="L185" s="301"/>
      <c r="M185" s="301"/>
      <c r="N185" s="616"/>
      <c r="O185" s="616"/>
      <c r="P185" s="617"/>
      <c r="Q185" s="617"/>
      <c r="R185" s="627"/>
      <c r="S185" s="731"/>
    </row>
    <row r="186" spans="1:19" s="297" customFormat="1" ht="11.25" customHeight="1" x14ac:dyDescent="0.25">
      <c r="A186" s="332" t="s">
        <v>911</v>
      </c>
      <c r="B186" s="301"/>
      <c r="C186" s="301"/>
      <c r="D186" s="354"/>
      <c r="E186" s="354"/>
      <c r="F186" s="331"/>
      <c r="G186" s="331"/>
      <c r="H186" s="331"/>
      <c r="I186" s="331"/>
      <c r="J186" s="331"/>
      <c r="K186" s="331"/>
      <c r="L186" s="331"/>
      <c r="M186" s="331"/>
      <c r="N186" s="611"/>
      <c r="O186" s="611"/>
      <c r="P186" s="612"/>
      <c r="Q186" s="612"/>
      <c r="R186" s="623"/>
      <c r="S186" s="731"/>
    </row>
    <row r="187" spans="1:19" s="297" customFormat="1" ht="13.2" x14ac:dyDescent="0.25">
      <c r="A187" s="332" t="s">
        <v>3</v>
      </c>
      <c r="B187" s="301"/>
      <c r="C187" s="301"/>
      <c r="D187" s="366"/>
      <c r="E187" s="367"/>
      <c r="F187" s="301"/>
      <c r="G187" s="301"/>
      <c r="H187" s="301"/>
      <c r="I187" s="301"/>
      <c r="J187" s="301"/>
      <c r="K187" s="301"/>
      <c r="L187" s="301"/>
      <c r="M187" s="301"/>
      <c r="N187" s="616"/>
      <c r="O187" s="616"/>
      <c r="P187" s="617"/>
      <c r="Q187" s="617"/>
      <c r="R187" s="627"/>
      <c r="S187" s="728"/>
    </row>
    <row r="188" spans="1:19" s="297" customFormat="1" ht="25.5" customHeight="1" x14ac:dyDescent="0.25">
      <c r="A188" s="1700" t="s">
        <v>912</v>
      </c>
      <c r="B188" s="1701"/>
      <c r="C188" s="1701"/>
      <c r="D188" s="1701"/>
      <c r="E188" s="1701"/>
      <c r="F188" s="1701"/>
      <c r="G188" s="1701"/>
      <c r="H188" s="1701"/>
      <c r="I188" s="1701"/>
      <c r="J188" s="1701"/>
      <c r="K188" s="1701"/>
      <c r="L188" s="1701"/>
      <c r="M188" s="1701"/>
      <c r="N188" s="1701"/>
      <c r="O188" s="1701"/>
      <c r="P188" s="1701"/>
      <c r="Q188" s="1701"/>
      <c r="R188" s="1702"/>
      <c r="S188" s="731"/>
    </row>
    <row r="189" spans="1:19" s="297" customFormat="1" ht="12" customHeight="1" x14ac:dyDescent="0.25">
      <c r="A189" s="1700" t="s">
        <v>1030</v>
      </c>
      <c r="B189" s="1629"/>
      <c r="C189" s="1629"/>
      <c r="D189" s="1629"/>
      <c r="E189" s="1629"/>
      <c r="F189" s="1629"/>
      <c r="G189" s="1629"/>
      <c r="H189" s="1629"/>
      <c r="I189" s="1629"/>
      <c r="J189" s="1629"/>
      <c r="K189" s="1629"/>
      <c r="L189" s="1629"/>
      <c r="M189" s="1629"/>
      <c r="N189" s="1629"/>
      <c r="O189" s="1629"/>
      <c r="P189" s="1629"/>
      <c r="Q189" s="1629"/>
      <c r="R189" s="1630"/>
      <c r="S189" s="728"/>
    </row>
    <row r="190" spans="1:19" s="297" customFormat="1" ht="12" customHeight="1" x14ac:dyDescent="0.25">
      <c r="A190" s="738" t="s">
        <v>1425</v>
      </c>
      <c r="B190" s="1272"/>
      <c r="C190" s="1272"/>
      <c r="D190" s="1272"/>
      <c r="E190" s="1272"/>
      <c r="F190" s="1272"/>
      <c r="G190" s="1272"/>
      <c r="H190" s="1272"/>
      <c r="I190" s="1272"/>
      <c r="J190" s="1272"/>
      <c r="K190" s="1272"/>
      <c r="L190" s="1272"/>
      <c r="M190" s="1272"/>
      <c r="N190" s="1272"/>
      <c r="O190" s="1272"/>
      <c r="P190" s="1272"/>
      <c r="Q190" s="1272"/>
      <c r="R190" s="1273"/>
      <c r="S190" s="728"/>
    </row>
    <row r="191" spans="1:19" s="297" customFormat="1" ht="13.2" x14ac:dyDescent="0.25">
      <c r="A191" s="332" t="s">
        <v>221</v>
      </c>
      <c r="B191" s="301"/>
      <c r="C191" s="301"/>
      <c r="D191" s="366"/>
      <c r="E191" s="367"/>
      <c r="F191" s="301"/>
      <c r="G191" s="301"/>
      <c r="H191" s="301"/>
      <c r="I191" s="301"/>
      <c r="J191" s="301"/>
      <c r="K191" s="301"/>
      <c r="L191" s="301"/>
      <c r="M191" s="301"/>
      <c r="N191" s="616"/>
      <c r="O191" s="616"/>
      <c r="P191" s="617"/>
      <c r="Q191" s="617"/>
      <c r="R191" s="627"/>
      <c r="S191" s="731"/>
    </row>
    <row r="192" spans="1:19" s="297" customFormat="1" ht="11.25" customHeight="1" x14ac:dyDescent="0.25">
      <c r="A192" s="355" t="s">
        <v>807</v>
      </c>
      <c r="B192" s="316"/>
      <c r="C192" s="316"/>
      <c r="D192" s="356"/>
      <c r="E192" s="356"/>
      <c r="F192" s="357"/>
      <c r="G192" s="357"/>
      <c r="H192" s="357"/>
      <c r="I192" s="357"/>
      <c r="J192" s="357"/>
      <c r="K192" s="357"/>
      <c r="L192" s="357"/>
      <c r="M192" s="357"/>
      <c r="N192" s="618"/>
      <c r="O192" s="618"/>
      <c r="P192" s="619"/>
      <c r="Q192" s="619"/>
      <c r="R192" s="628"/>
      <c r="S192" s="731"/>
    </row>
    <row r="193" spans="1:19" s="297" customFormat="1" ht="11.25" customHeight="1" x14ac:dyDescent="0.25">
      <c r="A193" s="283" t="s">
        <v>1244</v>
      </c>
      <c r="B193" s="358"/>
      <c r="C193" s="359"/>
      <c r="D193" s="356"/>
      <c r="E193" s="356"/>
      <c r="F193" s="357"/>
      <c r="G193" s="357"/>
      <c r="H193" s="357"/>
      <c r="I193" s="357"/>
      <c r="J193" s="357"/>
      <c r="K193" s="357"/>
      <c r="L193" s="357"/>
      <c r="M193" s="357"/>
      <c r="N193" s="618"/>
      <c r="O193" s="618"/>
      <c r="P193" s="619"/>
      <c r="Q193" s="619"/>
      <c r="R193" s="628"/>
      <c r="S193" s="731"/>
    </row>
    <row r="194" spans="1:19" s="297" customFormat="1" ht="11.25" customHeight="1" x14ac:dyDescent="0.25">
      <c r="A194" s="355" t="s">
        <v>914</v>
      </c>
      <c r="B194" s="316"/>
      <c r="C194" s="316"/>
      <c r="D194" s="356"/>
      <c r="E194" s="356"/>
      <c r="F194" s="357"/>
      <c r="G194" s="357"/>
      <c r="H194" s="357"/>
      <c r="I194" s="357"/>
      <c r="J194" s="357"/>
      <c r="K194" s="357"/>
      <c r="L194" s="357"/>
      <c r="M194" s="357"/>
      <c r="N194" s="618"/>
      <c r="O194" s="618"/>
      <c r="P194" s="619"/>
      <c r="Q194" s="619"/>
      <c r="R194" s="628"/>
      <c r="S194" s="732"/>
    </row>
    <row r="195" spans="1:19" s="297" customFormat="1" ht="11.25" customHeight="1" x14ac:dyDescent="0.25">
      <c r="A195" s="355" t="s">
        <v>62</v>
      </c>
      <c r="B195" s="316"/>
      <c r="C195" s="316"/>
      <c r="D195" s="356"/>
      <c r="E195" s="356"/>
      <c r="F195" s="357"/>
      <c r="G195" s="357"/>
      <c r="H195" s="357"/>
      <c r="I195" s="357"/>
      <c r="J195" s="357"/>
      <c r="K195" s="357"/>
      <c r="L195" s="357"/>
      <c r="M195" s="357"/>
      <c r="N195" s="618"/>
      <c r="O195" s="618"/>
      <c r="P195" s="619"/>
      <c r="Q195" s="619"/>
      <c r="R195" s="628"/>
      <c r="S195" s="732"/>
    </row>
    <row r="196" spans="1:19" s="297" customFormat="1" ht="11.25" customHeight="1" x14ac:dyDescent="0.25">
      <c r="A196" s="355" t="s">
        <v>1141</v>
      </c>
      <c r="B196" s="360"/>
      <c r="C196" s="360"/>
      <c r="D196" s="360"/>
      <c r="E196" s="360"/>
      <c r="F196" s="360"/>
      <c r="G196" s="360"/>
      <c r="H196" s="360"/>
      <c r="I196" s="360"/>
      <c r="J196" s="360"/>
      <c r="K196" s="360"/>
      <c r="L196" s="360"/>
      <c r="M196" s="360"/>
      <c r="N196" s="614"/>
      <c r="O196" s="614"/>
      <c r="P196" s="614"/>
      <c r="Q196" s="614"/>
      <c r="R196" s="625"/>
      <c r="S196" s="732"/>
    </row>
    <row r="197" spans="1:19" s="297" customFormat="1" ht="11.25" customHeight="1" x14ac:dyDescent="0.25">
      <c r="A197" s="355" t="s">
        <v>913</v>
      </c>
      <c r="B197" s="316"/>
      <c r="C197" s="357"/>
      <c r="D197" s="356"/>
      <c r="E197" s="356"/>
      <c r="F197" s="357"/>
      <c r="G197" s="357"/>
      <c r="H197" s="357"/>
      <c r="I197" s="357"/>
      <c r="J197" s="357"/>
      <c r="K197" s="357"/>
      <c r="L197" s="357"/>
      <c r="M197" s="357"/>
      <c r="N197" s="618"/>
      <c r="O197" s="618"/>
      <c r="P197" s="619"/>
      <c r="Q197" s="619"/>
      <c r="R197" s="628"/>
      <c r="S197" s="733"/>
    </row>
    <row r="198" spans="1:19" s="297" customFormat="1" ht="13.2" x14ac:dyDescent="0.25">
      <c r="A198" s="355" t="s">
        <v>932</v>
      </c>
      <c r="B198" s="316"/>
      <c r="C198" s="316"/>
      <c r="D198" s="368"/>
      <c r="E198" s="369"/>
      <c r="F198" s="316"/>
      <c r="G198" s="316"/>
      <c r="H198" s="316"/>
      <c r="I198" s="316"/>
      <c r="J198" s="316"/>
      <c r="K198" s="316"/>
      <c r="L198" s="316"/>
      <c r="M198" s="316"/>
      <c r="N198" s="620"/>
      <c r="O198" s="620"/>
      <c r="P198" s="621"/>
      <c r="Q198" s="621"/>
      <c r="R198" s="629"/>
      <c r="S198" s="732"/>
    </row>
    <row r="199" spans="1:19" s="297" customFormat="1" ht="13.8" thickBot="1" x14ac:dyDescent="0.3">
      <c r="A199" s="853" t="s">
        <v>933</v>
      </c>
      <c r="B199" s="317"/>
      <c r="C199" s="317"/>
      <c r="D199" s="1331"/>
      <c r="E199" s="1332"/>
      <c r="F199" s="317"/>
      <c r="G199" s="317"/>
      <c r="H199" s="317"/>
      <c r="I199" s="317"/>
      <c r="J199" s="317"/>
      <c r="K199" s="317"/>
      <c r="L199" s="317"/>
      <c r="M199" s="317"/>
      <c r="N199" s="1333"/>
      <c r="O199" s="1333"/>
      <c r="P199" s="1334"/>
      <c r="Q199" s="1334"/>
      <c r="R199" s="1335"/>
      <c r="S199" s="732"/>
    </row>
    <row r="200" spans="1:19" ht="13.8" thickTop="1" x14ac:dyDescent="0.25">
      <c r="S200" s="360"/>
    </row>
    <row r="201" spans="1:19" ht="13.2" x14ac:dyDescent="0.25">
      <c r="S201" s="732"/>
    </row>
    <row r="202" spans="1:19" ht="13.2" x14ac:dyDescent="0.25">
      <c r="S202" s="734"/>
    </row>
    <row r="203" spans="1:19" ht="13.2" x14ac:dyDescent="0.25">
      <c r="S203" s="734"/>
    </row>
    <row r="214" spans="4:19" s="297" customFormat="1" ht="13.2" x14ac:dyDescent="0.25">
      <c r="D214" s="1339"/>
      <c r="E214" s="1340"/>
      <c r="N214" s="1341"/>
      <c r="O214" s="1341"/>
      <c r="P214" s="1342"/>
      <c r="Q214" s="1342"/>
      <c r="R214" s="1342"/>
      <c r="S214" s="293"/>
    </row>
    <row r="215" spans="4:19" s="297" customFormat="1" ht="13.2" x14ac:dyDescent="0.25">
      <c r="D215" s="1339"/>
      <c r="E215" s="1340"/>
      <c r="N215" s="1341"/>
      <c r="O215" s="1341"/>
      <c r="P215" s="1342"/>
      <c r="Q215" s="1342"/>
      <c r="R215" s="1342"/>
      <c r="S215" s="293"/>
    </row>
    <row r="216" spans="4:19" s="297" customFormat="1" ht="13.2" x14ac:dyDescent="0.25">
      <c r="D216" s="1339"/>
      <c r="E216" s="1340"/>
      <c r="N216" s="1341"/>
      <c r="O216" s="1341"/>
      <c r="P216" s="1342"/>
      <c r="Q216" s="1342"/>
      <c r="R216" s="1342"/>
      <c r="S216" s="293"/>
    </row>
    <row r="217" spans="4:19" s="297" customFormat="1" ht="13.2" x14ac:dyDescent="0.25">
      <c r="D217" s="1339"/>
      <c r="E217" s="1340"/>
      <c r="N217" s="1341"/>
      <c r="O217" s="1341"/>
      <c r="P217" s="1342"/>
      <c r="Q217" s="1342"/>
      <c r="R217" s="1342"/>
      <c r="S217" s="293"/>
    </row>
    <row r="218" spans="4:19" s="297" customFormat="1" ht="13.2" x14ac:dyDescent="0.25">
      <c r="D218" s="1339"/>
      <c r="E218" s="1340"/>
      <c r="N218" s="1341"/>
      <c r="O218" s="1341"/>
      <c r="P218" s="1342"/>
      <c r="Q218" s="1342"/>
      <c r="R218" s="1342"/>
      <c r="S218" s="633"/>
    </row>
    <row r="219" spans="4:19" s="297" customFormat="1" ht="13.2" x14ac:dyDescent="0.25">
      <c r="D219" s="1339"/>
      <c r="E219" s="1340"/>
      <c r="N219" s="1341"/>
      <c r="O219" s="1341"/>
      <c r="P219" s="1342"/>
      <c r="Q219" s="1342"/>
      <c r="R219" s="1342"/>
      <c r="S219" s="633"/>
    </row>
    <row r="220" spans="4:19" s="297" customFormat="1" ht="13.2" x14ac:dyDescent="0.25">
      <c r="D220" s="1339"/>
      <c r="E220" s="1340"/>
      <c r="N220" s="1341"/>
      <c r="O220" s="1341"/>
      <c r="P220" s="1342"/>
      <c r="Q220" s="1342"/>
      <c r="R220" s="1342"/>
      <c r="S220" s="633"/>
    </row>
    <row r="221" spans="4:19" s="297" customFormat="1" ht="13.2" x14ac:dyDescent="0.25">
      <c r="D221" s="1339"/>
      <c r="E221" s="1340"/>
      <c r="N221" s="1341"/>
      <c r="O221" s="1341"/>
      <c r="P221" s="1342"/>
      <c r="Q221" s="1342"/>
      <c r="R221" s="1342"/>
      <c r="S221" s="633"/>
    </row>
    <row r="222" spans="4:19" s="297" customFormat="1" ht="13.2" x14ac:dyDescent="0.25">
      <c r="D222" s="1339"/>
      <c r="E222" s="1340"/>
      <c r="N222" s="1341"/>
      <c r="O222" s="1341"/>
      <c r="P222" s="1342"/>
      <c r="Q222" s="1342"/>
      <c r="R222" s="1342"/>
      <c r="S222" s="633"/>
    </row>
    <row r="223" spans="4:19" s="297" customFormat="1" ht="13.2" x14ac:dyDescent="0.25">
      <c r="D223" s="1339"/>
      <c r="E223" s="1340"/>
      <c r="N223" s="1341"/>
      <c r="O223" s="1341"/>
      <c r="P223" s="1342"/>
      <c r="Q223" s="1342"/>
      <c r="R223" s="1342"/>
      <c r="S223" s="633"/>
    </row>
    <row r="224" spans="4:19" s="297" customFormat="1" ht="13.2" x14ac:dyDescent="0.25">
      <c r="D224" s="1339"/>
      <c r="E224" s="1340"/>
      <c r="N224" s="1341"/>
      <c r="O224" s="1341"/>
      <c r="P224" s="1342"/>
      <c r="Q224" s="1342"/>
      <c r="R224" s="1342"/>
      <c r="S224" s="633"/>
    </row>
    <row r="225" spans="4:19" s="297" customFormat="1" ht="13.2" x14ac:dyDescent="0.25">
      <c r="D225" s="1339"/>
      <c r="E225" s="1340"/>
      <c r="N225" s="1341"/>
      <c r="O225" s="1341"/>
      <c r="P225" s="1342"/>
      <c r="Q225" s="1342"/>
      <c r="R225" s="1342"/>
      <c r="S225" s="633"/>
    </row>
    <row r="226" spans="4:19" s="297" customFormat="1" ht="13.2" x14ac:dyDescent="0.25">
      <c r="D226" s="1339"/>
      <c r="E226" s="1340"/>
      <c r="N226" s="1341"/>
      <c r="O226" s="1341"/>
      <c r="P226" s="1342"/>
      <c r="Q226" s="1342"/>
      <c r="R226" s="1342"/>
      <c r="S226" s="633"/>
    </row>
    <row r="227" spans="4:19" s="297" customFormat="1" ht="13.2" x14ac:dyDescent="0.25">
      <c r="D227" s="1339"/>
      <c r="E227" s="1340"/>
      <c r="N227" s="1341"/>
      <c r="O227" s="1341"/>
      <c r="P227" s="1342"/>
      <c r="Q227" s="1342"/>
      <c r="R227" s="1342"/>
      <c r="S227" s="633"/>
    </row>
    <row r="228" spans="4:19" s="297" customFormat="1" ht="13.2" x14ac:dyDescent="0.25">
      <c r="D228" s="1339"/>
      <c r="E228" s="1340"/>
      <c r="N228" s="1341"/>
      <c r="O228" s="1341"/>
      <c r="P228" s="1342"/>
      <c r="Q228" s="1342"/>
      <c r="R228" s="1342"/>
      <c r="S228" s="633"/>
    </row>
    <row r="229" spans="4:19" s="297" customFormat="1" ht="13.2" x14ac:dyDescent="0.25">
      <c r="D229" s="1339"/>
      <c r="E229" s="1340"/>
      <c r="N229" s="1341"/>
      <c r="O229" s="1341"/>
      <c r="P229" s="1342"/>
      <c r="Q229" s="1342"/>
      <c r="R229" s="1342"/>
      <c r="S229" s="633"/>
    </row>
    <row r="230" spans="4:19" s="297" customFormat="1" ht="13.2" x14ac:dyDescent="0.25">
      <c r="D230" s="1339"/>
      <c r="E230" s="1340"/>
      <c r="N230" s="1341"/>
      <c r="O230" s="1341"/>
      <c r="P230" s="1342"/>
      <c r="Q230" s="1342"/>
      <c r="R230" s="1342"/>
      <c r="S230" s="633"/>
    </row>
    <row r="231" spans="4:19" s="297" customFormat="1" ht="13.2" x14ac:dyDescent="0.25">
      <c r="D231" s="1339"/>
      <c r="E231" s="1340"/>
      <c r="N231" s="1341"/>
      <c r="O231" s="1341"/>
      <c r="P231" s="1342"/>
      <c r="Q231" s="1342"/>
      <c r="R231" s="1342"/>
      <c r="S231" s="633"/>
    </row>
    <row r="232" spans="4:19" s="297" customFormat="1" ht="13.2" x14ac:dyDescent="0.25">
      <c r="D232" s="1339"/>
      <c r="E232" s="1340"/>
      <c r="N232" s="1341"/>
      <c r="O232" s="1341"/>
      <c r="P232" s="1342"/>
      <c r="Q232" s="1342"/>
      <c r="R232" s="1342"/>
      <c r="S232" s="633"/>
    </row>
    <row r="233" spans="4:19" s="297" customFormat="1" ht="13.2" x14ac:dyDescent="0.25">
      <c r="D233" s="1339"/>
      <c r="E233" s="1340"/>
      <c r="N233" s="1341"/>
      <c r="O233" s="1341"/>
      <c r="P233" s="1342"/>
      <c r="Q233" s="1342"/>
      <c r="R233" s="1342"/>
      <c r="S233" s="633"/>
    </row>
    <row r="234" spans="4:19" s="297" customFormat="1" ht="13.2" x14ac:dyDescent="0.25">
      <c r="D234" s="1339"/>
      <c r="E234" s="1340"/>
      <c r="N234" s="1341"/>
      <c r="O234" s="1341"/>
      <c r="P234" s="1342"/>
      <c r="Q234" s="1342"/>
      <c r="R234" s="1342"/>
      <c r="S234" s="633"/>
    </row>
    <row r="235" spans="4:19" s="297" customFormat="1" ht="13.2" x14ac:dyDescent="0.25">
      <c r="D235" s="1339"/>
      <c r="E235" s="1340"/>
      <c r="N235" s="1341"/>
      <c r="O235" s="1341"/>
      <c r="P235" s="1342"/>
      <c r="Q235" s="1342"/>
      <c r="R235" s="1342"/>
      <c r="S235" s="633"/>
    </row>
    <row r="236" spans="4:19" s="297" customFormat="1" ht="13.2" x14ac:dyDescent="0.25">
      <c r="D236" s="1339"/>
      <c r="E236" s="1340"/>
      <c r="N236" s="1341"/>
      <c r="O236" s="1341"/>
      <c r="P236" s="1342"/>
      <c r="Q236" s="1342"/>
      <c r="R236" s="1342"/>
      <c r="S236" s="633"/>
    </row>
    <row r="237" spans="4:19" s="297" customFormat="1" ht="13.2" x14ac:dyDescent="0.25">
      <c r="D237" s="1339"/>
      <c r="E237" s="1340"/>
      <c r="N237" s="1341"/>
      <c r="O237" s="1341"/>
      <c r="P237" s="1342"/>
      <c r="Q237" s="1342"/>
      <c r="R237" s="1342"/>
      <c r="S237" s="633"/>
    </row>
    <row r="238" spans="4:19" s="297" customFormat="1" ht="13.2" x14ac:dyDescent="0.25">
      <c r="D238" s="1339"/>
      <c r="E238" s="1340"/>
      <c r="N238" s="1341"/>
      <c r="O238" s="1341"/>
      <c r="P238" s="1342"/>
      <c r="Q238" s="1342"/>
      <c r="R238" s="1342"/>
      <c r="S238" s="633"/>
    </row>
    <row r="239" spans="4:19" s="297" customFormat="1" ht="13.2" x14ac:dyDescent="0.25">
      <c r="D239" s="1339"/>
      <c r="E239" s="1340"/>
      <c r="N239" s="1341"/>
      <c r="O239" s="1341"/>
      <c r="P239" s="1342"/>
      <c r="Q239" s="1342"/>
      <c r="R239" s="1342"/>
      <c r="S239" s="633"/>
    </row>
    <row r="240" spans="4:19" s="297" customFormat="1" ht="13.2" x14ac:dyDescent="0.25">
      <c r="D240" s="1339"/>
      <c r="E240" s="1340"/>
      <c r="N240" s="1341"/>
      <c r="O240" s="1341"/>
      <c r="P240" s="1342"/>
      <c r="Q240" s="1342"/>
      <c r="R240" s="1342"/>
      <c r="S240" s="633"/>
    </row>
    <row r="241" spans="4:19" s="297" customFormat="1" ht="13.2" x14ac:dyDescent="0.25">
      <c r="D241" s="1339"/>
      <c r="E241" s="1340"/>
      <c r="N241" s="1341"/>
      <c r="O241" s="1341"/>
      <c r="P241" s="1342"/>
      <c r="Q241" s="1342"/>
      <c r="R241" s="1342"/>
      <c r="S241" s="633"/>
    </row>
    <row r="242" spans="4:19" s="297" customFormat="1" ht="13.2" x14ac:dyDescent="0.25">
      <c r="D242" s="1339"/>
      <c r="E242" s="1340"/>
      <c r="N242" s="1341"/>
      <c r="O242" s="1341"/>
      <c r="P242" s="1342"/>
      <c r="Q242" s="1342"/>
      <c r="R242" s="1342"/>
      <c r="S242" s="633"/>
    </row>
    <row r="243" spans="4:19" s="297" customFormat="1" ht="13.2" x14ac:dyDescent="0.25">
      <c r="D243" s="1339"/>
      <c r="E243" s="1340"/>
      <c r="N243" s="1341"/>
      <c r="O243" s="1341"/>
      <c r="P243" s="1342"/>
      <c r="Q243" s="1342"/>
      <c r="R243" s="1342"/>
      <c r="S243" s="633"/>
    </row>
    <row r="244" spans="4:19" s="297" customFormat="1" ht="13.2" x14ac:dyDescent="0.25">
      <c r="D244" s="1339"/>
      <c r="E244" s="1340"/>
      <c r="N244" s="1341"/>
      <c r="O244" s="1341"/>
      <c r="P244" s="1342"/>
      <c r="Q244" s="1342"/>
      <c r="R244" s="1342"/>
      <c r="S244" s="633"/>
    </row>
    <row r="245" spans="4:19" s="297" customFormat="1" ht="13.2" x14ac:dyDescent="0.25">
      <c r="D245" s="1339"/>
      <c r="E245" s="1340"/>
      <c r="N245" s="1341"/>
      <c r="O245" s="1341"/>
      <c r="P245" s="1342"/>
      <c r="Q245" s="1342"/>
      <c r="R245" s="1342"/>
      <c r="S245" s="633"/>
    </row>
    <row r="246" spans="4:19" s="297" customFormat="1" ht="13.2" x14ac:dyDescent="0.25">
      <c r="D246" s="1339"/>
      <c r="E246" s="1340"/>
      <c r="N246" s="1341"/>
      <c r="O246" s="1341"/>
      <c r="P246" s="1342"/>
      <c r="Q246" s="1342"/>
      <c r="R246" s="1342"/>
      <c r="S246" s="633"/>
    </row>
    <row r="247" spans="4:19" s="297" customFormat="1" ht="13.2" x14ac:dyDescent="0.25">
      <c r="D247" s="1339"/>
      <c r="E247" s="1340"/>
      <c r="N247" s="1341"/>
      <c r="O247" s="1341"/>
      <c r="P247" s="1342"/>
      <c r="Q247" s="1342"/>
      <c r="R247" s="1342"/>
      <c r="S247" s="633"/>
    </row>
    <row r="248" spans="4:19" s="297" customFormat="1" ht="13.2" x14ac:dyDescent="0.25">
      <c r="D248" s="1339"/>
      <c r="E248" s="1340"/>
      <c r="N248" s="1341"/>
      <c r="O248" s="1341"/>
      <c r="P248" s="1342"/>
      <c r="Q248" s="1342"/>
      <c r="R248" s="1342"/>
      <c r="S248" s="633"/>
    </row>
    <row r="249" spans="4:19" s="297" customFormat="1" ht="13.2" x14ac:dyDescent="0.25">
      <c r="D249" s="1339"/>
      <c r="E249" s="1340"/>
      <c r="N249" s="1341"/>
      <c r="O249" s="1341"/>
      <c r="P249" s="1342"/>
      <c r="Q249" s="1342"/>
      <c r="R249" s="1342"/>
      <c r="S249" s="633"/>
    </row>
    <row r="250" spans="4:19" s="297" customFormat="1" ht="13.2" x14ac:dyDescent="0.25">
      <c r="D250" s="1339"/>
      <c r="E250" s="1340"/>
      <c r="N250" s="1341"/>
      <c r="O250" s="1341"/>
      <c r="P250" s="1342"/>
      <c r="Q250" s="1342"/>
      <c r="R250" s="1342"/>
      <c r="S250" s="633"/>
    </row>
    <row r="251" spans="4:19" s="297" customFormat="1" ht="13.2" x14ac:dyDescent="0.25">
      <c r="D251" s="1339"/>
      <c r="E251" s="1340"/>
      <c r="N251" s="1341"/>
      <c r="O251" s="1341"/>
      <c r="P251" s="1342"/>
      <c r="Q251" s="1342"/>
      <c r="R251" s="1342"/>
      <c r="S251" s="633"/>
    </row>
    <row r="252" spans="4:19" s="297" customFormat="1" ht="13.2" x14ac:dyDescent="0.25">
      <c r="D252" s="1339"/>
      <c r="E252" s="1340"/>
      <c r="N252" s="1341"/>
      <c r="O252" s="1341"/>
      <c r="P252" s="1342"/>
      <c r="Q252" s="1342"/>
      <c r="R252" s="1342"/>
      <c r="S252" s="633"/>
    </row>
    <row r="253" spans="4:19" s="297" customFormat="1" ht="13.2" x14ac:dyDescent="0.25">
      <c r="D253" s="1339"/>
      <c r="E253" s="1340"/>
      <c r="N253" s="1341"/>
      <c r="O253" s="1341"/>
      <c r="P253" s="1342"/>
      <c r="Q253" s="1342"/>
      <c r="R253" s="1342"/>
      <c r="S253" s="633"/>
    </row>
    <row r="254" spans="4:19" s="297" customFormat="1" ht="13.2" x14ac:dyDescent="0.25">
      <c r="D254" s="1339"/>
      <c r="E254" s="1340"/>
      <c r="N254" s="1341"/>
      <c r="O254" s="1341"/>
      <c r="P254" s="1342"/>
      <c r="Q254" s="1342"/>
      <c r="R254" s="1342"/>
      <c r="S254" s="633"/>
    </row>
    <row r="255" spans="4:19" s="297" customFormat="1" ht="13.2" x14ac:dyDescent="0.25">
      <c r="D255" s="1339"/>
      <c r="E255" s="1340"/>
      <c r="N255" s="1341"/>
      <c r="O255" s="1341"/>
      <c r="P255" s="1342"/>
      <c r="Q255" s="1342"/>
      <c r="R255" s="1342"/>
      <c r="S255" s="633"/>
    </row>
    <row r="256" spans="4:19" s="297" customFormat="1" ht="13.2" x14ac:dyDescent="0.25">
      <c r="D256" s="1339"/>
      <c r="E256" s="1340"/>
      <c r="N256" s="1341"/>
      <c r="O256" s="1341"/>
      <c r="P256" s="1342"/>
      <c r="Q256" s="1342"/>
      <c r="R256" s="1342"/>
      <c r="S256" s="633"/>
    </row>
    <row r="257" spans="4:19" s="297" customFormat="1" ht="13.2" x14ac:dyDescent="0.25">
      <c r="D257" s="1339"/>
      <c r="E257" s="1340"/>
      <c r="N257" s="1341"/>
      <c r="O257" s="1341"/>
      <c r="P257" s="1342"/>
      <c r="Q257" s="1342"/>
      <c r="R257" s="1342"/>
      <c r="S257" s="633"/>
    </row>
    <row r="258" spans="4:19" s="297" customFormat="1" ht="13.2" x14ac:dyDescent="0.25">
      <c r="D258" s="1339"/>
      <c r="E258" s="1340"/>
      <c r="N258" s="1341"/>
      <c r="O258" s="1341"/>
      <c r="P258" s="1342"/>
      <c r="Q258" s="1342"/>
      <c r="R258" s="1342"/>
      <c r="S258" s="633"/>
    </row>
    <row r="259" spans="4:19" s="297" customFormat="1" ht="13.2" x14ac:dyDescent="0.25">
      <c r="D259" s="1339"/>
      <c r="E259" s="1340"/>
      <c r="N259" s="1341"/>
      <c r="O259" s="1341"/>
      <c r="P259" s="1342"/>
      <c r="Q259" s="1342"/>
      <c r="R259" s="1342"/>
      <c r="S259" s="633"/>
    </row>
    <row r="260" spans="4:19" s="297" customFormat="1" ht="13.2" x14ac:dyDescent="0.25">
      <c r="D260" s="1339"/>
      <c r="E260" s="1340"/>
      <c r="N260" s="1341"/>
      <c r="O260" s="1341"/>
      <c r="P260" s="1342"/>
      <c r="Q260" s="1342"/>
      <c r="R260" s="1342"/>
      <c r="S260" s="633"/>
    </row>
    <row r="261" spans="4:19" s="297" customFormat="1" ht="13.2" x14ac:dyDescent="0.25">
      <c r="D261" s="1339"/>
      <c r="E261" s="1340"/>
      <c r="N261" s="1341"/>
      <c r="O261" s="1341"/>
      <c r="P261" s="1342"/>
      <c r="Q261" s="1342"/>
      <c r="R261" s="1342"/>
      <c r="S261" s="633"/>
    </row>
    <row r="262" spans="4:19" s="297" customFormat="1" ht="13.2" x14ac:dyDescent="0.25">
      <c r="D262" s="1339"/>
      <c r="E262" s="1340"/>
      <c r="N262" s="1341"/>
      <c r="O262" s="1341"/>
      <c r="P262" s="1342"/>
      <c r="Q262" s="1342"/>
      <c r="R262" s="1342"/>
      <c r="S262" s="633"/>
    </row>
    <row r="263" spans="4:19" s="297" customFormat="1" ht="13.2" x14ac:dyDescent="0.25">
      <c r="D263" s="1339"/>
      <c r="E263" s="1340"/>
      <c r="N263" s="1341"/>
      <c r="O263" s="1341"/>
      <c r="P263" s="1342"/>
      <c r="Q263" s="1342"/>
      <c r="R263" s="1342"/>
      <c r="S263" s="633"/>
    </row>
    <row r="264" spans="4:19" s="297" customFormat="1" ht="13.2" x14ac:dyDescent="0.25">
      <c r="D264" s="1339"/>
      <c r="E264" s="1340"/>
      <c r="N264" s="1341"/>
      <c r="O264" s="1341"/>
      <c r="P264" s="1342"/>
      <c r="Q264" s="1342"/>
      <c r="R264" s="1342"/>
      <c r="S264" s="633"/>
    </row>
    <row r="265" spans="4:19" s="297" customFormat="1" ht="13.2" x14ac:dyDescent="0.25">
      <c r="D265" s="1339"/>
      <c r="E265" s="1340"/>
      <c r="N265" s="1341"/>
      <c r="O265" s="1341"/>
      <c r="P265" s="1342"/>
      <c r="Q265" s="1342"/>
      <c r="R265" s="1342"/>
      <c r="S265" s="633"/>
    </row>
    <row r="266" spans="4:19" ht="13.2" x14ac:dyDescent="0.25">
      <c r="D266" s="1339"/>
      <c r="E266" s="1340"/>
      <c r="P266" s="1343"/>
      <c r="Q266" s="1343"/>
      <c r="R266" s="1343"/>
      <c r="S266" s="633"/>
    </row>
    <row r="267" spans="4:19" ht="13.2" x14ac:dyDescent="0.25">
      <c r="D267" s="1339"/>
      <c r="E267" s="1340"/>
      <c r="P267" s="1343"/>
      <c r="Q267" s="1343"/>
      <c r="R267" s="1343"/>
      <c r="S267" s="633"/>
    </row>
    <row r="268" spans="4:19" ht="13.2" x14ac:dyDescent="0.25">
      <c r="D268" s="1339"/>
      <c r="E268" s="1340"/>
      <c r="P268" s="1343"/>
      <c r="Q268" s="1343"/>
      <c r="R268" s="1343"/>
      <c r="S268" s="633"/>
    </row>
    <row r="269" spans="4:19" ht="13.2" x14ac:dyDescent="0.25">
      <c r="D269" s="1339"/>
      <c r="E269" s="1340"/>
      <c r="P269" s="1343"/>
      <c r="Q269" s="1343"/>
      <c r="R269" s="1343"/>
      <c r="S269" s="633"/>
    </row>
    <row r="270" spans="4:19" ht="13.2" x14ac:dyDescent="0.25">
      <c r="D270" s="1339"/>
      <c r="E270" s="1340"/>
      <c r="P270" s="1343"/>
      <c r="Q270" s="1343"/>
      <c r="R270" s="1343"/>
    </row>
    <row r="271" spans="4:19" ht="13.2" x14ac:dyDescent="0.25">
      <c r="D271" s="1339"/>
      <c r="E271" s="1340"/>
      <c r="P271" s="1343"/>
      <c r="Q271" s="1343"/>
      <c r="R271" s="1343"/>
    </row>
    <row r="272" spans="4:19" x14ac:dyDescent="0.2">
      <c r="P272" s="1343"/>
      <c r="Q272" s="1343"/>
      <c r="R272" s="1343"/>
    </row>
    <row r="273" spans="16:18" x14ac:dyDescent="0.2">
      <c r="P273" s="1343"/>
      <c r="Q273" s="1343"/>
      <c r="R273" s="1343"/>
    </row>
    <row r="274" spans="16:18" x14ac:dyDescent="0.2">
      <c r="P274" s="1343"/>
      <c r="Q274" s="1343"/>
      <c r="R274" s="1343"/>
    </row>
    <row r="275" spans="16:18" x14ac:dyDescent="0.2">
      <c r="P275" s="1343"/>
      <c r="Q275" s="1343"/>
      <c r="R275" s="1343"/>
    </row>
    <row r="276" spans="16:18" x14ac:dyDescent="0.2">
      <c r="P276" s="1343"/>
      <c r="Q276" s="1343"/>
      <c r="R276" s="1343"/>
    </row>
    <row r="277" spans="16:18" x14ac:dyDescent="0.2">
      <c r="P277" s="1343"/>
      <c r="Q277" s="1343"/>
      <c r="R277" s="1343"/>
    </row>
    <row r="278" spans="16:18" x14ac:dyDescent="0.2">
      <c r="P278" s="1343"/>
      <c r="Q278" s="1343"/>
      <c r="R278" s="1343"/>
    </row>
    <row r="279" spans="16:18" x14ac:dyDescent="0.2">
      <c r="P279" s="1343"/>
      <c r="Q279" s="1343"/>
      <c r="R279" s="1343"/>
    </row>
    <row r="280" spans="16:18" x14ac:dyDescent="0.2">
      <c r="P280" s="1343"/>
      <c r="Q280" s="1343"/>
      <c r="R280" s="1343"/>
    </row>
    <row r="281" spans="16:18" x14ac:dyDescent="0.2">
      <c r="P281" s="1343"/>
      <c r="Q281" s="1343"/>
      <c r="R281" s="1343"/>
    </row>
    <row r="282" spans="16:18" x14ac:dyDescent="0.2">
      <c r="P282" s="1343"/>
      <c r="Q282" s="1343"/>
      <c r="R282" s="1343"/>
    </row>
    <row r="283" spans="16:18" x14ac:dyDescent="0.2">
      <c r="P283" s="1343"/>
      <c r="Q283" s="1343"/>
      <c r="R283" s="1343"/>
    </row>
    <row r="284" spans="16:18" x14ac:dyDescent="0.2">
      <c r="P284" s="1343"/>
      <c r="Q284" s="1343"/>
      <c r="R284" s="1343"/>
    </row>
    <row r="285" spans="16:18" x14ac:dyDescent="0.2">
      <c r="P285" s="1343"/>
      <c r="Q285" s="1343"/>
      <c r="R285" s="1343"/>
    </row>
    <row r="286" spans="16:18" x14ac:dyDescent="0.2">
      <c r="P286" s="1343"/>
      <c r="Q286" s="1343"/>
      <c r="R286" s="1343"/>
    </row>
    <row r="287" spans="16:18" x14ac:dyDescent="0.2">
      <c r="P287" s="1343"/>
      <c r="Q287" s="1343"/>
      <c r="R287" s="1343"/>
    </row>
    <row r="288" spans="16:18" x14ac:dyDescent="0.2">
      <c r="P288" s="1343"/>
      <c r="Q288" s="1343"/>
      <c r="R288" s="1343"/>
    </row>
    <row r="289" spans="16:18" x14ac:dyDescent="0.2">
      <c r="P289" s="1343"/>
      <c r="Q289" s="1343"/>
      <c r="R289" s="1343"/>
    </row>
    <row r="290" spans="16:18" x14ac:dyDescent="0.2">
      <c r="P290" s="1343"/>
      <c r="Q290" s="1343"/>
      <c r="R290" s="1343"/>
    </row>
    <row r="291" spans="16:18" x14ac:dyDescent="0.2">
      <c r="P291" s="1343"/>
      <c r="Q291" s="1343"/>
      <c r="R291" s="1343"/>
    </row>
    <row r="292" spans="16:18" x14ac:dyDescent="0.2">
      <c r="P292" s="1343"/>
      <c r="Q292" s="1343"/>
      <c r="R292" s="1343"/>
    </row>
    <row r="293" spans="16:18" x14ac:dyDescent="0.2">
      <c r="P293" s="1343"/>
      <c r="Q293" s="1343"/>
      <c r="R293" s="1343"/>
    </row>
    <row r="294" spans="16:18" x14ac:dyDescent="0.2">
      <c r="P294" s="1343"/>
      <c r="Q294" s="1343"/>
      <c r="R294" s="1343"/>
    </row>
    <row r="295" spans="16:18" x14ac:dyDescent="0.2">
      <c r="P295" s="1343"/>
      <c r="Q295" s="1343"/>
      <c r="R295" s="1343"/>
    </row>
    <row r="296" spans="16:18" x14ac:dyDescent="0.2">
      <c r="P296" s="1343"/>
      <c r="Q296" s="1343"/>
      <c r="R296" s="1343"/>
    </row>
    <row r="297" spans="16:18" x14ac:dyDescent="0.2">
      <c r="P297" s="1343"/>
      <c r="Q297" s="1343"/>
      <c r="R297" s="1343"/>
    </row>
    <row r="298" spans="16:18" x14ac:dyDescent="0.2">
      <c r="P298" s="1343"/>
      <c r="Q298" s="1343"/>
      <c r="R298" s="1343"/>
    </row>
    <row r="299" spans="16:18" x14ac:dyDescent="0.2">
      <c r="P299" s="1343"/>
      <c r="Q299" s="1343"/>
      <c r="R299" s="1343"/>
    </row>
    <row r="300" spans="16:18" x14ac:dyDescent="0.2">
      <c r="P300" s="1343"/>
      <c r="Q300" s="1343"/>
      <c r="R300" s="1343"/>
    </row>
    <row r="301" spans="16:18" x14ac:dyDescent="0.2">
      <c r="P301" s="1343"/>
      <c r="Q301" s="1343"/>
      <c r="R301" s="1343"/>
    </row>
    <row r="302" spans="16:18" x14ac:dyDescent="0.2">
      <c r="P302" s="1343"/>
      <c r="Q302" s="1343"/>
      <c r="R302" s="1343"/>
    </row>
    <row r="303" spans="16:18" x14ac:dyDescent="0.2">
      <c r="P303" s="1343"/>
      <c r="Q303" s="1343"/>
      <c r="R303" s="1343"/>
    </row>
    <row r="304" spans="16:18" x14ac:dyDescent="0.2">
      <c r="P304" s="1343"/>
      <c r="Q304" s="1343"/>
      <c r="R304" s="1343"/>
    </row>
    <row r="305" spans="16:18" x14ac:dyDescent="0.2">
      <c r="P305" s="1343"/>
      <c r="Q305" s="1343"/>
      <c r="R305" s="1343"/>
    </row>
    <row r="306" spans="16:18" x14ac:dyDescent="0.2">
      <c r="P306" s="1343"/>
      <c r="Q306" s="1343"/>
      <c r="R306" s="1343"/>
    </row>
    <row r="307" spans="16:18" x14ac:dyDescent="0.2">
      <c r="P307" s="1343"/>
      <c r="Q307" s="1343"/>
      <c r="R307" s="1343"/>
    </row>
    <row r="308" spans="16:18" x14ac:dyDescent="0.2">
      <c r="P308" s="1343"/>
      <c r="Q308" s="1343"/>
      <c r="R308" s="1343"/>
    </row>
    <row r="309" spans="16:18" x14ac:dyDescent="0.2">
      <c r="P309" s="1343"/>
      <c r="Q309" s="1343"/>
      <c r="R309" s="1343"/>
    </row>
    <row r="310" spans="16:18" x14ac:dyDescent="0.2">
      <c r="P310" s="1343"/>
      <c r="Q310" s="1343"/>
      <c r="R310" s="1343"/>
    </row>
    <row r="311" spans="16:18" x14ac:dyDescent="0.2">
      <c r="P311" s="1343"/>
      <c r="Q311" s="1343"/>
      <c r="R311" s="1343"/>
    </row>
    <row r="312" spans="16:18" x14ac:dyDescent="0.2">
      <c r="P312" s="1343"/>
      <c r="Q312" s="1343"/>
      <c r="R312" s="1343"/>
    </row>
    <row r="313" spans="16:18" x14ac:dyDescent="0.2">
      <c r="P313" s="1343"/>
      <c r="Q313" s="1343"/>
      <c r="R313" s="1343"/>
    </row>
    <row r="314" spans="16:18" x14ac:dyDescent="0.2">
      <c r="P314" s="1343"/>
      <c r="Q314" s="1343"/>
      <c r="R314" s="1343"/>
    </row>
    <row r="315" spans="16:18" x14ac:dyDescent="0.2">
      <c r="P315" s="1343"/>
      <c r="Q315" s="1343"/>
      <c r="R315" s="1343"/>
    </row>
    <row r="316" spans="16:18" x14ac:dyDescent="0.2">
      <c r="P316" s="1343"/>
      <c r="Q316" s="1343"/>
      <c r="R316" s="1343"/>
    </row>
    <row r="317" spans="16:18" x14ac:dyDescent="0.2">
      <c r="P317" s="1343"/>
      <c r="Q317" s="1343"/>
      <c r="R317" s="1343"/>
    </row>
    <row r="318" spans="16:18" x14ac:dyDescent="0.2">
      <c r="P318" s="1343"/>
      <c r="Q318" s="1343"/>
      <c r="R318" s="1343"/>
    </row>
    <row r="319" spans="16:18" x14ac:dyDescent="0.2">
      <c r="P319" s="1343"/>
      <c r="Q319" s="1343"/>
      <c r="R319" s="1343"/>
    </row>
    <row r="320" spans="16:18" x14ac:dyDescent="0.2">
      <c r="P320" s="1343"/>
      <c r="Q320" s="1343"/>
      <c r="R320" s="1343"/>
    </row>
    <row r="321" spans="16:18" x14ac:dyDescent="0.2">
      <c r="P321" s="1343"/>
      <c r="Q321" s="1343"/>
      <c r="R321" s="1343"/>
    </row>
    <row r="322" spans="16:18" x14ac:dyDescent="0.2">
      <c r="P322" s="1343"/>
      <c r="Q322" s="1343"/>
      <c r="R322" s="1343"/>
    </row>
    <row r="323" spans="16:18" x14ac:dyDescent="0.2">
      <c r="P323" s="1343"/>
      <c r="Q323" s="1343"/>
      <c r="R323" s="1343"/>
    </row>
    <row r="324" spans="16:18" x14ac:dyDescent="0.2">
      <c r="P324" s="1343"/>
      <c r="Q324" s="1343"/>
      <c r="R324" s="1343"/>
    </row>
    <row r="325" spans="16:18" x14ac:dyDescent="0.2">
      <c r="P325" s="1343"/>
      <c r="Q325" s="1343"/>
      <c r="R325" s="1343"/>
    </row>
    <row r="326" spans="16:18" x14ac:dyDescent="0.2">
      <c r="P326" s="1343"/>
      <c r="Q326" s="1343"/>
      <c r="R326" s="1343"/>
    </row>
    <row r="327" spans="16:18" x14ac:dyDescent="0.2">
      <c r="P327" s="1343"/>
      <c r="Q327" s="1343"/>
      <c r="R327" s="1343"/>
    </row>
    <row r="328" spans="16:18" x14ac:dyDescent="0.2">
      <c r="P328" s="1343"/>
      <c r="Q328" s="1343"/>
      <c r="R328" s="1343"/>
    </row>
    <row r="329" spans="16:18" x14ac:dyDescent="0.2">
      <c r="P329" s="1343"/>
      <c r="Q329" s="1343"/>
      <c r="R329" s="1343"/>
    </row>
    <row r="330" spans="16:18" x14ac:dyDescent="0.2">
      <c r="P330" s="1343"/>
      <c r="Q330" s="1343"/>
      <c r="R330" s="1343"/>
    </row>
    <row r="331" spans="16:18" x14ac:dyDescent="0.2">
      <c r="P331" s="1343"/>
      <c r="Q331" s="1343"/>
      <c r="R331" s="1343"/>
    </row>
    <row r="332" spans="16:18" x14ac:dyDescent="0.2">
      <c r="P332" s="1343"/>
      <c r="Q332" s="1343"/>
      <c r="R332" s="1343"/>
    </row>
    <row r="333" spans="16:18" x14ac:dyDescent="0.2">
      <c r="P333" s="1343"/>
      <c r="Q333" s="1343"/>
      <c r="R333" s="1343"/>
    </row>
    <row r="334" spans="16:18" x14ac:dyDescent="0.2">
      <c r="P334" s="1343"/>
      <c r="Q334" s="1343"/>
      <c r="R334" s="1343"/>
    </row>
    <row r="335" spans="16:18" x14ac:dyDescent="0.2">
      <c r="P335" s="1343"/>
      <c r="Q335" s="1343"/>
      <c r="R335" s="1343"/>
    </row>
    <row r="336" spans="16:18" x14ac:dyDescent="0.2">
      <c r="P336" s="1343"/>
      <c r="Q336" s="1343"/>
      <c r="R336" s="1343"/>
    </row>
    <row r="337" spans="16:18" x14ac:dyDescent="0.2">
      <c r="P337" s="1343"/>
      <c r="Q337" s="1343"/>
      <c r="R337" s="1343"/>
    </row>
    <row r="338" spans="16:18" x14ac:dyDescent="0.2">
      <c r="P338" s="1343"/>
      <c r="Q338" s="1343"/>
      <c r="R338" s="1343"/>
    </row>
    <row r="339" spans="16:18" x14ac:dyDescent="0.2">
      <c r="P339" s="1343"/>
      <c r="Q339" s="1343"/>
      <c r="R339" s="1343"/>
    </row>
    <row r="340" spans="16:18" x14ac:dyDescent="0.2">
      <c r="P340" s="1343"/>
      <c r="Q340" s="1343"/>
      <c r="R340" s="1343"/>
    </row>
    <row r="341" spans="16:18" x14ac:dyDescent="0.2">
      <c r="P341" s="1343"/>
      <c r="Q341" s="1343"/>
      <c r="R341" s="1343"/>
    </row>
    <row r="342" spans="16:18" x14ac:dyDescent="0.2">
      <c r="P342" s="1343"/>
      <c r="Q342" s="1343"/>
      <c r="R342" s="1343"/>
    </row>
    <row r="343" spans="16:18" x14ac:dyDescent="0.2">
      <c r="P343" s="1343"/>
      <c r="Q343" s="1343"/>
      <c r="R343" s="1343"/>
    </row>
    <row r="344" spans="16:18" x14ac:dyDescent="0.2">
      <c r="P344" s="1343"/>
      <c r="Q344" s="1343"/>
      <c r="R344" s="1343"/>
    </row>
    <row r="345" spans="16:18" x14ac:dyDescent="0.2">
      <c r="P345" s="1343"/>
      <c r="Q345" s="1343"/>
      <c r="R345" s="1343"/>
    </row>
    <row r="346" spans="16:18" x14ac:dyDescent="0.2">
      <c r="P346" s="1343"/>
      <c r="Q346" s="1343"/>
      <c r="R346" s="1343"/>
    </row>
    <row r="347" spans="16:18" x14ac:dyDescent="0.2">
      <c r="P347" s="1343"/>
      <c r="Q347" s="1343"/>
      <c r="R347" s="1343"/>
    </row>
    <row r="348" spans="16:18" x14ac:dyDescent="0.2">
      <c r="P348" s="1343"/>
      <c r="Q348" s="1343"/>
      <c r="R348" s="1343"/>
    </row>
    <row r="349" spans="16:18" x14ac:dyDescent="0.2">
      <c r="P349" s="1343"/>
      <c r="Q349" s="1343"/>
      <c r="R349" s="1343"/>
    </row>
    <row r="350" spans="16:18" x14ac:dyDescent="0.2">
      <c r="P350" s="1343"/>
      <c r="Q350" s="1343"/>
      <c r="R350" s="1343"/>
    </row>
    <row r="351" spans="16:18" x14ac:dyDescent="0.2">
      <c r="P351" s="1343"/>
      <c r="Q351" s="1343"/>
      <c r="R351" s="1343"/>
    </row>
    <row r="352" spans="16:18" x14ac:dyDescent="0.2">
      <c r="P352" s="1343"/>
      <c r="Q352" s="1343"/>
      <c r="R352" s="1343"/>
    </row>
    <row r="353" spans="16:18" x14ac:dyDescent="0.2">
      <c r="P353" s="1343"/>
      <c r="Q353" s="1343"/>
      <c r="R353" s="1343"/>
    </row>
    <row r="354" spans="16:18" x14ac:dyDescent="0.2">
      <c r="P354" s="1343"/>
      <c r="Q354" s="1343"/>
      <c r="R354" s="1343"/>
    </row>
    <row r="355" spans="16:18" x14ac:dyDescent="0.2">
      <c r="P355" s="1343"/>
      <c r="Q355" s="1343"/>
      <c r="R355" s="1343"/>
    </row>
    <row r="356" spans="16:18" x14ac:dyDescent="0.2">
      <c r="P356" s="1343"/>
      <c r="Q356" s="1343"/>
      <c r="R356" s="1343"/>
    </row>
    <row r="357" spans="16:18" x14ac:dyDescent="0.2">
      <c r="P357" s="1343"/>
      <c r="Q357" s="1343"/>
      <c r="R357" s="1343"/>
    </row>
    <row r="358" spans="16:18" x14ac:dyDescent="0.2">
      <c r="P358" s="1343"/>
      <c r="Q358" s="1343"/>
      <c r="R358" s="1343"/>
    </row>
    <row r="359" spans="16:18" x14ac:dyDescent="0.2">
      <c r="P359" s="1343"/>
      <c r="Q359" s="1343"/>
      <c r="R359" s="1343"/>
    </row>
    <row r="360" spans="16:18" x14ac:dyDescent="0.2">
      <c r="P360" s="1343"/>
      <c r="Q360" s="1343"/>
      <c r="R360" s="1343"/>
    </row>
    <row r="361" spans="16:18" x14ac:dyDescent="0.2">
      <c r="P361" s="1343"/>
      <c r="Q361" s="1343"/>
      <c r="R361" s="1343"/>
    </row>
    <row r="362" spans="16:18" x14ac:dyDescent="0.2">
      <c r="P362" s="1343"/>
      <c r="Q362" s="1343"/>
      <c r="R362" s="1343"/>
    </row>
    <row r="363" spans="16:18" x14ac:dyDescent="0.2">
      <c r="P363" s="1343"/>
      <c r="Q363" s="1343"/>
      <c r="R363" s="1343"/>
    </row>
    <row r="364" spans="16:18" x14ac:dyDescent="0.2">
      <c r="P364" s="1343"/>
      <c r="Q364" s="1343"/>
      <c r="R364" s="1343"/>
    </row>
    <row r="365" spans="16:18" x14ac:dyDescent="0.2">
      <c r="P365" s="1343"/>
      <c r="Q365" s="1343"/>
      <c r="R365" s="1343"/>
    </row>
    <row r="366" spans="16:18" x14ac:dyDescent="0.2">
      <c r="P366" s="1343"/>
      <c r="Q366" s="1343"/>
      <c r="R366" s="1343"/>
    </row>
    <row r="367" spans="16:18" x14ac:dyDescent="0.2">
      <c r="P367" s="1343"/>
      <c r="Q367" s="1343"/>
      <c r="R367" s="1343"/>
    </row>
    <row r="368" spans="16:18" x14ac:dyDescent="0.2">
      <c r="P368" s="1343"/>
      <c r="Q368" s="1343"/>
      <c r="R368" s="1343"/>
    </row>
    <row r="369" spans="16:18" x14ac:dyDescent="0.2">
      <c r="P369" s="1343"/>
      <c r="Q369" s="1343"/>
      <c r="R369" s="1343"/>
    </row>
    <row r="370" spans="16:18" x14ac:dyDescent="0.2">
      <c r="P370" s="1343"/>
      <c r="Q370" s="1343"/>
      <c r="R370" s="1343"/>
    </row>
    <row r="371" spans="16:18" x14ac:dyDescent="0.2">
      <c r="P371" s="1343"/>
      <c r="Q371" s="1343"/>
      <c r="R371" s="1343"/>
    </row>
    <row r="372" spans="16:18" x14ac:dyDescent="0.2">
      <c r="P372" s="1343"/>
      <c r="Q372" s="1343"/>
      <c r="R372" s="1343"/>
    </row>
    <row r="373" spans="16:18" x14ac:dyDescent="0.2">
      <c r="P373" s="1343"/>
      <c r="Q373" s="1343"/>
      <c r="R373" s="1343"/>
    </row>
    <row r="374" spans="16:18" x14ac:dyDescent="0.2">
      <c r="P374" s="1343"/>
      <c r="Q374" s="1343"/>
      <c r="R374" s="1343"/>
    </row>
    <row r="375" spans="16:18" x14ac:dyDescent="0.2">
      <c r="P375" s="1343"/>
      <c r="Q375" s="1343"/>
      <c r="R375" s="1343"/>
    </row>
    <row r="376" spans="16:18" x14ac:dyDescent="0.2">
      <c r="P376" s="1343"/>
      <c r="Q376" s="1343"/>
      <c r="R376" s="1343"/>
    </row>
    <row r="377" spans="16:18" x14ac:dyDescent="0.2">
      <c r="P377" s="1343"/>
      <c r="Q377" s="1343"/>
      <c r="R377" s="1343"/>
    </row>
    <row r="378" spans="16:18" x14ac:dyDescent="0.2">
      <c r="P378" s="1343"/>
      <c r="Q378" s="1343"/>
      <c r="R378" s="1343"/>
    </row>
    <row r="379" spans="16:18" x14ac:dyDescent="0.2">
      <c r="P379" s="1343"/>
      <c r="Q379" s="1343"/>
      <c r="R379" s="1343"/>
    </row>
    <row r="380" spans="16:18" x14ac:dyDescent="0.2">
      <c r="P380" s="1343"/>
      <c r="Q380" s="1343"/>
      <c r="R380" s="1343"/>
    </row>
    <row r="381" spans="16:18" x14ac:dyDescent="0.2">
      <c r="P381" s="1343"/>
      <c r="Q381" s="1343"/>
      <c r="R381" s="1343"/>
    </row>
    <row r="382" spans="16:18" x14ac:dyDescent="0.2">
      <c r="P382" s="1343"/>
      <c r="Q382" s="1343"/>
      <c r="R382" s="1343"/>
    </row>
    <row r="383" spans="16:18" x14ac:dyDescent="0.2">
      <c r="P383" s="1343"/>
      <c r="Q383" s="1343"/>
      <c r="R383" s="1343"/>
    </row>
    <row r="384" spans="16:18" x14ac:dyDescent="0.2">
      <c r="P384" s="1343"/>
      <c r="Q384" s="1343"/>
      <c r="R384" s="1343"/>
    </row>
    <row r="385" spans="16:18" x14ac:dyDescent="0.2">
      <c r="P385" s="1343"/>
      <c r="Q385" s="1343"/>
      <c r="R385" s="1343"/>
    </row>
    <row r="386" spans="16:18" x14ac:dyDescent="0.2">
      <c r="P386" s="1343"/>
      <c r="Q386" s="1343"/>
      <c r="R386" s="1343"/>
    </row>
    <row r="387" spans="16:18" x14ac:dyDescent="0.2">
      <c r="P387" s="1343"/>
      <c r="Q387" s="1343"/>
      <c r="R387" s="1343"/>
    </row>
    <row r="388" spans="16:18" x14ac:dyDescent="0.2">
      <c r="P388" s="1343"/>
      <c r="Q388" s="1343"/>
      <c r="R388" s="1343"/>
    </row>
    <row r="389" spans="16:18" x14ac:dyDescent="0.2">
      <c r="P389" s="1343"/>
      <c r="Q389" s="1343"/>
      <c r="R389" s="1343"/>
    </row>
    <row r="390" spans="16:18" x14ac:dyDescent="0.2">
      <c r="P390" s="1343"/>
      <c r="Q390" s="1343"/>
      <c r="R390" s="1343"/>
    </row>
    <row r="391" spans="16:18" x14ac:dyDescent="0.2">
      <c r="P391" s="1343"/>
      <c r="Q391" s="1343"/>
      <c r="R391" s="1343"/>
    </row>
    <row r="392" spans="16:18" x14ac:dyDescent="0.2">
      <c r="P392" s="1343"/>
      <c r="Q392" s="1343"/>
      <c r="R392" s="1343"/>
    </row>
    <row r="393" spans="16:18" x14ac:dyDescent="0.2">
      <c r="P393" s="1343"/>
      <c r="Q393" s="1343"/>
      <c r="R393" s="1343"/>
    </row>
    <row r="394" spans="16:18" x14ac:dyDescent="0.2">
      <c r="P394" s="1343"/>
      <c r="Q394" s="1343"/>
      <c r="R394" s="1343"/>
    </row>
    <row r="395" spans="16:18" x14ac:dyDescent="0.2">
      <c r="P395" s="1343"/>
      <c r="Q395" s="1343"/>
      <c r="R395" s="1343"/>
    </row>
    <row r="396" spans="16:18" x14ac:dyDescent="0.2">
      <c r="P396" s="1343"/>
      <c r="Q396" s="1343"/>
      <c r="R396" s="1343"/>
    </row>
    <row r="397" spans="16:18" x14ac:dyDescent="0.2">
      <c r="P397" s="1343"/>
      <c r="Q397" s="1343"/>
      <c r="R397" s="1343"/>
    </row>
    <row r="398" spans="16:18" x14ac:dyDescent="0.2">
      <c r="P398" s="1343"/>
      <c r="Q398" s="1343"/>
      <c r="R398" s="1343"/>
    </row>
    <row r="399" spans="16:18" x14ac:dyDescent="0.2">
      <c r="P399" s="1343"/>
      <c r="Q399" s="1343"/>
      <c r="R399" s="1343"/>
    </row>
    <row r="400" spans="16:18" x14ac:dyDescent="0.2">
      <c r="P400" s="1343"/>
      <c r="Q400" s="1343"/>
      <c r="R400" s="1343"/>
    </row>
    <row r="401" spans="16:18" x14ac:dyDescent="0.2">
      <c r="P401" s="1343"/>
      <c r="Q401" s="1343"/>
      <c r="R401" s="1343"/>
    </row>
    <row r="402" spans="16:18" x14ac:dyDescent="0.2">
      <c r="P402" s="1343"/>
      <c r="Q402" s="1343"/>
      <c r="R402" s="1343"/>
    </row>
    <row r="403" spans="16:18" x14ac:dyDescent="0.2">
      <c r="P403" s="1343"/>
      <c r="Q403" s="1343"/>
      <c r="R403" s="1343"/>
    </row>
    <row r="404" spans="16:18" x14ac:dyDescent="0.2">
      <c r="P404" s="1343"/>
      <c r="Q404" s="1343"/>
      <c r="R404" s="1343"/>
    </row>
    <row r="405" spans="16:18" x14ac:dyDescent="0.2">
      <c r="P405" s="1343"/>
      <c r="Q405" s="1343"/>
      <c r="R405" s="1343"/>
    </row>
    <row r="406" spans="16:18" x14ac:dyDescent="0.2">
      <c r="P406" s="1343"/>
      <c r="Q406" s="1343"/>
      <c r="R406" s="1343"/>
    </row>
    <row r="407" spans="16:18" x14ac:dyDescent="0.2">
      <c r="P407" s="1343"/>
      <c r="Q407" s="1343"/>
      <c r="R407" s="1343"/>
    </row>
    <row r="408" spans="16:18" x14ac:dyDescent="0.2">
      <c r="P408" s="1343"/>
      <c r="Q408" s="1343"/>
      <c r="R408" s="1343"/>
    </row>
    <row r="409" spans="16:18" x14ac:dyDescent="0.2">
      <c r="P409" s="1343"/>
      <c r="Q409" s="1343"/>
      <c r="R409" s="1343"/>
    </row>
    <row r="410" spans="16:18" x14ac:dyDescent="0.2">
      <c r="P410" s="1343"/>
      <c r="Q410" s="1343"/>
      <c r="R410" s="1343"/>
    </row>
    <row r="411" spans="16:18" x14ac:dyDescent="0.2">
      <c r="P411" s="1343"/>
      <c r="Q411" s="1343"/>
      <c r="R411" s="1343"/>
    </row>
    <row r="412" spans="16:18" x14ac:dyDescent="0.2">
      <c r="P412" s="1343"/>
      <c r="Q412" s="1343"/>
      <c r="R412" s="1343"/>
    </row>
    <row r="413" spans="16:18" x14ac:dyDescent="0.2">
      <c r="P413" s="1343"/>
      <c r="Q413" s="1343"/>
      <c r="R413" s="1343"/>
    </row>
    <row r="414" spans="16:18" x14ac:dyDescent="0.2">
      <c r="P414" s="1343"/>
      <c r="Q414" s="1343"/>
      <c r="R414" s="1343"/>
    </row>
    <row r="415" spans="16:18" x14ac:dyDescent="0.2">
      <c r="P415" s="1343"/>
      <c r="Q415" s="1343"/>
      <c r="R415" s="1343"/>
    </row>
    <row r="416" spans="16:18" x14ac:dyDescent="0.2">
      <c r="P416" s="1343"/>
      <c r="Q416" s="1343"/>
      <c r="R416" s="1343"/>
    </row>
    <row r="417" spans="16:18" x14ac:dyDescent="0.2">
      <c r="P417" s="1343"/>
      <c r="Q417" s="1343"/>
      <c r="R417" s="1343"/>
    </row>
    <row r="418" spans="16:18" x14ac:dyDescent="0.2">
      <c r="P418" s="1343"/>
      <c r="Q418" s="1343"/>
      <c r="R418" s="1343"/>
    </row>
    <row r="419" spans="16:18" x14ac:dyDescent="0.2">
      <c r="P419" s="1343"/>
      <c r="Q419" s="1343"/>
      <c r="R419" s="1343"/>
    </row>
    <row r="420" spans="16:18" x14ac:dyDescent="0.2">
      <c r="P420" s="1343"/>
      <c r="Q420" s="1343"/>
      <c r="R420" s="1343"/>
    </row>
    <row r="421" spans="16:18" x14ac:dyDescent="0.2">
      <c r="P421" s="1343"/>
      <c r="Q421" s="1343"/>
      <c r="R421" s="1343"/>
    </row>
    <row r="422" spans="16:18" x14ac:dyDescent="0.2">
      <c r="P422" s="1343"/>
      <c r="Q422" s="1343"/>
      <c r="R422" s="1343"/>
    </row>
    <row r="423" spans="16:18" x14ac:dyDescent="0.2">
      <c r="P423" s="1343"/>
      <c r="Q423" s="1343"/>
      <c r="R423" s="1343"/>
    </row>
    <row r="424" spans="16:18" x14ac:dyDescent="0.2">
      <c r="P424" s="1343"/>
      <c r="Q424" s="1343"/>
      <c r="R424" s="1343"/>
    </row>
    <row r="425" spans="16:18" x14ac:dyDescent="0.2">
      <c r="P425" s="1343"/>
      <c r="Q425" s="1343"/>
      <c r="R425" s="1343"/>
    </row>
    <row r="426" spans="16:18" x14ac:dyDescent="0.2">
      <c r="P426" s="1343"/>
      <c r="Q426" s="1343"/>
      <c r="R426" s="1343"/>
    </row>
    <row r="427" spans="16:18" x14ac:dyDescent="0.2">
      <c r="P427" s="1343"/>
      <c r="Q427" s="1343"/>
      <c r="R427" s="1343"/>
    </row>
    <row r="428" spans="16:18" x14ac:dyDescent="0.2">
      <c r="P428" s="1343"/>
      <c r="Q428" s="1343"/>
      <c r="R428" s="1343"/>
    </row>
    <row r="429" spans="16:18" x14ac:dyDescent="0.2">
      <c r="P429" s="1343"/>
      <c r="Q429" s="1343"/>
      <c r="R429" s="1343"/>
    </row>
    <row r="430" spans="16:18" x14ac:dyDescent="0.2">
      <c r="P430" s="1343"/>
      <c r="Q430" s="1343"/>
      <c r="R430" s="1343"/>
    </row>
    <row r="431" spans="16:18" x14ac:dyDescent="0.2">
      <c r="P431" s="1343"/>
      <c r="Q431" s="1343"/>
      <c r="R431" s="1343"/>
    </row>
    <row r="432" spans="16:18" x14ac:dyDescent="0.2">
      <c r="P432" s="1343"/>
      <c r="Q432" s="1343"/>
      <c r="R432" s="1343"/>
    </row>
    <row r="433" spans="16:18" x14ac:dyDescent="0.2">
      <c r="P433" s="1343"/>
      <c r="Q433" s="1343"/>
      <c r="R433" s="1343"/>
    </row>
    <row r="434" spans="16:18" x14ac:dyDescent="0.2">
      <c r="P434" s="1343"/>
      <c r="Q434" s="1343"/>
      <c r="R434" s="1343"/>
    </row>
    <row r="435" spans="16:18" x14ac:dyDescent="0.2">
      <c r="P435" s="1343"/>
      <c r="Q435" s="1343"/>
      <c r="R435" s="1343"/>
    </row>
    <row r="436" spans="16:18" x14ac:dyDescent="0.2">
      <c r="P436" s="1343"/>
      <c r="Q436" s="1343"/>
      <c r="R436" s="1343"/>
    </row>
    <row r="437" spans="16:18" x14ac:dyDescent="0.2">
      <c r="P437" s="1343"/>
      <c r="Q437" s="1343"/>
      <c r="R437" s="1343"/>
    </row>
  </sheetData>
  <sheetProtection algorithmName="SHA-512" hashValue="L7+yIQtAOWxOWe4hRyRTeYTit9bA+31IcOclDHkErlPSNVa8Cy+uMpKzJ2kbhXy8lZbWCSyHW9BskijkYZHXjQ==" saltValue="xzz4cHTVs6CUKqXJXgnVVw==" spinCount="100000" sheet="1" objects="1" scenarios="1"/>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left="0.17" right="0.16" top="0.53" bottom="0.8" header="0.5" footer="0.5"/>
  <pageSetup scale="73"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80"/>
  <sheetViews>
    <sheetView zoomScaleNormal="100" workbookViewId="0">
      <pane ySplit="2016" topLeftCell="A6" activePane="bottomLeft"/>
      <selection activeCell="B3" sqref="B3"/>
      <selection pane="bottomLeft" activeCell="B15" sqref="B15"/>
    </sheetView>
  </sheetViews>
  <sheetFormatPr defaultColWidth="9.109375" defaultRowHeight="13.2" x14ac:dyDescent="0.25"/>
  <cols>
    <col min="1" max="1" width="40.6640625" style="297" customWidth="1"/>
    <col min="2" max="2" width="13.6640625" style="925" customWidth="1"/>
    <col min="3" max="3" width="25.33203125" style="924" customWidth="1"/>
    <col min="4" max="8" width="13.6640625" style="297" customWidth="1"/>
    <col min="9" max="12" width="9" style="289" customWidth="1"/>
    <col min="13" max="16384" width="9.109375" style="297"/>
  </cols>
  <sheetData>
    <row r="1" spans="1:10" ht="33.6" x14ac:dyDescent="0.3">
      <c r="A1" s="545" t="s">
        <v>619</v>
      </c>
      <c r="B1" s="1344"/>
      <c r="C1" s="1345"/>
      <c r="D1" s="1346"/>
      <c r="E1" s="1346"/>
      <c r="F1" s="1346"/>
      <c r="G1" s="1346"/>
      <c r="H1" s="1346"/>
    </row>
    <row r="2" spans="1:10" ht="13.8" thickBot="1" x14ac:dyDescent="0.3">
      <c r="A2" s="285"/>
      <c r="B2" s="894"/>
      <c r="C2" s="1347"/>
      <c r="D2" s="298"/>
      <c r="E2" s="298"/>
      <c r="F2" s="298"/>
      <c r="G2" s="298"/>
      <c r="H2" s="298"/>
    </row>
    <row r="3" spans="1:10" ht="13.8" thickTop="1" x14ac:dyDescent="0.25">
      <c r="A3" s="295"/>
      <c r="B3" s="1348" t="s">
        <v>583</v>
      </c>
      <c r="C3" s="1349"/>
      <c r="D3" s="1350" t="s">
        <v>342</v>
      </c>
      <c r="E3" s="1350" t="s">
        <v>343</v>
      </c>
      <c r="F3" s="1351" t="s">
        <v>344</v>
      </c>
      <c r="G3" s="1352" t="s">
        <v>344</v>
      </c>
      <c r="H3" s="1353"/>
    </row>
    <row r="4" spans="1:10" x14ac:dyDescent="0.25">
      <c r="A4" s="933"/>
      <c r="B4" s="985" t="s">
        <v>169</v>
      </c>
      <c r="C4" s="1354"/>
      <c r="D4" s="1355" t="s">
        <v>388</v>
      </c>
      <c r="E4" s="1355" t="s">
        <v>388</v>
      </c>
      <c r="F4" s="1356" t="s">
        <v>1161</v>
      </c>
      <c r="G4" s="1357" t="s">
        <v>584</v>
      </c>
      <c r="H4" s="1358" t="s">
        <v>585</v>
      </c>
    </row>
    <row r="5" spans="1:10" ht="13.8" thickBot="1" x14ac:dyDescent="0.3">
      <c r="A5" s="1359" t="s">
        <v>953</v>
      </c>
      <c r="B5" s="1360" t="s">
        <v>956</v>
      </c>
      <c r="C5" s="1361" t="s">
        <v>526</v>
      </c>
      <c r="D5" s="1362" t="s">
        <v>956</v>
      </c>
      <c r="E5" s="1362" t="s">
        <v>956</v>
      </c>
      <c r="F5" s="1363" t="s">
        <v>956</v>
      </c>
      <c r="G5" s="1364" t="s">
        <v>956</v>
      </c>
      <c r="H5" s="1365" t="s">
        <v>956</v>
      </c>
    </row>
    <row r="6" spans="1:10" ht="11.25" customHeight="1" x14ac:dyDescent="0.25">
      <c r="A6" s="309" t="s">
        <v>589</v>
      </c>
      <c r="B6" s="787">
        <v>655.66366759501079</v>
      </c>
      <c r="C6" s="1366" t="s">
        <v>1232</v>
      </c>
      <c r="D6" s="787" t="s">
        <v>1014</v>
      </c>
      <c r="E6" s="836" t="s">
        <v>1014</v>
      </c>
      <c r="F6" s="654">
        <v>655.66366759501079</v>
      </c>
      <c r="G6" s="654">
        <v>3278.318337975054</v>
      </c>
      <c r="H6" s="757" t="s">
        <v>564</v>
      </c>
      <c r="J6" s="1367"/>
    </row>
    <row r="7" spans="1:10" ht="11.25" customHeight="1" x14ac:dyDescent="0.25">
      <c r="A7" s="279" t="s">
        <v>590</v>
      </c>
      <c r="B7" s="787">
        <v>339.48905290891071</v>
      </c>
      <c r="C7" s="1366" t="s">
        <v>1232</v>
      </c>
      <c r="D7" s="787" t="s">
        <v>1014</v>
      </c>
      <c r="E7" s="836" t="s">
        <v>1014</v>
      </c>
      <c r="F7" s="654">
        <v>339.48905290891071</v>
      </c>
      <c r="G7" s="654">
        <v>1697.4452645445535</v>
      </c>
      <c r="H7" s="757" t="s">
        <v>564</v>
      </c>
      <c r="J7" s="1367"/>
    </row>
    <row r="8" spans="1:10" ht="11.25" customHeight="1" x14ac:dyDescent="0.25">
      <c r="A8" s="279" t="s">
        <v>591</v>
      </c>
      <c r="B8" s="787">
        <v>12266.656272829496</v>
      </c>
      <c r="C8" s="1366" t="s">
        <v>1232</v>
      </c>
      <c r="D8" s="787" t="s">
        <v>1014</v>
      </c>
      <c r="E8" s="836" t="s">
        <v>1014</v>
      </c>
      <c r="F8" s="654">
        <v>12266.656272829496</v>
      </c>
      <c r="G8" s="654">
        <v>61333.281364147479</v>
      </c>
      <c r="H8" s="757">
        <v>114665.0314465409</v>
      </c>
      <c r="J8" s="1367"/>
    </row>
    <row r="9" spans="1:10" ht="11.25" customHeight="1" x14ac:dyDescent="0.25">
      <c r="A9" s="279" t="s">
        <v>592</v>
      </c>
      <c r="B9" s="787">
        <v>3.8715485119258415</v>
      </c>
      <c r="C9" s="1366" t="s">
        <v>1232</v>
      </c>
      <c r="D9" s="787">
        <v>19.78728645400524</v>
      </c>
      <c r="E9" s="836" t="s">
        <v>1014</v>
      </c>
      <c r="F9" s="654">
        <v>3.8715485119258415</v>
      </c>
      <c r="G9" s="654">
        <v>7.743097023851683</v>
      </c>
      <c r="H9" s="757" t="s">
        <v>564</v>
      </c>
      <c r="J9" s="1367"/>
    </row>
    <row r="10" spans="1:10" ht="11.25" customHeight="1" x14ac:dyDescent="0.25">
      <c r="A10" s="279" t="s">
        <v>171</v>
      </c>
      <c r="B10" s="787">
        <v>113.78462320028632</v>
      </c>
      <c r="C10" s="1366" t="s">
        <v>1232</v>
      </c>
      <c r="D10" s="787" t="s">
        <v>1014</v>
      </c>
      <c r="E10" s="836" t="s">
        <v>1014</v>
      </c>
      <c r="F10" s="654">
        <v>113.78462320028632</v>
      </c>
      <c r="G10" s="654">
        <v>568.92311600143159</v>
      </c>
      <c r="H10" s="757" t="s">
        <v>564</v>
      </c>
      <c r="J10" s="1367"/>
    </row>
    <row r="11" spans="1:10" ht="11.25" customHeight="1" x14ac:dyDescent="0.25">
      <c r="A11" s="305" t="s">
        <v>172</v>
      </c>
      <c r="B11" s="787">
        <v>30.846521512420448</v>
      </c>
      <c r="C11" s="1366" t="s">
        <v>1232</v>
      </c>
      <c r="D11" s="787" t="s">
        <v>1014</v>
      </c>
      <c r="E11" s="836" t="s">
        <v>1014</v>
      </c>
      <c r="F11" s="654">
        <v>30.846521512420448</v>
      </c>
      <c r="G11" s="654">
        <v>154.23260756210223</v>
      </c>
      <c r="H11" s="757" t="s">
        <v>564</v>
      </c>
      <c r="J11" s="1367"/>
    </row>
    <row r="12" spans="1:10" ht="11.25" customHeight="1" x14ac:dyDescent="0.25">
      <c r="A12" s="305" t="s">
        <v>103</v>
      </c>
      <c r="B12" s="787">
        <v>30.631516977623185</v>
      </c>
      <c r="C12" s="1366" t="s">
        <v>1232</v>
      </c>
      <c r="D12" s="787" t="s">
        <v>1014</v>
      </c>
      <c r="E12" s="836" t="s">
        <v>1014</v>
      </c>
      <c r="F12" s="654">
        <v>30.631516977623185</v>
      </c>
      <c r="G12" s="654">
        <v>153.15758488811593</v>
      </c>
      <c r="H12" s="757" t="s">
        <v>564</v>
      </c>
      <c r="J12" s="1367"/>
    </row>
    <row r="13" spans="1:10" ht="11.25" customHeight="1" x14ac:dyDescent="0.25">
      <c r="A13" s="279" t="s">
        <v>593</v>
      </c>
      <c r="B13" s="787">
        <v>3497.7347371954179</v>
      </c>
      <c r="C13" s="1366" t="s">
        <v>1232</v>
      </c>
      <c r="D13" s="787" t="s">
        <v>1014</v>
      </c>
      <c r="E13" s="836" t="s">
        <v>1014</v>
      </c>
      <c r="F13" s="654">
        <v>3497.7347371954179</v>
      </c>
      <c r="G13" s="654">
        <v>17488.67368597709</v>
      </c>
      <c r="H13" s="757" t="s">
        <v>564</v>
      </c>
      <c r="J13" s="1367"/>
    </row>
    <row r="14" spans="1:10" ht="11.25" customHeight="1" x14ac:dyDescent="0.25">
      <c r="A14" s="279" t="s">
        <v>594</v>
      </c>
      <c r="B14" s="787">
        <v>6.2571428571428571</v>
      </c>
      <c r="C14" s="1366" t="s">
        <v>1232</v>
      </c>
      <c r="D14" s="787" t="s">
        <v>1014</v>
      </c>
      <c r="E14" s="836" t="s">
        <v>1014</v>
      </c>
      <c r="F14" s="654">
        <v>6.2571428571428571</v>
      </c>
      <c r="G14" s="654">
        <v>31.285714285714285</v>
      </c>
      <c r="H14" s="757" t="s">
        <v>564</v>
      </c>
      <c r="J14" s="1367"/>
    </row>
    <row r="15" spans="1:10" ht="11.25" customHeight="1" x14ac:dyDescent="0.25">
      <c r="A15" s="279" t="s">
        <v>731</v>
      </c>
      <c r="B15" s="787">
        <v>23</v>
      </c>
      <c r="C15" s="1366" t="s">
        <v>1469</v>
      </c>
      <c r="D15" s="787">
        <v>23.496679809499774</v>
      </c>
      <c r="E15" s="836" t="s">
        <v>1014</v>
      </c>
      <c r="F15" s="654">
        <v>21.882346524208</v>
      </c>
      <c r="G15" s="654">
        <v>21.882346524208</v>
      </c>
      <c r="H15" s="757" t="s">
        <v>564</v>
      </c>
      <c r="J15" s="1367"/>
    </row>
    <row r="16" spans="1:10" ht="11.25" customHeight="1" x14ac:dyDescent="0.25">
      <c r="A16" s="279" t="s">
        <v>104</v>
      </c>
      <c r="B16" s="787">
        <v>2.3590850627904421</v>
      </c>
      <c r="C16" s="1366" t="s">
        <v>1445</v>
      </c>
      <c r="D16" s="787">
        <v>2.3590850627904421</v>
      </c>
      <c r="E16" s="836" t="s">
        <v>1014</v>
      </c>
      <c r="F16" s="654">
        <v>442.49575689000244</v>
      </c>
      <c r="G16" s="654">
        <v>2212.4787844500124</v>
      </c>
      <c r="H16" s="757" t="s">
        <v>564</v>
      </c>
      <c r="J16" s="1367"/>
    </row>
    <row r="17" spans="1:10" ht="11.25" customHeight="1" x14ac:dyDescent="0.25">
      <c r="A17" s="279" t="s">
        <v>732</v>
      </c>
      <c r="B17" s="787">
        <v>3061.0483042137716</v>
      </c>
      <c r="C17" s="1366" t="s">
        <v>1232</v>
      </c>
      <c r="D17" s="787" t="s">
        <v>1014</v>
      </c>
      <c r="E17" s="836" t="s">
        <v>1014</v>
      </c>
      <c r="F17" s="654">
        <v>3061.0483042137716</v>
      </c>
      <c r="G17" s="654">
        <v>15305.241521068858</v>
      </c>
      <c r="H17" s="757" t="s">
        <v>564</v>
      </c>
      <c r="J17" s="1367"/>
    </row>
    <row r="18" spans="1:10" ht="11.25" customHeight="1" x14ac:dyDescent="0.25">
      <c r="A18" s="279" t="s">
        <v>1245</v>
      </c>
      <c r="B18" s="787">
        <v>632.13679555714634</v>
      </c>
      <c r="C18" s="1366" t="s">
        <v>1232</v>
      </c>
      <c r="D18" s="787" t="s">
        <v>1014</v>
      </c>
      <c r="E18" s="836" t="s">
        <v>1014</v>
      </c>
      <c r="F18" s="654">
        <v>632.13679555714634</v>
      </c>
      <c r="G18" s="654">
        <v>3160.6839777857317</v>
      </c>
      <c r="H18" s="757" t="s">
        <v>564</v>
      </c>
      <c r="J18" s="1367"/>
    </row>
    <row r="19" spans="1:10" ht="11.25" customHeight="1" x14ac:dyDescent="0.25">
      <c r="A19" s="279" t="s">
        <v>733</v>
      </c>
      <c r="B19" s="787">
        <v>1.2499138897690478</v>
      </c>
      <c r="C19" s="1366" t="s">
        <v>1445</v>
      </c>
      <c r="D19" s="787">
        <v>1.2499138897690478</v>
      </c>
      <c r="E19" s="836" t="s">
        <v>1014</v>
      </c>
      <c r="F19" s="654">
        <v>17.404547656420554</v>
      </c>
      <c r="G19" s="654">
        <v>87.022738282102779</v>
      </c>
      <c r="H19" s="757">
        <v>1867.9381761006287</v>
      </c>
      <c r="J19" s="1367"/>
    </row>
    <row r="20" spans="1:10" ht="11.25" customHeight="1" x14ac:dyDescent="0.25">
      <c r="A20" s="279" t="s">
        <v>734</v>
      </c>
      <c r="B20" s="787">
        <v>15.673976358589249</v>
      </c>
      <c r="C20" s="1366" t="s">
        <v>1447</v>
      </c>
      <c r="D20" s="787">
        <v>69.338458650130477</v>
      </c>
      <c r="E20" s="836">
        <v>15.673976358589249</v>
      </c>
      <c r="F20" s="654" t="s">
        <v>1014</v>
      </c>
      <c r="G20" s="654" t="s">
        <v>1014</v>
      </c>
      <c r="H20" s="757" t="s">
        <v>564</v>
      </c>
      <c r="J20" s="1367"/>
    </row>
    <row r="21" spans="1:10" ht="11.25" customHeight="1" x14ac:dyDescent="0.25">
      <c r="A21" s="279" t="s">
        <v>735</v>
      </c>
      <c r="B21" s="787">
        <v>1.5729635400013695</v>
      </c>
      <c r="C21" s="1366" t="s">
        <v>1447</v>
      </c>
      <c r="D21" s="787">
        <v>6.9732633563826951</v>
      </c>
      <c r="E21" s="836">
        <v>1.5729635400013695</v>
      </c>
      <c r="F21" s="654" t="s">
        <v>1014</v>
      </c>
      <c r="G21" s="654" t="s">
        <v>1014</v>
      </c>
      <c r="H21" s="757" t="s">
        <v>564</v>
      </c>
      <c r="J21" s="1367"/>
    </row>
    <row r="22" spans="1:10" ht="11.25" customHeight="1" x14ac:dyDescent="0.25">
      <c r="A22" s="279" t="s">
        <v>736</v>
      </c>
      <c r="B22" s="787">
        <v>15.729635400013695</v>
      </c>
      <c r="C22" s="1366" t="s">
        <v>1447</v>
      </c>
      <c r="D22" s="787">
        <v>69.732633563826951</v>
      </c>
      <c r="E22" s="836">
        <v>15.729635400013695</v>
      </c>
      <c r="F22" s="654" t="s">
        <v>1014</v>
      </c>
      <c r="G22" s="654" t="s">
        <v>1014</v>
      </c>
      <c r="H22" s="757" t="s">
        <v>564</v>
      </c>
      <c r="J22" s="1367"/>
    </row>
    <row r="23" spans="1:10" ht="11.25" customHeight="1" x14ac:dyDescent="0.25">
      <c r="A23" s="279" t="s">
        <v>737</v>
      </c>
      <c r="B23" s="787">
        <v>478.19569558367709</v>
      </c>
      <c r="C23" s="1366" t="s">
        <v>1232</v>
      </c>
      <c r="D23" s="787" t="s">
        <v>1014</v>
      </c>
      <c r="E23" s="836" t="s">
        <v>1014</v>
      </c>
      <c r="F23" s="654">
        <v>478.19569558367709</v>
      </c>
      <c r="G23" s="654">
        <v>2390.9784779183856</v>
      </c>
      <c r="H23" s="757" t="s">
        <v>564</v>
      </c>
      <c r="J23" s="1367"/>
    </row>
    <row r="24" spans="1:10" ht="11.25" customHeight="1" x14ac:dyDescent="0.25">
      <c r="A24" s="279" t="s">
        <v>738</v>
      </c>
      <c r="B24" s="787">
        <v>157.27859190503591</v>
      </c>
      <c r="C24" s="1366" t="s">
        <v>1447</v>
      </c>
      <c r="D24" s="787">
        <v>697.20028634987693</v>
      </c>
      <c r="E24" s="836">
        <v>157.27859190503591</v>
      </c>
      <c r="F24" s="654" t="s">
        <v>1014</v>
      </c>
      <c r="G24" s="654" t="s">
        <v>1014</v>
      </c>
      <c r="H24" s="757" t="s">
        <v>564</v>
      </c>
      <c r="J24" s="1367"/>
    </row>
    <row r="25" spans="1:10" ht="11.25" customHeight="1" x14ac:dyDescent="0.25">
      <c r="A25" s="279" t="s">
        <v>136</v>
      </c>
      <c r="B25" s="787">
        <v>31.114129015408725</v>
      </c>
      <c r="C25" s="1366" t="s">
        <v>1232</v>
      </c>
      <c r="D25" s="787">
        <v>1591.0256410256409</v>
      </c>
      <c r="E25" s="836" t="s">
        <v>1014</v>
      </c>
      <c r="F25" s="654">
        <v>31.114129015408725</v>
      </c>
      <c r="G25" s="654">
        <v>155.57064507704362</v>
      </c>
      <c r="H25" s="757" t="s">
        <v>564</v>
      </c>
      <c r="J25" s="1367"/>
    </row>
    <row r="26" spans="1:10" ht="11.25" customHeight="1" x14ac:dyDescent="0.25">
      <c r="A26" s="279" t="s">
        <v>243</v>
      </c>
      <c r="B26" s="787">
        <v>10.157103856679932</v>
      </c>
      <c r="C26" s="1366" t="s">
        <v>1232</v>
      </c>
      <c r="D26" s="787">
        <v>57.636263698718409</v>
      </c>
      <c r="E26" s="836" t="s">
        <v>1014</v>
      </c>
      <c r="F26" s="654">
        <v>10.157103856679932</v>
      </c>
      <c r="G26" s="654">
        <v>50.785519283399658</v>
      </c>
      <c r="H26" s="757" t="s">
        <v>564</v>
      </c>
      <c r="J26" s="1367"/>
    </row>
    <row r="27" spans="1:10" ht="11.25" customHeight="1" x14ac:dyDescent="0.25">
      <c r="A27" s="279" t="s">
        <v>137</v>
      </c>
      <c r="B27" s="787">
        <v>0.24152671625648919</v>
      </c>
      <c r="C27" s="1366" t="s">
        <v>1445</v>
      </c>
      <c r="D27" s="787">
        <v>0.24152671625648919</v>
      </c>
      <c r="E27" s="836" t="s">
        <v>1014</v>
      </c>
      <c r="F27" s="654" t="s">
        <v>1014</v>
      </c>
      <c r="G27" s="654" t="s">
        <v>1014</v>
      </c>
      <c r="H27" s="757">
        <v>5046.3512704402519</v>
      </c>
      <c r="J27" s="1367"/>
    </row>
    <row r="28" spans="1:10" ht="11.25" customHeight="1" x14ac:dyDescent="0.25">
      <c r="A28" s="789" t="s">
        <v>1177</v>
      </c>
      <c r="B28" s="787">
        <v>3.7727044253347715</v>
      </c>
      <c r="C28" s="1366" t="s">
        <v>1445</v>
      </c>
      <c r="D28" s="787">
        <v>3.7727044253347715</v>
      </c>
      <c r="E28" s="836" t="s">
        <v>1014</v>
      </c>
      <c r="F28" s="654">
        <v>314.591960615831</v>
      </c>
      <c r="G28" s="654">
        <v>1572.9598030791549</v>
      </c>
      <c r="H28" s="757">
        <v>793.69004465408796</v>
      </c>
      <c r="J28" s="1367"/>
    </row>
    <row r="29" spans="1:10" ht="11.25" customHeight="1" x14ac:dyDescent="0.25">
      <c r="A29" s="279" t="s">
        <v>138</v>
      </c>
      <c r="B29" s="787">
        <v>38.755453401329738</v>
      </c>
      <c r="C29" s="1366" t="s">
        <v>1445</v>
      </c>
      <c r="D29" s="787">
        <v>38.755453401329738</v>
      </c>
      <c r="E29" s="836" t="s">
        <v>1014</v>
      </c>
      <c r="F29" s="654">
        <v>252.85471822285854</v>
      </c>
      <c r="G29" s="654">
        <v>1264.2735911142927</v>
      </c>
      <c r="H29" s="757" t="s">
        <v>564</v>
      </c>
      <c r="J29" s="1367"/>
    </row>
    <row r="30" spans="1:10" ht="11.25" customHeight="1" x14ac:dyDescent="0.25">
      <c r="A30" s="279" t="s">
        <v>139</v>
      </c>
      <c r="B30" s="787">
        <v>3126.8470643815126</v>
      </c>
      <c r="C30" s="1366" t="s">
        <v>1232</v>
      </c>
      <c r="D30" s="787" t="s">
        <v>1014</v>
      </c>
      <c r="E30" s="836" t="s">
        <v>1014</v>
      </c>
      <c r="F30" s="654">
        <v>3126.8470643815126</v>
      </c>
      <c r="G30" s="654">
        <v>15634.235321907563</v>
      </c>
      <c r="H30" s="757" t="s">
        <v>564</v>
      </c>
      <c r="J30" s="1367"/>
    </row>
    <row r="31" spans="1:10" ht="11.25" customHeight="1" x14ac:dyDescent="0.25">
      <c r="A31" s="279" t="s">
        <v>140</v>
      </c>
      <c r="B31" s="787">
        <v>0.31781847409756436</v>
      </c>
      <c r="C31" s="1366" t="s">
        <v>1445</v>
      </c>
      <c r="D31" s="787">
        <v>0.31781847409756436</v>
      </c>
      <c r="E31" s="836" t="s">
        <v>1014</v>
      </c>
      <c r="F31" s="654">
        <v>58.478638674141258</v>
      </c>
      <c r="G31" s="654">
        <v>292.39319337070629</v>
      </c>
      <c r="H31" s="757">
        <v>932.0059079245284</v>
      </c>
      <c r="J31" s="1367"/>
    </row>
    <row r="32" spans="1:10" ht="11.25" customHeight="1" x14ac:dyDescent="0.25">
      <c r="A32" s="279" t="s">
        <v>141</v>
      </c>
      <c r="B32" s="787">
        <v>20.496348071787974</v>
      </c>
      <c r="C32" s="1366" t="s">
        <v>1445</v>
      </c>
      <c r="D32" s="787">
        <v>20.496348071787974</v>
      </c>
      <c r="E32" s="836" t="s">
        <v>1014</v>
      </c>
      <c r="F32" s="654">
        <v>312.85714285714283</v>
      </c>
      <c r="G32" s="654">
        <v>1564.2857142857142</v>
      </c>
      <c r="H32" s="757" t="s">
        <v>564</v>
      </c>
      <c r="J32" s="1367"/>
    </row>
    <row r="33" spans="1:10" ht="11.25" customHeight="1" x14ac:dyDescent="0.25">
      <c r="A33" s="279" t="s">
        <v>142</v>
      </c>
      <c r="B33" s="787">
        <v>1.4804696915468301</v>
      </c>
      <c r="C33" s="1366" t="s">
        <v>1232</v>
      </c>
      <c r="D33" s="787" t="s">
        <v>1014</v>
      </c>
      <c r="E33" s="836" t="s">
        <v>1014</v>
      </c>
      <c r="F33" s="654">
        <v>1.4804696915468301</v>
      </c>
      <c r="G33" s="654">
        <v>7.4023484577341501</v>
      </c>
      <c r="H33" s="757">
        <v>3588.9092830188679</v>
      </c>
      <c r="J33" s="1367"/>
    </row>
    <row r="34" spans="1:10" ht="11.25" customHeight="1" x14ac:dyDescent="0.25">
      <c r="A34" s="279" t="s">
        <v>143</v>
      </c>
      <c r="B34" s="787">
        <v>14.215161571366792</v>
      </c>
      <c r="C34" s="1366" t="s">
        <v>1232</v>
      </c>
      <c r="D34" s="787">
        <v>2121.3675213675215</v>
      </c>
      <c r="E34" s="836" t="s">
        <v>1014</v>
      </c>
      <c r="F34" s="654">
        <v>14.215161571366792</v>
      </c>
      <c r="G34" s="654">
        <v>71.075807856833961</v>
      </c>
      <c r="H34" s="757" t="s">
        <v>564</v>
      </c>
      <c r="J34" s="1367"/>
    </row>
    <row r="35" spans="1:10" ht="11.25" customHeight="1" x14ac:dyDescent="0.25">
      <c r="A35" s="279" t="s">
        <v>144</v>
      </c>
      <c r="B35" s="787">
        <v>0.71184628235357972</v>
      </c>
      <c r="C35" s="1366" t="s">
        <v>1445</v>
      </c>
      <c r="D35" s="787">
        <v>0.71184628235357972</v>
      </c>
      <c r="E35" s="836" t="s">
        <v>1014</v>
      </c>
      <c r="F35" s="654">
        <v>22.104002725358473</v>
      </c>
      <c r="G35" s="654">
        <v>110.52001362679236</v>
      </c>
      <c r="H35" s="757">
        <v>453.26214201257858</v>
      </c>
      <c r="J35" s="1367"/>
    </row>
    <row r="36" spans="1:10" ht="11.25" customHeight="1" x14ac:dyDescent="0.25">
      <c r="A36" s="279" t="s">
        <v>655</v>
      </c>
      <c r="B36" s="787">
        <v>17.200211477720551</v>
      </c>
      <c r="C36" s="1366" t="s">
        <v>1445</v>
      </c>
      <c r="D36" s="787">
        <v>17.200211477720551</v>
      </c>
      <c r="E36" s="836" t="s">
        <v>1014</v>
      </c>
      <c r="F36" s="654">
        <v>34.70098357975349</v>
      </c>
      <c r="G36" s="654">
        <v>34.70098357975349</v>
      </c>
      <c r="H36" s="757" t="s">
        <v>564</v>
      </c>
      <c r="J36" s="1367"/>
    </row>
    <row r="37" spans="1:10" ht="11.25" customHeight="1" x14ac:dyDescent="0.25">
      <c r="A37" s="279" t="s">
        <v>145</v>
      </c>
      <c r="B37" s="787">
        <v>2.7129478222090082</v>
      </c>
      <c r="C37" s="1366" t="s">
        <v>1445</v>
      </c>
      <c r="D37" s="787">
        <v>2.7129478222090082</v>
      </c>
      <c r="E37" s="836" t="s">
        <v>1014</v>
      </c>
      <c r="F37" s="654">
        <v>50.570943644571706</v>
      </c>
      <c r="G37" s="654">
        <v>252.85471822285854</v>
      </c>
      <c r="H37" s="757" t="s">
        <v>564</v>
      </c>
      <c r="J37" s="1367"/>
    </row>
    <row r="38" spans="1:10" ht="11.25" customHeight="1" x14ac:dyDescent="0.25">
      <c r="A38" s="279" t="s">
        <v>146</v>
      </c>
      <c r="B38" s="787">
        <v>58.735856754033783</v>
      </c>
      <c r="C38" s="1366" t="s">
        <v>1232</v>
      </c>
      <c r="D38" s="787" t="s">
        <v>1014</v>
      </c>
      <c r="E38" s="836" t="s">
        <v>1014</v>
      </c>
      <c r="F38" s="654">
        <v>58.735856754033783</v>
      </c>
      <c r="G38" s="654">
        <v>293.67928377016892</v>
      </c>
      <c r="H38" s="757">
        <v>760.94901132075483</v>
      </c>
      <c r="J38" s="1367"/>
    </row>
    <row r="39" spans="1:10" ht="11.25" customHeight="1" x14ac:dyDescent="0.25">
      <c r="A39" s="279" t="s">
        <v>829</v>
      </c>
      <c r="B39" s="787">
        <v>2117.4658377358492</v>
      </c>
      <c r="C39" s="1366" t="s">
        <v>1465</v>
      </c>
      <c r="D39" s="787" t="s">
        <v>1014</v>
      </c>
      <c r="E39" s="836" t="s">
        <v>1014</v>
      </c>
      <c r="F39" s="654">
        <v>2997.6088000829654</v>
      </c>
      <c r="G39" s="654">
        <v>14988.044000414828</v>
      </c>
      <c r="H39" s="757">
        <v>2117.4658377358492</v>
      </c>
      <c r="J39" s="1367"/>
    </row>
    <row r="40" spans="1:10" ht="11.25" customHeight="1" x14ac:dyDescent="0.25">
      <c r="A40" s="279" t="s">
        <v>147</v>
      </c>
      <c r="B40" s="787">
        <v>0.34301157353891393</v>
      </c>
      <c r="C40" s="1366" t="s">
        <v>1445</v>
      </c>
      <c r="D40" s="787">
        <v>0.34301157353891393</v>
      </c>
      <c r="E40" s="836" t="s">
        <v>1014</v>
      </c>
      <c r="F40" s="654">
        <v>42.484984090472025</v>
      </c>
      <c r="G40" s="654">
        <v>212.42492045236014</v>
      </c>
      <c r="H40" s="757">
        <v>2538.5640000000003</v>
      </c>
      <c r="J40" s="1367"/>
    </row>
    <row r="41" spans="1:10" ht="11.25" customHeight="1" x14ac:dyDescent="0.25">
      <c r="A41" s="279" t="s">
        <v>830</v>
      </c>
      <c r="B41" s="787">
        <v>24.383473244162705</v>
      </c>
      <c r="C41" s="1366" t="s">
        <v>1232</v>
      </c>
      <c r="D41" s="787" t="s">
        <v>1014</v>
      </c>
      <c r="E41" s="836" t="s">
        <v>1014</v>
      </c>
      <c r="F41" s="654">
        <v>24.383473244162705</v>
      </c>
      <c r="G41" s="654">
        <v>121.91736622081352</v>
      </c>
      <c r="H41" s="757">
        <v>1316.5454188679244</v>
      </c>
      <c r="J41" s="1367"/>
    </row>
    <row r="42" spans="1:10" ht="11.25" customHeight="1" x14ac:dyDescent="0.25">
      <c r="A42" s="279" t="s">
        <v>148</v>
      </c>
      <c r="B42" s="787">
        <v>69.558962317676844</v>
      </c>
      <c r="C42" s="1366" t="s">
        <v>1232</v>
      </c>
      <c r="D42" s="787" t="s">
        <v>1014</v>
      </c>
      <c r="E42" s="836" t="s">
        <v>1014</v>
      </c>
      <c r="F42" s="654">
        <v>69.558962317676844</v>
      </c>
      <c r="G42" s="654">
        <v>347.79481158838422</v>
      </c>
      <c r="H42" s="757">
        <v>27437.384023899369</v>
      </c>
      <c r="J42" s="1367"/>
    </row>
    <row r="43" spans="1:10" ht="11.25" customHeight="1" x14ac:dyDescent="0.25">
      <c r="A43" s="279" t="s">
        <v>653</v>
      </c>
      <c r="B43" s="787"/>
      <c r="C43" s="1368" t="s">
        <v>58</v>
      </c>
      <c r="D43" s="787"/>
      <c r="E43" s="654"/>
      <c r="F43" s="654"/>
      <c r="G43" s="757"/>
      <c r="H43" s="757"/>
      <c r="J43" s="1367"/>
    </row>
    <row r="44" spans="1:10" ht="11.25" customHeight="1" x14ac:dyDescent="0.25">
      <c r="A44" s="279" t="s">
        <v>827</v>
      </c>
      <c r="B44" s="787">
        <v>23464.285714285717</v>
      </c>
      <c r="C44" s="1366" t="s">
        <v>1232</v>
      </c>
      <c r="D44" s="787" t="s">
        <v>1014</v>
      </c>
      <c r="E44" s="836" t="s">
        <v>1014</v>
      </c>
      <c r="F44" s="654">
        <v>23464.285714285717</v>
      </c>
      <c r="G44" s="654">
        <v>117321.42857142858</v>
      </c>
      <c r="H44" s="757" t="s">
        <v>564</v>
      </c>
      <c r="J44" s="1367"/>
    </row>
    <row r="45" spans="1:10" ht="11.25" customHeight="1" x14ac:dyDescent="0.25">
      <c r="A45" s="279" t="s">
        <v>828</v>
      </c>
      <c r="B45" s="787">
        <v>30.068326091521424</v>
      </c>
      <c r="C45" s="1366" t="s">
        <v>1447</v>
      </c>
      <c r="D45" s="787">
        <v>134.92063492063494</v>
      </c>
      <c r="E45" s="836">
        <v>30.068326091521424</v>
      </c>
      <c r="F45" s="654">
        <v>46.851060482919543</v>
      </c>
      <c r="G45" s="654">
        <v>234.25530241459771</v>
      </c>
      <c r="H45" s="757" t="s">
        <v>564</v>
      </c>
      <c r="J45" s="1367"/>
    </row>
    <row r="46" spans="1:10" ht="11.25" customHeight="1" x14ac:dyDescent="0.25">
      <c r="A46" s="279" t="s">
        <v>149</v>
      </c>
      <c r="B46" s="787">
        <v>1572.7859190503586</v>
      </c>
      <c r="C46" s="1366" t="s">
        <v>1447</v>
      </c>
      <c r="D46" s="787">
        <v>6972.0028634987693</v>
      </c>
      <c r="E46" s="836">
        <v>1572.7859190503586</v>
      </c>
      <c r="F46" s="654" t="s">
        <v>1014</v>
      </c>
      <c r="G46" s="654" t="s">
        <v>1014</v>
      </c>
      <c r="H46" s="757" t="s">
        <v>564</v>
      </c>
      <c r="J46" s="1367"/>
    </row>
    <row r="47" spans="1:10" ht="11.25" customHeight="1" x14ac:dyDescent="0.25">
      <c r="A47" s="279" t="s">
        <v>150</v>
      </c>
      <c r="B47" s="787">
        <v>4.6799528610711016</v>
      </c>
      <c r="C47" s="1366" t="s">
        <v>1232</v>
      </c>
      <c r="D47" s="787">
        <v>424.27350427350433</v>
      </c>
      <c r="E47" s="836" t="s">
        <v>1014</v>
      </c>
      <c r="F47" s="654">
        <v>4.6799528610711016</v>
      </c>
      <c r="G47" s="654">
        <v>23.399764305355507</v>
      </c>
      <c r="H47" s="757" t="s">
        <v>564</v>
      </c>
      <c r="J47" s="1367"/>
    </row>
    <row r="48" spans="1:10" ht="11.25" customHeight="1" x14ac:dyDescent="0.25">
      <c r="A48" s="279" t="s">
        <v>151</v>
      </c>
      <c r="B48" s="787">
        <v>625.71428571428567</v>
      </c>
      <c r="C48" s="1366" t="s">
        <v>1232</v>
      </c>
      <c r="D48" s="787" t="s">
        <v>1014</v>
      </c>
      <c r="E48" s="836" t="s">
        <v>1014</v>
      </c>
      <c r="F48" s="654">
        <v>625.71428571428567</v>
      </c>
      <c r="G48" s="654">
        <v>3128.5714285714284</v>
      </c>
      <c r="H48" s="757" t="s">
        <v>564</v>
      </c>
      <c r="J48" s="1367"/>
    </row>
    <row r="49" spans="1:10" ht="11.25" customHeight="1" x14ac:dyDescent="0.25">
      <c r="A49" s="279" t="s">
        <v>152</v>
      </c>
      <c r="B49" s="787">
        <v>4.7610264623901024</v>
      </c>
      <c r="C49" s="1366" t="s">
        <v>1232</v>
      </c>
      <c r="D49" s="787" t="s">
        <v>1014</v>
      </c>
      <c r="E49" s="836" t="s">
        <v>1014</v>
      </c>
      <c r="F49" s="654">
        <v>4.7610264623901024</v>
      </c>
      <c r="G49" s="654">
        <v>23.805132311950512</v>
      </c>
      <c r="H49" s="757" t="s">
        <v>564</v>
      </c>
      <c r="J49" s="1367"/>
    </row>
    <row r="50" spans="1:10" ht="11.25" customHeight="1" x14ac:dyDescent="0.25">
      <c r="A50" s="305" t="s">
        <v>105</v>
      </c>
      <c r="B50" s="787">
        <v>6.0644274806623679</v>
      </c>
      <c r="C50" s="1366" t="s">
        <v>1445</v>
      </c>
      <c r="D50" s="787">
        <v>6.0644274806623679</v>
      </c>
      <c r="E50" s="836" t="s">
        <v>1014</v>
      </c>
      <c r="F50" s="654">
        <v>45.315563930466475</v>
      </c>
      <c r="G50" s="654">
        <v>226.57781965233238</v>
      </c>
      <c r="H50" s="757" t="s">
        <v>564</v>
      </c>
      <c r="J50" s="1367"/>
    </row>
    <row r="51" spans="1:10" ht="11.25" customHeight="1" x14ac:dyDescent="0.25">
      <c r="A51" s="279" t="s">
        <v>106</v>
      </c>
      <c r="B51" s="787">
        <v>379.28207733428781</v>
      </c>
      <c r="C51" s="1366" t="s">
        <v>1232</v>
      </c>
      <c r="D51" s="787" t="s">
        <v>1014</v>
      </c>
      <c r="E51" s="836" t="s">
        <v>1014</v>
      </c>
      <c r="F51" s="654">
        <v>379.28207733428781</v>
      </c>
      <c r="G51" s="654">
        <v>1896.410386671439</v>
      </c>
      <c r="H51" s="757" t="s">
        <v>564</v>
      </c>
      <c r="J51" s="1367"/>
    </row>
    <row r="52" spans="1:10" ht="11.25" customHeight="1" x14ac:dyDescent="0.25">
      <c r="A52" s="279" t="s">
        <v>153</v>
      </c>
      <c r="B52" s="787">
        <v>1.5729617456497755</v>
      </c>
      <c r="C52" s="1366" t="s">
        <v>1447</v>
      </c>
      <c r="D52" s="787">
        <v>6.9732506218526895</v>
      </c>
      <c r="E52" s="836">
        <v>1.5729617456497755</v>
      </c>
      <c r="F52" s="654" t="s">
        <v>1014</v>
      </c>
      <c r="G52" s="654" t="s">
        <v>1014</v>
      </c>
      <c r="H52" s="757" t="s">
        <v>564</v>
      </c>
      <c r="J52" s="1367"/>
    </row>
    <row r="53" spans="1:10" ht="11.25" customHeight="1" x14ac:dyDescent="0.25">
      <c r="A53" s="279" t="s">
        <v>401</v>
      </c>
      <c r="B53" s="787">
        <v>5.7128066513482826E-3</v>
      </c>
      <c r="C53" s="1366" t="s">
        <v>1447</v>
      </c>
      <c r="D53" s="787">
        <v>1.6006367075848214E-2</v>
      </c>
      <c r="E53" s="836">
        <v>5.7128066513482826E-3</v>
      </c>
      <c r="F53" s="654">
        <v>0.99248758503905676</v>
      </c>
      <c r="G53" s="654">
        <v>4.9624379251952835</v>
      </c>
      <c r="H53" s="757">
        <v>979.0010943396228</v>
      </c>
      <c r="J53" s="1367"/>
    </row>
    <row r="54" spans="1:10" ht="11.25" customHeight="1" x14ac:dyDescent="0.25">
      <c r="A54" s="279" t="s">
        <v>154</v>
      </c>
      <c r="B54" s="787">
        <v>1.0086092410386076</v>
      </c>
      <c r="C54" s="1366" t="s">
        <v>1445</v>
      </c>
      <c r="D54" s="787">
        <v>1.0086092410386076</v>
      </c>
      <c r="E54" s="836" t="s">
        <v>1014</v>
      </c>
      <c r="F54" s="654">
        <v>98.302824025828542</v>
      </c>
      <c r="G54" s="654">
        <v>491.51412012914273</v>
      </c>
      <c r="H54" s="757" t="s">
        <v>564</v>
      </c>
      <c r="J54" s="1367"/>
    </row>
    <row r="55" spans="1:10" ht="11.25" customHeight="1" x14ac:dyDescent="0.25">
      <c r="A55" s="279" t="s">
        <v>528</v>
      </c>
      <c r="B55" s="787">
        <v>3.8750522032083665E-2</v>
      </c>
      <c r="C55" s="1366" t="s">
        <v>1445</v>
      </c>
      <c r="D55" s="787">
        <v>3.8750522032083665E-2</v>
      </c>
      <c r="E55" s="836" t="s">
        <v>1014</v>
      </c>
      <c r="F55" s="654">
        <v>15.561015602575198</v>
      </c>
      <c r="G55" s="654">
        <v>77.805078012875995</v>
      </c>
      <c r="H55" s="757" t="s">
        <v>564</v>
      </c>
      <c r="J55" s="1367"/>
    </row>
    <row r="56" spans="1:10" ht="11.25" customHeight="1" x14ac:dyDescent="0.25">
      <c r="A56" s="279" t="s">
        <v>155</v>
      </c>
      <c r="B56" s="787">
        <v>376.29790188679249</v>
      </c>
      <c r="C56" s="1366" t="s">
        <v>1465</v>
      </c>
      <c r="D56" s="787" t="s">
        <v>1014</v>
      </c>
      <c r="E56" s="836" t="s">
        <v>1014</v>
      </c>
      <c r="F56" s="654">
        <v>386.07832895033289</v>
      </c>
      <c r="G56" s="654">
        <v>1930.3916447516644</v>
      </c>
      <c r="H56" s="757">
        <v>376.29790188679249</v>
      </c>
      <c r="J56" s="1367"/>
    </row>
    <row r="57" spans="1:10" ht="11.25" customHeight="1" x14ac:dyDescent="0.25">
      <c r="A57" s="279" t="s">
        <v>235</v>
      </c>
      <c r="B57" s="787">
        <v>204.33995287331547</v>
      </c>
      <c r="C57" s="1366" t="s">
        <v>1232</v>
      </c>
      <c r="D57" s="787" t="s">
        <v>1014</v>
      </c>
      <c r="E57" s="836" t="s">
        <v>1014</v>
      </c>
      <c r="F57" s="654">
        <v>204.33995287331547</v>
      </c>
      <c r="G57" s="654">
        <v>1021.6997643665774</v>
      </c>
      <c r="H57" s="757">
        <v>595.41254867924533</v>
      </c>
      <c r="J57" s="1367"/>
    </row>
    <row r="58" spans="1:10" ht="11.25" customHeight="1" x14ac:dyDescent="0.25">
      <c r="A58" s="279" t="s">
        <v>236</v>
      </c>
      <c r="B58" s="787">
        <v>2.8267158890356581</v>
      </c>
      <c r="C58" s="1366" t="s">
        <v>1445</v>
      </c>
      <c r="D58" s="787">
        <v>2.8267158890356581</v>
      </c>
      <c r="E58" s="836" t="s">
        <v>1014</v>
      </c>
      <c r="F58" s="654">
        <v>693.22855681251895</v>
      </c>
      <c r="G58" s="654">
        <v>3466.1427840625947</v>
      </c>
      <c r="H58" s="757" t="s">
        <v>564</v>
      </c>
      <c r="J58" s="1367"/>
    </row>
    <row r="59" spans="1:10" ht="11.25" customHeight="1" x14ac:dyDescent="0.25">
      <c r="A59" s="279" t="s">
        <v>237</v>
      </c>
      <c r="B59" s="787">
        <v>1.2056251496709305</v>
      </c>
      <c r="C59" s="1366" t="s">
        <v>1445</v>
      </c>
      <c r="D59" s="787">
        <v>1.2056251496709305</v>
      </c>
      <c r="E59" s="836" t="s">
        <v>1014</v>
      </c>
      <c r="F59" s="654" t="s">
        <v>1014</v>
      </c>
      <c r="G59" s="654" t="s">
        <v>1014</v>
      </c>
      <c r="H59" s="757" t="s">
        <v>564</v>
      </c>
      <c r="J59" s="1367"/>
    </row>
    <row r="60" spans="1:10" ht="11.25" customHeight="1" x14ac:dyDescent="0.25">
      <c r="A60" s="279" t="s">
        <v>375</v>
      </c>
      <c r="B60" s="787">
        <v>2.2606974962228725</v>
      </c>
      <c r="C60" s="1366" t="s">
        <v>1445</v>
      </c>
      <c r="D60" s="787">
        <v>2.2606974962228725</v>
      </c>
      <c r="E60" s="836" t="s">
        <v>1014</v>
      </c>
      <c r="F60" s="654" t="s">
        <v>1014</v>
      </c>
      <c r="G60" s="654" t="s">
        <v>1014</v>
      </c>
      <c r="H60" s="757" t="s">
        <v>564</v>
      </c>
      <c r="J60" s="1367"/>
    </row>
    <row r="61" spans="1:10" ht="11.25" customHeight="1" x14ac:dyDescent="0.25">
      <c r="A61" s="279" t="s">
        <v>376</v>
      </c>
      <c r="B61" s="787">
        <v>1.9833771576946191</v>
      </c>
      <c r="C61" s="1366" t="s">
        <v>1445</v>
      </c>
      <c r="D61" s="787">
        <v>1.9833771576946191</v>
      </c>
      <c r="E61" s="836" t="s">
        <v>1014</v>
      </c>
      <c r="F61" s="654" t="s">
        <v>1014</v>
      </c>
      <c r="G61" s="654" t="s">
        <v>1014</v>
      </c>
      <c r="H61" s="757" t="s">
        <v>564</v>
      </c>
      <c r="J61" s="1367"/>
    </row>
    <row r="62" spans="1:10" ht="11.25" customHeight="1" x14ac:dyDescent="0.25">
      <c r="A62" s="279" t="s">
        <v>377</v>
      </c>
      <c r="B62" s="787">
        <v>1.8855772613117678</v>
      </c>
      <c r="C62" s="1366" t="s">
        <v>1445</v>
      </c>
      <c r="D62" s="787">
        <v>1.8855772613117678</v>
      </c>
      <c r="E62" s="836" t="s">
        <v>1014</v>
      </c>
      <c r="F62" s="654">
        <v>7.3016258286845215</v>
      </c>
      <c r="G62" s="654">
        <v>36.508129143422607</v>
      </c>
      <c r="H62" s="757" t="s">
        <v>564</v>
      </c>
      <c r="J62" s="1367"/>
    </row>
    <row r="63" spans="1:10" ht="11.25" customHeight="1" x14ac:dyDescent="0.25">
      <c r="A63" s="279" t="s">
        <v>244</v>
      </c>
      <c r="B63" s="787">
        <v>3.8378265639760114</v>
      </c>
      <c r="C63" s="1366" t="s">
        <v>1445</v>
      </c>
      <c r="D63" s="787">
        <v>3.8378265639760114</v>
      </c>
      <c r="E63" s="836" t="s">
        <v>1014</v>
      </c>
      <c r="F63" s="654">
        <v>336.27923450938073</v>
      </c>
      <c r="G63" s="654">
        <v>1681.3961725469037</v>
      </c>
      <c r="H63" s="757">
        <v>1685.682837735849</v>
      </c>
      <c r="J63" s="1367"/>
    </row>
    <row r="64" spans="1:10" ht="11.25" customHeight="1" x14ac:dyDescent="0.25">
      <c r="A64" s="279" t="s">
        <v>245</v>
      </c>
      <c r="B64" s="787">
        <v>0.50175235787451977</v>
      </c>
      <c r="C64" s="1366" t="s">
        <v>1445</v>
      </c>
      <c r="D64" s="787">
        <v>0.50175235787451977</v>
      </c>
      <c r="E64" s="836" t="s">
        <v>1014</v>
      </c>
      <c r="F64" s="654">
        <v>6.7391983051136553</v>
      </c>
      <c r="G64" s="654">
        <v>33.695991525568274</v>
      </c>
      <c r="H64" s="757">
        <v>2981.506415094339</v>
      </c>
      <c r="J64" s="1367"/>
    </row>
    <row r="65" spans="1:10" ht="11.25" customHeight="1" x14ac:dyDescent="0.25">
      <c r="A65" s="279" t="s">
        <v>307</v>
      </c>
      <c r="B65" s="787">
        <v>48.76242864214462</v>
      </c>
      <c r="C65" s="1366" t="s">
        <v>1232</v>
      </c>
      <c r="D65" s="787" t="s">
        <v>1014</v>
      </c>
      <c r="E65" s="836" t="s">
        <v>1014</v>
      </c>
      <c r="F65" s="654">
        <v>48.76242864214462</v>
      </c>
      <c r="G65" s="654">
        <v>243.81214321072309</v>
      </c>
      <c r="H65" s="757">
        <v>1207.9647647798743</v>
      </c>
      <c r="J65" s="1367"/>
    </row>
    <row r="66" spans="1:10" ht="11.25" customHeight="1" x14ac:dyDescent="0.25">
      <c r="A66" s="279" t="s">
        <v>308</v>
      </c>
      <c r="B66" s="787">
        <v>3.9357676365013421</v>
      </c>
      <c r="C66" s="1366" t="s">
        <v>1232</v>
      </c>
      <c r="D66" s="787" t="s">
        <v>1014</v>
      </c>
      <c r="E66" s="836" t="s">
        <v>1014</v>
      </c>
      <c r="F66" s="654">
        <v>3.9357676365013421</v>
      </c>
      <c r="G66" s="654">
        <v>19.678838182506709</v>
      </c>
      <c r="H66" s="757">
        <v>2370.3051194968548</v>
      </c>
      <c r="J66" s="1367"/>
    </row>
    <row r="67" spans="1:10" ht="11.25" customHeight="1" x14ac:dyDescent="0.25">
      <c r="A67" s="279" t="s">
        <v>238</v>
      </c>
      <c r="B67" s="787">
        <v>28.77611403354863</v>
      </c>
      <c r="C67" s="1366" t="s">
        <v>1232</v>
      </c>
      <c r="D67" s="787" t="s">
        <v>1014</v>
      </c>
      <c r="E67" s="836" t="s">
        <v>1014</v>
      </c>
      <c r="F67" s="654">
        <v>28.77611403354863</v>
      </c>
      <c r="G67" s="654">
        <v>143.88057016774314</v>
      </c>
      <c r="H67" s="757">
        <v>1851.1077232704401</v>
      </c>
      <c r="J67" s="1367"/>
    </row>
    <row r="68" spans="1:10" ht="11.25" customHeight="1" x14ac:dyDescent="0.25">
      <c r="A68" s="279" t="s">
        <v>1002</v>
      </c>
      <c r="B68" s="787">
        <v>37.928207733428785</v>
      </c>
      <c r="C68" s="1366" t="s">
        <v>1232</v>
      </c>
      <c r="D68" s="787" t="s">
        <v>1014</v>
      </c>
      <c r="E68" s="836" t="s">
        <v>1014</v>
      </c>
      <c r="F68" s="654">
        <v>37.928207733428785</v>
      </c>
      <c r="G68" s="654">
        <v>189.64103866714393</v>
      </c>
      <c r="H68" s="757" t="s">
        <v>564</v>
      </c>
      <c r="J68" s="1367"/>
    </row>
    <row r="69" spans="1:10" ht="11.25" customHeight="1" x14ac:dyDescent="0.25">
      <c r="A69" s="279" t="s">
        <v>107</v>
      </c>
      <c r="B69" s="787">
        <v>139.83692077823397</v>
      </c>
      <c r="C69" s="1366" t="s">
        <v>1232</v>
      </c>
      <c r="D69" s="787" t="s">
        <v>1014</v>
      </c>
      <c r="E69" s="836" t="s">
        <v>1014</v>
      </c>
      <c r="F69" s="654">
        <v>139.83692077823397</v>
      </c>
      <c r="G69" s="654">
        <v>699.1846038911699</v>
      </c>
      <c r="H69" s="757" t="s">
        <v>564</v>
      </c>
      <c r="J69" s="1367"/>
    </row>
    <row r="70" spans="1:10" ht="11.25" customHeight="1" x14ac:dyDescent="0.25">
      <c r="A70" s="279" t="s">
        <v>1003</v>
      </c>
      <c r="B70" s="787">
        <v>1.0728974760555827</v>
      </c>
      <c r="C70" s="1366" t="s">
        <v>1445</v>
      </c>
      <c r="D70" s="787">
        <v>1.0728974760555827</v>
      </c>
      <c r="E70" s="836" t="s">
        <v>1014</v>
      </c>
      <c r="F70" s="654">
        <v>3.3674955965069171</v>
      </c>
      <c r="G70" s="654">
        <v>16.837477982534587</v>
      </c>
      <c r="H70" s="757">
        <v>1363.3675471698114</v>
      </c>
      <c r="J70" s="1367"/>
    </row>
    <row r="71" spans="1:10" ht="11.25" customHeight="1" x14ac:dyDescent="0.25">
      <c r="A71" s="279" t="s">
        <v>309</v>
      </c>
      <c r="B71" s="787">
        <v>1.9308388231424054</v>
      </c>
      <c r="C71" s="1366" t="s">
        <v>1445</v>
      </c>
      <c r="D71" s="787">
        <v>1.9308388231424054</v>
      </c>
      <c r="E71" s="836" t="s">
        <v>1014</v>
      </c>
      <c r="F71" s="654">
        <v>15.366638132208257</v>
      </c>
      <c r="G71" s="654">
        <v>76.833190661041286</v>
      </c>
      <c r="H71" s="757">
        <v>1571.9654339622643</v>
      </c>
      <c r="J71" s="1367"/>
    </row>
    <row r="72" spans="1:10" ht="11.25" customHeight="1" x14ac:dyDescent="0.25">
      <c r="A72" s="279" t="s">
        <v>1004</v>
      </c>
      <c r="B72" s="787">
        <v>2.528519007900115</v>
      </c>
      <c r="C72" s="1366" t="s">
        <v>1232</v>
      </c>
      <c r="D72" s="787">
        <v>7.7510041446168119</v>
      </c>
      <c r="E72" s="836" t="s">
        <v>1014</v>
      </c>
      <c r="F72" s="654">
        <v>2.528519007900115</v>
      </c>
      <c r="G72" s="654">
        <v>5.0570380158002299</v>
      </c>
      <c r="H72" s="757" t="s">
        <v>564</v>
      </c>
      <c r="J72" s="1367"/>
    </row>
    <row r="73" spans="1:10" ht="11.25" customHeight="1" x14ac:dyDescent="0.25">
      <c r="A73" s="279" t="s">
        <v>1005</v>
      </c>
      <c r="B73" s="787">
        <v>10114.188728914341</v>
      </c>
      <c r="C73" s="1366" t="s">
        <v>1232</v>
      </c>
      <c r="D73" s="787" t="s">
        <v>1014</v>
      </c>
      <c r="E73" s="836" t="s">
        <v>1014</v>
      </c>
      <c r="F73" s="654">
        <v>10114.188728914341</v>
      </c>
      <c r="G73" s="654">
        <v>50570.943644571707</v>
      </c>
      <c r="H73" s="757" t="s">
        <v>564</v>
      </c>
      <c r="J73" s="1367"/>
    </row>
    <row r="74" spans="1:10" ht="11.25" customHeight="1" x14ac:dyDescent="0.25">
      <c r="A74" s="279" t="s">
        <v>1007</v>
      </c>
      <c r="B74" s="787">
        <v>252.85190079001148</v>
      </c>
      <c r="C74" s="1366" t="s">
        <v>1232</v>
      </c>
      <c r="D74" s="787" t="s">
        <v>1014</v>
      </c>
      <c r="E74" s="836" t="s">
        <v>1014</v>
      </c>
      <c r="F74" s="654">
        <v>252.85190079001148</v>
      </c>
      <c r="G74" s="654">
        <v>1264.2595039500575</v>
      </c>
      <c r="H74" s="757" t="s">
        <v>564</v>
      </c>
      <c r="J74" s="1367"/>
    </row>
    <row r="75" spans="1:10" ht="11.25" customHeight="1" x14ac:dyDescent="0.25">
      <c r="A75" s="279" t="s">
        <v>1006</v>
      </c>
      <c r="B75" s="787">
        <v>126427.35911142928</v>
      </c>
      <c r="C75" s="1366" t="s">
        <v>1232</v>
      </c>
      <c r="D75" s="787" t="s">
        <v>1014</v>
      </c>
      <c r="E75" s="836" t="s">
        <v>1014</v>
      </c>
      <c r="F75" s="654">
        <v>126427.35911142928</v>
      </c>
      <c r="G75" s="654">
        <v>632136.79555714643</v>
      </c>
      <c r="H75" s="757" t="s">
        <v>564</v>
      </c>
      <c r="J75" s="1367"/>
    </row>
    <row r="76" spans="1:10" ht="11.25" customHeight="1" x14ac:dyDescent="0.25">
      <c r="A76" s="305" t="s">
        <v>108</v>
      </c>
      <c r="B76" s="787">
        <v>1.2642735911142928</v>
      </c>
      <c r="C76" s="1366" t="s">
        <v>1232</v>
      </c>
      <c r="D76" s="787" t="s">
        <v>1014</v>
      </c>
      <c r="E76" s="836" t="s">
        <v>1014</v>
      </c>
      <c r="F76" s="654">
        <v>1.2642735911142928</v>
      </c>
      <c r="G76" s="654">
        <v>6.3213679555714641</v>
      </c>
      <c r="H76" s="757" t="s">
        <v>564</v>
      </c>
      <c r="J76" s="1367"/>
    </row>
    <row r="77" spans="1:10" ht="11.25" customHeight="1" x14ac:dyDescent="0.25">
      <c r="A77" s="279" t="s">
        <v>310</v>
      </c>
      <c r="B77" s="787">
        <v>25.285471822285853</v>
      </c>
      <c r="C77" s="1366" t="s">
        <v>1232</v>
      </c>
      <c r="D77" s="787" t="s">
        <v>1014</v>
      </c>
      <c r="E77" s="836" t="s">
        <v>1014</v>
      </c>
      <c r="F77" s="654">
        <v>25.285471822285853</v>
      </c>
      <c r="G77" s="654">
        <v>126.42735911142927</v>
      </c>
      <c r="H77" s="757" t="s">
        <v>564</v>
      </c>
      <c r="J77" s="1367"/>
    </row>
    <row r="78" spans="1:10" ht="11.25" customHeight="1" x14ac:dyDescent="0.25">
      <c r="A78" s="305" t="s">
        <v>109</v>
      </c>
      <c r="B78" s="787">
        <v>1.7425657710563365</v>
      </c>
      <c r="C78" s="1366" t="s">
        <v>1445</v>
      </c>
      <c r="D78" s="787">
        <v>1.7425657710563365</v>
      </c>
      <c r="E78" s="836" t="s">
        <v>1014</v>
      </c>
      <c r="F78" s="654">
        <v>25.188853138864655</v>
      </c>
      <c r="G78" s="654">
        <v>125.94426569432328</v>
      </c>
      <c r="H78" s="757" t="s">
        <v>564</v>
      </c>
      <c r="J78" s="1367"/>
    </row>
    <row r="79" spans="1:10" ht="11.25" customHeight="1" x14ac:dyDescent="0.25">
      <c r="A79" s="305" t="s">
        <v>110</v>
      </c>
      <c r="B79" s="787">
        <v>0.36252234106002523</v>
      </c>
      <c r="C79" s="1366" t="s">
        <v>1445</v>
      </c>
      <c r="D79" s="787">
        <v>0.36252234106002523</v>
      </c>
      <c r="E79" s="836" t="s">
        <v>1014</v>
      </c>
      <c r="F79" s="654">
        <v>3.8001089480245738</v>
      </c>
      <c r="G79" s="654">
        <v>19.000544740122869</v>
      </c>
      <c r="H79" s="757" t="s">
        <v>564</v>
      </c>
      <c r="J79" s="1367"/>
    </row>
    <row r="80" spans="1:10" ht="11.25" customHeight="1" x14ac:dyDescent="0.25">
      <c r="A80" s="279" t="s">
        <v>402</v>
      </c>
      <c r="B80" s="787">
        <v>5.3886681212138923</v>
      </c>
      <c r="C80" s="1366" t="s">
        <v>1445</v>
      </c>
      <c r="D80" s="787">
        <v>5.3886681212138923</v>
      </c>
      <c r="E80" s="836" t="s">
        <v>1014</v>
      </c>
      <c r="F80" s="654">
        <v>170.16337121212629</v>
      </c>
      <c r="G80" s="654">
        <v>850.81685606063149</v>
      </c>
      <c r="H80" s="757">
        <v>115637.86163522014</v>
      </c>
      <c r="J80" s="1367"/>
    </row>
    <row r="81" spans="1:10" ht="11.25" customHeight="1" x14ac:dyDescent="0.25">
      <c r="A81" s="279" t="s">
        <v>635</v>
      </c>
      <c r="B81" s="787">
        <v>2.4000000000000001E-4</v>
      </c>
      <c r="C81" s="1051" t="s">
        <v>1097</v>
      </c>
      <c r="D81" s="787"/>
      <c r="E81" s="836"/>
      <c r="F81" s="654"/>
      <c r="G81" s="654"/>
      <c r="H81" s="757"/>
      <c r="J81" s="1367"/>
    </row>
    <row r="82" spans="1:10" ht="11.25" customHeight="1" x14ac:dyDescent="0.25">
      <c r="A82" s="279" t="s">
        <v>111</v>
      </c>
      <c r="B82" s="787">
        <v>25.285471822285853</v>
      </c>
      <c r="C82" s="1366" t="s">
        <v>1232</v>
      </c>
      <c r="D82" s="787" t="s">
        <v>1014</v>
      </c>
      <c r="E82" s="836" t="s">
        <v>1014</v>
      </c>
      <c r="F82" s="654">
        <v>25.285471822285853</v>
      </c>
      <c r="G82" s="654">
        <v>126.42735911142927</v>
      </c>
      <c r="H82" s="757" t="s">
        <v>564</v>
      </c>
      <c r="J82" s="1367"/>
    </row>
    <row r="83" spans="1:10" ht="11.25" customHeight="1" x14ac:dyDescent="0.25">
      <c r="A83" s="279" t="s">
        <v>384</v>
      </c>
      <c r="B83" s="787">
        <v>93.857142857142861</v>
      </c>
      <c r="C83" s="1366" t="s">
        <v>1232</v>
      </c>
      <c r="D83" s="787" t="s">
        <v>1014</v>
      </c>
      <c r="E83" s="836" t="s">
        <v>1014</v>
      </c>
      <c r="F83" s="654">
        <v>93.857142857142861</v>
      </c>
      <c r="G83" s="654">
        <v>469.28571428571433</v>
      </c>
      <c r="H83" s="757" t="s">
        <v>564</v>
      </c>
      <c r="J83" s="1367"/>
    </row>
    <row r="84" spans="1:10" ht="11.25" customHeight="1" x14ac:dyDescent="0.25">
      <c r="A84" s="279" t="s">
        <v>350</v>
      </c>
      <c r="B84" s="787">
        <v>3.7928207733428785</v>
      </c>
      <c r="C84" s="1366" t="s">
        <v>1232</v>
      </c>
      <c r="D84" s="787" t="s">
        <v>1014</v>
      </c>
      <c r="E84" s="836" t="s">
        <v>1014</v>
      </c>
      <c r="F84" s="654">
        <v>3.7928207733428785</v>
      </c>
      <c r="G84" s="654">
        <v>18.964103866714392</v>
      </c>
      <c r="H84" s="757" t="s">
        <v>564</v>
      </c>
      <c r="J84" s="1367"/>
    </row>
    <row r="85" spans="1:10" ht="11.25" customHeight="1" x14ac:dyDescent="0.25">
      <c r="A85" s="279" t="s">
        <v>36</v>
      </c>
      <c r="B85" s="787"/>
      <c r="C85" s="1366" t="s">
        <v>58</v>
      </c>
      <c r="D85" s="787"/>
      <c r="E85" s="836"/>
      <c r="F85" s="654"/>
      <c r="G85" s="654"/>
      <c r="H85" s="757"/>
      <c r="J85" s="1367"/>
    </row>
    <row r="86" spans="1:10" ht="11.25" customHeight="1" x14ac:dyDescent="0.25">
      <c r="A86" s="279" t="s">
        <v>351</v>
      </c>
      <c r="B86" s="787">
        <v>62.69444779956256</v>
      </c>
      <c r="C86" s="1366" t="s">
        <v>1445</v>
      </c>
      <c r="D86" s="787">
        <v>62.69444779956256</v>
      </c>
      <c r="E86" s="836" t="s">
        <v>1014</v>
      </c>
      <c r="F86" s="654">
        <v>707.7437100612741</v>
      </c>
      <c r="G86" s="654">
        <v>3538.7185503063706</v>
      </c>
      <c r="H86" s="757">
        <v>479.48318616352208</v>
      </c>
      <c r="J86" s="1367"/>
    </row>
    <row r="87" spans="1:10" ht="11.25" customHeight="1" x14ac:dyDescent="0.25">
      <c r="A87" s="279" t="s">
        <v>352</v>
      </c>
      <c r="B87" s="787">
        <v>478.19569558367709</v>
      </c>
      <c r="C87" s="1366" t="s">
        <v>1232</v>
      </c>
      <c r="D87" s="787" t="s">
        <v>1014</v>
      </c>
      <c r="E87" s="836" t="s">
        <v>1014</v>
      </c>
      <c r="F87" s="654">
        <v>478.19569558367709</v>
      </c>
      <c r="G87" s="654">
        <v>2390.9784779183856</v>
      </c>
      <c r="H87" s="757" t="s">
        <v>564</v>
      </c>
      <c r="J87" s="1367"/>
    </row>
    <row r="88" spans="1:10" ht="11.25" customHeight="1" x14ac:dyDescent="0.25">
      <c r="A88" s="279" t="s">
        <v>353</v>
      </c>
      <c r="B88" s="787">
        <v>456.83916040402846</v>
      </c>
      <c r="C88" s="1366" t="s">
        <v>1232</v>
      </c>
      <c r="D88" s="787" t="s">
        <v>1014</v>
      </c>
      <c r="E88" s="836" t="s">
        <v>1014</v>
      </c>
      <c r="F88" s="654">
        <v>456.83916040402846</v>
      </c>
      <c r="G88" s="654">
        <v>2284.1958020201423</v>
      </c>
      <c r="H88" s="757" t="s">
        <v>564</v>
      </c>
      <c r="J88" s="1367"/>
    </row>
    <row r="89" spans="1:10" ht="11.25" customHeight="1" x14ac:dyDescent="0.25">
      <c r="A89" s="279" t="s">
        <v>112</v>
      </c>
      <c r="B89" s="787">
        <v>1264.2735911142927</v>
      </c>
      <c r="C89" s="1366" t="s">
        <v>1232</v>
      </c>
      <c r="D89" s="787" t="s">
        <v>1014</v>
      </c>
      <c r="E89" s="836" t="s">
        <v>1014</v>
      </c>
      <c r="F89" s="654">
        <v>1264.2735911142927</v>
      </c>
      <c r="G89" s="654">
        <v>6321.3679555714634</v>
      </c>
      <c r="H89" s="757" t="s">
        <v>564</v>
      </c>
      <c r="J89" s="1367"/>
    </row>
    <row r="90" spans="1:10" ht="11.25" customHeight="1" x14ac:dyDescent="0.25">
      <c r="A90" s="279" t="s">
        <v>354</v>
      </c>
      <c r="B90" s="787">
        <v>0.13596416711906673</v>
      </c>
      <c r="C90" s="1366" t="s">
        <v>1445</v>
      </c>
      <c r="D90" s="787">
        <v>0.13596416711906673</v>
      </c>
      <c r="E90" s="836" t="s">
        <v>1014</v>
      </c>
      <c r="F90" s="654">
        <v>7.8214285714285721</v>
      </c>
      <c r="G90" s="654">
        <v>39.107142857142861</v>
      </c>
      <c r="H90" s="757" t="s">
        <v>564</v>
      </c>
      <c r="J90" s="1367"/>
    </row>
    <row r="91" spans="1:10" ht="11.25" customHeight="1" x14ac:dyDescent="0.25">
      <c r="A91" s="279" t="s">
        <v>355</v>
      </c>
      <c r="B91" s="787">
        <v>7.0912878398128654E-2</v>
      </c>
      <c r="C91" s="1366" t="s">
        <v>1445</v>
      </c>
      <c r="D91" s="787">
        <v>7.0912878398128654E-2</v>
      </c>
      <c r="E91" s="836" t="s">
        <v>1014</v>
      </c>
      <c r="F91" s="654">
        <v>0.20335714285714288</v>
      </c>
      <c r="G91" s="654">
        <v>1.0167857142857144</v>
      </c>
      <c r="H91" s="757" t="s">
        <v>564</v>
      </c>
      <c r="J91" s="1367"/>
    </row>
    <row r="92" spans="1:10" ht="11.25" customHeight="1" x14ac:dyDescent="0.25">
      <c r="A92" s="279" t="s">
        <v>385</v>
      </c>
      <c r="B92" s="787">
        <v>0.22077618001510063</v>
      </c>
      <c r="C92" s="1366" t="s">
        <v>1445</v>
      </c>
      <c r="D92" s="787">
        <v>0.22077618001510063</v>
      </c>
      <c r="E92" s="836" t="s">
        <v>1014</v>
      </c>
      <c r="F92" s="654">
        <v>12.514285714285714</v>
      </c>
      <c r="G92" s="654">
        <v>62.571428571428569</v>
      </c>
      <c r="H92" s="757" t="s">
        <v>564</v>
      </c>
      <c r="J92" s="1367"/>
    </row>
    <row r="93" spans="1:10" ht="11.25" customHeight="1" x14ac:dyDescent="0.25">
      <c r="A93" s="279" t="s">
        <v>356</v>
      </c>
      <c r="B93" s="787">
        <v>1.2768741456848269</v>
      </c>
      <c r="C93" s="1366" t="s">
        <v>1445</v>
      </c>
      <c r="D93" s="787">
        <v>1.2768741456848269</v>
      </c>
      <c r="E93" s="836" t="s">
        <v>1014</v>
      </c>
      <c r="F93" s="654">
        <v>15.642857142857144</v>
      </c>
      <c r="G93" s="654">
        <v>78.214285714285722</v>
      </c>
      <c r="H93" s="757" t="s">
        <v>564</v>
      </c>
      <c r="J93" s="1367"/>
    </row>
    <row r="94" spans="1:10" ht="11.25" customHeight="1" x14ac:dyDescent="0.25">
      <c r="A94" s="279" t="s">
        <v>378</v>
      </c>
      <c r="B94" s="787">
        <v>0.56807779525574476</v>
      </c>
      <c r="C94" s="1366" t="s">
        <v>1445</v>
      </c>
      <c r="D94" s="787">
        <v>0.56807779525574476</v>
      </c>
      <c r="E94" s="836" t="s">
        <v>1014</v>
      </c>
      <c r="F94" s="654">
        <v>4.2860274201376747</v>
      </c>
      <c r="G94" s="654">
        <v>21.430137100688373</v>
      </c>
      <c r="H94" s="757" t="s">
        <v>564</v>
      </c>
      <c r="J94" s="1367"/>
    </row>
    <row r="95" spans="1:10" ht="11.25" customHeight="1" x14ac:dyDescent="0.25">
      <c r="A95" s="279" t="s">
        <v>357</v>
      </c>
      <c r="B95" s="787">
        <v>1.9658480563117722</v>
      </c>
      <c r="C95" s="1366" t="s">
        <v>1445</v>
      </c>
      <c r="D95" s="787">
        <v>1.9658480563117722</v>
      </c>
      <c r="E95" s="836" t="s">
        <v>1014</v>
      </c>
      <c r="F95" s="654">
        <v>9.1134574421868493</v>
      </c>
      <c r="G95" s="654">
        <v>45.567287210934246</v>
      </c>
      <c r="H95" s="757" t="s">
        <v>564</v>
      </c>
      <c r="J95" s="1367"/>
    </row>
    <row r="96" spans="1:10" ht="11.25" customHeight="1" x14ac:dyDescent="0.25">
      <c r="A96" s="279" t="s">
        <v>113</v>
      </c>
      <c r="B96" s="787">
        <v>417.2102850677166</v>
      </c>
      <c r="C96" s="1366" t="s">
        <v>1232</v>
      </c>
      <c r="D96" s="787" t="s">
        <v>1014</v>
      </c>
      <c r="E96" s="836" t="s">
        <v>1014</v>
      </c>
      <c r="F96" s="654">
        <v>417.2102850677166</v>
      </c>
      <c r="G96" s="654">
        <v>2086.0514253385832</v>
      </c>
      <c r="H96" s="757" t="s">
        <v>564</v>
      </c>
      <c r="J96" s="1367"/>
    </row>
    <row r="97" spans="1:10" ht="11.25" customHeight="1" x14ac:dyDescent="0.25">
      <c r="A97" s="279" t="s">
        <v>358</v>
      </c>
      <c r="B97" s="787">
        <v>15.729635400013695</v>
      </c>
      <c r="C97" s="1366" t="s">
        <v>1447</v>
      </c>
      <c r="D97" s="787">
        <v>69.732633563826951</v>
      </c>
      <c r="E97" s="836">
        <v>15.729635400013695</v>
      </c>
      <c r="F97" s="654" t="s">
        <v>1014</v>
      </c>
      <c r="G97" s="654" t="s">
        <v>1014</v>
      </c>
      <c r="H97" s="757" t="s">
        <v>564</v>
      </c>
      <c r="J97" s="1367"/>
    </row>
    <row r="98" spans="1:10" ht="11.25" customHeight="1" x14ac:dyDescent="0.25">
      <c r="A98" s="279" t="s">
        <v>114</v>
      </c>
      <c r="B98" s="787">
        <v>571.14690993873864</v>
      </c>
      <c r="C98" s="1366" t="s">
        <v>1445</v>
      </c>
      <c r="D98" s="787">
        <v>571.14690993873864</v>
      </c>
      <c r="E98" s="836" t="s">
        <v>1014</v>
      </c>
      <c r="F98" s="654">
        <v>2528.535912421853</v>
      </c>
      <c r="G98" s="654">
        <v>12642.679562109264</v>
      </c>
      <c r="H98" s="757" t="s">
        <v>564</v>
      </c>
      <c r="J98" s="1367"/>
    </row>
    <row r="99" spans="1:10" ht="11.25" customHeight="1" x14ac:dyDescent="0.25">
      <c r="A99" s="279" t="s">
        <v>359</v>
      </c>
      <c r="B99" s="787">
        <v>200</v>
      </c>
      <c r="C99" s="1366" t="s">
        <v>1232</v>
      </c>
      <c r="D99" s="787" t="s">
        <v>1014</v>
      </c>
      <c r="E99" s="836" t="s">
        <v>1014</v>
      </c>
      <c r="F99" s="654">
        <v>200</v>
      </c>
      <c r="G99" s="654"/>
      <c r="H99" s="757" t="s">
        <v>564</v>
      </c>
      <c r="J99" s="1367"/>
    </row>
    <row r="100" spans="1:10" ht="11.25" customHeight="1" x14ac:dyDescent="0.25">
      <c r="A100" s="279" t="s">
        <v>360</v>
      </c>
      <c r="B100" s="787">
        <v>4.6925983598593568</v>
      </c>
      <c r="C100" s="1368" t="s">
        <v>1232</v>
      </c>
      <c r="D100" s="787" t="s">
        <v>1014</v>
      </c>
      <c r="E100" s="654" t="s">
        <v>1014</v>
      </c>
      <c r="F100" s="654">
        <v>4.6925983598593568</v>
      </c>
      <c r="G100" s="654">
        <v>23.462991799296784</v>
      </c>
      <c r="H100" s="757" t="s">
        <v>564</v>
      </c>
      <c r="J100" s="1367"/>
    </row>
    <row r="101" spans="1:10" ht="11.25" customHeight="1" x14ac:dyDescent="0.25">
      <c r="A101" s="279" t="s">
        <v>361</v>
      </c>
      <c r="B101" s="787">
        <v>63.213679555714634</v>
      </c>
      <c r="C101" s="1368" t="s">
        <v>1232</v>
      </c>
      <c r="D101" s="787" t="s">
        <v>1014</v>
      </c>
      <c r="E101" s="654" t="s">
        <v>1014</v>
      </c>
      <c r="F101" s="654">
        <v>63.213679555714634</v>
      </c>
      <c r="G101" s="654">
        <v>316.06839777857317</v>
      </c>
      <c r="H101" s="757" t="s">
        <v>564</v>
      </c>
      <c r="J101" s="1367"/>
    </row>
    <row r="102" spans="1:10" ht="11.25" customHeight="1" x14ac:dyDescent="0.25">
      <c r="A102" s="279" t="s">
        <v>363</v>
      </c>
      <c r="B102" s="787">
        <v>5607.4340205591161</v>
      </c>
      <c r="C102" s="1368" t="s">
        <v>1232</v>
      </c>
      <c r="D102" s="787" t="s">
        <v>1014</v>
      </c>
      <c r="E102" s="654" t="s">
        <v>1014</v>
      </c>
      <c r="F102" s="654">
        <v>5607.4340205591161</v>
      </c>
      <c r="G102" s="654">
        <v>28037.170102795579</v>
      </c>
      <c r="H102" s="757">
        <v>28431.476163522013</v>
      </c>
      <c r="J102" s="1367"/>
    </row>
    <row r="103" spans="1:10" ht="11.25" customHeight="1" x14ac:dyDescent="0.25">
      <c r="A103" s="279" t="s">
        <v>364</v>
      </c>
      <c r="B103" s="787">
        <v>3356.5423899371067</v>
      </c>
      <c r="C103" s="1368" t="s">
        <v>1465</v>
      </c>
      <c r="D103" s="787" t="s">
        <v>1014</v>
      </c>
      <c r="E103" s="654" t="s">
        <v>1014</v>
      </c>
      <c r="F103" s="654">
        <v>7200.0961356741527</v>
      </c>
      <c r="G103" s="654">
        <v>36000.480678370761</v>
      </c>
      <c r="H103" s="757">
        <v>3356.5423899371067</v>
      </c>
      <c r="J103" s="1367"/>
    </row>
    <row r="104" spans="1:10" ht="11.25" customHeight="1" x14ac:dyDescent="0.25">
      <c r="A104" s="279" t="s">
        <v>365</v>
      </c>
      <c r="B104" s="787">
        <v>1.5642857142857143</v>
      </c>
      <c r="C104" s="1368" t="s">
        <v>1232</v>
      </c>
      <c r="D104" s="787" t="s">
        <v>1014</v>
      </c>
      <c r="E104" s="654" t="s">
        <v>1014</v>
      </c>
      <c r="F104" s="654">
        <v>1.5642857142857143</v>
      </c>
      <c r="G104" s="654">
        <v>7.8214285714285712</v>
      </c>
      <c r="H104" s="757" t="s">
        <v>564</v>
      </c>
      <c r="J104" s="1367"/>
    </row>
    <row r="105" spans="1:10" ht="11.25" customHeight="1" x14ac:dyDescent="0.25">
      <c r="A105" s="279" t="s">
        <v>366</v>
      </c>
      <c r="B105" s="787">
        <v>50.118200095893336</v>
      </c>
      <c r="C105" s="1368" t="s">
        <v>1445</v>
      </c>
      <c r="D105" s="787">
        <v>50.118200095893336</v>
      </c>
      <c r="E105" s="654" t="s">
        <v>1014</v>
      </c>
      <c r="F105" s="654">
        <v>3336.9935884190331</v>
      </c>
      <c r="G105" s="654">
        <v>16684.967942095165</v>
      </c>
      <c r="H105" s="757">
        <v>8869.0732075471715</v>
      </c>
      <c r="J105" s="1367"/>
    </row>
    <row r="106" spans="1:10" ht="11.25" customHeight="1" x14ac:dyDescent="0.25">
      <c r="A106" s="279" t="s">
        <v>362</v>
      </c>
      <c r="B106" s="787">
        <v>58.265182026823332</v>
      </c>
      <c r="C106" s="1368" t="s">
        <v>1447</v>
      </c>
      <c r="D106" s="787">
        <v>229.43414824529444</v>
      </c>
      <c r="E106" s="654">
        <v>58.265182026823332</v>
      </c>
      <c r="F106" s="654">
        <v>71.535241281299264</v>
      </c>
      <c r="G106" s="654">
        <v>357.67620640649631</v>
      </c>
      <c r="H106" s="757">
        <v>3314.8708176100631</v>
      </c>
      <c r="J106" s="1367"/>
    </row>
    <row r="107" spans="1:10" ht="11.25" customHeight="1" x14ac:dyDescent="0.25">
      <c r="A107" s="279" t="s">
        <v>631</v>
      </c>
      <c r="B107" s="787">
        <v>102.45566501194979</v>
      </c>
      <c r="C107" s="1368" t="s">
        <v>1445</v>
      </c>
      <c r="D107" s="787">
        <v>102.45566501194979</v>
      </c>
      <c r="E107" s="654" t="s">
        <v>1014</v>
      </c>
      <c r="F107" s="654">
        <v>682.8582728276732</v>
      </c>
      <c r="G107" s="654">
        <v>3414.2913641383661</v>
      </c>
      <c r="H107" s="757" t="s">
        <v>564</v>
      </c>
      <c r="J107" s="1367"/>
    </row>
    <row r="108" spans="1:10" ht="11.25" customHeight="1" x14ac:dyDescent="0.25">
      <c r="A108" s="279" t="s">
        <v>632</v>
      </c>
      <c r="B108" s="787">
        <v>39.017574725251635</v>
      </c>
      <c r="C108" s="1368" t="s">
        <v>1232</v>
      </c>
      <c r="D108" s="787" t="s">
        <v>1014</v>
      </c>
      <c r="E108" s="654" t="s">
        <v>1014</v>
      </c>
      <c r="F108" s="654">
        <v>39.017574725251635</v>
      </c>
      <c r="G108" s="654">
        <v>195.08787362625816</v>
      </c>
      <c r="H108" s="757" t="s">
        <v>564</v>
      </c>
      <c r="J108" s="1367"/>
    </row>
    <row r="109" spans="1:10" ht="11.25" customHeight="1" x14ac:dyDescent="0.25">
      <c r="A109" s="279" t="s">
        <v>506</v>
      </c>
      <c r="B109" s="787">
        <v>78.214285714285708</v>
      </c>
      <c r="C109" s="1368" t="s">
        <v>1232</v>
      </c>
      <c r="D109" s="787" t="s">
        <v>1014</v>
      </c>
      <c r="E109" s="654" t="s">
        <v>1014</v>
      </c>
      <c r="F109" s="654">
        <v>78.214285714285708</v>
      </c>
      <c r="G109" s="654">
        <v>391.07142857142856</v>
      </c>
      <c r="H109" s="757" t="s">
        <v>564</v>
      </c>
      <c r="J109" s="1367"/>
    </row>
    <row r="110" spans="1:10" ht="11.25" customHeight="1" x14ac:dyDescent="0.25">
      <c r="A110" s="279" t="s">
        <v>507</v>
      </c>
      <c r="B110" s="787">
        <v>27.92004024229982</v>
      </c>
      <c r="C110" s="1368" t="s">
        <v>1232</v>
      </c>
      <c r="D110" s="787">
        <v>41.719390474825452</v>
      </c>
      <c r="E110" s="654" t="s">
        <v>1014</v>
      </c>
      <c r="F110" s="654">
        <v>27.92004024229982</v>
      </c>
      <c r="G110" s="654">
        <v>139.6002012114991</v>
      </c>
      <c r="H110" s="757" t="s">
        <v>564</v>
      </c>
      <c r="J110" s="1367"/>
    </row>
    <row r="111" spans="1:10" ht="11.25" customHeight="1" x14ac:dyDescent="0.25">
      <c r="A111" s="279" t="s">
        <v>866</v>
      </c>
      <c r="B111" s="787">
        <v>309.06952611553095</v>
      </c>
      <c r="C111" s="1368" t="s">
        <v>1232</v>
      </c>
      <c r="D111" s="787" t="s">
        <v>1014</v>
      </c>
      <c r="E111" s="654" t="s">
        <v>1014</v>
      </c>
      <c r="F111" s="654">
        <v>309.06952611553095</v>
      </c>
      <c r="G111" s="654">
        <v>1545.3476305776549</v>
      </c>
      <c r="H111" s="757" t="s">
        <v>564</v>
      </c>
      <c r="J111" s="1367"/>
    </row>
    <row r="112" spans="1:10" ht="11.25" customHeight="1" x14ac:dyDescent="0.25">
      <c r="A112" s="305" t="s">
        <v>115</v>
      </c>
      <c r="B112" s="787">
        <v>5.5889478096309899</v>
      </c>
      <c r="C112" s="1368" t="s">
        <v>1445</v>
      </c>
      <c r="D112" s="787">
        <v>5.5889478096309899</v>
      </c>
      <c r="E112" s="654" t="s">
        <v>1014</v>
      </c>
      <c r="F112" s="654">
        <v>25.87052689102612</v>
      </c>
      <c r="G112" s="654">
        <v>129.35263445513061</v>
      </c>
      <c r="H112" s="757">
        <v>3048.4437410062897</v>
      </c>
      <c r="J112" s="1367"/>
    </row>
    <row r="113" spans="1:10" ht="11.25" customHeight="1" x14ac:dyDescent="0.25">
      <c r="A113" s="305" t="s">
        <v>116</v>
      </c>
      <c r="B113" s="787">
        <v>1.2642735911142928</v>
      </c>
      <c r="C113" s="1368" t="s">
        <v>1232</v>
      </c>
      <c r="D113" s="787">
        <v>31.917033202458924</v>
      </c>
      <c r="E113" s="654" t="s">
        <v>1014</v>
      </c>
      <c r="F113" s="654">
        <v>1.2642735911142928</v>
      </c>
      <c r="G113" s="654">
        <v>6.3213679555714641</v>
      </c>
      <c r="H113" s="757" t="s">
        <v>564</v>
      </c>
      <c r="J113" s="1367"/>
    </row>
    <row r="114" spans="1:10" ht="11.25" customHeight="1" x14ac:dyDescent="0.25">
      <c r="A114" s="305" t="s">
        <v>117</v>
      </c>
      <c r="B114" s="787">
        <v>2.229392363677166</v>
      </c>
      <c r="C114" s="1368" t="s">
        <v>1445</v>
      </c>
      <c r="D114" s="787">
        <v>2.229392363677166</v>
      </c>
      <c r="E114" s="654" t="s">
        <v>1014</v>
      </c>
      <c r="F114" s="654">
        <v>12.498114648078982</v>
      </c>
      <c r="G114" s="654">
        <v>62.490573240394909</v>
      </c>
      <c r="H114" s="757" t="s">
        <v>564</v>
      </c>
      <c r="J114" s="1367"/>
    </row>
    <row r="115" spans="1:10" ht="11.25" customHeight="1" x14ac:dyDescent="0.25">
      <c r="A115" s="305" t="s">
        <v>118</v>
      </c>
      <c r="B115" s="787">
        <v>1.2642595039500575</v>
      </c>
      <c r="C115" s="1368" t="s">
        <v>1232</v>
      </c>
      <c r="D115" s="787" t="s">
        <v>1014</v>
      </c>
      <c r="E115" s="654" t="s">
        <v>1014</v>
      </c>
      <c r="F115" s="654">
        <v>1.2642595039500575</v>
      </c>
      <c r="G115" s="654">
        <v>6.3212975197502876</v>
      </c>
      <c r="H115" s="757" t="s">
        <v>564</v>
      </c>
      <c r="J115" s="1367"/>
    </row>
    <row r="116" spans="1:10" ht="11.25" customHeight="1" x14ac:dyDescent="0.25">
      <c r="A116" s="305" t="s">
        <v>119</v>
      </c>
      <c r="B116" s="787">
        <v>33.911847777612607</v>
      </c>
      <c r="C116" s="1368" t="s">
        <v>1445</v>
      </c>
      <c r="D116" s="787">
        <v>33.911847777612607</v>
      </c>
      <c r="E116" s="654" t="s">
        <v>1014</v>
      </c>
      <c r="F116" s="654">
        <v>50.570943644571706</v>
      </c>
      <c r="G116" s="654">
        <v>252.85471822285854</v>
      </c>
      <c r="H116" s="757" t="s">
        <v>564</v>
      </c>
      <c r="J116" s="1367"/>
    </row>
    <row r="117" spans="1:10" ht="11.25" customHeight="1" x14ac:dyDescent="0.25">
      <c r="A117" s="279" t="s">
        <v>508</v>
      </c>
      <c r="B117" s="787">
        <v>1.0204067725795314</v>
      </c>
      <c r="C117" s="1368" t="s">
        <v>1445</v>
      </c>
      <c r="D117" s="787">
        <v>1.0204067725795314</v>
      </c>
      <c r="E117" s="654" t="s">
        <v>1014</v>
      </c>
      <c r="F117" s="654">
        <v>49.09103135997848</v>
      </c>
      <c r="G117" s="654">
        <v>245.45515679989239</v>
      </c>
      <c r="H117" s="757" t="s">
        <v>564</v>
      </c>
      <c r="J117" s="1367"/>
    </row>
    <row r="118" spans="1:10" ht="11.25" customHeight="1" x14ac:dyDescent="0.25">
      <c r="A118" s="305" t="s">
        <v>120</v>
      </c>
      <c r="B118" s="787">
        <v>25.285471822285853</v>
      </c>
      <c r="C118" s="1368" t="s">
        <v>1232</v>
      </c>
      <c r="D118" s="787">
        <v>135.64739111045043</v>
      </c>
      <c r="E118" s="654" t="s">
        <v>1014</v>
      </c>
      <c r="F118" s="654">
        <v>25.285471822285853</v>
      </c>
      <c r="G118" s="654">
        <v>126.42735911142927</v>
      </c>
      <c r="H118" s="757" t="s">
        <v>564</v>
      </c>
      <c r="J118" s="1367"/>
    </row>
    <row r="119" spans="1:10" ht="11.25" customHeight="1" x14ac:dyDescent="0.25">
      <c r="A119" s="279" t="s">
        <v>241</v>
      </c>
      <c r="B119" s="787">
        <v>10.95</v>
      </c>
      <c r="C119" s="1368" t="s">
        <v>1232</v>
      </c>
      <c r="D119" s="787" t="s">
        <v>1014</v>
      </c>
      <c r="E119" s="654" t="s">
        <v>1014</v>
      </c>
      <c r="F119" s="654">
        <v>10.95</v>
      </c>
      <c r="G119" s="654">
        <v>54.75</v>
      </c>
      <c r="H119" s="757" t="s">
        <v>564</v>
      </c>
      <c r="J119" s="1367"/>
    </row>
    <row r="120" spans="1:10" ht="11.25" customHeight="1" x14ac:dyDescent="0.25">
      <c r="A120" s="279" t="s">
        <v>509</v>
      </c>
      <c r="B120" s="787">
        <v>464.88537148395483</v>
      </c>
      <c r="C120" s="1368" t="s">
        <v>1232</v>
      </c>
      <c r="D120" s="787" t="s">
        <v>1014</v>
      </c>
      <c r="E120" s="654" t="s">
        <v>1014</v>
      </c>
      <c r="F120" s="654">
        <v>464.88537148395483</v>
      </c>
      <c r="G120" s="654">
        <v>2324.426857419774</v>
      </c>
      <c r="H120" s="757" t="s">
        <v>564</v>
      </c>
      <c r="J120" s="1367"/>
    </row>
    <row r="121" spans="1:10" ht="11.25" customHeight="1" x14ac:dyDescent="0.25">
      <c r="A121" s="279" t="s">
        <v>510</v>
      </c>
      <c r="B121" s="787">
        <v>3792.5672185128146</v>
      </c>
      <c r="C121" s="1368" t="s">
        <v>1232</v>
      </c>
      <c r="D121" s="787" t="s">
        <v>1014</v>
      </c>
      <c r="E121" s="654" t="s">
        <v>1014</v>
      </c>
      <c r="F121" s="654">
        <v>3792.5672185128146</v>
      </c>
      <c r="G121" s="654">
        <v>18962.836092564074</v>
      </c>
      <c r="H121" s="757" t="s">
        <v>564</v>
      </c>
      <c r="J121" s="1367"/>
    </row>
    <row r="122" spans="1:10" ht="11.25" customHeight="1" x14ac:dyDescent="0.25">
      <c r="A122" s="279" t="s">
        <v>379</v>
      </c>
      <c r="B122" s="787">
        <v>1.1741947383207836</v>
      </c>
      <c r="C122" s="1368" t="s">
        <v>1232</v>
      </c>
      <c r="D122" s="787">
        <v>2.3631523129240759</v>
      </c>
      <c r="E122" s="654" t="s">
        <v>1014</v>
      </c>
      <c r="F122" s="654">
        <v>1.1741947383207836</v>
      </c>
      <c r="G122" s="654">
        <v>1.1741947383207836</v>
      </c>
      <c r="H122" s="757" t="s">
        <v>564</v>
      </c>
      <c r="J122" s="1367"/>
    </row>
    <row r="123" spans="1:10" ht="11.25" customHeight="1" x14ac:dyDescent="0.25">
      <c r="A123" s="279" t="s">
        <v>121</v>
      </c>
      <c r="B123" s="787">
        <v>164.35556684485806</v>
      </c>
      <c r="C123" s="1368" t="s">
        <v>1232</v>
      </c>
      <c r="D123" s="787" t="s">
        <v>1014</v>
      </c>
      <c r="E123" s="654" t="s">
        <v>1014</v>
      </c>
      <c r="F123" s="654">
        <v>164.35556684485806</v>
      </c>
      <c r="G123" s="654">
        <v>821.77783422429025</v>
      </c>
      <c r="H123" s="757" t="s">
        <v>564</v>
      </c>
      <c r="J123" s="1367"/>
    </row>
    <row r="124" spans="1:10" ht="11.25" customHeight="1" x14ac:dyDescent="0.25">
      <c r="A124" s="279" t="s">
        <v>511</v>
      </c>
      <c r="B124" s="787">
        <v>356.65218343259949</v>
      </c>
      <c r="C124" s="1368" t="s">
        <v>1232</v>
      </c>
      <c r="D124" s="787" t="s">
        <v>1014</v>
      </c>
      <c r="E124" s="654" t="s">
        <v>1014</v>
      </c>
      <c r="F124" s="654">
        <v>356.65218343259949</v>
      </c>
      <c r="G124" s="654">
        <v>1783.2609171629974</v>
      </c>
      <c r="H124" s="757" t="s">
        <v>564</v>
      </c>
      <c r="J124" s="1367"/>
    </row>
    <row r="125" spans="1:10" ht="11.25" customHeight="1" x14ac:dyDescent="0.25">
      <c r="A125" s="279" t="s">
        <v>512</v>
      </c>
      <c r="B125" s="787">
        <v>78.213207407198283</v>
      </c>
      <c r="C125" s="1368" t="s">
        <v>1232</v>
      </c>
      <c r="D125" s="787" t="s">
        <v>1014</v>
      </c>
      <c r="E125" s="654" t="s">
        <v>1014</v>
      </c>
      <c r="F125" s="654">
        <v>78.213207407198283</v>
      </c>
      <c r="G125" s="654">
        <v>391.06603703599143</v>
      </c>
      <c r="H125" s="757" t="s">
        <v>564</v>
      </c>
      <c r="J125" s="1367"/>
    </row>
    <row r="126" spans="1:10" ht="11.25" customHeight="1" x14ac:dyDescent="0.25">
      <c r="A126" s="279" t="s">
        <v>867</v>
      </c>
      <c r="B126" s="787">
        <v>78.214285714285708</v>
      </c>
      <c r="C126" s="1368" t="s">
        <v>1232</v>
      </c>
      <c r="D126" s="787" t="s">
        <v>1014</v>
      </c>
      <c r="E126" s="654" t="s">
        <v>1014</v>
      </c>
      <c r="F126" s="654">
        <v>78.214285714285708</v>
      </c>
      <c r="G126" s="654">
        <v>391.07142857142856</v>
      </c>
      <c r="H126" s="757" t="s">
        <v>564</v>
      </c>
      <c r="J126" s="1367"/>
    </row>
    <row r="127" spans="1:10" ht="11.25" customHeight="1" x14ac:dyDescent="0.25">
      <c r="A127" s="279" t="s">
        <v>122</v>
      </c>
      <c r="B127" s="787">
        <v>4.5215797036816801</v>
      </c>
      <c r="C127" s="1368" t="s">
        <v>1445</v>
      </c>
      <c r="D127" s="787">
        <v>4.5215797036816801</v>
      </c>
      <c r="E127" s="654" t="s">
        <v>1014</v>
      </c>
      <c r="F127" s="654">
        <v>63.213679555714634</v>
      </c>
      <c r="G127" s="654">
        <v>316.06839777857317</v>
      </c>
      <c r="H127" s="757" t="s">
        <v>564</v>
      </c>
      <c r="J127" s="1367"/>
    </row>
    <row r="128" spans="1:10" ht="11.25" customHeight="1" x14ac:dyDescent="0.25">
      <c r="A128" s="279" t="s">
        <v>513</v>
      </c>
      <c r="B128" s="787">
        <v>867.20140880503141</v>
      </c>
      <c r="C128" s="1368" t="s">
        <v>1465</v>
      </c>
      <c r="D128" s="787" t="s">
        <v>1014</v>
      </c>
      <c r="E128" s="654" t="s">
        <v>1014</v>
      </c>
      <c r="F128" s="654">
        <v>1271.5503731897486</v>
      </c>
      <c r="G128" s="654">
        <v>6357.7518659487432</v>
      </c>
      <c r="H128" s="757">
        <v>867.20140880503141</v>
      </c>
      <c r="J128" s="1367"/>
    </row>
    <row r="129" spans="1:10" ht="11.25" customHeight="1" x14ac:dyDescent="0.25">
      <c r="A129" s="279" t="s">
        <v>123</v>
      </c>
      <c r="B129" s="787">
        <v>164.35556684485806</v>
      </c>
      <c r="C129" s="1368" t="s">
        <v>1232</v>
      </c>
      <c r="D129" s="787" t="s">
        <v>1014</v>
      </c>
      <c r="E129" s="654" t="s">
        <v>1014</v>
      </c>
      <c r="F129" s="654">
        <v>164.35556684485806</v>
      </c>
      <c r="G129" s="654">
        <v>821.77783422429025</v>
      </c>
      <c r="H129" s="757" t="s">
        <v>564</v>
      </c>
      <c r="J129" s="1367"/>
    </row>
    <row r="130" spans="1:10" ht="11.25" customHeight="1" x14ac:dyDescent="0.25">
      <c r="A130" s="279" t="s">
        <v>27</v>
      </c>
      <c r="B130" s="787">
        <v>99.143490443712437</v>
      </c>
      <c r="C130" s="1368" t="s">
        <v>1445</v>
      </c>
      <c r="D130" s="787">
        <v>99.143490443712437</v>
      </c>
      <c r="E130" s="654" t="s">
        <v>1014</v>
      </c>
      <c r="F130" s="654" t="s">
        <v>1014</v>
      </c>
      <c r="G130" s="654" t="s">
        <v>1014</v>
      </c>
      <c r="H130" s="757">
        <v>322090.86792452831</v>
      </c>
      <c r="J130" s="1367"/>
    </row>
    <row r="131" spans="1:10" ht="11.25" customHeight="1" x14ac:dyDescent="0.25">
      <c r="A131" s="279" t="s">
        <v>514</v>
      </c>
      <c r="B131" s="787">
        <v>2.1757072258579102</v>
      </c>
      <c r="C131" s="1368" t="s">
        <v>1445</v>
      </c>
      <c r="D131" s="787">
        <v>2.1757072258579102</v>
      </c>
      <c r="E131" s="654" t="s">
        <v>1014</v>
      </c>
      <c r="F131" s="654">
        <v>117.21203210173717</v>
      </c>
      <c r="G131" s="654">
        <v>586.06016050868584</v>
      </c>
      <c r="H131" s="757">
        <v>679.56857484276736</v>
      </c>
      <c r="J131" s="1367"/>
    </row>
    <row r="132" spans="1:10" ht="11.25" customHeight="1" x14ac:dyDescent="0.25">
      <c r="A132" s="279" t="s">
        <v>515</v>
      </c>
      <c r="B132" s="787">
        <v>0.64642570832831414</v>
      </c>
      <c r="C132" s="1368" t="s">
        <v>1445</v>
      </c>
      <c r="D132" s="787">
        <v>0.64642570832831414</v>
      </c>
      <c r="E132" s="654" t="s">
        <v>1014</v>
      </c>
      <c r="F132" s="654">
        <v>312.85714285714283</v>
      </c>
      <c r="G132" s="654">
        <v>1564.2857142857142</v>
      </c>
      <c r="H132" s="757">
        <v>1903.1173320754715</v>
      </c>
      <c r="J132" s="1367"/>
    </row>
    <row r="133" spans="1:10" ht="11.25" customHeight="1" x14ac:dyDescent="0.25">
      <c r="A133" s="279" t="s">
        <v>516</v>
      </c>
      <c r="B133" s="787">
        <v>1.1412082177482932</v>
      </c>
      <c r="C133" s="1368" t="s">
        <v>1445</v>
      </c>
      <c r="D133" s="787">
        <v>1.1412082177482932</v>
      </c>
      <c r="E133" s="654" t="s">
        <v>1014</v>
      </c>
      <c r="F133" s="654">
        <v>17.442340034700859</v>
      </c>
      <c r="G133" s="654">
        <v>87.211700173504298</v>
      </c>
      <c r="H133" s="757">
        <v>166.02402867924528</v>
      </c>
      <c r="J133" s="1367"/>
    </row>
    <row r="134" spans="1:10" ht="11.25" customHeight="1" x14ac:dyDescent="0.25">
      <c r="A134" s="279" t="s">
        <v>124</v>
      </c>
      <c r="B134" s="787">
        <v>379.28207733428781</v>
      </c>
      <c r="C134" s="1368" t="s">
        <v>1232</v>
      </c>
      <c r="D134" s="787" t="s">
        <v>1014</v>
      </c>
      <c r="E134" s="654" t="s">
        <v>1014</v>
      </c>
      <c r="F134" s="654">
        <v>379.28207733428781</v>
      </c>
      <c r="G134" s="654">
        <v>1896.410386671439</v>
      </c>
      <c r="H134" s="757" t="s">
        <v>564</v>
      </c>
      <c r="J134" s="1367"/>
    </row>
    <row r="135" spans="1:10" ht="11.25" customHeight="1" x14ac:dyDescent="0.25">
      <c r="A135" s="305" t="s">
        <v>125</v>
      </c>
      <c r="B135" s="787">
        <v>771.16303781051113</v>
      </c>
      <c r="C135" s="1368" t="s">
        <v>1232</v>
      </c>
      <c r="D135" s="787" t="s">
        <v>1014</v>
      </c>
      <c r="E135" s="654" t="s">
        <v>1014</v>
      </c>
      <c r="F135" s="654">
        <v>771.16303781051113</v>
      </c>
      <c r="G135" s="654">
        <v>3855.8151890525555</v>
      </c>
      <c r="H135" s="757" t="s">
        <v>564</v>
      </c>
      <c r="J135" s="1367"/>
    </row>
    <row r="136" spans="1:10" ht="11.25" customHeight="1" x14ac:dyDescent="0.25">
      <c r="A136" s="279" t="s">
        <v>517</v>
      </c>
      <c r="B136" s="787">
        <v>0.78214285714285714</v>
      </c>
      <c r="C136" s="1368" t="s">
        <v>1232</v>
      </c>
      <c r="D136" s="787" t="s">
        <v>1014</v>
      </c>
      <c r="E136" s="654" t="s">
        <v>1014</v>
      </c>
      <c r="F136" s="654">
        <v>0.78214285714285714</v>
      </c>
      <c r="G136" s="654">
        <v>0.78214285714285714</v>
      </c>
      <c r="H136" s="757" t="s">
        <v>564</v>
      </c>
      <c r="J136" s="1367"/>
    </row>
    <row r="137" spans="1:10" ht="11.25" customHeight="1" x14ac:dyDescent="0.25">
      <c r="A137" s="279" t="s">
        <v>380</v>
      </c>
      <c r="B137" s="787">
        <v>817.67394716981141</v>
      </c>
      <c r="C137" s="1368" t="s">
        <v>1465</v>
      </c>
      <c r="D137" s="787" t="s">
        <v>1014</v>
      </c>
      <c r="E137" s="654" t="s">
        <v>1014</v>
      </c>
      <c r="F137" s="654">
        <v>995.28349779551559</v>
      </c>
      <c r="G137" s="654">
        <v>4976.4174889775777</v>
      </c>
      <c r="H137" s="757">
        <v>817.67394716981141</v>
      </c>
      <c r="J137" s="1367"/>
    </row>
    <row r="138" spans="1:10" ht="11.25" customHeight="1" x14ac:dyDescent="0.25">
      <c r="A138" s="279" t="s">
        <v>28</v>
      </c>
      <c r="B138" s="787">
        <v>0.49324285115830596</v>
      </c>
      <c r="C138" s="1368" t="s">
        <v>1445</v>
      </c>
      <c r="D138" s="787">
        <v>0.49324285115830596</v>
      </c>
      <c r="E138" s="654" t="s">
        <v>1014</v>
      </c>
      <c r="F138" s="654" t="s">
        <v>1014</v>
      </c>
      <c r="G138" s="654" t="s">
        <v>1014</v>
      </c>
      <c r="H138" s="757" t="s">
        <v>564</v>
      </c>
      <c r="J138" s="1367"/>
    </row>
    <row r="139" spans="1:10" ht="11.25" customHeight="1" x14ac:dyDescent="0.25">
      <c r="A139" s="279" t="s">
        <v>66</v>
      </c>
      <c r="B139" s="787">
        <v>476.82844714786853</v>
      </c>
      <c r="C139" s="1368" t="s">
        <v>1232</v>
      </c>
      <c r="D139" s="787" t="s">
        <v>1014</v>
      </c>
      <c r="E139" s="654" t="s">
        <v>1014</v>
      </c>
      <c r="F139" s="654">
        <v>476.82844714786853</v>
      </c>
      <c r="G139" s="654">
        <v>476.82844714786853</v>
      </c>
      <c r="H139" s="757">
        <v>5430.5482924528296</v>
      </c>
      <c r="J139" s="1367"/>
    </row>
    <row r="140" spans="1:10" ht="11.25" customHeight="1" x14ac:dyDescent="0.25">
      <c r="A140" s="279" t="s">
        <v>65</v>
      </c>
      <c r="B140" s="787">
        <v>260.97470160330187</v>
      </c>
      <c r="C140" s="1368" t="s">
        <v>1232</v>
      </c>
      <c r="D140" s="787" t="s">
        <v>1014</v>
      </c>
      <c r="E140" s="654" t="s">
        <v>1014</v>
      </c>
      <c r="F140" s="654">
        <v>260.97470160330187</v>
      </c>
      <c r="G140" s="654">
        <v>260.97470160330187</v>
      </c>
      <c r="H140" s="757">
        <v>500</v>
      </c>
      <c r="J140" s="1367"/>
    </row>
    <row r="141" spans="1:10" ht="11.25" customHeight="1" x14ac:dyDescent="0.25">
      <c r="A141" s="279" t="s">
        <v>825</v>
      </c>
      <c r="B141" s="787">
        <v>9385.7142857142862</v>
      </c>
      <c r="C141" s="1368" t="s">
        <v>1232</v>
      </c>
      <c r="D141" s="787" t="s">
        <v>1014</v>
      </c>
      <c r="E141" s="654" t="s">
        <v>1014</v>
      </c>
      <c r="F141" s="654">
        <v>9385.7142857142862</v>
      </c>
      <c r="G141" s="654">
        <v>9385.7142857142862</v>
      </c>
      <c r="H141" s="757" t="s">
        <v>564</v>
      </c>
      <c r="J141" s="1367"/>
    </row>
    <row r="142" spans="1:10" ht="11.25" customHeight="1" x14ac:dyDescent="0.25">
      <c r="A142" s="279" t="s">
        <v>868</v>
      </c>
      <c r="B142" s="787">
        <v>8.228381778572091</v>
      </c>
      <c r="C142" s="1368" t="s">
        <v>1445</v>
      </c>
      <c r="D142" s="787">
        <v>8.228381778572091</v>
      </c>
      <c r="E142" s="654" t="s">
        <v>1014</v>
      </c>
      <c r="F142" s="654">
        <v>12.423206309478356</v>
      </c>
      <c r="G142" s="654">
        <v>62.116031547391785</v>
      </c>
      <c r="H142" s="757" t="s">
        <v>564</v>
      </c>
      <c r="J142" s="1367"/>
    </row>
    <row r="143" spans="1:10" ht="11.25" customHeight="1" x14ac:dyDescent="0.25">
      <c r="A143" s="279" t="s">
        <v>869</v>
      </c>
      <c r="B143" s="787">
        <v>639.65388301886787</v>
      </c>
      <c r="C143" s="1368" t="s">
        <v>1465</v>
      </c>
      <c r="D143" s="787" t="s">
        <v>1014</v>
      </c>
      <c r="E143" s="654" t="s">
        <v>1014</v>
      </c>
      <c r="F143" s="654">
        <v>1763.1358445636956</v>
      </c>
      <c r="G143" s="654">
        <v>8815.6792228184786</v>
      </c>
      <c r="H143" s="757">
        <v>639.65388301886787</v>
      </c>
      <c r="J143" s="1367"/>
    </row>
    <row r="144" spans="1:10" ht="11.25" customHeight="1" x14ac:dyDescent="0.25">
      <c r="A144" s="279" t="s">
        <v>518</v>
      </c>
      <c r="B144" s="787">
        <v>0.32364531998538026</v>
      </c>
      <c r="C144" s="1368" t="s">
        <v>1232</v>
      </c>
      <c r="D144" s="787">
        <v>1.2305006838206225</v>
      </c>
      <c r="E144" s="654" t="s">
        <v>1014</v>
      </c>
      <c r="F144" s="654">
        <v>0.32364531998538026</v>
      </c>
      <c r="G144" s="654">
        <v>1.6182265999269014</v>
      </c>
      <c r="H144" s="757">
        <v>2160.2214339622642</v>
      </c>
      <c r="J144" s="1367"/>
    </row>
    <row r="145" spans="1:10" ht="11.25" customHeight="1" x14ac:dyDescent="0.25">
      <c r="A145" s="279" t="s">
        <v>519</v>
      </c>
      <c r="B145" s="787">
        <v>0.88767733974939533</v>
      </c>
      <c r="C145" s="1368" t="s">
        <v>1232</v>
      </c>
      <c r="D145" s="787" t="s">
        <v>381</v>
      </c>
      <c r="E145" s="654">
        <v>0.94</v>
      </c>
      <c r="F145" s="654">
        <v>0.88767733974939533</v>
      </c>
      <c r="G145" s="654">
        <v>4.4383866987469762</v>
      </c>
      <c r="H145" s="757">
        <v>691.10178616352209</v>
      </c>
      <c r="J145" s="1367"/>
    </row>
    <row r="146" spans="1:10" ht="11.25" customHeight="1" x14ac:dyDescent="0.25">
      <c r="A146" s="279" t="s">
        <v>520</v>
      </c>
      <c r="B146" s="787">
        <v>1264.2595039500575</v>
      </c>
      <c r="C146" s="1368" t="s">
        <v>1232</v>
      </c>
      <c r="D146" s="787" t="s">
        <v>1014</v>
      </c>
      <c r="E146" s="654" t="s">
        <v>1014</v>
      </c>
      <c r="F146" s="654">
        <v>1264.2595039500575</v>
      </c>
      <c r="G146" s="654">
        <v>6321.2975197502874</v>
      </c>
      <c r="H146" s="757" t="s">
        <v>564</v>
      </c>
      <c r="J146" s="1367"/>
    </row>
    <row r="147" spans="1:10" ht="11.25" customHeight="1" x14ac:dyDescent="0.25">
      <c r="A147" s="279" t="s">
        <v>521</v>
      </c>
      <c r="B147" s="787">
        <v>12.642735911142926</v>
      </c>
      <c r="C147" s="1368" t="s">
        <v>1232</v>
      </c>
      <c r="D147" s="787">
        <v>49.324348829664565</v>
      </c>
      <c r="E147" s="654" t="s">
        <v>1014</v>
      </c>
      <c r="F147" s="654">
        <v>12.642735911142926</v>
      </c>
      <c r="G147" s="654">
        <v>63.213679555714634</v>
      </c>
      <c r="H147" s="757" t="s">
        <v>564</v>
      </c>
      <c r="J147" s="1367"/>
    </row>
    <row r="148" spans="1:10" ht="11.25" customHeight="1" x14ac:dyDescent="0.25">
      <c r="A148" s="305" t="s">
        <v>126</v>
      </c>
      <c r="B148" s="787">
        <v>126.42735911142927</v>
      </c>
      <c r="C148" s="1368" t="s">
        <v>1232</v>
      </c>
      <c r="D148" s="787" t="s">
        <v>1014</v>
      </c>
      <c r="E148" s="654" t="s">
        <v>1014</v>
      </c>
      <c r="F148" s="654">
        <v>126.42735911142927</v>
      </c>
      <c r="G148" s="654">
        <v>632.13679555714634</v>
      </c>
      <c r="H148" s="757" t="s">
        <v>564</v>
      </c>
      <c r="J148" s="1367"/>
    </row>
    <row r="149" spans="1:10" ht="11.25" customHeight="1" x14ac:dyDescent="0.25">
      <c r="A149" s="279" t="s">
        <v>127</v>
      </c>
      <c r="B149" s="787">
        <v>101.14188728914341</v>
      </c>
      <c r="C149" s="1368" t="s">
        <v>1232</v>
      </c>
      <c r="D149" s="787" t="s">
        <v>1014</v>
      </c>
      <c r="E149" s="654" t="s">
        <v>1014</v>
      </c>
      <c r="F149" s="654">
        <v>101.14188728914341</v>
      </c>
      <c r="G149" s="654">
        <v>505.70943644571707</v>
      </c>
      <c r="H149" s="757" t="s">
        <v>564</v>
      </c>
      <c r="J149" s="1367"/>
    </row>
    <row r="150" spans="1:10" ht="11.25" customHeight="1" x14ac:dyDescent="0.25">
      <c r="A150" s="279" t="s">
        <v>128</v>
      </c>
      <c r="B150" s="787">
        <v>1.5940137128402977E-3</v>
      </c>
      <c r="C150" s="1368" t="s">
        <v>1447</v>
      </c>
      <c r="D150" s="787">
        <v>5.026274435763381E-3</v>
      </c>
      <c r="E150" s="654">
        <v>1.5940137128402977E-3</v>
      </c>
      <c r="F150" s="654">
        <v>1.0546949942082575</v>
      </c>
      <c r="G150" s="654">
        <v>5.2734749710412876</v>
      </c>
      <c r="H150" s="757">
        <v>1395.5380503144659</v>
      </c>
      <c r="J150" s="1367"/>
    </row>
    <row r="151" spans="1:10" ht="11.25" customHeight="1" x14ac:dyDescent="0.25">
      <c r="A151" s="279" t="s">
        <v>129</v>
      </c>
      <c r="B151" s="787">
        <v>0.15845058605710996</v>
      </c>
      <c r="C151" s="1368" t="s">
        <v>1232</v>
      </c>
      <c r="D151" s="787" t="s">
        <v>1014</v>
      </c>
      <c r="E151" s="654" t="s">
        <v>1014</v>
      </c>
      <c r="F151" s="654">
        <v>0.15845058605710996</v>
      </c>
      <c r="G151" s="654">
        <v>0.79225293028554977</v>
      </c>
      <c r="H151" s="757">
        <v>311.17425056603776</v>
      </c>
      <c r="J151" s="1367"/>
    </row>
    <row r="152" spans="1:10" ht="11.25" customHeight="1" x14ac:dyDescent="0.25">
      <c r="A152" s="279" t="s">
        <v>643</v>
      </c>
      <c r="B152" s="787">
        <v>90.290661719233142</v>
      </c>
      <c r="C152" s="1368" t="s">
        <v>1445</v>
      </c>
      <c r="D152" s="787">
        <v>90.290661719233142</v>
      </c>
      <c r="E152" s="654" t="s">
        <v>1014</v>
      </c>
      <c r="F152" s="654">
        <v>117.32142857142857</v>
      </c>
      <c r="G152" s="654">
        <v>586.60714285714289</v>
      </c>
      <c r="H152" s="757" t="s">
        <v>564</v>
      </c>
      <c r="J152" s="1367"/>
    </row>
    <row r="153" spans="1:10" ht="11.25" customHeight="1" x14ac:dyDescent="0.25">
      <c r="A153" s="305" t="s">
        <v>999</v>
      </c>
      <c r="B153" s="787">
        <v>449.03985437165932</v>
      </c>
      <c r="C153" s="1368" t="s">
        <v>1232</v>
      </c>
      <c r="D153" s="787" t="s">
        <v>1014</v>
      </c>
      <c r="E153" s="654" t="s">
        <v>1014</v>
      </c>
      <c r="F153" s="654">
        <v>449.03985437165932</v>
      </c>
      <c r="G153" s="654">
        <v>2245.1992718582965</v>
      </c>
      <c r="H153" s="757" t="s">
        <v>564</v>
      </c>
      <c r="J153" s="1367"/>
    </row>
    <row r="154" spans="1:10" ht="11.25" customHeight="1" x14ac:dyDescent="0.25">
      <c r="A154" s="305" t="s">
        <v>644</v>
      </c>
      <c r="B154" s="787">
        <v>31.237531954550995</v>
      </c>
      <c r="C154" s="1368" t="s">
        <v>1232</v>
      </c>
      <c r="D154" s="787" t="s">
        <v>1014</v>
      </c>
      <c r="E154" s="654" t="s">
        <v>1014</v>
      </c>
      <c r="F154" s="654">
        <v>31.237531954550995</v>
      </c>
      <c r="G154" s="654">
        <v>156.18765977275498</v>
      </c>
      <c r="H154" s="757" t="s">
        <v>564</v>
      </c>
      <c r="J154" s="1367"/>
    </row>
    <row r="155" spans="1:10" ht="11.25" customHeight="1" x14ac:dyDescent="0.25">
      <c r="A155" s="305" t="s">
        <v>646</v>
      </c>
      <c r="B155" s="787">
        <v>7.2694180429212993</v>
      </c>
      <c r="C155" s="1368" t="s">
        <v>1232</v>
      </c>
      <c r="D155" s="787">
        <v>21.260583693307051</v>
      </c>
      <c r="E155" s="654" t="s">
        <v>1014</v>
      </c>
      <c r="F155" s="654">
        <v>7.2694180429212993</v>
      </c>
      <c r="G155" s="654">
        <v>36.347090214606496</v>
      </c>
      <c r="H155" s="757" t="s">
        <v>564</v>
      </c>
      <c r="J155" s="1367"/>
    </row>
    <row r="156" spans="1:10" ht="11.25" customHeight="1" x14ac:dyDescent="0.25">
      <c r="A156" s="279" t="s">
        <v>522</v>
      </c>
      <c r="B156" s="787">
        <v>77.999214351185017</v>
      </c>
      <c r="C156" s="1368" t="s">
        <v>1232</v>
      </c>
      <c r="D156" s="787" t="s">
        <v>1014</v>
      </c>
      <c r="E156" s="654" t="s">
        <v>1014</v>
      </c>
      <c r="F156" s="654">
        <v>77.999214351185017</v>
      </c>
      <c r="G156" s="654">
        <v>389.99607175592507</v>
      </c>
      <c r="H156" s="757" t="s">
        <v>564</v>
      </c>
      <c r="J156" s="1367"/>
    </row>
    <row r="157" spans="1:10" ht="11.25" customHeight="1" x14ac:dyDescent="0.25">
      <c r="A157" s="279" t="s">
        <v>523</v>
      </c>
      <c r="B157" s="787">
        <v>5.8999999999999997E-2</v>
      </c>
      <c r="C157" s="1368" t="s">
        <v>1447</v>
      </c>
      <c r="D157" s="787" t="s">
        <v>381</v>
      </c>
      <c r="E157" s="654">
        <v>5.8999999999999997E-2</v>
      </c>
      <c r="F157" s="654">
        <v>14.769270064768918</v>
      </c>
      <c r="G157" s="654">
        <v>73.84635032384459</v>
      </c>
      <c r="H157" s="757">
        <v>3859.8471446540889</v>
      </c>
      <c r="J157" s="1367"/>
    </row>
    <row r="158" spans="1:10" ht="11.25" customHeight="1" x14ac:dyDescent="0.25">
      <c r="A158" s="279" t="s">
        <v>524</v>
      </c>
      <c r="B158" s="787">
        <v>124.60118770799056</v>
      </c>
      <c r="C158" s="1368" t="s">
        <v>1232</v>
      </c>
      <c r="D158" s="787" t="s">
        <v>1014</v>
      </c>
      <c r="E158" s="654" t="s">
        <v>1014</v>
      </c>
      <c r="F158" s="654">
        <v>124.60118770799056</v>
      </c>
      <c r="G158" s="654">
        <v>623.00593853995281</v>
      </c>
      <c r="H158" s="757">
        <v>259.54240000000004</v>
      </c>
      <c r="J158" s="1367"/>
    </row>
    <row r="159" spans="1:10" ht="11.25" customHeight="1" thickBot="1" x14ac:dyDescent="0.3">
      <c r="A159" s="281" t="s">
        <v>525</v>
      </c>
      <c r="B159" s="961">
        <v>4692.8571428571431</v>
      </c>
      <c r="C159" s="1369" t="s">
        <v>1232</v>
      </c>
      <c r="D159" s="961" t="s">
        <v>1014</v>
      </c>
      <c r="E159" s="1035" t="s">
        <v>1014</v>
      </c>
      <c r="F159" s="1035">
        <v>4692.8571428571431</v>
      </c>
      <c r="G159" s="1035">
        <v>23464.285714285717</v>
      </c>
      <c r="H159" s="762" t="s">
        <v>564</v>
      </c>
      <c r="J159" s="1367"/>
    </row>
    <row r="160" spans="1:10" ht="13.8" thickTop="1" x14ac:dyDescent="0.25">
      <c r="A160" s="290" t="s">
        <v>1234</v>
      </c>
      <c r="B160" s="913"/>
      <c r="C160" s="1370"/>
      <c r="D160" s="606"/>
      <c r="E160" s="606"/>
      <c r="F160" s="606"/>
      <c r="G160" s="277"/>
      <c r="H160" s="607"/>
    </row>
    <row r="161" spans="1:8" x14ac:dyDescent="0.25">
      <c r="A161" s="66" t="s">
        <v>529</v>
      </c>
      <c r="B161" s="604"/>
      <c r="C161" s="605"/>
      <c r="D161" s="606"/>
      <c r="E161" s="606"/>
      <c r="F161" s="606"/>
      <c r="G161" s="606"/>
      <c r="H161" s="607"/>
    </row>
    <row r="162" spans="1:8" x14ac:dyDescent="0.25">
      <c r="A162" s="603" t="s">
        <v>531</v>
      </c>
      <c r="B162" s="604"/>
      <c r="C162" s="605"/>
      <c r="D162" s="606"/>
      <c r="E162" s="606"/>
      <c r="F162" s="606"/>
      <c r="G162" s="606"/>
      <c r="H162" s="607"/>
    </row>
    <row r="163" spans="1:8" ht="24" customHeight="1" x14ac:dyDescent="0.25">
      <c r="A163" s="1625" t="s">
        <v>1470</v>
      </c>
      <c r="B163" s="1626"/>
      <c r="C163" s="1626"/>
      <c r="D163" s="1626"/>
      <c r="E163" s="1626"/>
      <c r="F163" s="1626"/>
      <c r="G163" s="1626"/>
      <c r="H163" s="1627"/>
    </row>
    <row r="164" spans="1:8" ht="36.75" customHeight="1" x14ac:dyDescent="0.25">
      <c r="A164" s="1700" t="s">
        <v>1162</v>
      </c>
      <c r="B164" s="1629"/>
      <c r="C164" s="1629"/>
      <c r="D164" s="1629"/>
      <c r="E164" s="1629"/>
      <c r="F164" s="1629"/>
      <c r="G164" s="1629"/>
      <c r="H164" s="1630"/>
    </row>
    <row r="165" spans="1:8" ht="26.25" customHeight="1" x14ac:dyDescent="0.25">
      <c r="A165" s="1700" t="s">
        <v>1099</v>
      </c>
      <c r="B165" s="1629"/>
      <c r="C165" s="1629"/>
      <c r="D165" s="1629"/>
      <c r="E165" s="1629"/>
      <c r="F165" s="1629"/>
      <c r="G165" s="1629"/>
      <c r="H165" s="1630"/>
    </row>
    <row r="166" spans="1:8" ht="14.25" customHeight="1" x14ac:dyDescent="0.25">
      <c r="A166" s="1700" t="s">
        <v>1164</v>
      </c>
      <c r="B166" s="1629"/>
      <c r="C166" s="1629"/>
      <c r="D166" s="1629"/>
      <c r="E166" s="1629"/>
      <c r="F166" s="1629"/>
      <c r="G166" s="1629"/>
      <c r="H166" s="1630"/>
    </row>
    <row r="167" spans="1:8" x14ac:dyDescent="0.25">
      <c r="A167" s="332"/>
      <c r="B167" s="604"/>
      <c r="C167" s="605"/>
      <c r="D167" s="606"/>
      <c r="E167" s="606"/>
      <c r="F167" s="606"/>
      <c r="G167" s="606"/>
      <c r="H167" s="607"/>
    </row>
    <row r="168" spans="1:8" x14ac:dyDescent="0.25">
      <c r="A168" s="67" t="s">
        <v>586</v>
      </c>
      <c r="B168" s="768"/>
      <c r="C168" s="886"/>
      <c r="D168" s="606"/>
      <c r="E168" s="606"/>
      <c r="F168" s="606"/>
      <c r="G168" s="606"/>
      <c r="H168" s="607"/>
    </row>
    <row r="169" spans="1:8" ht="24.75" customHeight="1" x14ac:dyDescent="0.25">
      <c r="A169" s="1709" t="s">
        <v>1143</v>
      </c>
      <c r="B169" s="1629"/>
      <c r="C169" s="1629"/>
      <c r="D169" s="1629"/>
      <c r="E169" s="1629"/>
      <c r="F169" s="1629"/>
      <c r="G169" s="1629"/>
      <c r="H169" s="1630"/>
    </row>
    <row r="170" spans="1:8" x14ac:dyDescent="0.25">
      <c r="A170" s="332" t="s">
        <v>848</v>
      </c>
      <c r="B170" s="768"/>
      <c r="C170" s="886"/>
      <c r="D170" s="606"/>
      <c r="E170" s="606"/>
      <c r="F170" s="606"/>
      <c r="G170" s="606"/>
      <c r="H170" s="607"/>
    </row>
    <row r="171" spans="1:8" x14ac:dyDescent="0.25">
      <c r="A171" s="67" t="s">
        <v>1142</v>
      </c>
      <c r="B171" s="768"/>
      <c r="C171" s="886"/>
      <c r="D171" s="606"/>
      <c r="E171" s="606"/>
      <c r="F171" s="606"/>
      <c r="G171" s="606"/>
      <c r="H171" s="963"/>
    </row>
    <row r="172" spans="1:8" ht="24.75" customHeight="1" x14ac:dyDescent="0.25">
      <c r="A172" s="1707" t="s">
        <v>1158</v>
      </c>
      <c r="B172" s="1708"/>
      <c r="C172" s="1708"/>
      <c r="D172" s="1708"/>
      <c r="E172" s="1708"/>
      <c r="F172" s="1708"/>
      <c r="G172" s="1708"/>
      <c r="H172" s="1630"/>
    </row>
    <row r="173" spans="1:8" x14ac:dyDescent="0.25">
      <c r="A173" s="332" t="s">
        <v>33</v>
      </c>
      <c r="B173" s="768"/>
      <c r="C173" s="886"/>
      <c r="D173" s="606"/>
      <c r="E173" s="606"/>
      <c r="F173" s="606"/>
      <c r="G173" s="606"/>
      <c r="H173" s="607"/>
    </row>
    <row r="174" spans="1:8" ht="13.8" thickBot="1" x14ac:dyDescent="0.3">
      <c r="A174" s="920" t="s">
        <v>1134</v>
      </c>
      <c r="B174" s="922"/>
      <c r="C174" s="921"/>
      <c r="D174" s="1253"/>
      <c r="E174" s="1253"/>
      <c r="F174" s="1253"/>
      <c r="G174" s="1253"/>
      <c r="H174" s="1254"/>
    </row>
    <row r="175" spans="1:8" ht="13.8" thickTop="1" x14ac:dyDescent="0.25">
      <c r="C175" s="857"/>
      <c r="D175" s="298"/>
      <c r="E175" s="298"/>
      <c r="F175" s="298"/>
      <c r="G175" s="298"/>
      <c r="H175" s="298"/>
    </row>
    <row r="176" spans="1:8" x14ac:dyDescent="0.25">
      <c r="C176" s="857"/>
      <c r="D176" s="298"/>
      <c r="E176" s="298"/>
      <c r="F176" s="298"/>
      <c r="G176" s="298"/>
      <c r="H176" s="298"/>
    </row>
    <row r="177" spans="3:8" x14ac:dyDescent="0.25">
      <c r="C177" s="857"/>
      <c r="D177" s="298"/>
      <c r="E177" s="298"/>
      <c r="F177" s="298"/>
      <c r="G177" s="298"/>
      <c r="H177" s="298"/>
    </row>
    <row r="178" spans="3:8" x14ac:dyDescent="0.25">
      <c r="C178" s="857"/>
      <c r="D178" s="298"/>
      <c r="E178" s="298"/>
      <c r="F178" s="298"/>
      <c r="G178" s="298"/>
      <c r="H178" s="298"/>
    </row>
    <row r="179" spans="3:8" x14ac:dyDescent="0.25">
      <c r="C179" s="857"/>
      <c r="D179" s="298"/>
      <c r="E179" s="298"/>
      <c r="F179" s="298"/>
      <c r="G179" s="298"/>
      <c r="H179" s="298"/>
    </row>
    <row r="180" spans="3:8" x14ac:dyDescent="0.25">
      <c r="C180" s="857"/>
      <c r="D180" s="298"/>
      <c r="E180" s="298"/>
      <c r="F180" s="298"/>
      <c r="G180" s="298"/>
      <c r="H180" s="298"/>
    </row>
  </sheetData>
  <sheetProtection algorithmName="SHA-512" hashValue="MdNzG8+LbiAFWiZfNTHyB5YTrq0MlHgcJtnvpVBbKd58zNOpHstoUDQd/4xtBi5db54Q1ORB5Ot6NnzTVtGB2A==" saltValue="IQdoq4NCn/qatExRwwGkAg==" spinCount="100000" sheet="1" objects="1" scenarios="1"/>
  <mergeCells count="6">
    <mergeCell ref="A172:H172"/>
    <mergeCell ref="A164:H164"/>
    <mergeCell ref="A165:H165"/>
    <mergeCell ref="A163:H163"/>
    <mergeCell ref="A166:H166"/>
    <mergeCell ref="A169:H169"/>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4"/>
  <sheetViews>
    <sheetView zoomScaleNormal="100" workbookViewId="0">
      <pane ySplit="1956" topLeftCell="A6" activePane="bottomLeft"/>
      <selection sqref="A1:XFD1048576"/>
      <selection pane="bottomLeft" activeCell="A9" sqref="A9"/>
    </sheetView>
  </sheetViews>
  <sheetFormatPr defaultColWidth="9.109375" defaultRowHeight="13.2" x14ac:dyDescent="0.25"/>
  <cols>
    <col min="1" max="1" width="40.6640625" style="297" customWidth="1"/>
    <col min="2" max="2" width="13.6640625" style="925" customWidth="1"/>
    <col min="3" max="3" width="25.33203125" style="924" customWidth="1"/>
    <col min="4" max="7" width="13.6640625" style="297" customWidth="1"/>
    <col min="8" max="11" width="9" style="289" customWidth="1"/>
    <col min="12" max="16384" width="9.109375" style="297"/>
  </cols>
  <sheetData>
    <row r="1" spans="1:9" ht="31.2" x14ac:dyDescent="0.3">
      <c r="A1" s="545" t="s">
        <v>620</v>
      </c>
      <c r="B1" s="1344"/>
      <c r="C1" s="1345"/>
      <c r="D1" s="1346"/>
      <c r="E1" s="1346"/>
      <c r="F1" s="1346"/>
      <c r="G1" s="1346"/>
    </row>
    <row r="2" spans="1:9" ht="13.8" thickBot="1" x14ac:dyDescent="0.3">
      <c r="A2" s="285"/>
      <c r="B2" s="894"/>
      <c r="C2" s="1371"/>
      <c r="D2" s="298"/>
      <c r="E2" s="298"/>
      <c r="F2" s="298"/>
      <c r="G2" s="298"/>
    </row>
    <row r="3" spans="1:9" ht="13.8" thickTop="1" x14ac:dyDescent="0.25">
      <c r="A3" s="295"/>
      <c r="B3" s="1348" t="s">
        <v>583</v>
      </c>
      <c r="C3" s="1372"/>
      <c r="D3" s="1350" t="s">
        <v>345</v>
      </c>
      <c r="E3" s="1351" t="s">
        <v>346</v>
      </c>
      <c r="F3" s="1352" t="s">
        <v>346</v>
      </c>
      <c r="G3" s="1373"/>
    </row>
    <row r="4" spans="1:9" x14ac:dyDescent="0.25">
      <c r="A4" s="933"/>
      <c r="B4" s="985" t="s">
        <v>169</v>
      </c>
      <c r="C4" s="1374"/>
      <c r="D4" s="1355" t="s">
        <v>388</v>
      </c>
      <c r="E4" s="1356" t="s">
        <v>1161</v>
      </c>
      <c r="F4" s="1357" t="s">
        <v>584</v>
      </c>
      <c r="G4" s="1375" t="s">
        <v>585</v>
      </c>
    </row>
    <row r="5" spans="1:9" ht="13.8" thickBot="1" x14ac:dyDescent="0.3">
      <c r="A5" s="1359" t="s">
        <v>953</v>
      </c>
      <c r="B5" s="1360" t="s">
        <v>956</v>
      </c>
      <c r="C5" s="1376" t="s">
        <v>526</v>
      </c>
      <c r="D5" s="1362" t="s">
        <v>956</v>
      </c>
      <c r="E5" s="1363" t="s">
        <v>956</v>
      </c>
      <c r="F5" s="1364" t="s">
        <v>956</v>
      </c>
      <c r="G5" s="1377" t="s">
        <v>956</v>
      </c>
    </row>
    <row r="6" spans="1:9" ht="11.25" customHeight="1" x14ac:dyDescent="0.25">
      <c r="A6" s="309" t="s">
        <v>589</v>
      </c>
      <c r="B6" s="783">
        <v>7052.0022636799531</v>
      </c>
      <c r="C6" s="1048" t="s">
        <v>1232</v>
      </c>
      <c r="D6" s="783" t="s">
        <v>1014</v>
      </c>
      <c r="E6" s="1032">
        <v>7052.0022636799531</v>
      </c>
      <c r="F6" s="1032">
        <v>35260.011318399767</v>
      </c>
      <c r="G6" s="754" t="s">
        <v>564</v>
      </c>
      <c r="I6" s="1367"/>
    </row>
    <row r="7" spans="1:9" ht="11.25" customHeight="1" x14ac:dyDescent="0.25">
      <c r="A7" s="279" t="s">
        <v>590</v>
      </c>
      <c r="B7" s="787">
        <v>2707.5671333889591</v>
      </c>
      <c r="C7" s="1051" t="s">
        <v>1232</v>
      </c>
      <c r="D7" s="787" t="s">
        <v>1014</v>
      </c>
      <c r="E7" s="654">
        <v>2707.5671333889591</v>
      </c>
      <c r="F7" s="654">
        <v>13537.835666944795</v>
      </c>
      <c r="G7" s="757" t="s">
        <v>564</v>
      </c>
      <c r="I7" s="1367"/>
    </row>
    <row r="8" spans="1:9" ht="11.25" customHeight="1" x14ac:dyDescent="0.25">
      <c r="A8" s="279" t="s">
        <v>591</v>
      </c>
      <c r="B8" s="787">
        <v>114665.0314465409</v>
      </c>
      <c r="C8" s="1051" t="s">
        <v>1465</v>
      </c>
      <c r="D8" s="787" t="s">
        <v>1014</v>
      </c>
      <c r="E8" s="654">
        <v>137844.82776734018</v>
      </c>
      <c r="F8" s="654">
        <v>689224.13883670093</v>
      </c>
      <c r="G8" s="757">
        <v>114665.0314465409</v>
      </c>
      <c r="I8" s="1367"/>
    </row>
    <row r="9" spans="1:9" ht="11.25" customHeight="1" x14ac:dyDescent="0.25">
      <c r="A9" s="279" t="s">
        <v>592</v>
      </c>
      <c r="B9" s="787">
        <v>56.372338182064269</v>
      </c>
      <c r="C9" s="1051" t="s">
        <v>1232</v>
      </c>
      <c r="D9" s="787">
        <v>92.848557005752909</v>
      </c>
      <c r="E9" s="654">
        <v>56.372338182064269</v>
      </c>
      <c r="F9" s="654">
        <v>112.74467636412854</v>
      </c>
      <c r="G9" s="757" t="s">
        <v>564</v>
      </c>
      <c r="I9" s="1367"/>
    </row>
    <row r="10" spans="1:9" ht="11.25" customHeight="1" x14ac:dyDescent="0.25">
      <c r="A10" s="279" t="s">
        <v>171</v>
      </c>
      <c r="B10" s="787">
        <v>1477.1928838425004</v>
      </c>
      <c r="C10" s="1051" t="s">
        <v>1232</v>
      </c>
      <c r="D10" s="787" t="s">
        <v>1014</v>
      </c>
      <c r="E10" s="654">
        <v>1477.1928838425004</v>
      </c>
      <c r="F10" s="654">
        <v>7385.9644192125015</v>
      </c>
      <c r="G10" s="757" t="s">
        <v>564</v>
      </c>
      <c r="I10" s="1367"/>
    </row>
    <row r="11" spans="1:9" ht="11.25" customHeight="1" x14ac:dyDescent="0.25">
      <c r="A11" s="305" t="s">
        <v>172</v>
      </c>
      <c r="B11" s="787">
        <v>455.62956068416213</v>
      </c>
      <c r="C11" s="1051" t="s">
        <v>1232</v>
      </c>
      <c r="D11" s="787" t="s">
        <v>1014</v>
      </c>
      <c r="E11" s="654">
        <v>455.62956068416213</v>
      </c>
      <c r="F11" s="654">
        <v>2278.1478034208108</v>
      </c>
      <c r="G11" s="757" t="s">
        <v>564</v>
      </c>
      <c r="I11" s="1367"/>
    </row>
    <row r="12" spans="1:9" ht="11.25" customHeight="1" x14ac:dyDescent="0.25">
      <c r="A12" s="305" t="s">
        <v>103</v>
      </c>
      <c r="B12" s="787">
        <v>450.05662313422056</v>
      </c>
      <c r="C12" s="1051" t="s">
        <v>1232</v>
      </c>
      <c r="D12" s="787" t="s">
        <v>1014</v>
      </c>
      <c r="E12" s="654">
        <v>450.05662313422056</v>
      </c>
      <c r="F12" s="654">
        <v>2250.2831156711027</v>
      </c>
      <c r="G12" s="757" t="s">
        <v>564</v>
      </c>
      <c r="I12" s="1367"/>
    </row>
    <row r="13" spans="1:9" ht="11.25" customHeight="1" x14ac:dyDescent="0.25">
      <c r="A13" s="279" t="s">
        <v>593</v>
      </c>
      <c r="B13" s="787">
        <v>42008.40554873558</v>
      </c>
      <c r="C13" s="1051" t="s">
        <v>1232</v>
      </c>
      <c r="D13" s="787" t="s">
        <v>1014</v>
      </c>
      <c r="E13" s="654">
        <v>42008.40554873558</v>
      </c>
      <c r="F13" s="654">
        <v>210042.0277436779</v>
      </c>
      <c r="G13" s="757" t="s">
        <v>564</v>
      </c>
      <c r="I13" s="1367"/>
    </row>
    <row r="14" spans="1:9" ht="11.25" customHeight="1" x14ac:dyDescent="0.25">
      <c r="A14" s="279" t="s">
        <v>594</v>
      </c>
      <c r="B14" s="787">
        <v>93.440000000000012</v>
      </c>
      <c r="C14" s="1051" t="s">
        <v>1232</v>
      </c>
      <c r="D14" s="787" t="s">
        <v>1014</v>
      </c>
      <c r="E14" s="654">
        <v>93.440000000000012</v>
      </c>
      <c r="F14" s="654">
        <v>467.20000000000005</v>
      </c>
      <c r="G14" s="757" t="s">
        <v>564</v>
      </c>
      <c r="I14" s="1367"/>
    </row>
    <row r="15" spans="1:9" ht="11.25" customHeight="1" x14ac:dyDescent="0.25">
      <c r="A15" s="279" t="s">
        <v>731</v>
      </c>
      <c r="B15" s="787">
        <v>95</v>
      </c>
      <c r="C15" s="1051" t="s">
        <v>1469</v>
      </c>
      <c r="D15" s="787">
        <v>106.35125586916155</v>
      </c>
      <c r="E15" s="654">
        <v>309.8434810494814</v>
      </c>
      <c r="F15" s="654">
        <v>309.8434810494814</v>
      </c>
      <c r="G15" s="757" t="s">
        <v>564</v>
      </c>
      <c r="I15" s="1367"/>
    </row>
    <row r="16" spans="1:9" ht="11.25" customHeight="1" x14ac:dyDescent="0.25">
      <c r="A16" s="279" t="s">
        <v>104</v>
      </c>
      <c r="B16" s="787">
        <v>9.9906765090797123</v>
      </c>
      <c r="C16" s="1051" t="s">
        <v>1445</v>
      </c>
      <c r="D16" s="787">
        <v>9.9906765090797123</v>
      </c>
      <c r="E16" s="654">
        <v>5744.6389927208356</v>
      </c>
      <c r="F16" s="654">
        <v>28723.194963604179</v>
      </c>
      <c r="G16" s="757" t="s">
        <v>564</v>
      </c>
      <c r="I16" s="1367"/>
    </row>
    <row r="17" spans="1:9" ht="11.25" customHeight="1" x14ac:dyDescent="0.25">
      <c r="A17" s="279" t="s">
        <v>732</v>
      </c>
      <c r="B17" s="787">
        <v>4312.9987622831441</v>
      </c>
      <c r="C17" s="1051" t="s">
        <v>1466</v>
      </c>
      <c r="D17" s="787" t="s">
        <v>1014</v>
      </c>
      <c r="E17" s="654">
        <v>43322.181818181823</v>
      </c>
      <c r="F17" s="654">
        <v>216610.90909090912</v>
      </c>
      <c r="G17" s="757" t="s">
        <v>564</v>
      </c>
      <c r="I17" s="1367"/>
    </row>
    <row r="18" spans="1:9" ht="11.25" customHeight="1" x14ac:dyDescent="0.25">
      <c r="A18" s="279" t="s">
        <v>1245</v>
      </c>
      <c r="B18" s="787">
        <v>8206.627132458334</v>
      </c>
      <c r="C18" s="1051" t="s">
        <v>1232</v>
      </c>
      <c r="D18" s="787" t="s">
        <v>1014</v>
      </c>
      <c r="E18" s="654">
        <v>8206.627132458334</v>
      </c>
      <c r="F18" s="654">
        <v>41033.135662291672</v>
      </c>
      <c r="G18" s="757" t="s">
        <v>564</v>
      </c>
      <c r="I18" s="1367"/>
    </row>
    <row r="19" spans="1:9" ht="11.25" customHeight="1" x14ac:dyDescent="0.25">
      <c r="A19" s="279" t="s">
        <v>733</v>
      </c>
      <c r="B19" s="787">
        <v>5.4984587676927141</v>
      </c>
      <c r="C19" s="1051" t="s">
        <v>1445</v>
      </c>
      <c r="D19" s="787">
        <v>5.4984587676927141</v>
      </c>
      <c r="E19" s="654">
        <v>91.365174226887419</v>
      </c>
      <c r="F19" s="654">
        <v>456.82587113443708</v>
      </c>
      <c r="G19" s="757">
        <v>1867.9381761006287</v>
      </c>
      <c r="I19" s="1367"/>
    </row>
    <row r="20" spans="1:9" ht="11.25" customHeight="1" x14ac:dyDescent="0.25">
      <c r="A20" s="279" t="s">
        <v>734</v>
      </c>
      <c r="B20" s="787">
        <v>28.743691789227089</v>
      </c>
      <c r="C20" s="1051" t="s">
        <v>1445</v>
      </c>
      <c r="D20" s="787">
        <v>28.743691789227089</v>
      </c>
      <c r="E20" s="654" t="s">
        <v>1014</v>
      </c>
      <c r="F20" s="654" t="s">
        <v>1014</v>
      </c>
      <c r="G20" s="757" t="s">
        <v>564</v>
      </c>
      <c r="I20" s="1367"/>
    </row>
    <row r="21" spans="1:9" ht="11.25" customHeight="1" x14ac:dyDescent="0.25">
      <c r="A21" s="279" t="s">
        <v>735</v>
      </c>
      <c r="B21" s="787">
        <v>2.8898722340216239</v>
      </c>
      <c r="C21" s="1051" t="s">
        <v>1445</v>
      </c>
      <c r="D21" s="787">
        <v>2.8898722340216239</v>
      </c>
      <c r="E21" s="654" t="s">
        <v>1014</v>
      </c>
      <c r="F21" s="654" t="s">
        <v>1014</v>
      </c>
      <c r="G21" s="757" t="s">
        <v>564</v>
      </c>
      <c r="I21" s="1367"/>
    </row>
    <row r="22" spans="1:9" ht="11.25" customHeight="1" x14ac:dyDescent="0.25">
      <c r="A22" s="279" t="s">
        <v>736</v>
      </c>
      <c r="B22" s="787">
        <v>28.898722340216239</v>
      </c>
      <c r="C22" s="1051" t="s">
        <v>1445</v>
      </c>
      <c r="D22" s="787">
        <v>28.898722340216239</v>
      </c>
      <c r="E22" s="654" t="s">
        <v>1014</v>
      </c>
      <c r="F22" s="654" t="s">
        <v>1014</v>
      </c>
      <c r="G22" s="757" t="s">
        <v>564</v>
      </c>
      <c r="I22" s="1367"/>
    </row>
    <row r="23" spans="1:9" ht="11.25" customHeight="1" x14ac:dyDescent="0.25">
      <c r="A23" s="279" t="s">
        <v>737</v>
      </c>
      <c r="B23" s="787">
        <v>6027.5626817493348</v>
      </c>
      <c r="C23" s="1051" t="s">
        <v>1232</v>
      </c>
      <c r="D23" s="787" t="s">
        <v>1014</v>
      </c>
      <c r="E23" s="654">
        <v>6027.5626817493348</v>
      </c>
      <c r="F23" s="654">
        <v>30137.813408746675</v>
      </c>
      <c r="G23" s="757" t="s">
        <v>564</v>
      </c>
      <c r="I23" s="1367"/>
    </row>
    <row r="24" spans="1:9" ht="11.25" customHeight="1" x14ac:dyDescent="0.25">
      <c r="A24" s="279" t="s">
        <v>738</v>
      </c>
      <c r="B24" s="787">
        <v>288.93766161704684</v>
      </c>
      <c r="C24" s="1051" t="s">
        <v>1445</v>
      </c>
      <c r="D24" s="787">
        <v>288.93766161704684</v>
      </c>
      <c r="E24" s="654" t="s">
        <v>1014</v>
      </c>
      <c r="F24" s="654" t="s">
        <v>1014</v>
      </c>
      <c r="G24" s="757" t="s">
        <v>564</v>
      </c>
      <c r="I24" s="1367"/>
    </row>
    <row r="25" spans="1:9" ht="11.25" customHeight="1" x14ac:dyDescent="0.25">
      <c r="A25" s="279" t="s">
        <v>136</v>
      </c>
      <c r="B25" s="787">
        <v>152.95002061255673</v>
      </c>
      <c r="C25" s="1051" t="s">
        <v>1466</v>
      </c>
      <c r="D25" s="787">
        <v>6949.6</v>
      </c>
      <c r="E25" s="654">
        <v>458.21538461538461</v>
      </c>
      <c r="F25" s="654">
        <v>2291.0769230769229</v>
      </c>
      <c r="G25" s="757" t="s">
        <v>564</v>
      </c>
      <c r="I25" s="1367"/>
    </row>
    <row r="26" spans="1:9" ht="11.25" customHeight="1" x14ac:dyDescent="0.25">
      <c r="A26" s="279" t="s">
        <v>243</v>
      </c>
      <c r="B26" s="787">
        <v>42.699691527645108</v>
      </c>
      <c r="C26" s="1051" t="s">
        <v>1232</v>
      </c>
      <c r="D26" s="787">
        <v>264.27448237433299</v>
      </c>
      <c r="E26" s="654">
        <v>42.699691527645108</v>
      </c>
      <c r="F26" s="654">
        <v>213.49845763822555</v>
      </c>
      <c r="G26" s="757" t="s">
        <v>564</v>
      </c>
      <c r="I26" s="1367"/>
    </row>
    <row r="27" spans="1:9" ht="11.25" customHeight="1" x14ac:dyDescent="0.25">
      <c r="A27" s="279" t="s">
        <v>137</v>
      </c>
      <c r="B27" s="787">
        <v>1.0845935757845788</v>
      </c>
      <c r="C27" s="1051" t="s">
        <v>1445</v>
      </c>
      <c r="D27" s="787">
        <v>1.0845935757845788</v>
      </c>
      <c r="E27" s="654" t="s">
        <v>1014</v>
      </c>
      <c r="F27" s="654" t="s">
        <v>1014</v>
      </c>
      <c r="G27" s="757">
        <v>5046.3512704402519</v>
      </c>
      <c r="I27" s="1367"/>
    </row>
    <row r="28" spans="1:9" ht="11.25" customHeight="1" x14ac:dyDescent="0.25">
      <c r="A28" s="789" t="s">
        <v>1177</v>
      </c>
      <c r="B28" s="787">
        <v>16.938763304115653</v>
      </c>
      <c r="C28" s="1051" t="s">
        <v>1445</v>
      </c>
      <c r="D28" s="787">
        <v>16.938763304115653</v>
      </c>
      <c r="E28" s="654">
        <v>2068.9313160106294</v>
      </c>
      <c r="F28" s="654">
        <v>10344.656580053146</v>
      </c>
      <c r="G28" s="757">
        <v>793.69004465408796</v>
      </c>
      <c r="I28" s="1367"/>
    </row>
    <row r="29" spans="1:9" ht="11.25" customHeight="1" x14ac:dyDescent="0.25">
      <c r="A29" s="279" t="s">
        <v>138</v>
      </c>
      <c r="B29" s="787">
        <v>164.12866633177768</v>
      </c>
      <c r="C29" s="1051" t="s">
        <v>1445</v>
      </c>
      <c r="D29" s="787">
        <v>164.12866633177768</v>
      </c>
      <c r="E29" s="654">
        <v>3282.6508529833336</v>
      </c>
      <c r="F29" s="654">
        <v>16413.254264916668</v>
      </c>
      <c r="G29" s="757" t="s">
        <v>564</v>
      </c>
      <c r="I29" s="1367"/>
    </row>
    <row r="30" spans="1:9" ht="11.25" customHeight="1" x14ac:dyDescent="0.25">
      <c r="A30" s="279" t="s">
        <v>139</v>
      </c>
      <c r="B30" s="787">
        <v>46628.571428571428</v>
      </c>
      <c r="C30" s="1051" t="s">
        <v>1232</v>
      </c>
      <c r="D30" s="787" t="s">
        <v>1014</v>
      </c>
      <c r="E30" s="654">
        <v>46628.571428571428</v>
      </c>
      <c r="F30" s="654">
        <v>233142.85714285713</v>
      </c>
      <c r="G30" s="757" t="s">
        <v>564</v>
      </c>
      <c r="I30" s="1367"/>
    </row>
    <row r="31" spans="1:9" ht="11.25" customHeight="1" x14ac:dyDescent="0.25">
      <c r="A31" s="279" t="s">
        <v>140</v>
      </c>
      <c r="B31" s="787">
        <v>1.391047214501262</v>
      </c>
      <c r="C31" s="1051" t="s">
        <v>1445</v>
      </c>
      <c r="D31" s="787">
        <v>1.391047214501262</v>
      </c>
      <c r="E31" s="654">
        <v>283.72844063315688</v>
      </c>
      <c r="F31" s="654">
        <v>1418.6422031657844</v>
      </c>
      <c r="G31" s="757">
        <v>932.0059079245284</v>
      </c>
      <c r="I31" s="1367"/>
    </row>
    <row r="32" spans="1:9" ht="11.25" customHeight="1" x14ac:dyDescent="0.25">
      <c r="A32" s="279" t="s">
        <v>141</v>
      </c>
      <c r="B32" s="787">
        <v>91.042609055940062</v>
      </c>
      <c r="C32" s="1051" t="s">
        <v>1445</v>
      </c>
      <c r="D32" s="787">
        <v>91.042609055940062</v>
      </c>
      <c r="E32" s="654">
        <v>4672</v>
      </c>
      <c r="F32" s="654">
        <v>23360</v>
      </c>
      <c r="G32" s="757" t="s">
        <v>564</v>
      </c>
      <c r="I32" s="1367"/>
    </row>
    <row r="33" spans="1:9" ht="11.25" customHeight="1" x14ac:dyDescent="0.25">
      <c r="A33" s="279" t="s">
        <v>142</v>
      </c>
      <c r="B33" s="787">
        <v>6.5355238376000244</v>
      </c>
      <c r="C33" s="1051" t="s">
        <v>1232</v>
      </c>
      <c r="D33" s="787" t="s">
        <v>1014</v>
      </c>
      <c r="E33" s="654">
        <v>6.5355238376000244</v>
      </c>
      <c r="F33" s="654">
        <v>32.677619188000122</v>
      </c>
      <c r="G33" s="757">
        <v>3588.9092830188679</v>
      </c>
      <c r="I33" s="1367"/>
    </row>
    <row r="34" spans="1:9" ht="11.25" customHeight="1" x14ac:dyDescent="0.25">
      <c r="A34" s="279" t="s">
        <v>143</v>
      </c>
      <c r="B34" s="787">
        <v>74.110908798649405</v>
      </c>
      <c r="C34" s="1051" t="s">
        <v>1466</v>
      </c>
      <c r="D34" s="787">
        <v>9266.1333333333332</v>
      </c>
      <c r="E34" s="654">
        <v>196.48350987206936</v>
      </c>
      <c r="F34" s="654">
        <v>982.41754936034681</v>
      </c>
      <c r="G34" s="757" t="s">
        <v>564</v>
      </c>
      <c r="I34" s="1367"/>
    </row>
    <row r="35" spans="1:9" ht="11.25" customHeight="1" x14ac:dyDescent="0.25">
      <c r="A35" s="279" t="s">
        <v>144</v>
      </c>
      <c r="B35" s="787">
        <v>3.1253445830233413</v>
      </c>
      <c r="C35" s="1051" t="s">
        <v>1445</v>
      </c>
      <c r="D35" s="787">
        <v>3.1253445830233413</v>
      </c>
      <c r="E35" s="654">
        <v>124.43042456186804</v>
      </c>
      <c r="F35" s="654">
        <v>622.1521228093402</v>
      </c>
      <c r="G35" s="757">
        <v>453.26214201257858</v>
      </c>
      <c r="I35" s="1367"/>
    </row>
    <row r="36" spans="1:9" ht="11.25" customHeight="1" x14ac:dyDescent="0.25">
      <c r="A36" s="279" t="s">
        <v>655</v>
      </c>
      <c r="B36" s="787">
        <v>76.912603590488985</v>
      </c>
      <c r="C36" s="1051" t="s">
        <v>1445</v>
      </c>
      <c r="D36" s="787">
        <v>76.912603590488985</v>
      </c>
      <c r="E36" s="654"/>
      <c r="F36" s="654">
        <v>455.0875617645043</v>
      </c>
      <c r="G36" s="757" t="s">
        <v>564</v>
      </c>
      <c r="I36" s="1367"/>
    </row>
    <row r="37" spans="1:9" ht="11.25" customHeight="1" x14ac:dyDescent="0.25">
      <c r="A37" s="279" t="s">
        <v>145</v>
      </c>
      <c r="B37" s="787">
        <v>11.489277985441669</v>
      </c>
      <c r="C37" s="1051" t="s">
        <v>1445</v>
      </c>
      <c r="D37" s="787">
        <v>11.489277985441669</v>
      </c>
      <c r="E37" s="654">
        <v>656.53017059666672</v>
      </c>
      <c r="F37" s="654">
        <v>3282.6508529833336</v>
      </c>
      <c r="G37" s="757" t="s">
        <v>564</v>
      </c>
      <c r="I37" s="1367"/>
    </row>
    <row r="38" spans="1:9" ht="11.25" customHeight="1" x14ac:dyDescent="0.25">
      <c r="A38" s="279" t="s">
        <v>146</v>
      </c>
      <c r="B38" s="787">
        <v>285.17108738499201</v>
      </c>
      <c r="C38" s="1051" t="s">
        <v>1232</v>
      </c>
      <c r="D38" s="787" t="s">
        <v>1014</v>
      </c>
      <c r="E38" s="654">
        <v>285.17108738499201</v>
      </c>
      <c r="F38" s="654">
        <v>1425.85543692496</v>
      </c>
      <c r="G38" s="757">
        <v>760.94901132075483</v>
      </c>
      <c r="I38" s="1367"/>
    </row>
    <row r="39" spans="1:9" ht="11.25" customHeight="1" x14ac:dyDescent="0.25">
      <c r="A39" s="279" t="s">
        <v>829</v>
      </c>
      <c r="B39" s="787">
        <v>2117.4658377358492</v>
      </c>
      <c r="C39" s="1051" t="s">
        <v>1465</v>
      </c>
      <c r="D39" s="787" t="s">
        <v>1014</v>
      </c>
      <c r="E39" s="654">
        <v>12589.956960348456</v>
      </c>
      <c r="F39" s="654">
        <v>62949.78480174228</v>
      </c>
      <c r="G39" s="757">
        <v>2117.4658377358492</v>
      </c>
      <c r="I39" s="1367"/>
    </row>
    <row r="40" spans="1:9" ht="11.25" customHeight="1" x14ac:dyDescent="0.25">
      <c r="A40" s="307" t="s">
        <v>147</v>
      </c>
      <c r="B40" s="787">
        <v>1.4999131609006748</v>
      </c>
      <c r="C40" s="1051" t="s">
        <v>1445</v>
      </c>
      <c r="D40" s="787">
        <v>1.4999131609006748</v>
      </c>
      <c r="E40" s="654">
        <v>221.718028962516</v>
      </c>
      <c r="F40" s="654">
        <v>1108.5901448125801</v>
      </c>
      <c r="G40" s="757">
        <v>2538.5640000000003</v>
      </c>
      <c r="I40" s="1367"/>
    </row>
    <row r="41" spans="1:9" ht="11.25" customHeight="1" x14ac:dyDescent="0.25">
      <c r="A41" s="279" t="s">
        <v>830</v>
      </c>
      <c r="B41" s="787">
        <v>102.41058762548339</v>
      </c>
      <c r="C41" s="1051" t="s">
        <v>1232</v>
      </c>
      <c r="D41" s="787" t="s">
        <v>1014</v>
      </c>
      <c r="E41" s="654">
        <v>102.41058762548339</v>
      </c>
      <c r="F41" s="654">
        <v>512.05293812741695</v>
      </c>
      <c r="G41" s="757">
        <v>1316.5454188679244</v>
      </c>
      <c r="I41" s="1367"/>
    </row>
    <row r="42" spans="1:9" ht="11.25" customHeight="1" x14ac:dyDescent="0.25">
      <c r="A42" s="279" t="s">
        <v>148</v>
      </c>
      <c r="B42" s="787">
        <v>809.74860952518736</v>
      </c>
      <c r="C42" s="1051" t="s">
        <v>1232</v>
      </c>
      <c r="D42" s="787" t="s">
        <v>1014</v>
      </c>
      <c r="E42" s="654">
        <v>809.74860952518736</v>
      </c>
      <c r="F42" s="654">
        <v>4048.7430476259369</v>
      </c>
      <c r="G42" s="757">
        <v>27437.384023899369</v>
      </c>
      <c r="I42" s="1367"/>
    </row>
    <row r="43" spans="1:9" ht="11.25" customHeight="1" x14ac:dyDescent="0.25">
      <c r="A43" s="279" t="s">
        <v>653</v>
      </c>
      <c r="B43" s="787"/>
      <c r="C43" s="1368" t="s">
        <v>58</v>
      </c>
      <c r="D43" s="787"/>
      <c r="E43" s="654"/>
      <c r="F43" s="654"/>
      <c r="G43" s="757"/>
      <c r="I43" s="1367"/>
    </row>
    <row r="44" spans="1:9" ht="11.25" customHeight="1" x14ac:dyDescent="0.25">
      <c r="A44" s="279" t="s">
        <v>827</v>
      </c>
      <c r="B44" s="787">
        <v>350400.00000000006</v>
      </c>
      <c r="C44" s="1051" t="s">
        <v>1232</v>
      </c>
      <c r="D44" s="787" t="s">
        <v>1014</v>
      </c>
      <c r="E44" s="654">
        <v>350400.00000000006</v>
      </c>
      <c r="F44" s="654">
        <v>1752000.0000000002</v>
      </c>
      <c r="G44" s="757" t="s">
        <v>564</v>
      </c>
      <c r="I44" s="1367"/>
    </row>
    <row r="45" spans="1:9" ht="11.25" customHeight="1" x14ac:dyDescent="0.25">
      <c r="A45" s="279" t="s">
        <v>828</v>
      </c>
      <c r="B45" s="787">
        <v>484.89321463167136</v>
      </c>
      <c r="C45" s="1051" t="s">
        <v>1466</v>
      </c>
      <c r="D45" s="787">
        <v>633.22095671981776</v>
      </c>
      <c r="E45" s="654">
        <v>696.70175438596493</v>
      </c>
      <c r="F45" s="654">
        <v>3483.5087719298244</v>
      </c>
      <c r="G45" s="757" t="s">
        <v>564</v>
      </c>
      <c r="I45" s="1367"/>
    </row>
    <row r="46" spans="1:9" ht="11.25" customHeight="1" x14ac:dyDescent="0.25">
      <c r="A46" s="279" t="s">
        <v>149</v>
      </c>
      <c r="B46" s="787">
        <v>2889.3766161704675</v>
      </c>
      <c r="C46" s="1051" t="s">
        <v>1445</v>
      </c>
      <c r="D46" s="787">
        <v>2889.3766161704675</v>
      </c>
      <c r="E46" s="654" t="s">
        <v>1014</v>
      </c>
      <c r="F46" s="654" t="s">
        <v>1014</v>
      </c>
      <c r="G46" s="757" t="s">
        <v>564</v>
      </c>
      <c r="I46" s="1367"/>
    </row>
    <row r="47" spans="1:9" ht="11.25" customHeight="1" x14ac:dyDescent="0.25">
      <c r="A47" s="279" t="s">
        <v>150</v>
      </c>
      <c r="B47" s="787">
        <v>39.856763702237018</v>
      </c>
      <c r="C47" s="1051" t="s">
        <v>1466</v>
      </c>
      <c r="D47" s="787">
        <v>1853.2266666666669</v>
      </c>
      <c r="E47" s="654">
        <v>69.39961165048544</v>
      </c>
      <c r="F47" s="654">
        <v>346.9980582524272</v>
      </c>
      <c r="G47" s="757" t="s">
        <v>564</v>
      </c>
      <c r="I47" s="1367"/>
    </row>
    <row r="48" spans="1:9" ht="11.25" customHeight="1" x14ac:dyDescent="0.25">
      <c r="A48" s="279" t="s">
        <v>151</v>
      </c>
      <c r="B48" s="787">
        <v>9344</v>
      </c>
      <c r="C48" s="1051" t="s">
        <v>1232</v>
      </c>
      <c r="D48" s="787" t="s">
        <v>1014</v>
      </c>
      <c r="E48" s="654">
        <v>9344</v>
      </c>
      <c r="F48" s="654">
        <v>46720</v>
      </c>
      <c r="G48" s="757" t="s">
        <v>564</v>
      </c>
      <c r="I48" s="1367"/>
    </row>
    <row r="49" spans="1:9" ht="11.25" customHeight="1" x14ac:dyDescent="0.25">
      <c r="A49" s="279" t="s">
        <v>152</v>
      </c>
      <c r="B49" s="787">
        <v>31.470199488179357</v>
      </c>
      <c r="C49" s="1051" t="s">
        <v>1232</v>
      </c>
      <c r="D49" s="787" t="s">
        <v>1014</v>
      </c>
      <c r="E49" s="654">
        <v>31.470199488179357</v>
      </c>
      <c r="F49" s="654">
        <v>157.35099744089678</v>
      </c>
      <c r="G49" s="757" t="s">
        <v>564</v>
      </c>
      <c r="I49" s="1367"/>
    </row>
    <row r="50" spans="1:9" ht="11.25" customHeight="1" x14ac:dyDescent="0.25">
      <c r="A50" s="305" t="s">
        <v>105</v>
      </c>
      <c r="B50" s="787">
        <v>27.956088835122507</v>
      </c>
      <c r="C50" s="1051" t="s">
        <v>1445</v>
      </c>
      <c r="D50" s="787">
        <v>27.956088835122507</v>
      </c>
      <c r="E50" s="654">
        <v>658.96495111360196</v>
      </c>
      <c r="F50" s="654">
        <v>3294.82475556801</v>
      </c>
      <c r="G50" s="757" t="s">
        <v>564</v>
      </c>
      <c r="I50" s="1367"/>
    </row>
    <row r="51" spans="1:9" ht="11.25" customHeight="1" x14ac:dyDescent="0.25">
      <c r="A51" s="279" t="s">
        <v>106</v>
      </c>
      <c r="B51" s="787">
        <v>4923.9762794750004</v>
      </c>
      <c r="C51" s="1051" t="s">
        <v>1232</v>
      </c>
      <c r="D51" s="787" t="s">
        <v>1014</v>
      </c>
      <c r="E51" s="654">
        <v>4923.9762794750004</v>
      </c>
      <c r="F51" s="654">
        <v>24619.881397375</v>
      </c>
      <c r="G51" s="757" t="s">
        <v>564</v>
      </c>
      <c r="I51" s="1367"/>
    </row>
    <row r="52" spans="1:9" ht="11.25" customHeight="1" x14ac:dyDescent="0.25">
      <c r="A52" s="279" t="s">
        <v>153</v>
      </c>
      <c r="B52" s="787">
        <v>2.8898672269306527</v>
      </c>
      <c r="C52" s="1051" t="s">
        <v>1445</v>
      </c>
      <c r="D52" s="787">
        <v>2.8898672269306527</v>
      </c>
      <c r="E52" s="654" t="s">
        <v>1014</v>
      </c>
      <c r="F52" s="654" t="s">
        <v>1014</v>
      </c>
      <c r="G52" s="757" t="s">
        <v>564</v>
      </c>
      <c r="I52" s="1367"/>
    </row>
    <row r="53" spans="1:9" ht="11.25" customHeight="1" x14ac:dyDescent="0.25">
      <c r="A53" s="279" t="s">
        <v>401</v>
      </c>
      <c r="B53" s="787">
        <v>7.0007913224890611E-2</v>
      </c>
      <c r="C53" s="1051" t="s">
        <v>1445</v>
      </c>
      <c r="D53" s="787">
        <v>7.0007913224890611E-2</v>
      </c>
      <c r="E53" s="654">
        <v>5.3996247103480952</v>
      </c>
      <c r="F53" s="654">
        <v>26.998123551740477</v>
      </c>
      <c r="G53" s="757">
        <v>979.0010943396228</v>
      </c>
      <c r="I53" s="1367"/>
    </row>
    <row r="54" spans="1:9" ht="11.25" customHeight="1" x14ac:dyDescent="0.25">
      <c r="A54" s="279" t="s">
        <v>154</v>
      </c>
      <c r="B54" s="787">
        <v>4.4442902041297589</v>
      </c>
      <c r="C54" s="1051" t="s">
        <v>1445</v>
      </c>
      <c r="D54" s="787">
        <v>4.4442902041297589</v>
      </c>
      <c r="E54" s="654">
        <v>533.3148244955712</v>
      </c>
      <c r="F54" s="654">
        <v>2666.5741224778558</v>
      </c>
      <c r="G54" s="757" t="s">
        <v>564</v>
      </c>
      <c r="I54" s="1367"/>
    </row>
    <row r="55" spans="1:9" ht="11.25" customHeight="1" x14ac:dyDescent="0.25">
      <c r="A55" s="279" t="s">
        <v>528</v>
      </c>
      <c r="B55" s="787">
        <v>0.17062083774273371</v>
      </c>
      <c r="C55" s="1051" t="s">
        <v>1445</v>
      </c>
      <c r="D55" s="787">
        <v>0.17062083774273371</v>
      </c>
      <c r="E55" s="654">
        <v>70.996457510482159</v>
      </c>
      <c r="F55" s="654">
        <v>354.98228755241081</v>
      </c>
      <c r="G55" s="757" t="s">
        <v>564</v>
      </c>
      <c r="I55" s="1367"/>
    </row>
    <row r="56" spans="1:9" ht="11.25" customHeight="1" x14ac:dyDescent="0.25">
      <c r="A56" s="279" t="s">
        <v>155</v>
      </c>
      <c r="B56" s="787">
        <v>376.29790188679249</v>
      </c>
      <c r="C56" s="1051" t="s">
        <v>1465</v>
      </c>
      <c r="D56" s="787" t="s">
        <v>1014</v>
      </c>
      <c r="E56" s="654">
        <v>2019.5994246931493</v>
      </c>
      <c r="F56" s="654">
        <v>10097.997123465746</v>
      </c>
      <c r="G56" s="757">
        <v>376.29790188679249</v>
      </c>
      <c r="I56" s="1367"/>
    </row>
    <row r="57" spans="1:9" ht="11.25" customHeight="1" x14ac:dyDescent="0.25">
      <c r="A57" s="279" t="s">
        <v>235</v>
      </c>
      <c r="B57" s="787">
        <v>595.41254867924533</v>
      </c>
      <c r="C57" s="1051" t="s">
        <v>1465</v>
      </c>
      <c r="D57" s="787" t="s">
        <v>1014</v>
      </c>
      <c r="E57" s="654">
        <v>1249.1736792656986</v>
      </c>
      <c r="F57" s="654">
        <v>6245.868396328493</v>
      </c>
      <c r="G57" s="757">
        <v>595.41254867924533</v>
      </c>
      <c r="I57" s="1367"/>
    </row>
    <row r="58" spans="1:9" ht="11.25" customHeight="1" x14ac:dyDescent="0.25">
      <c r="A58" s="279" t="s">
        <v>236</v>
      </c>
      <c r="B58" s="787">
        <v>12.36648870576947</v>
      </c>
      <c r="C58" s="1051" t="s">
        <v>1445</v>
      </c>
      <c r="D58" s="787">
        <v>12.36648870576947</v>
      </c>
      <c r="E58" s="654">
        <v>5342.6074710051507</v>
      </c>
      <c r="F58" s="654">
        <v>26713.037355025754</v>
      </c>
      <c r="G58" s="757" t="s">
        <v>564</v>
      </c>
      <c r="I58" s="1367"/>
    </row>
    <row r="59" spans="1:9" ht="11.25" customHeight="1" x14ac:dyDescent="0.25">
      <c r="A59" s="279" t="s">
        <v>237</v>
      </c>
      <c r="B59" s="787">
        <v>5.1058142959886004</v>
      </c>
      <c r="C59" s="1051" t="s">
        <v>1445</v>
      </c>
      <c r="D59" s="787">
        <v>5.1058142959886004</v>
      </c>
      <c r="E59" s="654" t="s">
        <v>1014</v>
      </c>
      <c r="F59" s="654" t="s">
        <v>1014</v>
      </c>
      <c r="G59" s="757" t="s">
        <v>564</v>
      </c>
      <c r="I59" s="1367"/>
    </row>
    <row r="60" spans="1:9" ht="11.25" customHeight="1" x14ac:dyDescent="0.25">
      <c r="A60" s="279" t="s">
        <v>375</v>
      </c>
      <c r="B60" s="787">
        <v>9.5740191076734824</v>
      </c>
      <c r="C60" s="1051" t="s">
        <v>1445</v>
      </c>
      <c r="D60" s="787">
        <v>9.5740191076734824</v>
      </c>
      <c r="E60" s="654" t="s">
        <v>1014</v>
      </c>
      <c r="F60" s="654" t="s">
        <v>1014</v>
      </c>
      <c r="G60" s="757" t="s">
        <v>564</v>
      </c>
      <c r="I60" s="1367"/>
    </row>
    <row r="61" spans="1:9" ht="11.25" customHeight="1" x14ac:dyDescent="0.25">
      <c r="A61" s="279" t="s">
        <v>376</v>
      </c>
      <c r="B61" s="787">
        <v>9.3082917795560771</v>
      </c>
      <c r="C61" s="1051" t="s">
        <v>1445</v>
      </c>
      <c r="D61" s="787">
        <v>9.3082917795560771</v>
      </c>
      <c r="E61" s="654" t="s">
        <v>1014</v>
      </c>
      <c r="F61" s="654" t="s">
        <v>1014</v>
      </c>
      <c r="G61" s="757" t="s">
        <v>564</v>
      </c>
      <c r="I61" s="1367"/>
    </row>
    <row r="62" spans="1:9" ht="11.25" customHeight="1" x14ac:dyDescent="0.25">
      <c r="A62" s="279" t="s">
        <v>377</v>
      </c>
      <c r="B62" s="787">
        <v>8.5346806302023772</v>
      </c>
      <c r="C62" s="1051" t="s">
        <v>1445</v>
      </c>
      <c r="D62" s="787">
        <v>8.5346806302023772</v>
      </c>
      <c r="E62" s="654">
        <v>103.64055185044528</v>
      </c>
      <c r="F62" s="654">
        <v>518.20275925222643</v>
      </c>
      <c r="G62" s="757" t="s">
        <v>564</v>
      </c>
      <c r="I62" s="1367"/>
    </row>
    <row r="63" spans="1:9" ht="11.25" customHeight="1" x14ac:dyDescent="0.25">
      <c r="A63" s="279" t="s">
        <v>244</v>
      </c>
      <c r="B63" s="787">
        <v>16.801387454376584</v>
      </c>
      <c r="C63" s="1051" t="s">
        <v>1445</v>
      </c>
      <c r="D63" s="787">
        <v>16.801387454376584</v>
      </c>
      <c r="E63" s="654">
        <v>1530.6224478362008</v>
      </c>
      <c r="F63" s="654">
        <v>7653.112239181004</v>
      </c>
      <c r="G63" s="757">
        <v>1685.682837735849</v>
      </c>
      <c r="I63" s="1367"/>
    </row>
    <row r="64" spans="1:9" ht="11.25" customHeight="1" x14ac:dyDescent="0.25">
      <c r="A64" s="279" t="s">
        <v>245</v>
      </c>
      <c r="B64" s="787">
        <v>2.2019838956678646</v>
      </c>
      <c r="C64" s="1051" t="s">
        <v>1445</v>
      </c>
      <c r="D64" s="787">
        <v>2.2019838956678646</v>
      </c>
      <c r="E64" s="654">
        <v>29.844873254365307</v>
      </c>
      <c r="F64" s="654">
        <v>149.22436627182654</v>
      </c>
      <c r="G64" s="757">
        <v>2981.506415094339</v>
      </c>
      <c r="I64" s="1367"/>
    </row>
    <row r="65" spans="1:9" ht="11.25" customHeight="1" x14ac:dyDescent="0.25">
      <c r="A65" s="279" t="s">
        <v>307</v>
      </c>
      <c r="B65" s="787">
        <v>214.40995826922907</v>
      </c>
      <c r="C65" s="1051" t="s">
        <v>1232</v>
      </c>
      <c r="D65" s="787" t="s">
        <v>1014</v>
      </c>
      <c r="E65" s="654">
        <v>214.40995826922907</v>
      </c>
      <c r="F65" s="654">
        <v>1072.0497913461454</v>
      </c>
      <c r="G65" s="757">
        <v>1207.9647647798743</v>
      </c>
      <c r="I65" s="1367"/>
    </row>
    <row r="66" spans="1:9" ht="11.25" customHeight="1" x14ac:dyDescent="0.25">
      <c r="A66" s="279" t="s">
        <v>308</v>
      </c>
      <c r="B66" s="787">
        <v>18.173455553303356</v>
      </c>
      <c r="C66" s="1051" t="s">
        <v>1232</v>
      </c>
      <c r="D66" s="787" t="s">
        <v>1014</v>
      </c>
      <c r="E66" s="654">
        <v>18.173455553303356</v>
      </c>
      <c r="F66" s="654">
        <v>90.867277766516779</v>
      </c>
      <c r="G66" s="757">
        <v>2370.3051194968548</v>
      </c>
      <c r="I66" s="1367"/>
    </row>
    <row r="67" spans="1:9" ht="11.25" customHeight="1" x14ac:dyDescent="0.25">
      <c r="A67" s="279" t="s">
        <v>238</v>
      </c>
      <c r="B67" s="787">
        <v>129.41525804985281</v>
      </c>
      <c r="C67" s="1051" t="s">
        <v>1232</v>
      </c>
      <c r="D67" s="787" t="s">
        <v>1014</v>
      </c>
      <c r="E67" s="654">
        <v>129.41525804985281</v>
      </c>
      <c r="F67" s="654">
        <v>647.07629024926405</v>
      </c>
      <c r="G67" s="757">
        <v>1851.1077232704401</v>
      </c>
      <c r="I67" s="1367"/>
    </row>
    <row r="68" spans="1:9" ht="11.25" customHeight="1" x14ac:dyDescent="0.25">
      <c r="A68" s="279" t="s">
        <v>1002</v>
      </c>
      <c r="B68" s="787">
        <v>492.3976279475001</v>
      </c>
      <c r="C68" s="1051" t="s">
        <v>1232</v>
      </c>
      <c r="D68" s="787" t="s">
        <v>1014</v>
      </c>
      <c r="E68" s="654">
        <v>492.3976279475001</v>
      </c>
      <c r="F68" s="654">
        <v>2461.9881397375007</v>
      </c>
      <c r="G68" s="757" t="s">
        <v>564</v>
      </c>
      <c r="I68" s="1367"/>
    </row>
    <row r="69" spans="1:9" ht="11.25" customHeight="1" x14ac:dyDescent="0.25">
      <c r="A69" s="279" t="s">
        <v>107</v>
      </c>
      <c r="B69" s="787">
        <v>1927.997226853304</v>
      </c>
      <c r="C69" s="1051" t="s">
        <v>1232</v>
      </c>
      <c r="D69" s="787" t="s">
        <v>1014</v>
      </c>
      <c r="E69" s="654">
        <v>1927.997226853304</v>
      </c>
      <c r="F69" s="654">
        <v>9639.9861342665208</v>
      </c>
      <c r="G69" s="757" t="s">
        <v>564</v>
      </c>
      <c r="I69" s="1367"/>
    </row>
    <row r="70" spans="1:9" ht="11.25" customHeight="1" x14ac:dyDescent="0.25">
      <c r="A70" s="279" t="s">
        <v>1003</v>
      </c>
      <c r="B70" s="787">
        <v>4.7050871418788516</v>
      </c>
      <c r="C70" s="1051" t="s">
        <v>1445</v>
      </c>
      <c r="D70" s="787">
        <v>4.7050871418788516</v>
      </c>
      <c r="E70" s="654">
        <v>14.167838848442953</v>
      </c>
      <c r="F70" s="654">
        <v>70.839194242214759</v>
      </c>
      <c r="G70" s="757">
        <v>1363.3675471698114</v>
      </c>
      <c r="I70" s="1367"/>
    </row>
    <row r="71" spans="1:9" ht="11.25" customHeight="1" x14ac:dyDescent="0.25">
      <c r="A71" s="279" t="s">
        <v>309</v>
      </c>
      <c r="B71" s="787">
        <v>8.6045966780140244</v>
      </c>
      <c r="C71" s="1051" t="s">
        <v>1445</v>
      </c>
      <c r="D71" s="787">
        <v>8.6045966780140244</v>
      </c>
      <c r="E71" s="654">
        <v>66.095455268190037</v>
      </c>
      <c r="F71" s="654">
        <v>330.4772763409502</v>
      </c>
      <c r="G71" s="757">
        <v>1571.9654339622643</v>
      </c>
      <c r="I71" s="1367"/>
    </row>
    <row r="72" spans="1:9" ht="11.25" customHeight="1" x14ac:dyDescent="0.25">
      <c r="A72" s="279" t="s">
        <v>1004</v>
      </c>
      <c r="B72" s="787">
        <v>32.825377949499462</v>
      </c>
      <c r="C72" s="1051" t="s">
        <v>1445</v>
      </c>
      <c r="D72" s="787">
        <v>32.825377949499462</v>
      </c>
      <c r="E72" s="654">
        <v>32.825377949499469</v>
      </c>
      <c r="F72" s="654">
        <v>65.650755898998938</v>
      </c>
      <c r="G72" s="757" t="s">
        <v>564</v>
      </c>
      <c r="I72" s="1367"/>
    </row>
    <row r="73" spans="1:9" ht="11.25" customHeight="1" x14ac:dyDescent="0.25">
      <c r="A73" s="279" t="s">
        <v>1005</v>
      </c>
      <c r="B73" s="787">
        <v>131306.03411933334</v>
      </c>
      <c r="C73" s="1051" t="s">
        <v>1232</v>
      </c>
      <c r="D73" s="787" t="s">
        <v>1014</v>
      </c>
      <c r="E73" s="654">
        <v>131306.03411933334</v>
      </c>
      <c r="F73" s="654">
        <v>656530.17059666675</v>
      </c>
      <c r="G73" s="757" t="s">
        <v>564</v>
      </c>
      <c r="I73" s="1367"/>
    </row>
    <row r="74" spans="1:9" ht="11.25" customHeight="1" x14ac:dyDescent="0.25">
      <c r="A74" s="279" t="s">
        <v>1007</v>
      </c>
      <c r="B74" s="787">
        <v>3282.5377949499457</v>
      </c>
      <c r="C74" s="1051" t="s">
        <v>1232</v>
      </c>
      <c r="D74" s="787" t="s">
        <v>1014</v>
      </c>
      <c r="E74" s="654">
        <v>3282.5377949499457</v>
      </c>
      <c r="F74" s="654">
        <v>16412.68897474973</v>
      </c>
      <c r="G74" s="757" t="s">
        <v>564</v>
      </c>
      <c r="I74" s="1367"/>
    </row>
    <row r="75" spans="1:9" ht="11.25" customHeight="1" x14ac:dyDescent="0.25">
      <c r="A75" s="279" t="s">
        <v>1006</v>
      </c>
      <c r="B75" s="787">
        <v>1000000</v>
      </c>
      <c r="C75" s="1051" t="s">
        <v>1467</v>
      </c>
      <c r="D75" s="787" t="s">
        <v>1014</v>
      </c>
      <c r="E75" s="654">
        <v>1641325.4264916668</v>
      </c>
      <c r="F75" s="654">
        <v>8206627.1324583339</v>
      </c>
      <c r="G75" s="757" t="s">
        <v>564</v>
      </c>
      <c r="I75" s="1367"/>
    </row>
    <row r="76" spans="1:9" ht="11.25" customHeight="1" x14ac:dyDescent="0.25">
      <c r="A76" s="305" t="s">
        <v>108</v>
      </c>
      <c r="B76" s="787">
        <v>16.41325426491667</v>
      </c>
      <c r="C76" s="1051" t="s">
        <v>1232</v>
      </c>
      <c r="D76" s="787" t="s">
        <v>1014</v>
      </c>
      <c r="E76" s="654">
        <v>16.41325426491667</v>
      </c>
      <c r="F76" s="654">
        <v>82.066271324583354</v>
      </c>
      <c r="G76" s="757" t="s">
        <v>564</v>
      </c>
      <c r="I76" s="1367"/>
    </row>
    <row r="77" spans="1:9" ht="11.25" customHeight="1" x14ac:dyDescent="0.25">
      <c r="A77" s="279" t="s">
        <v>310</v>
      </c>
      <c r="B77" s="787">
        <v>328.26508529833336</v>
      </c>
      <c r="C77" s="1051" t="s">
        <v>1232</v>
      </c>
      <c r="D77" s="787" t="s">
        <v>1014</v>
      </c>
      <c r="E77" s="654">
        <v>328.26508529833336</v>
      </c>
      <c r="F77" s="654">
        <v>1641.3254264916668</v>
      </c>
      <c r="G77" s="757" t="s">
        <v>564</v>
      </c>
      <c r="I77" s="1367"/>
    </row>
    <row r="78" spans="1:9" ht="11.25" customHeight="1" x14ac:dyDescent="0.25">
      <c r="A78" s="305" t="s">
        <v>109</v>
      </c>
      <c r="B78" s="787">
        <v>7.3683224578167819</v>
      </c>
      <c r="C78" s="1051" t="s">
        <v>1445</v>
      </c>
      <c r="D78" s="787">
        <v>7.3683224578167819</v>
      </c>
      <c r="E78" s="654">
        <v>326.32425343548476</v>
      </c>
      <c r="F78" s="654">
        <v>1631.6212671774238</v>
      </c>
      <c r="G78" s="757" t="s">
        <v>564</v>
      </c>
      <c r="I78" s="1367"/>
    </row>
    <row r="79" spans="1:9" ht="11.25" customHeight="1" x14ac:dyDescent="0.25">
      <c r="A79" s="305" t="s">
        <v>110</v>
      </c>
      <c r="B79" s="787">
        <v>1.5364728607983966</v>
      </c>
      <c r="C79" s="1051" t="s">
        <v>1445</v>
      </c>
      <c r="D79" s="787">
        <v>1.5364728607983966</v>
      </c>
      <c r="E79" s="654">
        <v>49.386627668519886</v>
      </c>
      <c r="F79" s="654">
        <v>246.93313834259942</v>
      </c>
      <c r="G79" s="757" t="s">
        <v>564</v>
      </c>
      <c r="I79" s="1367"/>
    </row>
    <row r="80" spans="1:9" ht="11.25" customHeight="1" x14ac:dyDescent="0.25">
      <c r="A80" s="279" t="s">
        <v>402</v>
      </c>
      <c r="B80" s="787">
        <v>24.917193659739883</v>
      </c>
      <c r="C80" s="1051" t="s">
        <v>1445</v>
      </c>
      <c r="D80" s="787">
        <v>24.917193659739883</v>
      </c>
      <c r="E80" s="654">
        <v>966.60107169933781</v>
      </c>
      <c r="F80" s="654">
        <v>4833.005358496689</v>
      </c>
      <c r="G80" s="757">
        <v>115637.86163522014</v>
      </c>
      <c r="I80" s="1367"/>
    </row>
    <row r="81" spans="1:9" ht="11.25" customHeight="1" x14ac:dyDescent="0.25">
      <c r="A81" s="279" t="s">
        <v>635</v>
      </c>
      <c r="B81" s="787">
        <v>1.5E-3</v>
      </c>
      <c r="C81" s="1051" t="s">
        <v>1097</v>
      </c>
      <c r="D81" s="787"/>
      <c r="E81" s="654"/>
      <c r="F81" s="654"/>
      <c r="G81" s="757"/>
      <c r="I81" s="1367"/>
    </row>
    <row r="82" spans="1:9" ht="11.25" customHeight="1" x14ac:dyDescent="0.25">
      <c r="A82" s="279" t="s">
        <v>111</v>
      </c>
      <c r="B82" s="787">
        <v>328.26508529833336</v>
      </c>
      <c r="C82" s="1051" t="s">
        <v>1232</v>
      </c>
      <c r="D82" s="787" t="s">
        <v>1014</v>
      </c>
      <c r="E82" s="654">
        <v>328.26508529833336</v>
      </c>
      <c r="F82" s="654">
        <v>1641.3254264916668</v>
      </c>
      <c r="G82" s="757" t="s">
        <v>564</v>
      </c>
      <c r="I82" s="1367"/>
    </row>
    <row r="83" spans="1:9" ht="11.25" customHeight="1" x14ac:dyDescent="0.25">
      <c r="A83" s="279" t="s">
        <v>384</v>
      </c>
      <c r="B83" s="787">
        <v>1401.6000000000001</v>
      </c>
      <c r="C83" s="1051" t="s">
        <v>1232</v>
      </c>
      <c r="D83" s="787" t="s">
        <v>1014</v>
      </c>
      <c r="E83" s="654">
        <v>1401.6000000000001</v>
      </c>
      <c r="F83" s="654">
        <v>7008.0000000000009</v>
      </c>
      <c r="G83" s="757" t="s">
        <v>564</v>
      </c>
      <c r="I83" s="1367"/>
    </row>
    <row r="84" spans="1:9" ht="11.25" customHeight="1" x14ac:dyDescent="0.25">
      <c r="A84" s="279" t="s">
        <v>350</v>
      </c>
      <c r="B84" s="787">
        <v>49.23976279475</v>
      </c>
      <c r="C84" s="1051" t="s">
        <v>1232</v>
      </c>
      <c r="D84" s="787" t="s">
        <v>1014</v>
      </c>
      <c r="E84" s="654">
        <v>49.23976279475</v>
      </c>
      <c r="F84" s="654">
        <v>246.19881397374999</v>
      </c>
      <c r="G84" s="757" t="s">
        <v>564</v>
      </c>
      <c r="I84" s="1367"/>
    </row>
    <row r="85" spans="1:9" ht="11.25" customHeight="1" x14ac:dyDescent="0.25">
      <c r="A85" s="279" t="s">
        <v>36</v>
      </c>
      <c r="B85" s="787"/>
      <c r="C85" s="1368" t="s">
        <v>58</v>
      </c>
      <c r="D85" s="787"/>
      <c r="E85" s="654"/>
      <c r="F85" s="654"/>
      <c r="G85" s="757"/>
      <c r="I85" s="1367"/>
    </row>
    <row r="86" spans="1:9" ht="11.25" customHeight="1" x14ac:dyDescent="0.25">
      <c r="A86" s="279" t="s">
        <v>351</v>
      </c>
      <c r="B86" s="787">
        <v>150.57999289771033</v>
      </c>
      <c r="C86" s="1051" t="s">
        <v>1466</v>
      </c>
      <c r="D86" s="787">
        <v>275.803507246724</v>
      </c>
      <c r="E86" s="654">
        <v>4404.9815655619686</v>
      </c>
      <c r="F86" s="654">
        <v>22024.907827809842</v>
      </c>
      <c r="G86" s="757">
        <v>479.48318616352208</v>
      </c>
      <c r="I86" s="1367"/>
    </row>
    <row r="87" spans="1:9" ht="11.25" customHeight="1" x14ac:dyDescent="0.25">
      <c r="A87" s="279" t="s">
        <v>352</v>
      </c>
      <c r="B87" s="787">
        <v>6027.5626817493348</v>
      </c>
      <c r="C87" s="1051" t="s">
        <v>1232</v>
      </c>
      <c r="D87" s="787" t="s">
        <v>1014</v>
      </c>
      <c r="E87" s="654">
        <v>6027.5626817493348</v>
      </c>
      <c r="F87" s="654">
        <v>30137.813408746675</v>
      </c>
      <c r="G87" s="757" t="s">
        <v>564</v>
      </c>
      <c r="I87" s="1367"/>
    </row>
    <row r="88" spans="1:9" ht="11.25" customHeight="1" x14ac:dyDescent="0.25">
      <c r="A88" s="279" t="s">
        <v>353</v>
      </c>
      <c r="B88" s="787">
        <v>5285.9497660307188</v>
      </c>
      <c r="C88" s="1051" t="s">
        <v>1232</v>
      </c>
      <c r="D88" s="787" t="s">
        <v>1014</v>
      </c>
      <c r="E88" s="654">
        <v>5285.9497660307188</v>
      </c>
      <c r="F88" s="654">
        <v>26429.748830153592</v>
      </c>
      <c r="G88" s="757" t="s">
        <v>564</v>
      </c>
      <c r="I88" s="1367"/>
    </row>
    <row r="89" spans="1:9" ht="11.25" customHeight="1" x14ac:dyDescent="0.25">
      <c r="A89" s="279" t="s">
        <v>112</v>
      </c>
      <c r="B89" s="787">
        <v>16413.254264916668</v>
      </c>
      <c r="C89" s="1051" t="s">
        <v>1232</v>
      </c>
      <c r="D89" s="787" t="s">
        <v>1014</v>
      </c>
      <c r="E89" s="654">
        <v>16413.254264916668</v>
      </c>
      <c r="F89" s="654">
        <v>82066.271324583344</v>
      </c>
      <c r="G89" s="757" t="s">
        <v>564</v>
      </c>
      <c r="I89" s="1367"/>
    </row>
    <row r="90" spans="1:9" ht="11.25" customHeight="1" x14ac:dyDescent="0.25">
      <c r="A90" s="279" t="s">
        <v>354</v>
      </c>
      <c r="B90" s="787">
        <v>0.63372769740529333</v>
      </c>
      <c r="C90" s="1051" t="s">
        <v>1445</v>
      </c>
      <c r="D90" s="787">
        <v>0.63372769740529333</v>
      </c>
      <c r="E90" s="654">
        <v>116.80000000000001</v>
      </c>
      <c r="F90" s="654">
        <v>584</v>
      </c>
      <c r="G90" s="757" t="s">
        <v>564</v>
      </c>
      <c r="I90" s="1367"/>
    </row>
    <row r="91" spans="1:9" ht="11.25" customHeight="1" x14ac:dyDescent="0.25">
      <c r="A91" s="279" t="s">
        <v>355</v>
      </c>
      <c r="B91" s="787">
        <v>0.33174147623015698</v>
      </c>
      <c r="C91" s="1051" t="s">
        <v>1445</v>
      </c>
      <c r="D91" s="787">
        <v>0.33174147623015698</v>
      </c>
      <c r="E91" s="654">
        <v>3.0367999999999995</v>
      </c>
      <c r="F91" s="654">
        <v>15.183999999999997</v>
      </c>
      <c r="G91" s="757" t="s">
        <v>564</v>
      </c>
      <c r="I91" s="1367"/>
    </row>
    <row r="92" spans="1:9" ht="11.25" customHeight="1" x14ac:dyDescent="0.25">
      <c r="A92" s="279" t="s">
        <v>385</v>
      </c>
      <c r="B92" s="787">
        <v>1.0006665183708801</v>
      </c>
      <c r="C92" s="1051" t="s">
        <v>1445</v>
      </c>
      <c r="D92" s="787">
        <v>1.0006665183708801</v>
      </c>
      <c r="E92" s="654">
        <v>186.88000000000002</v>
      </c>
      <c r="F92" s="654">
        <v>934.40000000000009</v>
      </c>
      <c r="G92" s="757" t="s">
        <v>564</v>
      </c>
      <c r="I92" s="1367"/>
    </row>
    <row r="93" spans="1:9" ht="11.25" customHeight="1" x14ac:dyDescent="0.25">
      <c r="A93" s="279" t="s">
        <v>356</v>
      </c>
      <c r="B93" s="787">
        <v>5.635046797886643</v>
      </c>
      <c r="C93" s="1051" t="s">
        <v>1445</v>
      </c>
      <c r="D93" s="787">
        <v>5.635046797886643</v>
      </c>
      <c r="E93" s="654">
        <v>233.60000000000002</v>
      </c>
      <c r="F93" s="654">
        <v>1168</v>
      </c>
      <c r="G93" s="757" t="s">
        <v>564</v>
      </c>
      <c r="I93" s="1367"/>
    </row>
    <row r="94" spans="1:9" ht="11.25" customHeight="1" x14ac:dyDescent="0.25">
      <c r="A94" s="279" t="s">
        <v>378</v>
      </c>
      <c r="B94" s="787">
        <v>2.5425131136289387</v>
      </c>
      <c r="C94" s="1051" t="s">
        <v>1445</v>
      </c>
      <c r="D94" s="787">
        <v>2.5425131136289387</v>
      </c>
      <c r="E94" s="654">
        <v>59.933498446928738</v>
      </c>
      <c r="F94" s="654">
        <v>299.6674922346437</v>
      </c>
      <c r="G94" s="757" t="s">
        <v>564</v>
      </c>
      <c r="I94" s="1367"/>
    </row>
    <row r="95" spans="1:9" ht="11.25" customHeight="1" x14ac:dyDescent="0.25">
      <c r="A95" s="279" t="s">
        <v>357</v>
      </c>
      <c r="B95" s="787">
        <v>8.6567607882003976</v>
      </c>
      <c r="C95" s="1051" t="s">
        <v>1445</v>
      </c>
      <c r="D95" s="787">
        <v>8.6567607882003976</v>
      </c>
      <c r="E95" s="654">
        <v>95.262784529205021</v>
      </c>
      <c r="F95" s="654">
        <v>476.31392264602511</v>
      </c>
      <c r="G95" s="757" t="s">
        <v>564</v>
      </c>
      <c r="I95" s="1367"/>
    </row>
    <row r="96" spans="1:9" ht="11.25" customHeight="1" x14ac:dyDescent="0.25">
      <c r="A96" s="279" t="s">
        <v>113</v>
      </c>
      <c r="B96" s="787">
        <v>5416.3739074225014</v>
      </c>
      <c r="C96" s="1051" t="s">
        <v>1232</v>
      </c>
      <c r="D96" s="787" t="s">
        <v>1014</v>
      </c>
      <c r="E96" s="654">
        <v>5416.3739074225014</v>
      </c>
      <c r="F96" s="654">
        <v>27081.869537112507</v>
      </c>
      <c r="G96" s="757" t="s">
        <v>564</v>
      </c>
      <c r="I96" s="1367"/>
    </row>
    <row r="97" spans="1:9" ht="11.25" customHeight="1" x14ac:dyDescent="0.25">
      <c r="A97" s="279" t="s">
        <v>358</v>
      </c>
      <c r="B97" s="787">
        <v>28.898722340216239</v>
      </c>
      <c r="C97" s="1051" t="s">
        <v>1445</v>
      </c>
      <c r="D97" s="787">
        <v>28.898722340216239</v>
      </c>
      <c r="E97" s="654" t="s">
        <v>1014</v>
      </c>
      <c r="F97" s="654" t="s">
        <v>1014</v>
      </c>
      <c r="G97" s="757" t="s">
        <v>564</v>
      </c>
      <c r="I97" s="1367"/>
    </row>
    <row r="98" spans="1:9" ht="11.25" customHeight="1" x14ac:dyDescent="0.25">
      <c r="A98" s="279" t="s">
        <v>114</v>
      </c>
      <c r="B98" s="787">
        <v>2418.7953653561408</v>
      </c>
      <c r="C98" s="1051" t="s">
        <v>1445</v>
      </c>
      <c r="D98" s="787">
        <v>2418.7953653561408</v>
      </c>
      <c r="E98" s="654">
        <v>32826.056288354375</v>
      </c>
      <c r="F98" s="654">
        <v>164130.28144177189</v>
      </c>
      <c r="G98" s="757" t="s">
        <v>564</v>
      </c>
      <c r="I98" s="1367"/>
    </row>
    <row r="99" spans="1:9" ht="11.25" customHeight="1" x14ac:dyDescent="0.25">
      <c r="A99" s="279" t="s">
        <v>359</v>
      </c>
      <c r="B99" s="787">
        <v>800</v>
      </c>
      <c r="C99" s="1051" t="s">
        <v>232</v>
      </c>
      <c r="D99" s="787" t="s">
        <v>1014</v>
      </c>
      <c r="E99" s="654">
        <v>800</v>
      </c>
      <c r="F99" s="654"/>
      <c r="G99" s="757" t="s">
        <v>564</v>
      </c>
      <c r="I99" s="1367"/>
    </row>
    <row r="100" spans="1:9" ht="11.25" customHeight="1" x14ac:dyDescent="0.25">
      <c r="A100" s="279" t="s">
        <v>360</v>
      </c>
      <c r="B100" s="787">
        <v>70.066261517349531</v>
      </c>
      <c r="C100" s="1051" t="s">
        <v>1232</v>
      </c>
      <c r="D100" s="787" t="s">
        <v>1014</v>
      </c>
      <c r="E100" s="654">
        <v>70.066261517349531</v>
      </c>
      <c r="F100" s="654">
        <v>350.33130758674764</v>
      </c>
      <c r="G100" s="757" t="s">
        <v>564</v>
      </c>
      <c r="I100" s="1367"/>
    </row>
    <row r="101" spans="1:9" ht="11.25" customHeight="1" x14ac:dyDescent="0.25">
      <c r="A101" s="279" t="s">
        <v>361</v>
      </c>
      <c r="B101" s="787">
        <v>820.6627132458334</v>
      </c>
      <c r="C101" s="1051" t="s">
        <v>1232</v>
      </c>
      <c r="D101" s="787" t="s">
        <v>1014</v>
      </c>
      <c r="E101" s="654">
        <v>820.6627132458334</v>
      </c>
      <c r="F101" s="654">
        <v>4103.313566229167</v>
      </c>
      <c r="G101" s="757" t="s">
        <v>564</v>
      </c>
      <c r="I101" s="1367"/>
    </row>
    <row r="102" spans="1:9" ht="11.25" customHeight="1" x14ac:dyDescent="0.25">
      <c r="A102" s="279" t="s">
        <v>363</v>
      </c>
      <c r="B102" s="787">
        <v>28431.476163522013</v>
      </c>
      <c r="C102" s="1051" t="s">
        <v>1465</v>
      </c>
      <c r="D102" s="787" t="s">
        <v>1014</v>
      </c>
      <c r="E102" s="654">
        <v>41275.393552851514</v>
      </c>
      <c r="F102" s="654">
        <v>206376.96776425757</v>
      </c>
      <c r="G102" s="757">
        <v>28431.476163522013</v>
      </c>
      <c r="I102" s="1367"/>
    </row>
    <row r="103" spans="1:9" ht="11.25" customHeight="1" x14ac:dyDescent="0.25">
      <c r="A103" s="279" t="s">
        <v>364</v>
      </c>
      <c r="B103" s="787">
        <v>3356.5423899371067</v>
      </c>
      <c r="C103" s="1051" t="s">
        <v>1465</v>
      </c>
      <c r="D103" s="787" t="s">
        <v>1014</v>
      </c>
      <c r="E103" s="654">
        <v>30240.403769831442</v>
      </c>
      <c r="F103" s="654">
        <v>151202.0188491572</v>
      </c>
      <c r="G103" s="757">
        <v>3356.5423899371067</v>
      </c>
      <c r="I103" s="1367"/>
    </row>
    <row r="104" spans="1:9" ht="11.25" customHeight="1" x14ac:dyDescent="0.25">
      <c r="A104" s="279" t="s">
        <v>365</v>
      </c>
      <c r="B104" s="787">
        <v>23.360000000000003</v>
      </c>
      <c r="C104" s="1051" t="s">
        <v>1232</v>
      </c>
      <c r="D104" s="787" t="s">
        <v>1014</v>
      </c>
      <c r="E104" s="654">
        <v>23.360000000000003</v>
      </c>
      <c r="F104" s="654">
        <v>116.80000000000001</v>
      </c>
      <c r="G104" s="757" t="s">
        <v>564</v>
      </c>
      <c r="I104" s="1367"/>
    </row>
    <row r="105" spans="1:9" ht="11.25" customHeight="1" x14ac:dyDescent="0.25">
      <c r="A105" s="279" t="s">
        <v>366</v>
      </c>
      <c r="B105" s="787">
        <v>220.96429102498689</v>
      </c>
      <c r="C105" s="1051" t="s">
        <v>1445</v>
      </c>
      <c r="D105" s="787">
        <v>220.96429102498689</v>
      </c>
      <c r="E105" s="654">
        <v>14015.37307135994</v>
      </c>
      <c r="F105" s="654">
        <v>70076.865356799695</v>
      </c>
      <c r="G105" s="757">
        <v>8869.0732075471715</v>
      </c>
      <c r="I105" s="1367"/>
    </row>
    <row r="106" spans="1:9" ht="11.25" customHeight="1" x14ac:dyDescent="0.25">
      <c r="A106" s="279" t="s">
        <v>362</v>
      </c>
      <c r="B106" s="787">
        <v>664.42984558691774</v>
      </c>
      <c r="C106" s="1051" t="s">
        <v>1232</v>
      </c>
      <c r="D106" s="787">
        <v>1051.7521669151704</v>
      </c>
      <c r="E106" s="654">
        <v>664.42984558691774</v>
      </c>
      <c r="F106" s="654">
        <v>3322.1492279345885</v>
      </c>
      <c r="G106" s="757">
        <v>3314.8708176100631</v>
      </c>
      <c r="I106" s="1367"/>
    </row>
    <row r="107" spans="1:9" ht="11.25" customHeight="1" x14ac:dyDescent="0.25">
      <c r="A107" s="279" t="s">
        <v>631</v>
      </c>
      <c r="B107" s="787">
        <v>270.05649707548037</v>
      </c>
      <c r="C107" s="1051" t="s">
        <v>1466</v>
      </c>
      <c r="D107" s="787">
        <v>433.85221276461937</v>
      </c>
      <c r="E107" s="654">
        <v>6290.8570850869801</v>
      </c>
      <c r="F107" s="654">
        <v>31454.2854254349</v>
      </c>
      <c r="G107" s="757" t="s">
        <v>564</v>
      </c>
      <c r="I107" s="1367"/>
    </row>
    <row r="108" spans="1:9" ht="11.25" customHeight="1" x14ac:dyDescent="0.25">
      <c r="A108" s="279" t="s">
        <v>632</v>
      </c>
      <c r="B108" s="787">
        <v>359.41899187485171</v>
      </c>
      <c r="C108" s="1051" t="s">
        <v>1232</v>
      </c>
      <c r="D108" s="787" t="s">
        <v>1014</v>
      </c>
      <c r="E108" s="654">
        <v>359.41899187485171</v>
      </c>
      <c r="F108" s="654">
        <v>1797.0949593742585</v>
      </c>
      <c r="G108" s="757" t="s">
        <v>564</v>
      </c>
      <c r="I108" s="1367"/>
    </row>
    <row r="109" spans="1:9" ht="11.25" customHeight="1" x14ac:dyDescent="0.25">
      <c r="A109" s="279" t="s">
        <v>506</v>
      </c>
      <c r="B109" s="787">
        <v>1168</v>
      </c>
      <c r="C109" s="1051" t="s">
        <v>1232</v>
      </c>
      <c r="D109" s="787" t="s">
        <v>1014</v>
      </c>
      <c r="E109" s="654">
        <v>1168</v>
      </c>
      <c r="F109" s="654">
        <v>5840</v>
      </c>
      <c r="G109" s="757" t="s">
        <v>564</v>
      </c>
      <c r="I109" s="1367"/>
    </row>
    <row r="110" spans="1:9" ht="11.25" customHeight="1" x14ac:dyDescent="0.25">
      <c r="A110" s="279" t="s">
        <v>507</v>
      </c>
      <c r="B110" s="787">
        <v>95.980153793860183</v>
      </c>
      <c r="C110" s="1051" t="s">
        <v>1466</v>
      </c>
      <c r="D110" s="787">
        <v>182.23029759403758</v>
      </c>
      <c r="E110" s="654">
        <v>127.16568738271864</v>
      </c>
      <c r="F110" s="654">
        <v>635.82843691359324</v>
      </c>
      <c r="G110" s="757" t="s">
        <v>564</v>
      </c>
      <c r="I110" s="1367"/>
    </row>
    <row r="111" spans="1:9" ht="11.25" customHeight="1" x14ac:dyDescent="0.25">
      <c r="A111" s="279" t="s">
        <v>866</v>
      </c>
      <c r="B111" s="787">
        <v>750.72507085393704</v>
      </c>
      <c r="C111" s="1051" t="s">
        <v>1466</v>
      </c>
      <c r="D111" s="787" t="s">
        <v>1014</v>
      </c>
      <c r="E111" s="654">
        <v>4476.9269311064718</v>
      </c>
      <c r="F111" s="654">
        <v>22384.634655532358</v>
      </c>
      <c r="G111" s="757" t="s">
        <v>564</v>
      </c>
      <c r="I111" s="1367"/>
    </row>
    <row r="112" spans="1:9" ht="11.25" customHeight="1" x14ac:dyDescent="0.25">
      <c r="A112" s="305" t="s">
        <v>115</v>
      </c>
      <c r="B112" s="787">
        <v>24.412524032468166</v>
      </c>
      <c r="C112" s="1051" t="s">
        <v>1445</v>
      </c>
      <c r="D112" s="787">
        <v>24.412524032468166</v>
      </c>
      <c r="E112" s="654">
        <v>267.8523432050934</v>
      </c>
      <c r="F112" s="654">
        <v>1339.261716025467</v>
      </c>
      <c r="G112" s="757">
        <v>3048.4437410062897</v>
      </c>
      <c r="I112" s="1367"/>
    </row>
    <row r="113" spans="1:9" ht="11.25" customHeight="1" x14ac:dyDescent="0.25">
      <c r="A113" s="305" t="s">
        <v>116</v>
      </c>
      <c r="B113" s="787">
        <v>16.41325426491667</v>
      </c>
      <c r="C113" s="1051" t="s">
        <v>1232</v>
      </c>
      <c r="D113" s="787">
        <v>135.16797629931378</v>
      </c>
      <c r="E113" s="654">
        <v>16.41325426491667</v>
      </c>
      <c r="F113" s="654">
        <v>82.066271324583354</v>
      </c>
      <c r="G113" s="757" t="s">
        <v>564</v>
      </c>
      <c r="I113" s="1367"/>
    </row>
    <row r="114" spans="1:9" ht="11.25" customHeight="1" x14ac:dyDescent="0.25">
      <c r="A114" s="305" t="s">
        <v>117</v>
      </c>
      <c r="B114" s="787">
        <v>10.254725301529261</v>
      </c>
      <c r="C114" s="1051" t="s">
        <v>1445</v>
      </c>
      <c r="D114" s="787">
        <v>10.254725301529261</v>
      </c>
      <c r="E114" s="654">
        <v>145.031114978771</v>
      </c>
      <c r="F114" s="654">
        <v>725.15557489385503</v>
      </c>
      <c r="G114" s="757" t="s">
        <v>564</v>
      </c>
      <c r="I114" s="1367"/>
    </row>
    <row r="115" spans="1:9" ht="11.25" customHeight="1" x14ac:dyDescent="0.25">
      <c r="A115" s="305" t="s">
        <v>118</v>
      </c>
      <c r="B115" s="787">
        <v>16.412688974749731</v>
      </c>
      <c r="C115" s="1051" t="s">
        <v>1232</v>
      </c>
      <c r="D115" s="787" t="s">
        <v>1014</v>
      </c>
      <c r="E115" s="654">
        <v>16.412688974749731</v>
      </c>
      <c r="F115" s="654">
        <v>82.063444873748651</v>
      </c>
      <c r="G115" s="757" t="s">
        <v>564</v>
      </c>
      <c r="I115" s="1367"/>
    </row>
    <row r="116" spans="1:9" ht="11.25" customHeight="1" x14ac:dyDescent="0.25">
      <c r="A116" s="305" t="s">
        <v>119</v>
      </c>
      <c r="B116" s="787">
        <v>143.61597481802085</v>
      </c>
      <c r="C116" s="1051" t="s">
        <v>1445</v>
      </c>
      <c r="D116" s="787">
        <v>143.61597481802085</v>
      </c>
      <c r="E116" s="654">
        <v>656.53017059666672</v>
      </c>
      <c r="F116" s="654">
        <v>3282.6508529833336</v>
      </c>
      <c r="G116" s="757" t="s">
        <v>564</v>
      </c>
      <c r="I116" s="1367"/>
    </row>
    <row r="117" spans="1:9" ht="11.25" customHeight="1" x14ac:dyDescent="0.25">
      <c r="A117" s="279" t="s">
        <v>508</v>
      </c>
      <c r="B117" s="787">
        <v>3.9725912582099285</v>
      </c>
      <c r="C117" s="1051" t="s">
        <v>1445</v>
      </c>
      <c r="D117" s="787">
        <v>3.9725912582099285</v>
      </c>
      <c r="E117" s="654">
        <v>567.51372625236866</v>
      </c>
      <c r="F117" s="654">
        <v>2837.5686312618432</v>
      </c>
      <c r="G117" s="757" t="s">
        <v>564</v>
      </c>
      <c r="I117" s="1367"/>
    </row>
    <row r="118" spans="1:9" ht="11.25" customHeight="1" x14ac:dyDescent="0.25">
      <c r="A118" s="305" t="s">
        <v>120</v>
      </c>
      <c r="B118" s="787">
        <v>328.26508529833336</v>
      </c>
      <c r="C118" s="1051" t="s">
        <v>1232</v>
      </c>
      <c r="D118" s="787">
        <v>574.46389927208338</v>
      </c>
      <c r="E118" s="654">
        <v>328.26508529833336</v>
      </c>
      <c r="F118" s="654">
        <v>1641.3254264916668</v>
      </c>
      <c r="G118" s="757" t="s">
        <v>564</v>
      </c>
      <c r="I118" s="1367"/>
    </row>
    <row r="119" spans="1:9" ht="11.25" customHeight="1" x14ac:dyDescent="0.25">
      <c r="A119" s="279" t="s">
        <v>241</v>
      </c>
      <c r="B119" s="787">
        <v>163.51999999999998</v>
      </c>
      <c r="C119" s="1051" t="s">
        <v>1232</v>
      </c>
      <c r="D119" s="787" t="s">
        <v>1014</v>
      </c>
      <c r="E119" s="654">
        <v>163.51999999999998</v>
      </c>
      <c r="F119" s="654">
        <v>817.59999999999991</v>
      </c>
      <c r="G119" s="757" t="s">
        <v>564</v>
      </c>
      <c r="I119" s="1367"/>
    </row>
    <row r="120" spans="1:9" ht="11.25" customHeight="1" x14ac:dyDescent="0.25">
      <c r="A120" s="279" t="s">
        <v>509</v>
      </c>
      <c r="B120" s="787">
        <v>5550.6151059981867</v>
      </c>
      <c r="C120" s="1051" t="s">
        <v>1232</v>
      </c>
      <c r="D120" s="787" t="s">
        <v>1014</v>
      </c>
      <c r="E120" s="654">
        <v>5550.6151059981867</v>
      </c>
      <c r="F120" s="654">
        <v>27753.075529990932</v>
      </c>
      <c r="G120" s="757" t="s">
        <v>564</v>
      </c>
      <c r="I120" s="1367"/>
    </row>
    <row r="121" spans="1:9" ht="11.25" customHeight="1" x14ac:dyDescent="0.25">
      <c r="A121" s="279" t="s">
        <v>510</v>
      </c>
      <c r="B121" s="787">
        <v>49229.589323671651</v>
      </c>
      <c r="C121" s="1051" t="s">
        <v>1232</v>
      </c>
      <c r="D121" s="787" t="s">
        <v>1014</v>
      </c>
      <c r="E121" s="654">
        <v>49229.589323671651</v>
      </c>
      <c r="F121" s="654">
        <v>246147.94661835826</v>
      </c>
      <c r="G121" s="757" t="s">
        <v>564</v>
      </c>
      <c r="I121" s="1367"/>
    </row>
    <row r="122" spans="1:9" ht="11.25" customHeight="1" x14ac:dyDescent="0.25">
      <c r="A122" s="279" t="s">
        <v>379</v>
      </c>
      <c r="B122" s="787">
        <v>9.7588942600099067</v>
      </c>
      <c r="C122" s="1051" t="s">
        <v>1445</v>
      </c>
      <c r="D122" s="787">
        <v>9.7588942600099067</v>
      </c>
      <c r="E122" s="654">
        <v>14.66842821763527</v>
      </c>
      <c r="F122" s="654">
        <v>14.66842821763527</v>
      </c>
      <c r="G122" s="757" t="s">
        <v>564</v>
      </c>
      <c r="I122" s="1367"/>
    </row>
    <row r="123" spans="1:9" ht="11.25" customHeight="1" x14ac:dyDescent="0.25">
      <c r="A123" s="279" t="s">
        <v>121</v>
      </c>
      <c r="B123" s="787">
        <v>2133.7230544391668</v>
      </c>
      <c r="C123" s="1051" t="s">
        <v>1232</v>
      </c>
      <c r="D123" s="787" t="s">
        <v>1014</v>
      </c>
      <c r="E123" s="654">
        <v>2133.7230544391668</v>
      </c>
      <c r="F123" s="654">
        <v>10668.615272195835</v>
      </c>
      <c r="G123" s="757" t="s">
        <v>564</v>
      </c>
      <c r="I123" s="1367"/>
    </row>
    <row r="124" spans="1:9" ht="11.25" customHeight="1" x14ac:dyDescent="0.25">
      <c r="A124" s="279" t="s">
        <v>511</v>
      </c>
      <c r="B124" s="787">
        <v>4446.0495699884777</v>
      </c>
      <c r="C124" s="1051" t="s">
        <v>1232</v>
      </c>
      <c r="D124" s="787" t="s">
        <v>1014</v>
      </c>
      <c r="E124" s="654">
        <v>4446.0495699884777</v>
      </c>
      <c r="F124" s="654">
        <v>22230.247849942389</v>
      </c>
      <c r="G124" s="757" t="s">
        <v>564</v>
      </c>
      <c r="I124" s="1367"/>
    </row>
    <row r="125" spans="1:9" ht="11.25" customHeight="1" x14ac:dyDescent="0.25">
      <c r="A125" s="279" t="s">
        <v>512</v>
      </c>
      <c r="B125" s="787">
        <v>1167.9427479045146</v>
      </c>
      <c r="C125" s="1051" t="s">
        <v>1232</v>
      </c>
      <c r="D125" s="787" t="s">
        <v>1014</v>
      </c>
      <c r="E125" s="654">
        <v>1167.9427479045146</v>
      </c>
      <c r="F125" s="654">
        <v>5839.7137395225727</v>
      </c>
      <c r="G125" s="757" t="s">
        <v>564</v>
      </c>
      <c r="I125" s="1367"/>
    </row>
    <row r="126" spans="1:9" ht="11.25" customHeight="1" x14ac:dyDescent="0.25">
      <c r="A126" s="279" t="s">
        <v>867</v>
      </c>
      <c r="B126" s="787">
        <v>1168</v>
      </c>
      <c r="C126" s="1051" t="s">
        <v>1232</v>
      </c>
      <c r="D126" s="787" t="s">
        <v>1014</v>
      </c>
      <c r="E126" s="654">
        <v>1168</v>
      </c>
      <c r="F126" s="654">
        <v>5840</v>
      </c>
      <c r="G126" s="757" t="s">
        <v>564</v>
      </c>
      <c r="I126" s="1367"/>
    </row>
    <row r="127" spans="1:9" ht="11.25" customHeight="1" x14ac:dyDescent="0.25">
      <c r="A127" s="279" t="s">
        <v>122</v>
      </c>
      <c r="B127" s="787">
        <v>19.148796642402782</v>
      </c>
      <c r="C127" s="1051" t="s">
        <v>1445</v>
      </c>
      <c r="D127" s="787">
        <v>19.148796642402782</v>
      </c>
      <c r="E127" s="654">
        <v>820.6627132458334</v>
      </c>
      <c r="F127" s="654">
        <v>4103.313566229167</v>
      </c>
      <c r="G127" s="757" t="s">
        <v>564</v>
      </c>
      <c r="I127" s="1367"/>
    </row>
    <row r="128" spans="1:9" ht="11.25" customHeight="1" x14ac:dyDescent="0.25">
      <c r="A128" s="279" t="s">
        <v>513</v>
      </c>
      <c r="B128" s="787">
        <v>867.20140880503141</v>
      </c>
      <c r="C128" s="1051" t="s">
        <v>1465</v>
      </c>
      <c r="D128" s="787" t="s">
        <v>1014</v>
      </c>
      <c r="E128" s="654">
        <v>7544.4032509773479</v>
      </c>
      <c r="F128" s="654">
        <v>37722.016254886737</v>
      </c>
      <c r="G128" s="757">
        <v>867.20140880503141</v>
      </c>
      <c r="I128" s="1367"/>
    </row>
    <row r="129" spans="1:9" ht="11.25" customHeight="1" x14ac:dyDescent="0.25">
      <c r="A129" s="279" t="s">
        <v>123</v>
      </c>
      <c r="B129" s="787">
        <v>2133.7230544391668</v>
      </c>
      <c r="C129" s="1051" t="s">
        <v>1232</v>
      </c>
      <c r="D129" s="787" t="s">
        <v>1014</v>
      </c>
      <c r="E129" s="654">
        <v>2133.7230544391668</v>
      </c>
      <c r="F129" s="654">
        <v>10668.615272195835</v>
      </c>
      <c r="G129" s="757" t="s">
        <v>564</v>
      </c>
      <c r="I129" s="1367"/>
    </row>
    <row r="130" spans="1:9" ht="11.25" customHeight="1" x14ac:dyDescent="0.25">
      <c r="A130" s="279" t="s">
        <v>27</v>
      </c>
      <c r="B130" s="787">
        <v>446.70927483648597</v>
      </c>
      <c r="C130" s="1051" t="s">
        <v>1445</v>
      </c>
      <c r="D130" s="787">
        <v>446.70927483648597</v>
      </c>
      <c r="E130" s="654" t="s">
        <v>1014</v>
      </c>
      <c r="F130" s="654" t="s">
        <v>1014</v>
      </c>
      <c r="G130" s="757">
        <v>322090.86792452831</v>
      </c>
      <c r="I130" s="1367"/>
    </row>
    <row r="131" spans="1:9" ht="11.25" customHeight="1" x14ac:dyDescent="0.25">
      <c r="A131" s="279" t="s">
        <v>514</v>
      </c>
      <c r="B131" s="787">
        <v>9.5590446156473501</v>
      </c>
      <c r="C131" s="1051" t="s">
        <v>1445</v>
      </c>
      <c r="D131" s="787">
        <v>9.5590446156473501</v>
      </c>
      <c r="E131" s="654">
        <v>600.00305304979713</v>
      </c>
      <c r="F131" s="654">
        <v>3000.0152652489855</v>
      </c>
      <c r="G131" s="757">
        <v>679.56857484276736</v>
      </c>
      <c r="I131" s="1367"/>
    </row>
    <row r="132" spans="1:9" ht="11.25" customHeight="1" x14ac:dyDescent="0.25">
      <c r="A132" s="279" t="s">
        <v>515</v>
      </c>
      <c r="B132" s="787">
        <v>2.8615972896266508</v>
      </c>
      <c r="C132" s="1051" t="s">
        <v>1445</v>
      </c>
      <c r="D132" s="787">
        <v>2.8615972896266508</v>
      </c>
      <c r="E132" s="654">
        <v>4672</v>
      </c>
      <c r="F132" s="654">
        <v>23360</v>
      </c>
      <c r="G132" s="757">
        <v>1903.1173320754715</v>
      </c>
      <c r="I132" s="1367"/>
    </row>
    <row r="133" spans="1:9" ht="11.25" customHeight="1" x14ac:dyDescent="0.25">
      <c r="A133" s="279" t="s">
        <v>516</v>
      </c>
      <c r="B133" s="787">
        <v>4.9971013371102408</v>
      </c>
      <c r="C133" s="1051" t="s">
        <v>1445</v>
      </c>
      <c r="D133" s="787">
        <v>4.9971013371102408</v>
      </c>
      <c r="E133" s="654">
        <v>84.551542880428926</v>
      </c>
      <c r="F133" s="654">
        <v>422.75771440214464</v>
      </c>
      <c r="G133" s="757">
        <v>166.02402867924528</v>
      </c>
      <c r="I133" s="1367"/>
    </row>
    <row r="134" spans="1:9" ht="11.25" customHeight="1" x14ac:dyDescent="0.25">
      <c r="A134" s="279" t="s">
        <v>124</v>
      </c>
      <c r="B134" s="787">
        <v>4923.9762794750004</v>
      </c>
      <c r="C134" s="1051" t="s">
        <v>1232</v>
      </c>
      <c r="D134" s="787" t="s">
        <v>1014</v>
      </c>
      <c r="E134" s="654">
        <v>4923.9762794750004</v>
      </c>
      <c r="F134" s="654">
        <v>24619.881397375</v>
      </c>
      <c r="G134" s="757" t="s">
        <v>564</v>
      </c>
      <c r="I134" s="1367"/>
    </row>
    <row r="135" spans="1:9" ht="11.25" customHeight="1" x14ac:dyDescent="0.25">
      <c r="A135" s="305" t="s">
        <v>125</v>
      </c>
      <c r="B135" s="787">
        <v>11390.739017104052</v>
      </c>
      <c r="C135" s="1051" t="s">
        <v>1232</v>
      </c>
      <c r="D135" s="787" t="s">
        <v>1014</v>
      </c>
      <c r="E135" s="654">
        <v>11390.739017104052</v>
      </c>
      <c r="F135" s="654">
        <v>56953.695085520259</v>
      </c>
      <c r="G135" s="757" t="s">
        <v>564</v>
      </c>
      <c r="I135" s="1367"/>
    </row>
    <row r="136" spans="1:9" ht="11.25" customHeight="1" x14ac:dyDescent="0.25">
      <c r="A136" s="279" t="s">
        <v>517</v>
      </c>
      <c r="B136" s="787">
        <v>11.680000000000003</v>
      </c>
      <c r="C136" s="1051" t="s">
        <v>1232</v>
      </c>
      <c r="D136" s="787" t="s">
        <v>1014</v>
      </c>
      <c r="E136" s="654">
        <v>11.680000000000003</v>
      </c>
      <c r="F136" s="654">
        <v>11.680000000000003</v>
      </c>
      <c r="G136" s="757" t="s">
        <v>564</v>
      </c>
      <c r="I136" s="1367"/>
    </row>
    <row r="137" spans="1:9" ht="11.25" customHeight="1" x14ac:dyDescent="0.25">
      <c r="A137" s="279" t="s">
        <v>380</v>
      </c>
      <c r="B137" s="787">
        <v>817.67394716981141</v>
      </c>
      <c r="C137" s="1051" t="s">
        <v>1465</v>
      </c>
      <c r="D137" s="787" t="s">
        <v>1014</v>
      </c>
      <c r="E137" s="654">
        <v>9758.4721064446003</v>
      </c>
      <c r="F137" s="654">
        <v>48792.360532223</v>
      </c>
      <c r="G137" s="757">
        <v>817.67394716981141</v>
      </c>
      <c r="I137" s="1367"/>
    </row>
    <row r="138" spans="1:9" ht="11.25" customHeight="1" x14ac:dyDescent="0.25">
      <c r="A138" s="279" t="s">
        <v>28</v>
      </c>
      <c r="B138" s="787">
        <v>2.0888759151819474</v>
      </c>
      <c r="C138" s="1051" t="s">
        <v>1445</v>
      </c>
      <c r="D138" s="787">
        <v>2.0888759151819474</v>
      </c>
      <c r="E138" s="654" t="s">
        <v>1014</v>
      </c>
      <c r="F138" s="654" t="s">
        <v>1014</v>
      </c>
      <c r="G138" s="757" t="s">
        <v>564</v>
      </c>
      <c r="I138" s="1367"/>
    </row>
    <row r="139" spans="1:9" ht="11.25" customHeight="1" x14ac:dyDescent="0.25">
      <c r="A139" s="279" t="s">
        <v>66</v>
      </c>
      <c r="B139" s="787">
        <v>2413.1383336024232</v>
      </c>
      <c r="C139" s="1051" t="s">
        <v>1232</v>
      </c>
      <c r="D139" s="787" t="s">
        <v>1014</v>
      </c>
      <c r="E139" s="654">
        <v>2413.1383336024232</v>
      </c>
      <c r="F139" s="654">
        <v>2413.1383336024232</v>
      </c>
      <c r="G139" s="757">
        <v>5430.5482924528296</v>
      </c>
      <c r="I139" s="1367"/>
    </row>
    <row r="140" spans="1:9" ht="11.25" customHeight="1" x14ac:dyDescent="0.25">
      <c r="A140" s="279" t="s">
        <v>65</v>
      </c>
      <c r="B140" s="787">
        <v>500</v>
      </c>
      <c r="C140" s="1051" t="s">
        <v>1465</v>
      </c>
      <c r="D140" s="787" t="s">
        <v>1014</v>
      </c>
      <c r="E140" s="654">
        <v>1273.9967325513264</v>
      </c>
      <c r="F140" s="654">
        <v>1273.9967325513264</v>
      </c>
      <c r="G140" s="757">
        <v>500</v>
      </c>
      <c r="I140" s="1367"/>
    </row>
    <row r="141" spans="1:9" ht="11.25" customHeight="1" x14ac:dyDescent="0.25">
      <c r="A141" s="279" t="s">
        <v>825</v>
      </c>
      <c r="B141" s="787">
        <v>140159.99999999997</v>
      </c>
      <c r="C141" s="1051" t="s">
        <v>1232</v>
      </c>
      <c r="D141" s="787" t="s">
        <v>1014</v>
      </c>
      <c r="E141" s="654">
        <v>140159.99999999997</v>
      </c>
      <c r="F141" s="654">
        <v>140159.99999999997</v>
      </c>
      <c r="G141" s="757" t="s">
        <v>564</v>
      </c>
      <c r="I141" s="1367"/>
    </row>
    <row r="142" spans="1:9" ht="11.25" customHeight="1" x14ac:dyDescent="0.25">
      <c r="A142" s="279" t="s">
        <v>868</v>
      </c>
      <c r="B142" s="787">
        <v>36.844862807608727</v>
      </c>
      <c r="C142" s="1051" t="s">
        <v>1445</v>
      </c>
      <c r="D142" s="787">
        <v>36.844862807608727</v>
      </c>
      <c r="E142" s="654">
        <v>55.336136919216408</v>
      </c>
      <c r="F142" s="654">
        <v>276.68068459608202</v>
      </c>
      <c r="G142" s="757" t="s">
        <v>564</v>
      </c>
      <c r="I142" s="1367"/>
    </row>
    <row r="143" spans="1:9" ht="11.25" customHeight="1" x14ac:dyDescent="0.25">
      <c r="A143" s="279" t="s">
        <v>869</v>
      </c>
      <c r="B143" s="787">
        <v>639.65388301886787</v>
      </c>
      <c r="C143" s="1051" t="s">
        <v>1465</v>
      </c>
      <c r="D143" s="787" t="s">
        <v>1014</v>
      </c>
      <c r="E143" s="654">
        <v>7717.7858860300657</v>
      </c>
      <c r="F143" s="654">
        <v>38588.929430150325</v>
      </c>
      <c r="G143" s="757">
        <v>639.65388301886787</v>
      </c>
      <c r="I143" s="1367"/>
    </row>
    <row r="144" spans="1:9" ht="11.25" customHeight="1" x14ac:dyDescent="0.25">
      <c r="A144" s="279" t="s">
        <v>518</v>
      </c>
      <c r="B144" s="787">
        <v>1.3643826717559244</v>
      </c>
      <c r="C144" s="1051" t="s">
        <v>1232</v>
      </c>
      <c r="D144" s="787">
        <v>5.4138391894292166</v>
      </c>
      <c r="E144" s="654">
        <v>1.3643826717559244</v>
      </c>
      <c r="F144" s="654">
        <v>6.8219133587796223</v>
      </c>
      <c r="G144" s="757">
        <v>2160.2214339622642</v>
      </c>
      <c r="I144" s="1367"/>
    </row>
    <row r="145" spans="1:9" ht="11.25" customHeight="1" x14ac:dyDescent="0.25">
      <c r="A145" s="279" t="s">
        <v>519</v>
      </c>
      <c r="B145" s="787">
        <v>4.0593810805902883</v>
      </c>
      <c r="C145" s="1051" t="s">
        <v>1232</v>
      </c>
      <c r="D145" s="787">
        <v>6.5215628272041677</v>
      </c>
      <c r="E145" s="654">
        <v>4.0593810805902883</v>
      </c>
      <c r="F145" s="654">
        <v>20.296905402951442</v>
      </c>
      <c r="G145" s="757">
        <v>691.10178616352209</v>
      </c>
      <c r="I145" s="1367"/>
    </row>
    <row r="146" spans="1:9" ht="11.25" customHeight="1" x14ac:dyDescent="0.25">
      <c r="A146" s="279" t="s">
        <v>520</v>
      </c>
      <c r="B146" s="787">
        <v>16412.68897474973</v>
      </c>
      <c r="C146" s="1051" t="s">
        <v>1232</v>
      </c>
      <c r="D146" s="787" t="s">
        <v>1014</v>
      </c>
      <c r="E146" s="654">
        <v>16412.68897474973</v>
      </c>
      <c r="F146" s="654">
        <v>82063.444873748653</v>
      </c>
      <c r="G146" s="757" t="s">
        <v>564</v>
      </c>
      <c r="I146" s="1367"/>
    </row>
    <row r="147" spans="1:9" ht="11.25" customHeight="1" x14ac:dyDescent="0.25">
      <c r="A147" s="279" t="s">
        <v>521</v>
      </c>
      <c r="B147" s="787">
        <v>164.13254264916668</v>
      </c>
      <c r="C147" s="1051" t="s">
        <v>1232</v>
      </c>
      <c r="D147" s="787">
        <v>208.88785312845852</v>
      </c>
      <c r="E147" s="654">
        <v>164.13254264916668</v>
      </c>
      <c r="F147" s="654">
        <v>820.6627132458334</v>
      </c>
      <c r="G147" s="757" t="s">
        <v>564</v>
      </c>
      <c r="I147" s="1367"/>
    </row>
    <row r="148" spans="1:9" ht="11.25" customHeight="1" x14ac:dyDescent="0.25">
      <c r="A148" s="305" t="s">
        <v>126</v>
      </c>
      <c r="B148" s="787">
        <v>1641.3254264916668</v>
      </c>
      <c r="C148" s="1051" t="s">
        <v>1232</v>
      </c>
      <c r="D148" s="787" t="s">
        <v>1014</v>
      </c>
      <c r="E148" s="654">
        <v>1641.3254264916668</v>
      </c>
      <c r="F148" s="654">
        <v>8206.627132458334</v>
      </c>
      <c r="G148" s="757" t="s">
        <v>564</v>
      </c>
      <c r="I148" s="1367"/>
    </row>
    <row r="149" spans="1:9" ht="11.25" customHeight="1" x14ac:dyDescent="0.25">
      <c r="A149" s="279" t="s">
        <v>127</v>
      </c>
      <c r="B149" s="787">
        <v>1313.0603411933334</v>
      </c>
      <c r="C149" s="1051" t="s">
        <v>1232</v>
      </c>
      <c r="D149" s="787" t="s">
        <v>1014</v>
      </c>
      <c r="E149" s="654">
        <v>1313.0603411933334</v>
      </c>
      <c r="F149" s="654">
        <v>6565.3017059666672</v>
      </c>
      <c r="G149" s="757" t="s">
        <v>564</v>
      </c>
      <c r="I149" s="1367"/>
    </row>
    <row r="150" spans="1:9" ht="11.25" customHeight="1" x14ac:dyDescent="0.25">
      <c r="A150" s="279" t="s">
        <v>128</v>
      </c>
      <c r="B150" s="787">
        <v>2.230024076647023E-2</v>
      </c>
      <c r="C150" s="1051" t="s">
        <v>1445</v>
      </c>
      <c r="D150" s="787">
        <v>2.230024076647023E-2</v>
      </c>
      <c r="E150" s="654">
        <v>4.4840438237432245</v>
      </c>
      <c r="F150" s="654">
        <v>22.420219118716123</v>
      </c>
      <c r="G150" s="757">
        <v>1395.5380503144659</v>
      </c>
      <c r="I150" s="1367"/>
    </row>
    <row r="151" spans="1:9" ht="11.25" customHeight="1" x14ac:dyDescent="0.25">
      <c r="A151" s="279" t="s">
        <v>129</v>
      </c>
      <c r="B151" s="787">
        <v>0.66711140885094911</v>
      </c>
      <c r="C151" s="1051" t="s">
        <v>1232</v>
      </c>
      <c r="D151" s="787" t="s">
        <v>1014</v>
      </c>
      <c r="E151" s="654">
        <v>0.66711140885094911</v>
      </c>
      <c r="F151" s="654">
        <v>3.3355570442547453</v>
      </c>
      <c r="G151" s="757">
        <v>311.17425056603776</v>
      </c>
      <c r="I151" s="1367"/>
    </row>
    <row r="152" spans="1:9" ht="11.25" customHeight="1" x14ac:dyDescent="0.25">
      <c r="A152" s="279" t="s">
        <v>643</v>
      </c>
      <c r="B152" s="787">
        <v>424.72727272727275</v>
      </c>
      <c r="C152" s="1051" t="s">
        <v>1445</v>
      </c>
      <c r="D152" s="787">
        <v>424.72727272727275</v>
      </c>
      <c r="E152" s="654">
        <v>1751.9999999999998</v>
      </c>
      <c r="F152" s="654">
        <v>8759.9999999999982</v>
      </c>
      <c r="G152" s="757" t="s">
        <v>564</v>
      </c>
      <c r="I152" s="1367"/>
    </row>
    <row r="153" spans="1:9" ht="11.25" customHeight="1" x14ac:dyDescent="0.25">
      <c r="A153" s="305" t="s">
        <v>999</v>
      </c>
      <c r="B153" s="787">
        <v>6486.3928288336438</v>
      </c>
      <c r="C153" s="1051" t="s">
        <v>1232</v>
      </c>
      <c r="D153" s="787" t="s">
        <v>1014</v>
      </c>
      <c r="E153" s="654">
        <v>6486.3928288336438</v>
      </c>
      <c r="F153" s="654">
        <v>32431.964144168218</v>
      </c>
      <c r="G153" s="757" t="s">
        <v>564</v>
      </c>
      <c r="I153" s="1367"/>
    </row>
    <row r="154" spans="1:9" ht="11.25" customHeight="1" x14ac:dyDescent="0.25">
      <c r="A154" s="305" t="s">
        <v>644</v>
      </c>
      <c r="B154" s="787">
        <v>465.9182309914487</v>
      </c>
      <c r="C154" s="1051" t="s">
        <v>1232</v>
      </c>
      <c r="D154" s="787" t="s">
        <v>1014</v>
      </c>
      <c r="E154" s="654">
        <v>465.9182309914487</v>
      </c>
      <c r="F154" s="654">
        <v>2329.5911549572434</v>
      </c>
      <c r="G154" s="757" t="s">
        <v>564</v>
      </c>
      <c r="I154" s="1367"/>
    </row>
    <row r="155" spans="1:9" ht="11.25" customHeight="1" x14ac:dyDescent="0.25">
      <c r="A155" s="305" t="s">
        <v>646</v>
      </c>
      <c r="B155" s="787">
        <v>96.010040658655186</v>
      </c>
      <c r="C155" s="1051" t="s">
        <v>1445</v>
      </c>
      <c r="D155" s="787">
        <v>96.010040658655186</v>
      </c>
      <c r="E155" s="654">
        <v>102.86790070570198</v>
      </c>
      <c r="F155" s="654">
        <v>514.33950352850991</v>
      </c>
      <c r="G155" s="757" t="s">
        <v>564</v>
      </c>
      <c r="I155" s="1367"/>
    </row>
    <row r="156" spans="1:9" ht="11.25" customHeight="1" x14ac:dyDescent="0.25">
      <c r="A156" s="279" t="s">
        <v>522</v>
      </c>
      <c r="B156" s="787">
        <v>664.27939503728351</v>
      </c>
      <c r="C156" s="1051" t="s">
        <v>1466</v>
      </c>
      <c r="D156" s="787" t="s">
        <v>1014</v>
      </c>
      <c r="E156" s="654">
        <v>1156.6601941747574</v>
      </c>
      <c r="F156" s="654">
        <v>5783.3009708737873</v>
      </c>
      <c r="G156" s="757" t="s">
        <v>564</v>
      </c>
      <c r="I156" s="1367"/>
    </row>
    <row r="157" spans="1:9" ht="11.25" customHeight="1" x14ac:dyDescent="0.25">
      <c r="A157" s="279" t="s">
        <v>523</v>
      </c>
      <c r="B157" s="787">
        <v>1.7625454635260229</v>
      </c>
      <c r="C157" s="1051" t="s">
        <v>1445</v>
      </c>
      <c r="D157" s="787">
        <v>1.7625454635260229</v>
      </c>
      <c r="E157" s="654">
        <v>80.164415447172502</v>
      </c>
      <c r="F157" s="654">
        <v>400.82207723586248</v>
      </c>
      <c r="G157" s="757">
        <v>3859.8471446540889</v>
      </c>
      <c r="I157" s="1367"/>
    </row>
    <row r="158" spans="1:9" ht="11.25" customHeight="1" x14ac:dyDescent="0.25">
      <c r="A158" s="279" t="s">
        <v>524</v>
      </c>
      <c r="B158" s="787">
        <v>259.54240000000004</v>
      </c>
      <c r="C158" s="1051" t="s">
        <v>1465</v>
      </c>
      <c r="D158" s="787" t="s">
        <v>1014</v>
      </c>
      <c r="E158" s="654">
        <v>538.74691970511594</v>
      </c>
      <c r="F158" s="654">
        <v>2693.7345985255797</v>
      </c>
      <c r="G158" s="757">
        <v>259.54240000000004</v>
      </c>
      <c r="I158" s="1367"/>
    </row>
    <row r="159" spans="1:9" ht="11.25" customHeight="1" thickBot="1" x14ac:dyDescent="0.3">
      <c r="A159" s="281" t="s">
        <v>525</v>
      </c>
      <c r="B159" s="961">
        <v>70080</v>
      </c>
      <c r="C159" s="1060" t="s">
        <v>1232</v>
      </c>
      <c r="D159" s="961" t="s">
        <v>1014</v>
      </c>
      <c r="E159" s="1035">
        <v>70080</v>
      </c>
      <c r="F159" s="1035">
        <v>350400</v>
      </c>
      <c r="G159" s="762" t="s">
        <v>564</v>
      </c>
      <c r="I159" s="1367"/>
    </row>
    <row r="160" spans="1:9" ht="13.8" thickTop="1" x14ac:dyDescent="0.25">
      <c r="A160" s="290" t="s">
        <v>1234</v>
      </c>
      <c r="B160" s="913"/>
      <c r="C160" s="1378"/>
      <c r="D160" s="606"/>
      <c r="E160" s="606"/>
      <c r="F160" s="882"/>
      <c r="G160" s="607"/>
    </row>
    <row r="161" spans="1:8" x14ac:dyDescent="0.25">
      <c r="A161" s="66" t="s">
        <v>529</v>
      </c>
      <c r="B161" s="604"/>
      <c r="C161" s="1072"/>
      <c r="D161" s="606"/>
      <c r="E161" s="606"/>
      <c r="F161" s="277"/>
      <c r="G161" s="607"/>
    </row>
    <row r="162" spans="1:8" ht="36" customHeight="1" x14ac:dyDescent="0.25">
      <c r="A162" s="1625" t="s">
        <v>1471</v>
      </c>
      <c r="B162" s="1626"/>
      <c r="C162" s="1626"/>
      <c r="D162" s="1626"/>
      <c r="E162" s="1626"/>
      <c r="F162" s="1626"/>
      <c r="G162" s="1626"/>
      <c r="H162" s="648"/>
    </row>
    <row r="163" spans="1:8" ht="27" customHeight="1" x14ac:dyDescent="0.25">
      <c r="A163" s="1700" t="s">
        <v>1163</v>
      </c>
      <c r="B163" s="1629"/>
      <c r="C163" s="1629"/>
      <c r="D163" s="1629"/>
      <c r="E163" s="1629"/>
      <c r="F163" s="1629"/>
      <c r="G163" s="1629"/>
      <c r="H163" s="648"/>
    </row>
    <row r="164" spans="1:8" ht="25.5" customHeight="1" x14ac:dyDescent="0.25">
      <c r="A164" s="1700" t="s">
        <v>1098</v>
      </c>
      <c r="B164" s="1629"/>
      <c r="C164" s="1629"/>
      <c r="D164" s="1629"/>
      <c r="E164" s="1629"/>
      <c r="F164" s="1629"/>
      <c r="G164" s="1630"/>
      <c r="H164" s="360"/>
    </row>
    <row r="165" spans="1:8" ht="14.25" customHeight="1" x14ac:dyDescent="0.25">
      <c r="A165" s="1700" t="s">
        <v>1100</v>
      </c>
      <c r="B165" s="1629"/>
      <c r="C165" s="1629"/>
      <c r="D165" s="1629"/>
      <c r="E165" s="1629"/>
      <c r="F165" s="1629"/>
      <c r="G165" s="1630"/>
      <c r="H165" s="360"/>
    </row>
    <row r="166" spans="1:8" x14ac:dyDescent="0.25">
      <c r="A166" s="66"/>
      <c r="B166" s="604"/>
      <c r="C166" s="1072"/>
      <c r="D166" s="606"/>
      <c r="E166" s="606"/>
      <c r="F166" s="277"/>
      <c r="G166" s="607"/>
    </row>
    <row r="167" spans="1:8" x14ac:dyDescent="0.25">
      <c r="A167" s="67" t="s">
        <v>586</v>
      </c>
      <c r="B167" s="768"/>
      <c r="C167" s="886"/>
      <c r="D167" s="606"/>
      <c r="E167" s="606"/>
      <c r="F167" s="606"/>
      <c r="G167" s="607"/>
    </row>
    <row r="168" spans="1:8" ht="24.75" customHeight="1" x14ac:dyDescent="0.25">
      <c r="A168" s="1709" t="s">
        <v>1143</v>
      </c>
      <c r="B168" s="1626"/>
      <c r="C168" s="1626"/>
      <c r="D168" s="1626"/>
      <c r="E168" s="1626"/>
      <c r="F168" s="1626"/>
      <c r="G168" s="1627"/>
    </row>
    <row r="169" spans="1:8" x14ac:dyDescent="0.25">
      <c r="A169" s="332" t="s">
        <v>848</v>
      </c>
      <c r="B169" s="768"/>
      <c r="C169" s="886"/>
      <c r="D169" s="606"/>
      <c r="E169" s="606"/>
      <c r="F169" s="606"/>
      <c r="G169" s="607"/>
    </row>
    <row r="170" spans="1:8" ht="12.75" customHeight="1" x14ac:dyDescent="0.25">
      <c r="A170" s="67" t="s">
        <v>1142</v>
      </c>
      <c r="B170" s="768"/>
      <c r="C170" s="886"/>
      <c r="D170" s="606"/>
      <c r="E170" s="606"/>
      <c r="F170" s="606"/>
      <c r="G170" s="607"/>
    </row>
    <row r="171" spans="1:8" ht="12.75" customHeight="1" x14ac:dyDescent="0.25">
      <c r="A171" s="918" t="s">
        <v>1144</v>
      </c>
      <c r="B171" s="919"/>
      <c r="C171" s="919"/>
      <c r="D171" s="919"/>
      <c r="E171" s="919"/>
      <c r="F171" s="919"/>
      <c r="G171" s="563"/>
    </row>
    <row r="172" spans="1:8" ht="12.75" customHeight="1" x14ac:dyDescent="0.25">
      <c r="A172" s="332" t="s">
        <v>33</v>
      </c>
      <c r="B172" s="768"/>
      <c r="C172" s="886"/>
      <c r="D172" s="606"/>
      <c r="E172" s="606"/>
      <c r="F172" s="606"/>
      <c r="G172" s="607"/>
    </row>
    <row r="173" spans="1:8" ht="13.8" thickBot="1" x14ac:dyDescent="0.3">
      <c r="A173" s="920" t="s">
        <v>1119</v>
      </c>
      <c r="B173" s="922"/>
      <c r="C173" s="921"/>
      <c r="D173" s="1253"/>
      <c r="E173" s="1253"/>
      <c r="F173" s="1253"/>
      <c r="G173" s="1254"/>
    </row>
    <row r="174" spans="1:8" ht="13.8" thickTop="1" x14ac:dyDescent="0.25">
      <c r="B174" s="916"/>
      <c r="C174" s="1379"/>
      <c r="D174" s="331"/>
      <c r="E174" s="331"/>
      <c r="F174" s="331"/>
      <c r="G174" s="331"/>
    </row>
  </sheetData>
  <sheetProtection algorithmName="SHA-512" hashValue="jU1z+neokoSkcpETGoCs9aAYJ1acisszLutFAZip6+rDNJ8PAyZ/2B9IWH2I1r0Sl5vi8ESO7ND7wajNfyYDww==" saltValue="MgxpBOs84FsQRxS4MycnSw==" spinCount="100000" sheet="1" objects="1" scenarios="1"/>
  <mergeCells count="5">
    <mergeCell ref="A163:G163"/>
    <mergeCell ref="A164:G164"/>
    <mergeCell ref="A162:G162"/>
    <mergeCell ref="A165:G165"/>
    <mergeCell ref="A168:G168"/>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I248"/>
  <sheetViews>
    <sheetView showRuler="0" zoomScaleNormal="100" workbookViewId="0">
      <pane ySplit="1956" topLeftCell="A6" activePane="bottomLeft"/>
      <selection sqref="A1:XFD1048576"/>
      <selection pane="bottomLeft" activeCell="A15" sqref="A15"/>
    </sheetView>
  </sheetViews>
  <sheetFormatPr defaultColWidth="9.109375" defaultRowHeight="13.2" x14ac:dyDescent="0.25"/>
  <cols>
    <col min="1" max="1" width="40.6640625" style="297" customWidth="1"/>
    <col min="2" max="2" width="13.6640625" style="297" customWidth="1"/>
    <col min="3" max="3" width="25.33203125" style="924" customWidth="1"/>
    <col min="4" max="7" width="13.6640625" style="297" customWidth="1"/>
    <col min="8" max="16384" width="9.109375" style="297"/>
  </cols>
  <sheetData>
    <row r="1" spans="1:9" ht="31.2" x14ac:dyDescent="0.3">
      <c r="A1" s="545" t="s">
        <v>170</v>
      </c>
      <c r="B1" s="545"/>
      <c r="C1" s="1345"/>
      <c r="D1" s="1346"/>
      <c r="E1" s="1346"/>
      <c r="F1" s="1346"/>
      <c r="G1" s="1346"/>
    </row>
    <row r="2" spans="1:9" ht="13.8" thickBot="1" x14ac:dyDescent="0.3">
      <c r="A2" s="285"/>
      <c r="B2" s="285"/>
      <c r="C2" s="893"/>
      <c r="D2" s="298"/>
      <c r="E2" s="298"/>
      <c r="F2" s="298"/>
      <c r="G2" s="298"/>
    </row>
    <row r="3" spans="1:9" ht="13.8" thickTop="1" x14ac:dyDescent="0.25">
      <c r="A3" s="295"/>
      <c r="B3" s="1380" t="s">
        <v>583</v>
      </c>
      <c r="C3" s="1372"/>
      <c r="D3" s="1381" t="s">
        <v>345</v>
      </c>
      <c r="E3" s="1351" t="s">
        <v>346</v>
      </c>
      <c r="F3" s="1352" t="s">
        <v>346</v>
      </c>
      <c r="G3" s="1373"/>
    </row>
    <row r="4" spans="1:9" x14ac:dyDescent="0.25">
      <c r="A4" s="933"/>
      <c r="B4" s="1382" t="s">
        <v>169</v>
      </c>
      <c r="C4" s="1374"/>
      <c r="D4" s="1383" t="s">
        <v>59</v>
      </c>
      <c r="E4" s="1356" t="s">
        <v>1161</v>
      </c>
      <c r="F4" s="1357" t="s">
        <v>584</v>
      </c>
      <c r="G4" s="1375" t="s">
        <v>585</v>
      </c>
    </row>
    <row r="5" spans="1:9" ht="13.8" thickBot="1" x14ac:dyDescent="0.3">
      <c r="A5" s="1359" t="s">
        <v>953</v>
      </c>
      <c r="B5" s="1384" t="s">
        <v>956</v>
      </c>
      <c r="C5" s="1376" t="s">
        <v>526</v>
      </c>
      <c r="D5" s="1385" t="s">
        <v>956</v>
      </c>
      <c r="E5" s="1363" t="s">
        <v>956</v>
      </c>
      <c r="F5" s="1364" t="s">
        <v>956</v>
      </c>
      <c r="G5" s="1377" t="s">
        <v>956</v>
      </c>
    </row>
    <row r="6" spans="1:9" ht="11.25" customHeight="1" x14ac:dyDescent="0.25">
      <c r="A6" s="309" t="s">
        <v>589</v>
      </c>
      <c r="B6" s="783">
        <v>12983.526092636337</v>
      </c>
      <c r="C6" s="1048" t="s">
        <v>1232</v>
      </c>
      <c r="D6" s="783" t="s">
        <v>1014</v>
      </c>
      <c r="E6" s="1032">
        <v>12983.526092636337</v>
      </c>
      <c r="F6" s="1032">
        <v>64917.630463181689</v>
      </c>
      <c r="G6" s="754" t="s">
        <v>564</v>
      </c>
      <c r="I6" s="925"/>
    </row>
    <row r="7" spans="1:9" ht="11.25" customHeight="1" x14ac:dyDescent="0.25">
      <c r="A7" s="279" t="s">
        <v>590</v>
      </c>
      <c r="B7" s="787">
        <v>4525.4370572983617</v>
      </c>
      <c r="C7" s="1051" t="s">
        <v>1232</v>
      </c>
      <c r="D7" s="787" t="s">
        <v>1014</v>
      </c>
      <c r="E7" s="654">
        <v>4525.4370572983617</v>
      </c>
      <c r="F7" s="654">
        <v>22627.185286491807</v>
      </c>
      <c r="G7" s="757" t="s">
        <v>564</v>
      </c>
      <c r="I7" s="925"/>
    </row>
    <row r="8" spans="1:9" ht="11.25" customHeight="1" x14ac:dyDescent="0.25">
      <c r="A8" s="279" t="s">
        <v>591</v>
      </c>
      <c r="B8" s="787">
        <v>114665.0314465409</v>
      </c>
      <c r="C8" s="1051" t="s">
        <v>1465</v>
      </c>
      <c r="D8" s="787" t="s">
        <v>1014</v>
      </c>
      <c r="E8" s="654">
        <v>257550.61269825982</v>
      </c>
      <c r="F8" s="654">
        <v>1287753.063491299</v>
      </c>
      <c r="G8" s="757">
        <v>114665.0314465409</v>
      </c>
      <c r="I8" s="925"/>
    </row>
    <row r="9" spans="1:9" ht="11.25" customHeight="1" x14ac:dyDescent="0.25">
      <c r="A9" s="279" t="s">
        <v>592</v>
      </c>
      <c r="B9" s="787">
        <v>118.53953368853591</v>
      </c>
      <c r="C9" s="1051" t="s">
        <v>1232</v>
      </c>
      <c r="D9" s="787">
        <v>697.29137463844665</v>
      </c>
      <c r="E9" s="654">
        <v>118.53953368853591</v>
      </c>
      <c r="F9" s="654">
        <v>237.07906737707182</v>
      </c>
      <c r="G9" s="757" t="s">
        <v>564</v>
      </c>
      <c r="I9" s="925"/>
    </row>
    <row r="10" spans="1:9" ht="11.25" customHeight="1" x14ac:dyDescent="0.25">
      <c r="A10" s="279" t="s">
        <v>171</v>
      </c>
      <c r="B10" s="787">
        <v>2979.5918367346935</v>
      </c>
      <c r="C10" s="1051" t="s">
        <v>1232</v>
      </c>
      <c r="D10" s="787" t="s">
        <v>1014</v>
      </c>
      <c r="E10" s="654">
        <v>2979.5918367346935</v>
      </c>
      <c r="F10" s="654">
        <v>14897.959183673467</v>
      </c>
      <c r="G10" s="757" t="s">
        <v>564</v>
      </c>
      <c r="I10" s="925"/>
    </row>
    <row r="11" spans="1:9" ht="11.25" customHeight="1" x14ac:dyDescent="0.25">
      <c r="A11" s="305" t="s">
        <v>172</v>
      </c>
      <c r="B11" s="787">
        <v>980.24405391342293</v>
      </c>
      <c r="C11" s="1051" t="s">
        <v>1232</v>
      </c>
      <c r="D11" s="787" t="s">
        <v>1014</v>
      </c>
      <c r="E11" s="654">
        <v>980.24405391342293</v>
      </c>
      <c r="F11" s="654">
        <v>4901.2202695671149</v>
      </c>
      <c r="G11" s="757" t="s">
        <v>564</v>
      </c>
      <c r="I11" s="925"/>
    </row>
    <row r="12" spans="1:9" ht="11.25" customHeight="1" x14ac:dyDescent="0.25">
      <c r="A12" s="305" t="s">
        <v>103</v>
      </c>
      <c r="B12" s="787">
        <v>965.44085434903002</v>
      </c>
      <c r="C12" s="1051" t="s">
        <v>1232</v>
      </c>
      <c r="D12" s="787" t="s">
        <v>1014</v>
      </c>
      <c r="E12" s="654">
        <v>965.44085434903002</v>
      </c>
      <c r="F12" s="654">
        <v>4827.2042717451504</v>
      </c>
      <c r="G12" s="757" t="s">
        <v>564</v>
      </c>
      <c r="I12" s="925"/>
    </row>
    <row r="13" spans="1:9" ht="11.25" customHeight="1" x14ac:dyDescent="0.25">
      <c r="A13" s="279" t="s">
        <v>593</v>
      </c>
      <c r="B13" s="787">
        <v>81056.46081498389</v>
      </c>
      <c r="C13" s="1051" t="s">
        <v>1232</v>
      </c>
      <c r="D13" s="787" t="s">
        <v>1014</v>
      </c>
      <c r="E13" s="654">
        <v>81056.46081498389</v>
      </c>
      <c r="F13" s="654">
        <v>405282.30407491943</v>
      </c>
      <c r="G13" s="757" t="s">
        <v>564</v>
      </c>
      <c r="I13" s="925"/>
    </row>
    <row r="14" spans="1:9" ht="11.25" customHeight="1" x14ac:dyDescent="0.25">
      <c r="A14" s="279" t="s">
        <v>594</v>
      </c>
      <c r="B14" s="787">
        <v>202.25108225108224</v>
      </c>
      <c r="C14" s="1051" t="s">
        <v>1232</v>
      </c>
      <c r="D14" s="787" t="s">
        <v>1014</v>
      </c>
      <c r="E14" s="654">
        <v>202.25108225108224</v>
      </c>
      <c r="F14" s="654">
        <v>1011.2554112554112</v>
      </c>
      <c r="G14" s="757" t="s">
        <v>564</v>
      </c>
      <c r="I14" s="925"/>
    </row>
    <row r="15" spans="1:9" ht="11.25" customHeight="1" x14ac:dyDescent="0.25">
      <c r="A15" s="279" t="s">
        <v>731</v>
      </c>
      <c r="B15" s="787">
        <v>127.77574740465647</v>
      </c>
      <c r="C15" s="1051" t="s">
        <v>1445</v>
      </c>
      <c r="D15" s="787">
        <v>127.77574740465647</v>
      </c>
      <c r="E15" s="654">
        <v>332.57449952824817</v>
      </c>
      <c r="F15" s="654">
        <v>332.57449952824817</v>
      </c>
      <c r="G15" s="757" t="s">
        <v>564</v>
      </c>
      <c r="I15" s="925"/>
    </row>
    <row r="16" spans="1:9" ht="11.25" customHeight="1" x14ac:dyDescent="0.25">
      <c r="A16" s="279" t="s">
        <v>104</v>
      </c>
      <c r="B16" s="787">
        <v>719.70817312432223</v>
      </c>
      <c r="C16" s="1051" t="s">
        <v>1445</v>
      </c>
      <c r="D16" s="787">
        <v>719.70817312432223</v>
      </c>
      <c r="E16" s="654">
        <v>11587.30158730159</v>
      </c>
      <c r="F16" s="654">
        <v>57936.507936507951</v>
      </c>
      <c r="G16" s="757" t="s">
        <v>564</v>
      </c>
      <c r="I16" s="925"/>
    </row>
    <row r="17" spans="1:9" ht="11.25" customHeight="1" x14ac:dyDescent="0.25">
      <c r="A17" s="279" t="s">
        <v>732</v>
      </c>
      <c r="B17" s="787">
        <v>4312.9987622831441</v>
      </c>
      <c r="C17" s="1051" t="s">
        <v>1232</v>
      </c>
      <c r="D17" s="787" t="s">
        <v>1014</v>
      </c>
      <c r="E17" s="654">
        <v>4312.9987622831441</v>
      </c>
      <c r="F17" s="654">
        <v>21564.993811415719</v>
      </c>
      <c r="G17" s="757" t="s">
        <v>564</v>
      </c>
      <c r="I17" s="925"/>
    </row>
    <row r="18" spans="1:9" ht="11.25" customHeight="1" x14ac:dyDescent="0.25">
      <c r="A18" s="279" t="s">
        <v>1245</v>
      </c>
      <c r="B18" s="787">
        <v>16553.287981859412</v>
      </c>
      <c r="C18" s="1051" t="s">
        <v>1232</v>
      </c>
      <c r="D18" s="787" t="s">
        <v>1014</v>
      </c>
      <c r="E18" s="654">
        <v>16553.287981859412</v>
      </c>
      <c r="F18" s="654">
        <v>82766.439909297056</v>
      </c>
      <c r="G18" s="757" t="s">
        <v>564</v>
      </c>
      <c r="I18" s="925"/>
    </row>
    <row r="19" spans="1:9" ht="11.25" customHeight="1" x14ac:dyDescent="0.25">
      <c r="A19" s="279" t="s">
        <v>733</v>
      </c>
      <c r="B19" s="787">
        <v>30.026410392735553</v>
      </c>
      <c r="C19" s="1051" t="s">
        <v>1445</v>
      </c>
      <c r="D19" s="787">
        <v>30.026410392735553</v>
      </c>
      <c r="E19" s="654">
        <v>139.94187489710359</v>
      </c>
      <c r="F19" s="654">
        <v>699.70937448551797</v>
      </c>
      <c r="G19" s="757">
        <v>1867.9381761006287</v>
      </c>
      <c r="I19" s="925"/>
    </row>
    <row r="20" spans="1:9" ht="11.25" customHeight="1" x14ac:dyDescent="0.25">
      <c r="A20" s="279" t="s">
        <v>734</v>
      </c>
      <c r="B20" s="787">
        <v>202.99019173312107</v>
      </c>
      <c r="C20" s="1051" t="s">
        <v>1445</v>
      </c>
      <c r="D20" s="787">
        <v>202.99019173312107</v>
      </c>
      <c r="E20" s="654" t="s">
        <v>1014</v>
      </c>
      <c r="F20" s="654" t="s">
        <v>1014</v>
      </c>
      <c r="G20" s="757" t="s">
        <v>564</v>
      </c>
      <c r="I20" s="925"/>
    </row>
    <row r="21" spans="1:9" ht="11.25" customHeight="1" x14ac:dyDescent="0.25">
      <c r="A21" s="279" t="s">
        <v>735</v>
      </c>
      <c r="B21" s="787">
        <v>20.445020464080706</v>
      </c>
      <c r="C21" s="1051" t="s">
        <v>1445</v>
      </c>
      <c r="D21" s="787">
        <v>20.445020464080706</v>
      </c>
      <c r="E21" s="654" t="s">
        <v>1014</v>
      </c>
      <c r="F21" s="654" t="s">
        <v>1014</v>
      </c>
      <c r="G21" s="757" t="s">
        <v>564</v>
      </c>
      <c r="I21" s="925"/>
    </row>
    <row r="22" spans="1:9" ht="11.25" customHeight="1" x14ac:dyDescent="0.25">
      <c r="A22" s="279" t="s">
        <v>736</v>
      </c>
      <c r="B22" s="787">
        <v>204.45020464080704</v>
      </c>
      <c r="C22" s="1051" t="s">
        <v>1445</v>
      </c>
      <c r="D22" s="787">
        <v>204.45020464080704</v>
      </c>
      <c r="E22" s="654" t="s">
        <v>1014</v>
      </c>
      <c r="F22" s="654" t="s">
        <v>1014</v>
      </c>
      <c r="G22" s="757" t="s">
        <v>564</v>
      </c>
      <c r="I22" s="925"/>
    </row>
    <row r="23" spans="1:9" ht="11.25" customHeight="1" x14ac:dyDescent="0.25">
      <c r="A23" s="279" t="s">
        <v>737</v>
      </c>
      <c r="B23" s="787">
        <v>11999.794524066368</v>
      </c>
      <c r="C23" s="1051" t="s">
        <v>1232</v>
      </c>
      <c r="D23" s="787" t="s">
        <v>1014</v>
      </c>
      <c r="E23" s="654">
        <v>11999.794524066368</v>
      </c>
      <c r="F23" s="654">
        <v>59998.972620331842</v>
      </c>
      <c r="G23" s="757" t="s">
        <v>564</v>
      </c>
      <c r="I23" s="925"/>
    </row>
    <row r="24" spans="1:9" ht="11.25" customHeight="1" x14ac:dyDescent="0.25">
      <c r="A24" s="279" t="s">
        <v>738</v>
      </c>
      <c r="B24" s="787">
        <v>1956.5966604290022</v>
      </c>
      <c r="C24" s="1051" t="s">
        <v>1445</v>
      </c>
      <c r="D24" s="787">
        <v>1956.5966604290022</v>
      </c>
      <c r="E24" s="654" t="s">
        <v>1014</v>
      </c>
      <c r="F24" s="654" t="s">
        <v>1014</v>
      </c>
      <c r="G24" s="757" t="s">
        <v>564</v>
      </c>
      <c r="I24" s="925"/>
    </row>
    <row r="25" spans="1:9" ht="11.25" customHeight="1" x14ac:dyDescent="0.25">
      <c r="A25" s="279" t="s">
        <v>136</v>
      </c>
      <c r="B25" s="787">
        <v>152.95002061255673</v>
      </c>
      <c r="C25" s="1051" t="s">
        <v>1232</v>
      </c>
      <c r="D25" s="787">
        <v>1877.142857142858</v>
      </c>
      <c r="E25" s="654">
        <v>152.95002061255673</v>
      </c>
      <c r="F25" s="654">
        <v>764.75010306278364</v>
      </c>
      <c r="G25" s="757" t="s">
        <v>564</v>
      </c>
      <c r="I25" s="925"/>
    </row>
    <row r="26" spans="1:9" ht="11.25" customHeight="1" x14ac:dyDescent="0.25">
      <c r="A26" s="279" t="s">
        <v>243</v>
      </c>
      <c r="B26" s="787">
        <v>62.344096307274263</v>
      </c>
      <c r="C26" s="1051" t="s">
        <v>1232</v>
      </c>
      <c r="D26" s="787">
        <v>1745.1542613910208</v>
      </c>
      <c r="E26" s="654">
        <v>62.344096307274263</v>
      </c>
      <c r="F26" s="654">
        <v>311.72048153637132</v>
      </c>
      <c r="G26" s="757" t="s">
        <v>564</v>
      </c>
      <c r="I26" s="925"/>
    </row>
    <row r="27" spans="1:9" ht="11.25" customHeight="1" x14ac:dyDescent="0.25">
      <c r="A27" s="279" t="s">
        <v>137</v>
      </c>
      <c r="B27" s="787">
        <v>6.4669903878373427</v>
      </c>
      <c r="C27" s="1051" t="s">
        <v>1445</v>
      </c>
      <c r="D27" s="787">
        <v>6.4669903878373427</v>
      </c>
      <c r="E27" s="654" t="s">
        <v>1014</v>
      </c>
      <c r="F27" s="654" t="s">
        <v>1014</v>
      </c>
      <c r="G27" s="757">
        <v>5046.3512704402519</v>
      </c>
      <c r="I27" s="925"/>
    </row>
    <row r="28" spans="1:9" ht="11.25" customHeight="1" x14ac:dyDescent="0.25">
      <c r="A28" s="789" t="s">
        <v>1177</v>
      </c>
      <c r="B28" s="787">
        <v>101.17005391629435</v>
      </c>
      <c r="C28" s="1051" t="s">
        <v>1445</v>
      </c>
      <c r="D28" s="787">
        <v>101.17005391629435</v>
      </c>
      <c r="E28" s="654">
        <v>3294.1447779336977</v>
      </c>
      <c r="F28" s="654">
        <v>16470.723889668487</v>
      </c>
      <c r="G28" s="757">
        <v>793.69004465408796</v>
      </c>
      <c r="I28" s="925"/>
    </row>
    <row r="29" spans="1:9" ht="11.25" customHeight="1" x14ac:dyDescent="0.25">
      <c r="A29" s="279" t="s">
        <v>138</v>
      </c>
      <c r="B29" s="787">
        <v>6621.3151927437648</v>
      </c>
      <c r="C29" s="1051" t="s">
        <v>1232</v>
      </c>
      <c r="D29" s="787">
        <v>11749.767508405466</v>
      </c>
      <c r="E29" s="654">
        <v>6621.3151927437648</v>
      </c>
      <c r="F29" s="654">
        <v>33106.575963718824</v>
      </c>
      <c r="G29" s="757" t="s">
        <v>564</v>
      </c>
      <c r="I29" s="925"/>
    </row>
    <row r="30" spans="1:9" ht="11.25" customHeight="1" x14ac:dyDescent="0.25">
      <c r="A30" s="279" t="s">
        <v>139</v>
      </c>
      <c r="B30" s="787">
        <v>64775.598233542158</v>
      </c>
      <c r="C30" s="1051" t="s">
        <v>1232</v>
      </c>
      <c r="D30" s="787" t="s">
        <v>1014</v>
      </c>
      <c r="E30" s="654">
        <v>64775.598233542158</v>
      </c>
      <c r="F30" s="654">
        <v>323877.9911677108</v>
      </c>
      <c r="G30" s="757" t="s">
        <v>564</v>
      </c>
      <c r="I30" s="925"/>
    </row>
    <row r="31" spans="1:9" ht="11.25" customHeight="1" x14ac:dyDescent="0.25">
      <c r="A31" s="279" t="s">
        <v>140</v>
      </c>
      <c r="B31" s="787">
        <v>7.4368298228420695</v>
      </c>
      <c r="C31" s="1051" t="s">
        <v>1445</v>
      </c>
      <c r="D31" s="787">
        <v>7.4368298228420695</v>
      </c>
      <c r="E31" s="654">
        <v>429.39744789960912</v>
      </c>
      <c r="F31" s="654">
        <v>2146.9872394980457</v>
      </c>
      <c r="G31" s="757">
        <v>932.0059079245284</v>
      </c>
      <c r="I31" s="925"/>
    </row>
    <row r="32" spans="1:9" ht="11.25" customHeight="1" x14ac:dyDescent="0.25">
      <c r="A32" s="279" t="s">
        <v>141</v>
      </c>
      <c r="B32" s="787">
        <v>5181.4017416238985</v>
      </c>
      <c r="C32" s="1051" t="s">
        <v>1445</v>
      </c>
      <c r="D32" s="787">
        <v>5181.4017416238985</v>
      </c>
      <c r="E32" s="654">
        <v>10112.554112554113</v>
      </c>
      <c r="F32" s="654">
        <v>50562.770562770565</v>
      </c>
      <c r="G32" s="757" t="s">
        <v>564</v>
      </c>
      <c r="I32" s="925"/>
    </row>
    <row r="33" spans="1:9" ht="11.25" customHeight="1" x14ac:dyDescent="0.25">
      <c r="A33" s="279" t="s">
        <v>142</v>
      </c>
      <c r="B33" s="787">
        <v>9.7673793629330916</v>
      </c>
      <c r="C33" s="1051" t="s">
        <v>1232</v>
      </c>
      <c r="D33" s="787" t="s">
        <v>1014</v>
      </c>
      <c r="E33" s="654">
        <v>9.7673793629330916</v>
      </c>
      <c r="F33" s="654">
        <v>48.836896814665458</v>
      </c>
      <c r="G33" s="757">
        <v>3588.9092830188679</v>
      </c>
      <c r="I33" s="925"/>
    </row>
    <row r="34" spans="1:9" ht="11.25" customHeight="1" x14ac:dyDescent="0.25">
      <c r="A34" s="279" t="s">
        <v>143</v>
      </c>
      <c r="B34" s="787">
        <v>74.110908798649405</v>
      </c>
      <c r="C34" s="1051" t="s">
        <v>1232</v>
      </c>
      <c r="D34" s="787">
        <v>2502.8571428571431</v>
      </c>
      <c r="E34" s="654">
        <v>74.110908798649405</v>
      </c>
      <c r="F34" s="654">
        <v>370.55454399324702</v>
      </c>
      <c r="G34" s="757" t="s">
        <v>564</v>
      </c>
      <c r="I34" s="925"/>
    </row>
    <row r="35" spans="1:9" ht="11.25" customHeight="1" x14ac:dyDescent="0.25">
      <c r="A35" s="279" t="s">
        <v>144</v>
      </c>
      <c r="B35" s="787">
        <v>16.932212000674095</v>
      </c>
      <c r="C35" s="1051" t="s">
        <v>1445</v>
      </c>
      <c r="D35" s="787">
        <v>16.932212000674095</v>
      </c>
      <c r="E35" s="654">
        <v>192.85345340631071</v>
      </c>
      <c r="F35" s="654">
        <v>964.2672670315535</v>
      </c>
      <c r="G35" s="757">
        <v>453.26214201257858</v>
      </c>
      <c r="I35" s="925"/>
    </row>
    <row r="36" spans="1:9" ht="11.25" customHeight="1" x14ac:dyDescent="0.25">
      <c r="A36" s="279" t="s">
        <v>655</v>
      </c>
      <c r="B36" s="787">
        <v>558.51745384046285</v>
      </c>
      <c r="C36" s="1051" t="s">
        <v>1445</v>
      </c>
      <c r="D36" s="787">
        <v>558.51745384046285</v>
      </c>
      <c r="E36" s="654">
        <v>892.16085263219111</v>
      </c>
      <c r="F36" s="654">
        <v>892.16085263219111</v>
      </c>
      <c r="G36" s="757" t="s">
        <v>564</v>
      </c>
      <c r="I36" s="925"/>
    </row>
    <row r="37" spans="1:9" ht="11.25" customHeight="1" x14ac:dyDescent="0.25">
      <c r="A37" s="279" t="s">
        <v>145</v>
      </c>
      <c r="B37" s="787">
        <v>827.66439909297083</v>
      </c>
      <c r="C37" s="1051" t="s">
        <v>1445</v>
      </c>
      <c r="D37" s="787">
        <v>827.66439909297083</v>
      </c>
      <c r="E37" s="654">
        <v>1324.263038548753</v>
      </c>
      <c r="F37" s="654">
        <v>6621.3151927437648</v>
      </c>
      <c r="G37" s="757" t="s">
        <v>564</v>
      </c>
      <c r="I37" s="925"/>
    </row>
    <row r="38" spans="1:9" ht="11.25" customHeight="1" x14ac:dyDescent="0.25">
      <c r="A38" s="279" t="s">
        <v>146</v>
      </c>
      <c r="B38" s="787">
        <v>431.46783591119708</v>
      </c>
      <c r="C38" s="1051" t="s">
        <v>1232</v>
      </c>
      <c r="D38" s="787" t="s">
        <v>1014</v>
      </c>
      <c r="E38" s="654">
        <v>431.46783591119708</v>
      </c>
      <c r="F38" s="654">
        <v>2157.3391795559855</v>
      </c>
      <c r="G38" s="757">
        <v>760.94901132075483</v>
      </c>
      <c r="I38" s="925"/>
    </row>
    <row r="39" spans="1:9" ht="11.25" customHeight="1" x14ac:dyDescent="0.25">
      <c r="A39" s="279" t="s">
        <v>829</v>
      </c>
      <c r="B39" s="787">
        <v>2117.4658377358492</v>
      </c>
      <c r="C39" s="1051" t="s">
        <v>1465</v>
      </c>
      <c r="D39" s="787" t="s">
        <v>1014</v>
      </c>
      <c r="E39" s="654">
        <v>18697.976572457454</v>
      </c>
      <c r="F39" s="654">
        <v>93489.882862287268</v>
      </c>
      <c r="G39" s="757">
        <v>2117.4658377358492</v>
      </c>
      <c r="I39" s="925"/>
    </row>
    <row r="40" spans="1:9" ht="11.25" customHeight="1" x14ac:dyDescent="0.25">
      <c r="A40" s="307" t="s">
        <v>147</v>
      </c>
      <c r="B40" s="787">
        <v>7.9897515619547788</v>
      </c>
      <c r="C40" s="1051" t="s">
        <v>1445</v>
      </c>
      <c r="D40" s="787">
        <v>7.9897515619547788</v>
      </c>
      <c r="E40" s="654">
        <v>339.33060968720616</v>
      </c>
      <c r="F40" s="654">
        <v>1696.6530484360308</v>
      </c>
      <c r="G40" s="757">
        <v>2538.5640000000003</v>
      </c>
      <c r="I40" s="925"/>
    </row>
    <row r="41" spans="1:9" ht="11.25" customHeight="1" x14ac:dyDescent="0.25">
      <c r="A41" s="279" t="s">
        <v>830</v>
      </c>
      <c r="B41" s="787">
        <v>152.09812095779066</v>
      </c>
      <c r="C41" s="1051" t="s">
        <v>1232</v>
      </c>
      <c r="D41" s="787" t="s">
        <v>1014</v>
      </c>
      <c r="E41" s="654">
        <v>152.09812095779066</v>
      </c>
      <c r="F41" s="654">
        <v>760.49060478895331</v>
      </c>
      <c r="G41" s="757">
        <v>1316.5454188679244</v>
      </c>
      <c r="I41" s="925"/>
    </row>
    <row r="42" spans="1:9" ht="11.25" customHeight="1" x14ac:dyDescent="0.25">
      <c r="A42" s="279" t="s">
        <v>148</v>
      </c>
      <c r="B42" s="787">
        <v>1524.2374923779437</v>
      </c>
      <c r="C42" s="1051" t="s">
        <v>1232</v>
      </c>
      <c r="D42" s="787" t="s">
        <v>1014</v>
      </c>
      <c r="E42" s="654">
        <v>1524.2374923779437</v>
      </c>
      <c r="F42" s="654">
        <v>7621.1874618897182</v>
      </c>
      <c r="G42" s="757">
        <v>27437.384023899369</v>
      </c>
      <c r="I42" s="925"/>
    </row>
    <row r="43" spans="1:9" ht="11.25" customHeight="1" x14ac:dyDescent="0.25">
      <c r="A43" s="279" t="s">
        <v>653</v>
      </c>
      <c r="B43" s="787"/>
      <c r="C43" s="1368" t="s">
        <v>58</v>
      </c>
      <c r="D43" s="787"/>
      <c r="E43" s="654"/>
      <c r="F43" s="654"/>
      <c r="G43" s="757"/>
      <c r="I43" s="925"/>
    </row>
    <row r="44" spans="1:9" ht="11.25" customHeight="1" x14ac:dyDescent="0.25">
      <c r="A44" s="279" t="s">
        <v>827</v>
      </c>
      <c r="B44" s="787">
        <v>758441.55844155862</v>
      </c>
      <c r="C44" s="1051" t="s">
        <v>1232</v>
      </c>
      <c r="D44" s="787" t="s">
        <v>1014</v>
      </c>
      <c r="E44" s="654">
        <v>758441.55844155862</v>
      </c>
      <c r="F44" s="654">
        <v>3792207.7922077933</v>
      </c>
      <c r="G44" s="757" t="s">
        <v>564</v>
      </c>
      <c r="I44" s="925"/>
    </row>
    <row r="45" spans="1:9" ht="11.25" customHeight="1" x14ac:dyDescent="0.25">
      <c r="A45" s="279" t="s">
        <v>828</v>
      </c>
      <c r="B45" s="787">
        <v>484.89321463167136</v>
      </c>
      <c r="C45" s="1051" t="s">
        <v>1445</v>
      </c>
      <c r="D45" s="787">
        <v>484.89321463167136</v>
      </c>
      <c r="E45" s="654">
        <v>565.26259186234086</v>
      </c>
      <c r="F45" s="654">
        <v>2826.3129593117042</v>
      </c>
      <c r="G45" s="757" t="s">
        <v>564</v>
      </c>
      <c r="I45" s="925"/>
    </row>
    <row r="46" spans="1:9" ht="11.25" customHeight="1" x14ac:dyDescent="0.25">
      <c r="A46" s="279" t="s">
        <v>149</v>
      </c>
      <c r="B46" s="787">
        <v>19565.966604290024</v>
      </c>
      <c r="C46" s="1051" t="s">
        <v>1445</v>
      </c>
      <c r="D46" s="787">
        <v>19565.966604290024</v>
      </c>
      <c r="E46" s="654" t="s">
        <v>1014</v>
      </c>
      <c r="F46" s="654" t="s">
        <v>1014</v>
      </c>
      <c r="G46" s="757" t="s">
        <v>564</v>
      </c>
      <c r="I46" s="925"/>
    </row>
    <row r="47" spans="1:9" ht="11.25" customHeight="1" x14ac:dyDescent="0.25">
      <c r="A47" s="279" t="s">
        <v>150</v>
      </c>
      <c r="B47" s="787">
        <v>39.856763702237018</v>
      </c>
      <c r="C47" s="1051" t="s">
        <v>1232</v>
      </c>
      <c r="D47" s="787">
        <v>500.57142857142873</v>
      </c>
      <c r="E47" s="654">
        <v>39.856763702237018</v>
      </c>
      <c r="F47" s="654">
        <v>199.28381851118507</v>
      </c>
      <c r="G47" s="757" t="s">
        <v>564</v>
      </c>
      <c r="I47" s="925"/>
    </row>
    <row r="48" spans="1:9" ht="11.25" customHeight="1" x14ac:dyDescent="0.25">
      <c r="A48" s="279" t="s">
        <v>151</v>
      </c>
      <c r="B48" s="787">
        <v>20225.108225108226</v>
      </c>
      <c r="C48" s="1051" t="s">
        <v>1232</v>
      </c>
      <c r="D48" s="787" t="s">
        <v>1014</v>
      </c>
      <c r="E48" s="654">
        <v>20225.108225108226</v>
      </c>
      <c r="F48" s="654">
        <v>101125.54112554113</v>
      </c>
      <c r="G48" s="757" t="s">
        <v>564</v>
      </c>
      <c r="I48" s="925"/>
    </row>
    <row r="49" spans="1:9" ht="11.25" customHeight="1" x14ac:dyDescent="0.25">
      <c r="A49" s="279" t="s">
        <v>152</v>
      </c>
      <c r="B49" s="787">
        <v>49.943358265984216</v>
      </c>
      <c r="C49" s="1051" t="s">
        <v>1232</v>
      </c>
      <c r="D49" s="787" t="s">
        <v>1014</v>
      </c>
      <c r="E49" s="654">
        <v>49.943358265984216</v>
      </c>
      <c r="F49" s="654">
        <v>249.71679132992108</v>
      </c>
      <c r="G49" s="757" t="s">
        <v>564</v>
      </c>
      <c r="I49" s="925"/>
    </row>
    <row r="50" spans="1:9" ht="11.25" customHeight="1" x14ac:dyDescent="0.25">
      <c r="A50" s="305" t="s">
        <v>105</v>
      </c>
      <c r="B50" s="787">
        <v>1405.7046576001928</v>
      </c>
      <c r="C50" s="1051" t="s">
        <v>1232</v>
      </c>
      <c r="D50" s="787">
        <v>2129.8555418184742</v>
      </c>
      <c r="E50" s="654">
        <v>1405.7046576001928</v>
      </c>
      <c r="F50" s="654">
        <v>7028.5232880009644</v>
      </c>
      <c r="G50" s="757" t="s">
        <v>564</v>
      </c>
      <c r="I50" s="925"/>
    </row>
    <row r="51" spans="1:9" ht="11.25" customHeight="1" x14ac:dyDescent="0.25">
      <c r="A51" s="279" t="s">
        <v>106</v>
      </c>
      <c r="B51" s="787">
        <v>9931.9727891156454</v>
      </c>
      <c r="C51" s="1051" t="s">
        <v>1232</v>
      </c>
      <c r="D51" s="787" t="s">
        <v>1014</v>
      </c>
      <c r="E51" s="654">
        <v>9931.9727891156454</v>
      </c>
      <c r="F51" s="654">
        <v>49659.863945578225</v>
      </c>
      <c r="G51" s="757" t="s">
        <v>564</v>
      </c>
      <c r="I51" s="925"/>
    </row>
    <row r="52" spans="1:9" ht="11.25" customHeight="1" x14ac:dyDescent="0.25">
      <c r="A52" s="279" t="s">
        <v>153</v>
      </c>
      <c r="B52" s="787">
        <v>20.435746412916078</v>
      </c>
      <c r="C52" s="1051" t="s">
        <v>1445</v>
      </c>
      <c r="D52" s="787">
        <v>20.435746412916078</v>
      </c>
      <c r="E52" s="654" t="s">
        <v>1014</v>
      </c>
      <c r="F52" s="654" t="s">
        <v>1014</v>
      </c>
      <c r="G52" s="757" t="s">
        <v>564</v>
      </c>
      <c r="I52" s="925"/>
    </row>
    <row r="53" spans="1:9" ht="11.25" customHeight="1" x14ac:dyDescent="0.25">
      <c r="A53" s="279" t="s">
        <v>401</v>
      </c>
      <c r="B53" s="787">
        <v>0.37157387025980698</v>
      </c>
      <c r="C53" s="1051" t="s">
        <v>1445</v>
      </c>
      <c r="D53" s="787">
        <v>0.37157387025980698</v>
      </c>
      <c r="E53" s="654">
        <v>8.284604228837404</v>
      </c>
      <c r="F53" s="654">
        <v>41.423021144187018</v>
      </c>
      <c r="G53" s="757">
        <v>979.0010943396228</v>
      </c>
      <c r="I53" s="925"/>
    </row>
    <row r="54" spans="1:9" ht="11.25" customHeight="1" x14ac:dyDescent="0.25">
      <c r="A54" s="279" t="s">
        <v>154</v>
      </c>
      <c r="B54" s="787">
        <v>24.425878843690331</v>
      </c>
      <c r="C54" s="1051" t="s">
        <v>1445</v>
      </c>
      <c r="D54" s="787">
        <v>24.425878843690331</v>
      </c>
      <c r="E54" s="654">
        <v>820.70952914799511</v>
      </c>
      <c r="F54" s="654">
        <v>4103.5476457399755</v>
      </c>
      <c r="G54" s="757" t="s">
        <v>564</v>
      </c>
      <c r="I54" s="925"/>
    </row>
    <row r="55" spans="1:9" ht="11.25" customHeight="1" x14ac:dyDescent="0.25">
      <c r="A55" s="279" t="s">
        <v>528</v>
      </c>
      <c r="B55" s="787">
        <v>0.93465228214448814</v>
      </c>
      <c r="C55" s="1051" t="s">
        <v>1445</v>
      </c>
      <c r="D55" s="787">
        <v>0.93465228214448814</v>
      </c>
      <c r="E55" s="654">
        <v>106.45219610310311</v>
      </c>
      <c r="F55" s="654">
        <v>532.26098051551548</v>
      </c>
      <c r="G55" s="757" t="s">
        <v>564</v>
      </c>
      <c r="I55" s="925"/>
    </row>
    <row r="56" spans="1:9" ht="11.25" customHeight="1" x14ac:dyDescent="0.25">
      <c r="A56" s="279" t="s">
        <v>155</v>
      </c>
      <c r="B56" s="787">
        <v>376.29790188679249</v>
      </c>
      <c r="C56" s="1051" t="s">
        <v>1465</v>
      </c>
      <c r="D56" s="787" t="s">
        <v>1014</v>
      </c>
      <c r="E56" s="654">
        <v>3087.9734165091118</v>
      </c>
      <c r="F56" s="654">
        <v>15439.867082545559</v>
      </c>
      <c r="G56" s="757">
        <v>376.29790188679249</v>
      </c>
      <c r="I56" s="925"/>
    </row>
    <row r="57" spans="1:9" ht="11.25" customHeight="1" x14ac:dyDescent="0.25">
      <c r="A57" s="279" t="s">
        <v>235</v>
      </c>
      <c r="B57" s="787">
        <v>595.41254867924533</v>
      </c>
      <c r="C57" s="1051" t="s">
        <v>1465</v>
      </c>
      <c r="D57" s="787" t="s">
        <v>1014</v>
      </c>
      <c r="E57" s="654">
        <v>1961.9568766998846</v>
      </c>
      <c r="F57" s="654">
        <v>9809.7843834994237</v>
      </c>
      <c r="G57" s="757">
        <v>595.41254867924533</v>
      </c>
      <c r="I57" s="925"/>
    </row>
    <row r="58" spans="1:9" ht="11.25" customHeight="1" x14ac:dyDescent="0.25">
      <c r="A58" s="279" t="s">
        <v>236</v>
      </c>
      <c r="B58" s="787">
        <v>65.923970325848188</v>
      </c>
      <c r="C58" s="1051" t="s">
        <v>1445</v>
      </c>
      <c r="D58" s="787">
        <v>65.923970325848188</v>
      </c>
      <c r="E58" s="654">
        <v>8831.7961698923591</v>
      </c>
      <c r="F58" s="654">
        <v>44158.980849461797</v>
      </c>
      <c r="G58" s="757" t="s">
        <v>564</v>
      </c>
      <c r="I58" s="925"/>
    </row>
    <row r="59" spans="1:9" ht="11.25" customHeight="1" x14ac:dyDescent="0.25">
      <c r="A59" s="279" t="s">
        <v>237</v>
      </c>
      <c r="B59" s="787">
        <v>357.9146162087564</v>
      </c>
      <c r="C59" s="1051" t="s">
        <v>1445</v>
      </c>
      <c r="D59" s="787">
        <v>357.9146162087564</v>
      </c>
      <c r="E59" s="654" t="s">
        <v>1014</v>
      </c>
      <c r="F59" s="654" t="s">
        <v>1014</v>
      </c>
      <c r="G59" s="757" t="s">
        <v>564</v>
      </c>
      <c r="I59" s="925"/>
    </row>
    <row r="60" spans="1:9" ht="11.25" customHeight="1" x14ac:dyDescent="0.25">
      <c r="A60" s="279" t="s">
        <v>375</v>
      </c>
      <c r="B60" s="787">
        <v>682.51053761988749</v>
      </c>
      <c r="C60" s="1051" t="s">
        <v>1445</v>
      </c>
      <c r="D60" s="787">
        <v>682.51053761988749</v>
      </c>
      <c r="E60" s="654" t="s">
        <v>1014</v>
      </c>
      <c r="F60" s="654" t="s">
        <v>1014</v>
      </c>
      <c r="G60" s="757" t="s">
        <v>564</v>
      </c>
      <c r="I60" s="925"/>
    </row>
    <row r="61" spans="1:9" ht="11.25" customHeight="1" x14ac:dyDescent="0.25">
      <c r="A61" s="279" t="s">
        <v>376</v>
      </c>
      <c r="B61" s="787">
        <v>698.49016078392526</v>
      </c>
      <c r="C61" s="1051" t="s">
        <v>1445</v>
      </c>
      <c r="D61" s="787">
        <v>698.49016078392526</v>
      </c>
      <c r="E61" s="654" t="s">
        <v>1014</v>
      </c>
      <c r="F61" s="654" t="s">
        <v>1014</v>
      </c>
      <c r="G61" s="757" t="s">
        <v>564</v>
      </c>
      <c r="I61" s="925"/>
    </row>
    <row r="62" spans="1:9" ht="11.25" customHeight="1" x14ac:dyDescent="0.25">
      <c r="A62" s="279" t="s">
        <v>377</v>
      </c>
      <c r="B62" s="787">
        <v>218.28511624429993</v>
      </c>
      <c r="C62" s="1051" t="s">
        <v>1232</v>
      </c>
      <c r="D62" s="787">
        <v>633.26135380417873</v>
      </c>
      <c r="E62" s="654">
        <v>218.28511624429993</v>
      </c>
      <c r="F62" s="654">
        <v>1091.4255812214997</v>
      </c>
      <c r="G62" s="757" t="s">
        <v>564</v>
      </c>
      <c r="I62" s="925"/>
    </row>
    <row r="63" spans="1:9" ht="11.25" customHeight="1" x14ac:dyDescent="0.25">
      <c r="A63" s="279" t="s">
        <v>244</v>
      </c>
      <c r="B63" s="787">
        <v>89.932632052633366</v>
      </c>
      <c r="C63" s="1051" t="s">
        <v>1445</v>
      </c>
      <c r="D63" s="787">
        <v>89.932632052633366</v>
      </c>
      <c r="E63" s="654">
        <v>2296.5567550078672</v>
      </c>
      <c r="F63" s="654">
        <v>11482.783775039336</v>
      </c>
      <c r="G63" s="757">
        <v>1685.682837735849</v>
      </c>
      <c r="I63" s="925"/>
    </row>
    <row r="64" spans="1:9" ht="11.25" customHeight="1" x14ac:dyDescent="0.25">
      <c r="A64" s="279" t="s">
        <v>245</v>
      </c>
      <c r="B64" s="787">
        <v>11.902781365440433</v>
      </c>
      <c r="C64" s="1051" t="s">
        <v>1445</v>
      </c>
      <c r="D64" s="787">
        <v>11.902781365440433</v>
      </c>
      <c r="E64" s="654">
        <v>44.600016557735394</v>
      </c>
      <c r="F64" s="654">
        <v>223.00008278867696</v>
      </c>
      <c r="G64" s="757">
        <v>2981.506415094339</v>
      </c>
      <c r="I64" s="925"/>
    </row>
    <row r="65" spans="1:9" ht="11.25" customHeight="1" x14ac:dyDescent="0.25">
      <c r="A65" s="279" t="s">
        <v>307</v>
      </c>
      <c r="B65" s="787">
        <v>320.28492453899321</v>
      </c>
      <c r="C65" s="1051" t="s">
        <v>1232</v>
      </c>
      <c r="D65" s="787" t="s">
        <v>1014</v>
      </c>
      <c r="E65" s="654">
        <v>320.28492453899321</v>
      </c>
      <c r="F65" s="654">
        <v>1601.424622694966</v>
      </c>
      <c r="G65" s="757">
        <v>1207.9647647798743</v>
      </c>
      <c r="I65" s="925"/>
    </row>
    <row r="66" spans="1:9" ht="11.25" customHeight="1" x14ac:dyDescent="0.25">
      <c r="A66" s="279" t="s">
        <v>308</v>
      </c>
      <c r="B66" s="787">
        <v>27.319086259671945</v>
      </c>
      <c r="C66" s="1051" t="s">
        <v>1232</v>
      </c>
      <c r="D66" s="787" t="s">
        <v>1014</v>
      </c>
      <c r="E66" s="654">
        <v>27.319086259671945</v>
      </c>
      <c r="F66" s="654">
        <v>136.59543129835973</v>
      </c>
      <c r="G66" s="757">
        <v>2370.3051194968548</v>
      </c>
      <c r="I66" s="925"/>
    </row>
    <row r="67" spans="1:9" ht="11.25" customHeight="1" x14ac:dyDescent="0.25">
      <c r="A67" s="279" t="s">
        <v>238</v>
      </c>
      <c r="B67" s="787">
        <v>193.87411913974134</v>
      </c>
      <c r="C67" s="1051" t="s">
        <v>1232</v>
      </c>
      <c r="D67" s="787" t="s">
        <v>1014</v>
      </c>
      <c r="E67" s="654">
        <v>193.87411913974134</v>
      </c>
      <c r="F67" s="654">
        <v>969.37059569870667</v>
      </c>
      <c r="G67" s="757">
        <v>1851.1077232704401</v>
      </c>
      <c r="I67" s="925"/>
    </row>
    <row r="68" spans="1:9" ht="11.25" customHeight="1" x14ac:dyDescent="0.25">
      <c r="A68" s="279" t="s">
        <v>1002</v>
      </c>
      <c r="B68" s="787">
        <v>993.19727891156481</v>
      </c>
      <c r="C68" s="1051" t="s">
        <v>1232</v>
      </c>
      <c r="D68" s="787" t="s">
        <v>1014</v>
      </c>
      <c r="E68" s="654">
        <v>993.19727891156481</v>
      </c>
      <c r="F68" s="654">
        <v>4965.9863945578236</v>
      </c>
      <c r="G68" s="757" t="s">
        <v>564</v>
      </c>
      <c r="I68" s="925"/>
    </row>
    <row r="69" spans="1:9" ht="11.25" customHeight="1" x14ac:dyDescent="0.25">
      <c r="A69" s="279" t="s">
        <v>107</v>
      </c>
      <c r="B69" s="787">
        <v>4001.3703323055843</v>
      </c>
      <c r="C69" s="1051" t="s">
        <v>1232</v>
      </c>
      <c r="D69" s="787" t="s">
        <v>1014</v>
      </c>
      <c r="E69" s="654">
        <v>4001.3703323055843</v>
      </c>
      <c r="F69" s="654">
        <v>20006.851661527922</v>
      </c>
      <c r="G69" s="757" t="s">
        <v>564</v>
      </c>
      <c r="I69" s="925"/>
    </row>
    <row r="70" spans="1:9" ht="11.25" customHeight="1" x14ac:dyDescent="0.25">
      <c r="A70" s="279" t="s">
        <v>1003</v>
      </c>
      <c r="B70" s="787">
        <v>21.0379386468863</v>
      </c>
      <c r="C70" s="1051" t="s">
        <v>1232</v>
      </c>
      <c r="D70" s="787">
        <v>25.359514251964693</v>
      </c>
      <c r="E70" s="654">
        <v>21.0379386468863</v>
      </c>
      <c r="F70" s="654">
        <v>105.1896932344315</v>
      </c>
      <c r="G70" s="757">
        <v>1363.3675471698114</v>
      </c>
      <c r="I70" s="925"/>
    </row>
    <row r="71" spans="1:9" ht="11.25" customHeight="1" x14ac:dyDescent="0.25">
      <c r="A71" s="279" t="s">
        <v>309</v>
      </c>
      <c r="B71" s="787">
        <v>49.734193615313359</v>
      </c>
      <c r="C71" s="1051" t="s">
        <v>1445</v>
      </c>
      <c r="D71" s="787">
        <v>49.734193615313359</v>
      </c>
      <c r="E71" s="654">
        <v>98.419803625505637</v>
      </c>
      <c r="F71" s="654">
        <v>492.09901812752821</v>
      </c>
      <c r="G71" s="757">
        <v>1571.9654339622643</v>
      </c>
      <c r="I71" s="925"/>
    </row>
    <row r="72" spans="1:9" ht="11.25" customHeight="1" x14ac:dyDescent="0.25">
      <c r="A72" s="279" t="s">
        <v>1004</v>
      </c>
      <c r="B72" s="787">
        <v>65.610469047445676</v>
      </c>
      <c r="C72" s="1051" t="s">
        <v>1232</v>
      </c>
      <c r="D72" s="787">
        <v>234.32310374087737</v>
      </c>
      <c r="E72" s="654">
        <v>65.610469047445676</v>
      </c>
      <c r="F72" s="654">
        <v>131.22093809489135</v>
      </c>
      <c r="G72" s="757" t="s">
        <v>564</v>
      </c>
      <c r="I72" s="925"/>
    </row>
    <row r="73" spans="1:9" ht="11.25" customHeight="1" x14ac:dyDescent="0.25">
      <c r="A73" s="279" t="s">
        <v>1005</v>
      </c>
      <c r="B73" s="787">
        <v>264852.60770975059</v>
      </c>
      <c r="C73" s="1051" t="s">
        <v>1232</v>
      </c>
      <c r="D73" s="787" t="s">
        <v>1014</v>
      </c>
      <c r="E73" s="654">
        <v>264852.60770975059</v>
      </c>
      <c r="F73" s="654">
        <v>1324263.0385487529</v>
      </c>
      <c r="G73" s="757" t="s">
        <v>564</v>
      </c>
      <c r="I73" s="925"/>
    </row>
    <row r="74" spans="1:9" ht="11.25" customHeight="1" x14ac:dyDescent="0.25">
      <c r="A74" s="279" t="s">
        <v>1007</v>
      </c>
      <c r="B74" s="787">
        <v>6561.0469047445677</v>
      </c>
      <c r="C74" s="1051" t="s">
        <v>1232</v>
      </c>
      <c r="D74" s="787" t="s">
        <v>1014</v>
      </c>
      <c r="E74" s="654">
        <v>6561.0469047445677</v>
      </c>
      <c r="F74" s="654">
        <v>32805.234523722836</v>
      </c>
      <c r="G74" s="757" t="s">
        <v>564</v>
      </c>
      <c r="I74" s="925"/>
    </row>
    <row r="75" spans="1:9" ht="11.25" customHeight="1" x14ac:dyDescent="0.25">
      <c r="A75" s="279" t="s">
        <v>1006</v>
      </c>
      <c r="B75" s="787">
        <v>1000000</v>
      </c>
      <c r="C75" s="1051" t="s">
        <v>1467</v>
      </c>
      <c r="D75" s="787" t="s">
        <v>1014</v>
      </c>
      <c r="E75" s="654">
        <v>3310657.5963718817</v>
      </c>
      <c r="F75" s="654">
        <v>16553287.981859408</v>
      </c>
      <c r="G75" s="757" t="s">
        <v>564</v>
      </c>
      <c r="I75" s="925"/>
    </row>
    <row r="76" spans="1:9" ht="11.25" customHeight="1" x14ac:dyDescent="0.25">
      <c r="A76" s="305" t="s">
        <v>108</v>
      </c>
      <c r="B76" s="787">
        <v>33.106575963718818</v>
      </c>
      <c r="C76" s="1051" t="s">
        <v>1232</v>
      </c>
      <c r="D76" s="787" t="s">
        <v>1014</v>
      </c>
      <c r="E76" s="654">
        <v>33.106575963718818</v>
      </c>
      <c r="F76" s="654">
        <v>165.5328798185941</v>
      </c>
      <c r="G76" s="757" t="s">
        <v>564</v>
      </c>
      <c r="I76" s="925"/>
    </row>
    <row r="77" spans="1:9" ht="11.25" customHeight="1" x14ac:dyDescent="0.25">
      <c r="A77" s="279" t="s">
        <v>310</v>
      </c>
      <c r="B77" s="787">
        <v>662.1315192743765</v>
      </c>
      <c r="C77" s="1051" t="s">
        <v>1232</v>
      </c>
      <c r="D77" s="787" t="s">
        <v>1014</v>
      </c>
      <c r="E77" s="654">
        <v>662.1315192743765</v>
      </c>
      <c r="F77" s="654">
        <v>3310.6575963718824</v>
      </c>
      <c r="G77" s="757" t="s">
        <v>564</v>
      </c>
      <c r="I77" s="925"/>
    </row>
    <row r="78" spans="1:9" ht="11.25" customHeight="1" x14ac:dyDescent="0.25">
      <c r="A78" s="305" t="s">
        <v>109</v>
      </c>
      <c r="B78" s="787">
        <v>524.81709185748957</v>
      </c>
      <c r="C78" s="1051" t="s">
        <v>1445</v>
      </c>
      <c r="D78" s="787">
        <v>524.81709185748957</v>
      </c>
      <c r="E78" s="654">
        <v>657.59100992016579</v>
      </c>
      <c r="F78" s="654">
        <v>3287.9550496008287</v>
      </c>
      <c r="G78" s="757" t="s">
        <v>564</v>
      </c>
      <c r="I78" s="925"/>
    </row>
    <row r="79" spans="1:9" ht="11.25" customHeight="1" x14ac:dyDescent="0.25">
      <c r="A79" s="305" t="s">
        <v>110</v>
      </c>
      <c r="B79" s="787">
        <v>99.663805314265247</v>
      </c>
      <c r="C79" s="1051" t="s">
        <v>1232</v>
      </c>
      <c r="D79" s="787">
        <v>110.73756146029473</v>
      </c>
      <c r="E79" s="654">
        <v>99.663805314265247</v>
      </c>
      <c r="F79" s="654">
        <v>498.31902657132622</v>
      </c>
      <c r="G79" s="757" t="s">
        <v>564</v>
      </c>
      <c r="I79" s="925"/>
    </row>
    <row r="80" spans="1:9" ht="11.25" customHeight="1" x14ac:dyDescent="0.25">
      <c r="A80" s="279" t="s">
        <v>402</v>
      </c>
      <c r="B80" s="787">
        <v>1492.5396013952661</v>
      </c>
      <c r="C80" s="1051" t="s">
        <v>1232</v>
      </c>
      <c r="D80" s="787">
        <v>1733.7926455811348</v>
      </c>
      <c r="E80" s="654">
        <v>1492.5396013952661</v>
      </c>
      <c r="F80" s="654">
        <v>7462.6980069763304</v>
      </c>
      <c r="G80" s="757">
        <v>115637.86163522014</v>
      </c>
      <c r="I80" s="925"/>
    </row>
    <row r="81" spans="1:9" ht="11.25" customHeight="1" x14ac:dyDescent="0.25">
      <c r="A81" s="279" t="s">
        <v>635</v>
      </c>
      <c r="B81" s="787">
        <v>1.5E-3</v>
      </c>
      <c r="C81" s="1051" t="s">
        <v>1097</v>
      </c>
      <c r="D81" s="787">
        <v>1.5845627758221677E-2</v>
      </c>
      <c r="E81" s="654"/>
      <c r="F81" s="654"/>
      <c r="G81" s="757"/>
      <c r="I81" s="925"/>
    </row>
    <row r="82" spans="1:9" ht="11.25" customHeight="1" x14ac:dyDescent="0.25">
      <c r="A82" s="279" t="s">
        <v>111</v>
      </c>
      <c r="B82" s="787">
        <v>662.1315192743765</v>
      </c>
      <c r="C82" s="1051" t="s">
        <v>1232</v>
      </c>
      <c r="D82" s="787" t="s">
        <v>1014</v>
      </c>
      <c r="E82" s="654">
        <v>662.1315192743765</v>
      </c>
      <c r="F82" s="654">
        <v>3310.6575963718824</v>
      </c>
      <c r="G82" s="757" t="s">
        <v>564</v>
      </c>
      <c r="I82" s="925"/>
    </row>
    <row r="83" spans="1:9" ht="11.25" customHeight="1" x14ac:dyDescent="0.25">
      <c r="A83" s="279" t="s">
        <v>384</v>
      </c>
      <c r="B83" s="787">
        <v>3033.7662337662341</v>
      </c>
      <c r="C83" s="1051" t="s">
        <v>1232</v>
      </c>
      <c r="D83" s="787" t="s">
        <v>1014</v>
      </c>
      <c r="E83" s="654">
        <v>3033.7662337662341</v>
      </c>
      <c r="F83" s="654">
        <v>15168.83116883117</v>
      </c>
      <c r="G83" s="757" t="s">
        <v>564</v>
      </c>
      <c r="I83" s="925"/>
    </row>
    <row r="84" spans="1:9" ht="11.25" customHeight="1" x14ac:dyDescent="0.25">
      <c r="A84" s="279" t="s">
        <v>350</v>
      </c>
      <c r="B84" s="787">
        <v>99.319727891156461</v>
      </c>
      <c r="C84" s="1051" t="s">
        <v>1232</v>
      </c>
      <c r="D84" s="787" t="s">
        <v>1014</v>
      </c>
      <c r="E84" s="654">
        <v>99.319727891156461</v>
      </c>
      <c r="F84" s="654">
        <v>496.59863945578229</v>
      </c>
      <c r="G84" s="757" t="s">
        <v>564</v>
      </c>
      <c r="I84" s="925"/>
    </row>
    <row r="85" spans="1:9" ht="11.25" customHeight="1" x14ac:dyDescent="0.25">
      <c r="A85" s="279" t="s">
        <v>36</v>
      </c>
      <c r="B85" s="787">
        <v>1.5E-3</v>
      </c>
      <c r="C85" s="1051" t="s">
        <v>232</v>
      </c>
      <c r="D85" s="787"/>
      <c r="E85" s="654"/>
      <c r="F85" s="654"/>
      <c r="G85" s="757"/>
      <c r="I85" s="925"/>
    </row>
    <row r="86" spans="1:9" ht="11.25" customHeight="1" x14ac:dyDescent="0.25">
      <c r="A86" s="279" t="s">
        <v>351</v>
      </c>
      <c r="B86" s="787">
        <v>150.57999289771033</v>
      </c>
      <c r="C86" s="1051" t="s">
        <v>1445</v>
      </c>
      <c r="D86" s="787">
        <v>150.57999289771033</v>
      </c>
      <c r="E86" s="654">
        <v>6949.5063726518101</v>
      </c>
      <c r="F86" s="654">
        <v>34747.53186325905</v>
      </c>
      <c r="G86" s="757">
        <v>479.48318616352208</v>
      </c>
      <c r="I86" s="925"/>
    </row>
    <row r="87" spans="1:9" ht="11.25" customHeight="1" x14ac:dyDescent="0.25">
      <c r="A87" s="279" t="s">
        <v>352</v>
      </c>
      <c r="B87" s="787">
        <v>11999.794524066368</v>
      </c>
      <c r="C87" s="1051" t="s">
        <v>1232</v>
      </c>
      <c r="D87" s="787" t="s">
        <v>1014</v>
      </c>
      <c r="E87" s="654">
        <v>11999.794524066368</v>
      </c>
      <c r="F87" s="654">
        <v>59998.972620331842</v>
      </c>
      <c r="G87" s="757" t="s">
        <v>564</v>
      </c>
      <c r="I87" s="925"/>
    </row>
    <row r="88" spans="1:9" ht="11.25" customHeight="1" x14ac:dyDescent="0.25">
      <c r="A88" s="279" t="s">
        <v>353</v>
      </c>
      <c r="B88" s="787">
        <v>10030.66531737918</v>
      </c>
      <c r="C88" s="1051" t="s">
        <v>1232</v>
      </c>
      <c r="D88" s="787" t="s">
        <v>1014</v>
      </c>
      <c r="E88" s="654">
        <v>10030.66531737918</v>
      </c>
      <c r="F88" s="654">
        <v>50153.326586895899</v>
      </c>
      <c r="G88" s="757" t="s">
        <v>564</v>
      </c>
      <c r="I88" s="925"/>
    </row>
    <row r="89" spans="1:9" ht="11.25" customHeight="1" x14ac:dyDescent="0.25">
      <c r="A89" s="279" t="s">
        <v>112</v>
      </c>
      <c r="B89" s="787">
        <v>33106.575963718824</v>
      </c>
      <c r="C89" s="1051" t="s">
        <v>1232</v>
      </c>
      <c r="D89" s="787" t="s">
        <v>1014</v>
      </c>
      <c r="E89" s="654">
        <v>33106.575963718824</v>
      </c>
      <c r="F89" s="654">
        <v>165532.87981859411</v>
      </c>
      <c r="G89" s="757" t="s">
        <v>564</v>
      </c>
      <c r="I89" s="925"/>
    </row>
    <row r="90" spans="1:9" ht="11.25" customHeight="1" x14ac:dyDescent="0.25">
      <c r="A90" s="279" t="s">
        <v>354</v>
      </c>
      <c r="B90" s="787">
        <v>45.674462601452312</v>
      </c>
      <c r="C90" s="1051" t="s">
        <v>1445</v>
      </c>
      <c r="D90" s="787">
        <v>45.674462601452312</v>
      </c>
      <c r="E90" s="654">
        <v>252.81385281385283</v>
      </c>
      <c r="F90" s="654">
        <v>1264.0692640692641</v>
      </c>
      <c r="G90" s="757" t="s">
        <v>564</v>
      </c>
      <c r="I90" s="925"/>
    </row>
    <row r="91" spans="1:9" ht="11.25" customHeight="1" x14ac:dyDescent="0.25">
      <c r="A91" s="279" t="s">
        <v>355</v>
      </c>
      <c r="B91" s="787">
        <v>6.5731601731601739</v>
      </c>
      <c r="C91" s="1051" t="s">
        <v>1232</v>
      </c>
      <c r="D91" s="787">
        <v>24.426292165439389</v>
      </c>
      <c r="E91" s="654">
        <v>6.5731601731601739</v>
      </c>
      <c r="F91" s="654">
        <v>32.865800865800871</v>
      </c>
      <c r="G91" s="757" t="s">
        <v>564</v>
      </c>
      <c r="I91" s="925"/>
    </row>
    <row r="92" spans="1:9" ht="11.25" customHeight="1" x14ac:dyDescent="0.25">
      <c r="A92" s="279" t="s">
        <v>385</v>
      </c>
      <c r="B92" s="787">
        <v>62.323204935842043</v>
      </c>
      <c r="C92" s="1051" t="s">
        <v>1445</v>
      </c>
      <c r="D92" s="787">
        <v>62.323204935842043</v>
      </c>
      <c r="E92" s="654">
        <v>404.50216450216448</v>
      </c>
      <c r="F92" s="654">
        <v>2022.5108225108224</v>
      </c>
      <c r="G92" s="757" t="s">
        <v>564</v>
      </c>
      <c r="I92" s="925"/>
    </row>
    <row r="93" spans="1:9" ht="11.25" customHeight="1" x14ac:dyDescent="0.25">
      <c r="A93" s="279" t="s">
        <v>356</v>
      </c>
      <c r="B93" s="787">
        <v>311.63763199546952</v>
      </c>
      <c r="C93" s="1051" t="s">
        <v>1445</v>
      </c>
      <c r="D93" s="787">
        <v>311.63763199546952</v>
      </c>
      <c r="E93" s="654">
        <v>505.62770562770567</v>
      </c>
      <c r="F93" s="654">
        <v>2528.1385281385283</v>
      </c>
      <c r="G93" s="757" t="s">
        <v>564</v>
      </c>
      <c r="I93" s="925"/>
    </row>
    <row r="94" spans="1:9" ht="11.25" customHeight="1" x14ac:dyDescent="0.25">
      <c r="A94" s="279" t="s">
        <v>378</v>
      </c>
      <c r="B94" s="787">
        <v>125.26812526812527</v>
      </c>
      <c r="C94" s="1051" t="s">
        <v>1232</v>
      </c>
      <c r="D94" s="787">
        <v>187.35331832098731</v>
      </c>
      <c r="E94" s="654">
        <v>125.26812526812527</v>
      </c>
      <c r="F94" s="654">
        <v>626.34062634062639</v>
      </c>
      <c r="G94" s="757" t="s">
        <v>564</v>
      </c>
      <c r="I94" s="925"/>
    </row>
    <row r="95" spans="1:9" ht="11.25" customHeight="1" x14ac:dyDescent="0.25">
      <c r="A95" s="279" t="s">
        <v>357</v>
      </c>
      <c r="B95" s="787">
        <v>173.04524803098369</v>
      </c>
      <c r="C95" s="1051" t="s">
        <v>1232</v>
      </c>
      <c r="D95" s="787">
        <v>474.49033323397043</v>
      </c>
      <c r="E95" s="654">
        <v>173.04524803098369</v>
      </c>
      <c r="F95" s="654">
        <v>865.2262401549184</v>
      </c>
      <c r="G95" s="757" t="s">
        <v>564</v>
      </c>
      <c r="I95" s="925"/>
    </row>
    <row r="96" spans="1:9" ht="11.25" customHeight="1" x14ac:dyDescent="0.25">
      <c r="A96" s="279" t="s">
        <v>113</v>
      </c>
      <c r="B96" s="787">
        <v>10925.17006802721</v>
      </c>
      <c r="C96" s="1051" t="s">
        <v>1232</v>
      </c>
      <c r="D96" s="787" t="s">
        <v>1014</v>
      </c>
      <c r="E96" s="654">
        <v>10925.17006802721</v>
      </c>
      <c r="F96" s="654">
        <v>54625.85034013605</v>
      </c>
      <c r="G96" s="757" t="s">
        <v>564</v>
      </c>
      <c r="I96" s="925"/>
    </row>
    <row r="97" spans="1:9" ht="11.25" customHeight="1" x14ac:dyDescent="0.25">
      <c r="A97" s="279" t="s">
        <v>358</v>
      </c>
      <c r="B97" s="787">
        <v>204.45020464080704</v>
      </c>
      <c r="C97" s="1051" t="s">
        <v>1445</v>
      </c>
      <c r="D97" s="787">
        <v>204.45020464080704</v>
      </c>
      <c r="E97" s="654" t="s">
        <v>1014</v>
      </c>
      <c r="F97" s="654" t="s">
        <v>1014</v>
      </c>
      <c r="G97" s="757" t="s">
        <v>564</v>
      </c>
      <c r="I97" s="925"/>
    </row>
    <row r="98" spans="1:9" ht="11.25" customHeight="1" x14ac:dyDescent="0.25">
      <c r="A98" s="279" t="s">
        <v>114</v>
      </c>
      <c r="B98" s="787">
        <v>65970.75497353723</v>
      </c>
      <c r="C98" s="1051" t="s">
        <v>1232</v>
      </c>
      <c r="D98" s="787">
        <v>174245.1366511517</v>
      </c>
      <c r="E98" s="654">
        <v>65970.75497353723</v>
      </c>
      <c r="F98" s="654">
        <v>329853.77486768615</v>
      </c>
      <c r="G98" s="757" t="s">
        <v>564</v>
      </c>
      <c r="I98" s="925"/>
    </row>
    <row r="99" spans="1:9" ht="11.25" customHeight="1" x14ac:dyDescent="0.25">
      <c r="A99" s="279" t="s">
        <v>359</v>
      </c>
      <c r="B99" s="787">
        <v>800</v>
      </c>
      <c r="C99" s="1051" t="s">
        <v>232</v>
      </c>
      <c r="D99" s="787"/>
      <c r="E99" s="654"/>
      <c r="F99" s="654"/>
      <c r="G99" s="757"/>
      <c r="I99" s="925"/>
    </row>
    <row r="100" spans="1:9" ht="11.25" customHeight="1" x14ac:dyDescent="0.25">
      <c r="A100" s="279" t="s">
        <v>360</v>
      </c>
      <c r="B100" s="787">
        <v>143.62835888872021</v>
      </c>
      <c r="C100" s="1051" t="s">
        <v>1232</v>
      </c>
      <c r="D100" s="787" t="s">
        <v>1014</v>
      </c>
      <c r="E100" s="654">
        <v>143.62835888872021</v>
      </c>
      <c r="F100" s="654">
        <v>718.14179444360104</v>
      </c>
      <c r="G100" s="757" t="s">
        <v>564</v>
      </c>
      <c r="I100" s="925"/>
    </row>
    <row r="101" spans="1:9" ht="11.25" customHeight="1" x14ac:dyDescent="0.25">
      <c r="A101" s="279" t="s">
        <v>361</v>
      </c>
      <c r="B101" s="787">
        <v>1655.3287981859412</v>
      </c>
      <c r="C101" s="1051" t="s">
        <v>1232</v>
      </c>
      <c r="D101" s="787" t="s">
        <v>1014</v>
      </c>
      <c r="E101" s="654">
        <v>1655.3287981859412</v>
      </c>
      <c r="F101" s="654">
        <v>8276.643990929706</v>
      </c>
      <c r="G101" s="757" t="s">
        <v>564</v>
      </c>
      <c r="I101" s="925"/>
    </row>
    <row r="102" spans="1:9" ht="11.25" customHeight="1" x14ac:dyDescent="0.25">
      <c r="A102" s="279" t="s">
        <v>363</v>
      </c>
      <c r="B102" s="787">
        <v>28431.476163522013</v>
      </c>
      <c r="C102" s="1051" t="s">
        <v>1465</v>
      </c>
      <c r="D102" s="787" t="s">
        <v>1014</v>
      </c>
      <c r="E102" s="654">
        <v>67453.242507816263</v>
      </c>
      <c r="F102" s="654">
        <v>337266.21253908135</v>
      </c>
      <c r="G102" s="757">
        <v>28431.476163522013</v>
      </c>
      <c r="I102" s="925"/>
    </row>
    <row r="103" spans="1:9" ht="11.25" customHeight="1" x14ac:dyDescent="0.25">
      <c r="A103" s="279" t="s">
        <v>364</v>
      </c>
      <c r="B103" s="787">
        <v>3356.5423899371067</v>
      </c>
      <c r="C103" s="1051" t="s">
        <v>1465</v>
      </c>
      <c r="D103" s="787" t="s">
        <v>1014</v>
      </c>
      <c r="E103" s="654">
        <v>44846.666572544396</v>
      </c>
      <c r="F103" s="654">
        <v>224233.33286272199</v>
      </c>
      <c r="G103" s="757">
        <v>3356.5423899371067</v>
      </c>
      <c r="I103" s="925"/>
    </row>
    <row r="104" spans="1:9" ht="11.25" customHeight="1" x14ac:dyDescent="0.25">
      <c r="A104" s="279" t="s">
        <v>365</v>
      </c>
      <c r="B104" s="787">
        <v>50.562770562770559</v>
      </c>
      <c r="C104" s="1051" t="s">
        <v>1232</v>
      </c>
      <c r="D104" s="787" t="s">
        <v>1014</v>
      </c>
      <c r="E104" s="654">
        <v>50.562770562770559</v>
      </c>
      <c r="F104" s="654">
        <v>252.8138528138528</v>
      </c>
      <c r="G104" s="757" t="s">
        <v>564</v>
      </c>
      <c r="I104" s="925"/>
    </row>
    <row r="105" spans="1:9" ht="11.25" customHeight="1" x14ac:dyDescent="0.25">
      <c r="A105" s="279" t="s">
        <v>366</v>
      </c>
      <c r="B105" s="787">
        <v>1217.9081322383333</v>
      </c>
      <c r="C105" s="1051" t="s">
        <v>1445</v>
      </c>
      <c r="D105" s="787">
        <v>1217.9081322383333</v>
      </c>
      <c r="E105" s="654">
        <v>20803.290739584892</v>
      </c>
      <c r="F105" s="654">
        <v>104016.45369792446</v>
      </c>
      <c r="G105" s="757">
        <v>8869.0732075471715</v>
      </c>
      <c r="I105" s="925"/>
    </row>
    <row r="106" spans="1:9" ht="11.25" customHeight="1" x14ac:dyDescent="0.25">
      <c r="A106" s="279" t="s">
        <v>362</v>
      </c>
      <c r="B106" s="787">
        <v>1159.1601938608155</v>
      </c>
      <c r="C106" s="1051" t="s">
        <v>1232</v>
      </c>
      <c r="D106" s="787">
        <v>6989.1938171749744</v>
      </c>
      <c r="E106" s="654">
        <v>1159.1601938608155</v>
      </c>
      <c r="F106" s="654">
        <v>5795.8009693040776</v>
      </c>
      <c r="G106" s="757">
        <v>3314.8708176100631</v>
      </c>
      <c r="I106" s="925"/>
    </row>
    <row r="107" spans="1:9" ht="11.25" customHeight="1" x14ac:dyDescent="0.25">
      <c r="A107" s="279" t="s">
        <v>631</v>
      </c>
      <c r="B107" s="787">
        <v>270.05649707548037</v>
      </c>
      <c r="C107" s="1051" t="s">
        <v>1445</v>
      </c>
      <c r="D107" s="787">
        <v>270.05649707548037</v>
      </c>
      <c r="E107" s="654">
        <v>10964.293781264503</v>
      </c>
      <c r="F107" s="654">
        <v>54821.468906322516</v>
      </c>
      <c r="G107" s="757" t="s">
        <v>564</v>
      </c>
      <c r="I107" s="925"/>
    </row>
    <row r="108" spans="1:9" ht="11.25" customHeight="1" x14ac:dyDescent="0.25">
      <c r="A108" s="279" t="s">
        <v>632</v>
      </c>
      <c r="B108" s="787">
        <v>626.41133310940927</v>
      </c>
      <c r="C108" s="1051" t="s">
        <v>1232</v>
      </c>
      <c r="D108" s="787" t="s">
        <v>1014</v>
      </c>
      <c r="E108" s="654">
        <v>626.41133310940927</v>
      </c>
      <c r="F108" s="654">
        <v>3132.0566655470466</v>
      </c>
      <c r="G108" s="757" t="s">
        <v>564</v>
      </c>
      <c r="I108" s="925"/>
    </row>
    <row r="109" spans="1:9" ht="11.25" customHeight="1" x14ac:dyDescent="0.25">
      <c r="A109" s="279" t="s">
        <v>506</v>
      </c>
      <c r="B109" s="787">
        <v>2528.1385281385283</v>
      </c>
      <c r="C109" s="1051" t="s">
        <v>1232</v>
      </c>
      <c r="D109" s="787" t="s">
        <v>1014</v>
      </c>
      <c r="E109" s="654">
        <v>2528.1385281385283</v>
      </c>
      <c r="F109" s="654">
        <v>12640.692640692641</v>
      </c>
      <c r="G109" s="757" t="s">
        <v>564</v>
      </c>
      <c r="I109" s="925"/>
    </row>
    <row r="110" spans="1:9" ht="11.25" customHeight="1" x14ac:dyDescent="0.25">
      <c r="A110" s="279" t="s">
        <v>507</v>
      </c>
      <c r="B110" s="787">
        <v>95.980153793860183</v>
      </c>
      <c r="C110" s="1051" t="s">
        <v>1445</v>
      </c>
      <c r="D110" s="787">
        <v>95.980153793860183</v>
      </c>
      <c r="E110" s="654">
        <v>189.61175940480049</v>
      </c>
      <c r="F110" s="654">
        <v>948.0587970240025</v>
      </c>
      <c r="G110" s="757" t="s">
        <v>564</v>
      </c>
      <c r="I110" s="925"/>
    </row>
    <row r="111" spans="1:9" ht="11.25" customHeight="1" x14ac:dyDescent="0.25">
      <c r="A111" s="279" t="s">
        <v>866</v>
      </c>
      <c r="B111" s="787">
        <v>750.72507085393704</v>
      </c>
      <c r="C111" s="1051" t="s">
        <v>1232</v>
      </c>
      <c r="D111" s="787" t="s">
        <v>1014</v>
      </c>
      <c r="E111" s="654">
        <v>750.72507085393704</v>
      </c>
      <c r="F111" s="654">
        <v>3753.625354269685</v>
      </c>
      <c r="G111" s="757" t="s">
        <v>564</v>
      </c>
      <c r="I111" s="925"/>
    </row>
    <row r="112" spans="1:9" ht="11.25" customHeight="1" x14ac:dyDescent="0.25">
      <c r="A112" s="305" t="s">
        <v>115</v>
      </c>
      <c r="B112" s="787">
        <v>128.04844369366697</v>
      </c>
      <c r="C112" s="1051" t="s">
        <v>1445</v>
      </c>
      <c r="D112" s="787">
        <v>128.04844369366697</v>
      </c>
      <c r="E112" s="654">
        <v>482.26964570675239</v>
      </c>
      <c r="F112" s="654">
        <v>2411.3482285337618</v>
      </c>
      <c r="G112" s="757">
        <v>3048.4437410062897</v>
      </c>
      <c r="I112" s="925"/>
    </row>
    <row r="113" spans="1:9" ht="11.25" customHeight="1" x14ac:dyDescent="0.25">
      <c r="A113" s="305" t="s">
        <v>116</v>
      </c>
      <c r="B113" s="787">
        <v>33.106575963718818</v>
      </c>
      <c r="C113" s="1051" t="s">
        <v>1232</v>
      </c>
      <c r="D113" s="787">
        <v>9737.2282246231844</v>
      </c>
      <c r="E113" s="654">
        <v>33.106575963718818</v>
      </c>
      <c r="F113" s="654">
        <v>165.5328798185941</v>
      </c>
      <c r="G113" s="757" t="s">
        <v>564</v>
      </c>
      <c r="I113" s="925"/>
    </row>
    <row r="114" spans="1:9" ht="11.25" customHeight="1" x14ac:dyDescent="0.25">
      <c r="A114" s="305" t="s">
        <v>117</v>
      </c>
      <c r="B114" s="787">
        <v>68.848217726412742</v>
      </c>
      <c r="C114" s="1051" t="s">
        <v>1445</v>
      </c>
      <c r="D114" s="787">
        <v>68.848217726412742</v>
      </c>
      <c r="E114" s="654">
        <v>272.63894219659454</v>
      </c>
      <c r="F114" s="654">
        <v>1363.1947109829728</v>
      </c>
      <c r="G114" s="757" t="s">
        <v>564</v>
      </c>
      <c r="I114" s="925"/>
    </row>
    <row r="115" spans="1:9" ht="11.25" customHeight="1" x14ac:dyDescent="0.25">
      <c r="A115" s="305" t="s">
        <v>118</v>
      </c>
      <c r="B115" s="787">
        <v>32.805234523722831</v>
      </c>
      <c r="C115" s="1051" t="s">
        <v>1232</v>
      </c>
      <c r="D115" s="787" t="s">
        <v>1014</v>
      </c>
      <c r="E115" s="654">
        <v>32.805234523722831</v>
      </c>
      <c r="F115" s="654">
        <v>164.02617261861417</v>
      </c>
      <c r="G115" s="757" t="s">
        <v>564</v>
      </c>
      <c r="I115" s="925"/>
    </row>
    <row r="116" spans="1:9" ht="11.25" customHeight="1" x14ac:dyDescent="0.25">
      <c r="A116" s="305" t="s">
        <v>119</v>
      </c>
      <c r="B116" s="787">
        <v>1324.263038548753</v>
      </c>
      <c r="C116" s="1051" t="s">
        <v>1232</v>
      </c>
      <c r="D116" s="787">
        <v>10345.804988662132</v>
      </c>
      <c r="E116" s="654">
        <v>1324.263038548753</v>
      </c>
      <c r="F116" s="654">
        <v>6621.3151927437648</v>
      </c>
      <c r="G116" s="757" t="s">
        <v>564</v>
      </c>
      <c r="I116" s="925"/>
    </row>
    <row r="117" spans="1:9" ht="11.25" customHeight="1" x14ac:dyDescent="0.25">
      <c r="A117" s="279" t="s">
        <v>508</v>
      </c>
      <c r="B117" s="787">
        <v>272.55826736742222</v>
      </c>
      <c r="C117" s="1051" t="s">
        <v>1445</v>
      </c>
      <c r="D117" s="787">
        <v>272.55826736742222</v>
      </c>
      <c r="E117" s="654">
        <v>1090.5695611577967</v>
      </c>
      <c r="F117" s="654">
        <v>5452.8478057889834</v>
      </c>
      <c r="G117" s="757" t="s">
        <v>564</v>
      </c>
      <c r="I117" s="925"/>
    </row>
    <row r="118" spans="1:9" ht="11.25" customHeight="1" x14ac:dyDescent="0.25">
      <c r="A118" s="305" t="s">
        <v>120</v>
      </c>
      <c r="B118" s="787">
        <v>662.1315192743765</v>
      </c>
      <c r="C118" s="1051" t="s">
        <v>1232</v>
      </c>
      <c r="D118" s="787">
        <v>41383.219954648528</v>
      </c>
      <c r="E118" s="654">
        <v>662.1315192743765</v>
      </c>
      <c r="F118" s="654">
        <v>3310.6575963718824</v>
      </c>
      <c r="G118" s="757" t="s">
        <v>564</v>
      </c>
      <c r="I118" s="925"/>
    </row>
    <row r="119" spans="1:9" ht="11.25" customHeight="1" x14ac:dyDescent="0.25">
      <c r="A119" s="279" t="s">
        <v>241</v>
      </c>
      <c r="B119" s="787">
        <v>353.93939393939394</v>
      </c>
      <c r="C119" s="1051" t="s">
        <v>1232</v>
      </c>
      <c r="D119" s="787" t="s">
        <v>1014</v>
      </c>
      <c r="E119" s="654">
        <v>353.93939393939394</v>
      </c>
      <c r="F119" s="654">
        <v>1769.6969696969697</v>
      </c>
      <c r="G119" s="757" t="s">
        <v>564</v>
      </c>
      <c r="I119" s="925"/>
    </row>
    <row r="120" spans="1:9" ht="11.25" customHeight="1" x14ac:dyDescent="0.25">
      <c r="A120" s="279" t="s">
        <v>509</v>
      </c>
      <c r="B120" s="787">
        <v>10681.283295121259</v>
      </c>
      <c r="C120" s="1051" t="s">
        <v>1232</v>
      </c>
      <c r="D120" s="787" t="s">
        <v>1014</v>
      </c>
      <c r="E120" s="654">
        <v>10681.283295121259</v>
      </c>
      <c r="F120" s="654">
        <v>53406.416475606296</v>
      </c>
      <c r="G120" s="757" t="s">
        <v>564</v>
      </c>
      <c r="I120" s="925"/>
    </row>
    <row r="121" spans="1:9" ht="11.25" customHeight="1" x14ac:dyDescent="0.25">
      <c r="A121" s="279" t="s">
        <v>510</v>
      </c>
      <c r="B121" s="787">
        <v>94131.69363023105</v>
      </c>
      <c r="C121" s="1051" t="s">
        <v>1232</v>
      </c>
      <c r="D121" s="787" t="s">
        <v>1014</v>
      </c>
      <c r="E121" s="654">
        <v>94131.69363023105</v>
      </c>
      <c r="F121" s="654">
        <v>470658.46815115528</v>
      </c>
      <c r="G121" s="757" t="s">
        <v>564</v>
      </c>
      <c r="I121" s="925"/>
    </row>
    <row r="122" spans="1:9" ht="11.25" customHeight="1" x14ac:dyDescent="0.25">
      <c r="A122" s="279" t="s">
        <v>379</v>
      </c>
      <c r="B122" s="787">
        <v>29.089460051803151</v>
      </c>
      <c r="C122" s="1051" t="s">
        <v>1232</v>
      </c>
      <c r="D122" s="787">
        <v>67.412420589791395</v>
      </c>
      <c r="E122" s="654">
        <v>29.089460051803151</v>
      </c>
      <c r="F122" s="654">
        <v>29.089460051803151</v>
      </c>
      <c r="G122" s="757" t="s">
        <v>564</v>
      </c>
      <c r="I122" s="925"/>
    </row>
    <row r="123" spans="1:9" ht="11.25" customHeight="1" x14ac:dyDescent="0.25">
      <c r="A123" s="279" t="s">
        <v>121</v>
      </c>
      <c r="B123" s="787">
        <v>4303.8548752834486</v>
      </c>
      <c r="C123" s="1051" t="s">
        <v>1232</v>
      </c>
      <c r="D123" s="787" t="s">
        <v>1014</v>
      </c>
      <c r="E123" s="654">
        <v>4303.8548752834486</v>
      </c>
      <c r="F123" s="654">
        <v>21519.274376417241</v>
      </c>
      <c r="G123" s="757" t="s">
        <v>564</v>
      </c>
      <c r="I123" s="925"/>
    </row>
    <row r="124" spans="1:9" ht="11.25" customHeight="1" x14ac:dyDescent="0.25">
      <c r="A124" s="279" t="s">
        <v>511</v>
      </c>
      <c r="B124" s="787">
        <v>8731.1421594516487</v>
      </c>
      <c r="C124" s="1051" t="s">
        <v>1232</v>
      </c>
      <c r="D124" s="787" t="s">
        <v>1014</v>
      </c>
      <c r="E124" s="654">
        <v>8731.1421594516487</v>
      </c>
      <c r="F124" s="654">
        <v>43655.710797258245</v>
      </c>
      <c r="G124" s="757" t="s">
        <v>564</v>
      </c>
      <c r="I124" s="925"/>
    </row>
    <row r="125" spans="1:9" ht="11.25" customHeight="1" x14ac:dyDescent="0.25">
      <c r="A125" s="279" t="s">
        <v>512</v>
      </c>
      <c r="B125" s="787">
        <v>2493.1615147442485</v>
      </c>
      <c r="C125" s="1051" t="s">
        <v>1232</v>
      </c>
      <c r="D125" s="787" t="s">
        <v>1014</v>
      </c>
      <c r="E125" s="654">
        <v>2493.1615147442485</v>
      </c>
      <c r="F125" s="654">
        <v>12465.807573721242</v>
      </c>
      <c r="G125" s="757" t="s">
        <v>564</v>
      </c>
      <c r="I125" s="925"/>
    </row>
    <row r="126" spans="1:9" ht="11.25" customHeight="1" x14ac:dyDescent="0.25">
      <c r="A126" s="279" t="s">
        <v>867</v>
      </c>
      <c r="B126" s="787">
        <v>2528.1385281385283</v>
      </c>
      <c r="C126" s="1051" t="s">
        <v>1232</v>
      </c>
      <c r="D126" s="787" t="s">
        <v>1014</v>
      </c>
      <c r="E126" s="654">
        <v>2528.1385281385283</v>
      </c>
      <c r="F126" s="654">
        <v>12640.692640692641</v>
      </c>
      <c r="G126" s="757" t="s">
        <v>564</v>
      </c>
      <c r="I126" s="925"/>
    </row>
    <row r="127" spans="1:9" ht="11.25" customHeight="1" x14ac:dyDescent="0.25">
      <c r="A127" s="279" t="s">
        <v>122</v>
      </c>
      <c r="B127" s="787">
        <v>1379.4406651549511</v>
      </c>
      <c r="C127" s="1051" t="s">
        <v>1445</v>
      </c>
      <c r="D127" s="787">
        <v>1379.4406651549511</v>
      </c>
      <c r="E127" s="654">
        <v>1655.3287981859412</v>
      </c>
      <c r="F127" s="654">
        <v>8276.643990929706</v>
      </c>
      <c r="G127" s="757" t="s">
        <v>564</v>
      </c>
      <c r="I127" s="925"/>
    </row>
    <row r="128" spans="1:9" ht="11.25" customHeight="1" x14ac:dyDescent="0.25">
      <c r="A128" s="279" t="s">
        <v>513</v>
      </c>
      <c r="B128" s="787">
        <v>867.20140880503141</v>
      </c>
      <c r="C128" s="1051" t="s">
        <v>1465</v>
      </c>
      <c r="D128" s="787" t="s">
        <v>1014</v>
      </c>
      <c r="E128" s="654">
        <v>11789.551834616132</v>
      </c>
      <c r="F128" s="654">
        <v>58947.75917308066</v>
      </c>
      <c r="G128" s="757">
        <v>867.20140880503141</v>
      </c>
      <c r="I128" s="925"/>
    </row>
    <row r="129" spans="1:9" ht="11.25" customHeight="1" x14ac:dyDescent="0.25">
      <c r="A129" s="279" t="s">
        <v>123</v>
      </c>
      <c r="B129" s="787">
        <v>4303.8548752834486</v>
      </c>
      <c r="C129" s="1051" t="s">
        <v>1232</v>
      </c>
      <c r="D129" s="787" t="s">
        <v>1014</v>
      </c>
      <c r="E129" s="654">
        <v>4303.8548752834486</v>
      </c>
      <c r="F129" s="654">
        <v>21519.274376417241</v>
      </c>
      <c r="G129" s="757" t="s">
        <v>564</v>
      </c>
      <c r="I129" s="925"/>
    </row>
    <row r="130" spans="1:9" ht="11.25" customHeight="1" x14ac:dyDescent="0.25">
      <c r="A130" s="279" t="s">
        <v>27</v>
      </c>
      <c r="B130" s="787">
        <v>2707.2900773146166</v>
      </c>
      <c r="C130" s="1051" t="s">
        <v>1445</v>
      </c>
      <c r="D130" s="787">
        <v>2707.2900773146166</v>
      </c>
      <c r="E130" s="654" t="s">
        <v>1014</v>
      </c>
      <c r="F130" s="654" t="s">
        <v>1014</v>
      </c>
      <c r="G130" s="757">
        <v>322090.86792452831</v>
      </c>
      <c r="I130" s="925"/>
    </row>
    <row r="131" spans="1:9" ht="11.25" customHeight="1" x14ac:dyDescent="0.25">
      <c r="A131" s="279" t="s">
        <v>514</v>
      </c>
      <c r="B131" s="787">
        <v>51.907182782331525</v>
      </c>
      <c r="C131" s="1051" t="s">
        <v>1445</v>
      </c>
      <c r="D131" s="787">
        <v>51.907182782331525</v>
      </c>
      <c r="E131" s="654">
        <v>915.10760271083939</v>
      </c>
      <c r="F131" s="654">
        <v>4575.5380135541973</v>
      </c>
      <c r="G131" s="757">
        <v>679.56857484276736</v>
      </c>
      <c r="I131" s="925"/>
    </row>
    <row r="132" spans="1:9" ht="11.25" customHeight="1" x14ac:dyDescent="0.25">
      <c r="A132" s="279" t="s">
        <v>515</v>
      </c>
      <c r="B132" s="787">
        <v>16.030256706374438</v>
      </c>
      <c r="C132" s="1051" t="s">
        <v>1445</v>
      </c>
      <c r="D132" s="787">
        <v>16.030256706374438</v>
      </c>
      <c r="E132" s="654">
        <v>10112.554112554113</v>
      </c>
      <c r="F132" s="654">
        <v>50562.770562770565</v>
      </c>
      <c r="G132" s="757">
        <v>1903.1173320754715</v>
      </c>
      <c r="I132" s="925"/>
    </row>
    <row r="133" spans="1:9" ht="11.25" customHeight="1" x14ac:dyDescent="0.25">
      <c r="A133" s="279" t="s">
        <v>516</v>
      </c>
      <c r="B133" s="787">
        <v>26.770561738699428</v>
      </c>
      <c r="C133" s="1051" t="s">
        <v>1445</v>
      </c>
      <c r="D133" s="787">
        <v>26.770561738699428</v>
      </c>
      <c r="E133" s="654">
        <v>127.97524235645947</v>
      </c>
      <c r="F133" s="654">
        <v>639.87621178229733</v>
      </c>
      <c r="G133" s="757">
        <v>166.02402867924528</v>
      </c>
      <c r="I133" s="925"/>
    </row>
    <row r="134" spans="1:9" ht="11.25" customHeight="1" x14ac:dyDescent="0.25">
      <c r="A134" s="279" t="s">
        <v>124</v>
      </c>
      <c r="B134" s="787">
        <v>9931.9727891156454</v>
      </c>
      <c r="C134" s="1051" t="s">
        <v>1232</v>
      </c>
      <c r="D134" s="787" t="s">
        <v>1014</v>
      </c>
      <c r="E134" s="654">
        <v>9931.9727891156454</v>
      </c>
      <c r="F134" s="654">
        <v>49659.863945578225</v>
      </c>
      <c r="G134" s="757" t="s">
        <v>564</v>
      </c>
      <c r="I134" s="925"/>
    </row>
    <row r="135" spans="1:9" ht="11.25" customHeight="1" x14ac:dyDescent="0.25">
      <c r="A135" s="305" t="s">
        <v>125</v>
      </c>
      <c r="B135" s="787">
        <v>24506.101347835574</v>
      </c>
      <c r="C135" s="1051" t="s">
        <v>1232</v>
      </c>
      <c r="D135" s="787" t="s">
        <v>1014</v>
      </c>
      <c r="E135" s="654">
        <v>24506.101347835574</v>
      </c>
      <c r="F135" s="654">
        <v>122530.50673917787</v>
      </c>
      <c r="G135" s="757" t="s">
        <v>564</v>
      </c>
      <c r="I135" s="925"/>
    </row>
    <row r="136" spans="1:9" ht="11.25" customHeight="1" x14ac:dyDescent="0.25">
      <c r="A136" s="279" t="s">
        <v>517</v>
      </c>
      <c r="B136" s="787">
        <v>25.281385281385283</v>
      </c>
      <c r="C136" s="1051" t="s">
        <v>1232</v>
      </c>
      <c r="D136" s="787" t="s">
        <v>1014</v>
      </c>
      <c r="E136" s="654">
        <v>25.281385281385283</v>
      </c>
      <c r="F136" s="654">
        <v>25.281385281385283</v>
      </c>
      <c r="G136" s="757" t="s">
        <v>564</v>
      </c>
      <c r="I136" s="925"/>
    </row>
    <row r="137" spans="1:9" ht="11.25" customHeight="1" x14ac:dyDescent="0.25">
      <c r="A137" s="279" t="s">
        <v>380</v>
      </c>
      <c r="B137" s="787">
        <v>817.67394716981141</v>
      </c>
      <c r="C137" s="1051" t="s">
        <v>1465</v>
      </c>
      <c r="D137" s="787" t="s">
        <v>1014</v>
      </c>
      <c r="E137" s="654">
        <v>17329.037780557435</v>
      </c>
      <c r="F137" s="654">
        <v>86645.18890278718</v>
      </c>
      <c r="G137" s="757">
        <v>817.67394716981141</v>
      </c>
      <c r="I137" s="925"/>
    </row>
    <row r="138" spans="1:9" ht="11.25" customHeight="1" x14ac:dyDescent="0.25">
      <c r="A138" s="279" t="s">
        <v>28</v>
      </c>
      <c r="B138" s="787">
        <v>148.89293457322651</v>
      </c>
      <c r="C138" s="1051" t="s">
        <v>1445</v>
      </c>
      <c r="D138" s="787">
        <v>148.89293457322651</v>
      </c>
      <c r="E138" s="654" t="s">
        <v>1014</v>
      </c>
      <c r="F138" s="654" t="s">
        <v>1014</v>
      </c>
      <c r="G138" s="757" t="s">
        <v>564</v>
      </c>
      <c r="I138" s="925"/>
    </row>
    <row r="139" spans="1:9" ht="11.25" customHeight="1" x14ac:dyDescent="0.25">
      <c r="A139" s="279" t="s">
        <v>66</v>
      </c>
      <c r="B139" s="787">
        <v>3678.6042307105299</v>
      </c>
      <c r="C139" s="1051" t="s">
        <v>1232</v>
      </c>
      <c r="D139" s="787" t="s">
        <v>1014</v>
      </c>
      <c r="E139" s="654">
        <v>3678.6042307105299</v>
      </c>
      <c r="F139" s="654">
        <v>3678.6042307105299</v>
      </c>
      <c r="G139" s="757">
        <v>5430.5482924528296</v>
      </c>
      <c r="I139" s="925"/>
    </row>
    <row r="140" spans="1:9" ht="11.25" customHeight="1" x14ac:dyDescent="0.25">
      <c r="A140" s="279" t="s">
        <v>65</v>
      </c>
      <c r="B140" s="787">
        <v>500</v>
      </c>
      <c r="C140" s="1051" t="s">
        <v>1465</v>
      </c>
      <c r="D140" s="787" t="s">
        <v>1014</v>
      </c>
      <c r="E140" s="654">
        <v>1931.3361368321591</v>
      </c>
      <c r="F140" s="654">
        <v>1931.3361368321591</v>
      </c>
      <c r="G140" s="757">
        <v>500</v>
      </c>
      <c r="I140" s="925"/>
    </row>
    <row r="141" spans="1:9" ht="11.25" customHeight="1" x14ac:dyDescent="0.25">
      <c r="A141" s="279" t="s">
        <v>825</v>
      </c>
      <c r="B141" s="787">
        <v>303376.62337662338</v>
      </c>
      <c r="C141" s="1051" t="s">
        <v>1232</v>
      </c>
      <c r="D141" s="787" t="s">
        <v>1014</v>
      </c>
      <c r="E141" s="654">
        <v>303376.62337662338</v>
      </c>
      <c r="F141" s="654">
        <v>303376.62337662338</v>
      </c>
      <c r="G141" s="757" t="s">
        <v>564</v>
      </c>
      <c r="I141" s="925"/>
    </row>
    <row r="142" spans="1:9" ht="11.25" customHeight="1" x14ac:dyDescent="0.25">
      <c r="A142" s="279" t="s">
        <v>868</v>
      </c>
      <c r="B142" s="787">
        <v>82.437961741263834</v>
      </c>
      <c r="C142" s="1051" t="s">
        <v>1232</v>
      </c>
      <c r="D142" s="787">
        <v>217.03595924370137</v>
      </c>
      <c r="E142" s="654">
        <v>82.437961741263834</v>
      </c>
      <c r="F142" s="654">
        <v>412.18980870631918</v>
      </c>
      <c r="G142" s="757" t="s">
        <v>564</v>
      </c>
      <c r="I142" s="925"/>
    </row>
    <row r="143" spans="1:9" ht="11.25" customHeight="1" x14ac:dyDescent="0.25">
      <c r="A143" s="279" t="s">
        <v>869</v>
      </c>
      <c r="B143" s="787">
        <v>639.65388301886787</v>
      </c>
      <c r="C143" s="1051" t="s">
        <v>1465</v>
      </c>
      <c r="D143" s="787" t="s">
        <v>1014</v>
      </c>
      <c r="E143" s="654">
        <v>11521.228537795756</v>
      </c>
      <c r="F143" s="654">
        <v>57606.142688978784</v>
      </c>
      <c r="G143" s="757">
        <v>639.65388301886787</v>
      </c>
      <c r="I143" s="925"/>
    </row>
    <row r="144" spans="1:9" ht="11.25" customHeight="1" x14ac:dyDescent="0.25">
      <c r="A144" s="279" t="s">
        <v>518</v>
      </c>
      <c r="B144" s="787">
        <v>2.0253930665260151</v>
      </c>
      <c r="C144" s="1051" t="s">
        <v>1232</v>
      </c>
      <c r="D144" s="787">
        <v>29.566742983537555</v>
      </c>
      <c r="E144" s="654">
        <v>2.0253930665260151</v>
      </c>
      <c r="F144" s="654">
        <v>10.126965332630075</v>
      </c>
      <c r="G144" s="757">
        <v>2160.2214339622642</v>
      </c>
      <c r="I144" s="925"/>
    </row>
    <row r="145" spans="1:9" ht="11.25" customHeight="1" x14ac:dyDescent="0.25">
      <c r="A145" s="279" t="s">
        <v>519</v>
      </c>
      <c r="B145" s="787">
        <v>6.094456129485387</v>
      </c>
      <c r="C145" s="1051" t="s">
        <v>1232</v>
      </c>
      <c r="D145" s="787">
        <v>35.611870810282987</v>
      </c>
      <c r="E145" s="654">
        <v>6.094456129485387</v>
      </c>
      <c r="F145" s="654">
        <v>30.472280647426935</v>
      </c>
      <c r="G145" s="757">
        <v>691.10178616352209</v>
      </c>
      <c r="I145" s="925"/>
    </row>
    <row r="146" spans="1:9" ht="11.25" customHeight="1" x14ac:dyDescent="0.25">
      <c r="A146" s="279" t="s">
        <v>520</v>
      </c>
      <c r="B146" s="787">
        <v>32805.234523722836</v>
      </c>
      <c r="C146" s="1051" t="s">
        <v>1232</v>
      </c>
      <c r="D146" s="787" t="s">
        <v>1014</v>
      </c>
      <c r="E146" s="654">
        <v>32805.234523722836</v>
      </c>
      <c r="F146" s="654">
        <v>164026.17261861419</v>
      </c>
      <c r="G146" s="757" t="s">
        <v>564</v>
      </c>
      <c r="I146" s="925"/>
    </row>
    <row r="147" spans="1:9" ht="11.25" customHeight="1" x14ac:dyDescent="0.25">
      <c r="A147" s="279" t="s">
        <v>521</v>
      </c>
      <c r="B147" s="787">
        <v>331.06575963718825</v>
      </c>
      <c r="C147" s="1051" t="s">
        <v>1232</v>
      </c>
      <c r="D147" s="787">
        <v>14894.215928347567</v>
      </c>
      <c r="E147" s="654">
        <v>331.06575963718825</v>
      </c>
      <c r="F147" s="654">
        <v>1655.3287981859412</v>
      </c>
      <c r="G147" s="757" t="s">
        <v>564</v>
      </c>
      <c r="I147" s="925"/>
    </row>
    <row r="148" spans="1:9" ht="11.25" customHeight="1" x14ac:dyDescent="0.25">
      <c r="A148" s="305" t="s">
        <v>126</v>
      </c>
      <c r="B148" s="787">
        <v>3310.6575963718824</v>
      </c>
      <c r="C148" s="1051" t="s">
        <v>1232</v>
      </c>
      <c r="D148" s="787" t="s">
        <v>1014</v>
      </c>
      <c r="E148" s="654">
        <v>3310.6575963718824</v>
      </c>
      <c r="F148" s="654">
        <v>16553.287981859412</v>
      </c>
      <c r="G148" s="757" t="s">
        <v>564</v>
      </c>
      <c r="I148" s="925"/>
    </row>
    <row r="149" spans="1:9" ht="11.25" customHeight="1" x14ac:dyDescent="0.25">
      <c r="A149" s="279" t="s">
        <v>127</v>
      </c>
      <c r="B149" s="787">
        <v>2648.526077097506</v>
      </c>
      <c r="C149" s="1051" t="s">
        <v>1232</v>
      </c>
      <c r="D149" s="787" t="s">
        <v>1014</v>
      </c>
      <c r="E149" s="654">
        <v>2648.526077097506</v>
      </c>
      <c r="F149" s="654">
        <v>13242.63038548753</v>
      </c>
      <c r="G149" s="757" t="s">
        <v>564</v>
      </c>
      <c r="I149" s="925"/>
    </row>
    <row r="150" spans="1:9" ht="11.25" customHeight="1" x14ac:dyDescent="0.25">
      <c r="A150" s="279" t="s">
        <v>128</v>
      </c>
      <c r="B150" s="787">
        <v>0.12615626819196352</v>
      </c>
      <c r="C150" s="1051" t="s">
        <v>1445</v>
      </c>
      <c r="D150" s="787">
        <v>0.12615626819196352</v>
      </c>
      <c r="E150" s="654">
        <v>6.6545575214827704</v>
      </c>
      <c r="F150" s="654">
        <v>33.272787607413854</v>
      </c>
      <c r="G150" s="757">
        <v>1395.5380503144659</v>
      </c>
      <c r="I150" s="925"/>
    </row>
    <row r="151" spans="1:9" ht="11.25" customHeight="1" x14ac:dyDescent="0.25">
      <c r="A151" s="279" t="s">
        <v>129</v>
      </c>
      <c r="B151" s="787">
        <v>0.99089971153518297</v>
      </c>
      <c r="C151" s="1051" t="s">
        <v>1232</v>
      </c>
      <c r="D151" s="787" t="s">
        <v>1014</v>
      </c>
      <c r="E151" s="654">
        <v>0.99089971153518297</v>
      </c>
      <c r="F151" s="654">
        <v>4.9544985576759153</v>
      </c>
      <c r="G151" s="757">
        <v>311.17425056603776</v>
      </c>
      <c r="I151" s="925"/>
    </row>
    <row r="152" spans="1:9" ht="11.25" customHeight="1" x14ac:dyDescent="0.25">
      <c r="A152" s="279" t="s">
        <v>643</v>
      </c>
      <c r="B152" s="787">
        <v>3792.2077922077924</v>
      </c>
      <c r="C152" s="1051" t="s">
        <v>1232</v>
      </c>
      <c r="D152" s="787">
        <v>32832.96789790297</v>
      </c>
      <c r="E152" s="654">
        <v>3792.2077922077924</v>
      </c>
      <c r="F152" s="654">
        <v>18961.038961038961</v>
      </c>
      <c r="G152" s="757" t="s">
        <v>564</v>
      </c>
      <c r="I152" s="925"/>
    </row>
    <row r="153" spans="1:9" ht="11.25" customHeight="1" x14ac:dyDescent="0.25">
      <c r="A153" s="305" t="s">
        <v>999</v>
      </c>
      <c r="B153" s="787">
        <v>13787.567580329107</v>
      </c>
      <c r="C153" s="1051" t="s">
        <v>1232</v>
      </c>
      <c r="D153" s="787" t="s">
        <v>1014</v>
      </c>
      <c r="E153" s="654">
        <v>13787.567580329107</v>
      </c>
      <c r="F153" s="654">
        <v>68937.837901645529</v>
      </c>
      <c r="G153" s="757" t="s">
        <v>564</v>
      </c>
      <c r="I153" s="925"/>
    </row>
    <row r="154" spans="1:9" ht="11.25" customHeight="1" x14ac:dyDescent="0.25">
      <c r="A154" s="305" t="s">
        <v>644</v>
      </c>
      <c r="B154" s="787">
        <v>1007.8014009992594</v>
      </c>
      <c r="C154" s="1051" t="s">
        <v>1232</v>
      </c>
      <c r="D154" s="787" t="s">
        <v>1014</v>
      </c>
      <c r="E154" s="654">
        <v>1007.8014009992594</v>
      </c>
      <c r="F154" s="654">
        <v>5039.0070049962969</v>
      </c>
      <c r="G154" s="757" t="s">
        <v>564</v>
      </c>
      <c r="I154" s="925"/>
    </row>
    <row r="155" spans="1:9" ht="11.25" customHeight="1" x14ac:dyDescent="0.25">
      <c r="A155" s="305" t="s">
        <v>646</v>
      </c>
      <c r="B155" s="787">
        <v>216.31552434290455</v>
      </c>
      <c r="C155" s="1051" t="s">
        <v>1232</v>
      </c>
      <c r="D155" s="787">
        <v>7210.5174780968209</v>
      </c>
      <c r="E155" s="654">
        <v>216.31552434290455</v>
      </c>
      <c r="F155" s="654">
        <v>1081.5776217145228</v>
      </c>
      <c r="G155" s="757" t="s">
        <v>564</v>
      </c>
      <c r="I155" s="925"/>
    </row>
    <row r="156" spans="1:9" ht="11.25" customHeight="1" x14ac:dyDescent="0.25">
      <c r="A156" s="279" t="s">
        <v>522</v>
      </c>
      <c r="B156" s="787">
        <v>664.27939503728351</v>
      </c>
      <c r="C156" s="1051" t="s">
        <v>1232</v>
      </c>
      <c r="D156" s="787" t="s">
        <v>1014</v>
      </c>
      <c r="E156" s="654">
        <v>664.27939503728351</v>
      </c>
      <c r="F156" s="654">
        <v>3321.3969751864174</v>
      </c>
      <c r="G156" s="757" t="s">
        <v>564</v>
      </c>
      <c r="I156" s="925"/>
    </row>
    <row r="157" spans="1:9" ht="11.25" customHeight="1" x14ac:dyDescent="0.25">
      <c r="A157" s="279" t="s">
        <v>523</v>
      </c>
      <c r="B157" s="787">
        <v>10.645632004665345</v>
      </c>
      <c r="C157" s="1051" t="s">
        <v>1445</v>
      </c>
      <c r="D157" s="787">
        <v>10.645632004665345</v>
      </c>
      <c r="E157" s="654">
        <v>123.49636498943073</v>
      </c>
      <c r="F157" s="654">
        <v>617.48182494715365</v>
      </c>
      <c r="G157" s="757">
        <v>3859.8471446540889</v>
      </c>
      <c r="I157" s="925"/>
    </row>
    <row r="158" spans="1:9" ht="11.25" customHeight="1" x14ac:dyDescent="0.25">
      <c r="A158" s="279" t="s">
        <v>524</v>
      </c>
      <c r="B158" s="787">
        <v>259.54240000000004</v>
      </c>
      <c r="C158" s="1051" t="s">
        <v>1465</v>
      </c>
      <c r="D158" s="787" t="s">
        <v>1014</v>
      </c>
      <c r="E158" s="654">
        <v>802.47923875436845</v>
      </c>
      <c r="F158" s="654">
        <v>4012.3961937718423</v>
      </c>
      <c r="G158" s="757">
        <v>259.54240000000004</v>
      </c>
      <c r="I158" s="925"/>
    </row>
    <row r="159" spans="1:9" ht="11.25" customHeight="1" thickBot="1" x14ac:dyDescent="0.3">
      <c r="A159" s="281" t="s">
        <v>525</v>
      </c>
      <c r="B159" s="961">
        <v>151688.31168831172</v>
      </c>
      <c r="C159" s="1060" t="s">
        <v>1232</v>
      </c>
      <c r="D159" s="961" t="s">
        <v>1014</v>
      </c>
      <c r="E159" s="1035">
        <v>151688.31168831172</v>
      </c>
      <c r="F159" s="1035">
        <v>758441.55844155862</v>
      </c>
      <c r="G159" s="762" t="s">
        <v>564</v>
      </c>
      <c r="I159" s="925"/>
    </row>
    <row r="160" spans="1:9" ht="13.8" thickTop="1" x14ac:dyDescent="0.25">
      <c r="A160" s="290" t="s">
        <v>1234</v>
      </c>
      <c r="B160" s="913"/>
      <c r="C160" s="1378"/>
      <c r="D160" s="606"/>
      <c r="E160" s="606"/>
      <c r="F160" s="882"/>
      <c r="G160" s="607"/>
    </row>
    <row r="161" spans="1:7" ht="24" customHeight="1" x14ac:dyDescent="0.25">
      <c r="A161" s="1625" t="s">
        <v>1472</v>
      </c>
      <c r="B161" s="1704"/>
      <c r="C161" s="1704"/>
      <c r="D161" s="1704"/>
      <c r="E161" s="1704"/>
      <c r="F161" s="1704"/>
      <c r="G161" s="1705"/>
    </row>
    <row r="162" spans="1:7" ht="24.75" customHeight="1" x14ac:dyDescent="0.25">
      <c r="A162" s="1700" t="s">
        <v>1163</v>
      </c>
      <c r="B162" s="1708"/>
      <c r="C162" s="1708"/>
      <c r="D162" s="1708"/>
      <c r="E162" s="1708"/>
      <c r="F162" s="1708"/>
      <c r="G162" s="1630"/>
    </row>
    <row r="163" spans="1:7" ht="24" customHeight="1" x14ac:dyDescent="0.25">
      <c r="A163" s="1700" t="s">
        <v>1098</v>
      </c>
      <c r="B163" s="1629"/>
      <c r="C163" s="1629"/>
      <c r="D163" s="1629"/>
      <c r="E163" s="1629"/>
      <c r="F163" s="1629"/>
      <c r="G163" s="1630"/>
    </row>
    <row r="164" spans="1:7" x14ac:dyDescent="0.25">
      <c r="A164" s="290"/>
      <c r="B164" s="913"/>
      <c r="C164" s="1378"/>
      <c r="D164" s="606"/>
      <c r="E164" s="606"/>
      <c r="F164" s="882"/>
      <c r="G164" s="607"/>
    </row>
    <row r="165" spans="1:7" x14ac:dyDescent="0.25">
      <c r="A165" s="66" t="s">
        <v>529</v>
      </c>
      <c r="B165" s="604"/>
      <c r="C165" s="1072"/>
      <c r="D165" s="606"/>
      <c r="E165" s="606"/>
      <c r="F165" s="277"/>
      <c r="G165" s="607"/>
    </row>
    <row r="166" spans="1:7" x14ac:dyDescent="0.25">
      <c r="A166" s="67" t="s">
        <v>586</v>
      </c>
      <c r="B166" s="768"/>
      <c r="C166" s="886"/>
      <c r="D166" s="606"/>
      <c r="E166" s="606"/>
      <c r="F166" s="606"/>
      <c r="G166" s="607"/>
    </row>
    <row r="167" spans="1:7" ht="26.25" customHeight="1" x14ac:dyDescent="0.25">
      <c r="A167" s="1709" t="s">
        <v>1145</v>
      </c>
      <c r="B167" s="1626"/>
      <c r="C167" s="1626"/>
      <c r="D167" s="1626"/>
      <c r="E167" s="1626"/>
      <c r="F167" s="1626"/>
      <c r="G167" s="1627"/>
    </row>
    <row r="168" spans="1:7" ht="37.5" customHeight="1" x14ac:dyDescent="0.25">
      <c r="A168" s="1710" t="s">
        <v>1101</v>
      </c>
      <c r="B168" s="1711"/>
      <c r="C168" s="1711"/>
      <c r="D168" s="1711"/>
      <c r="E168" s="1711"/>
      <c r="F168" s="1711"/>
      <c r="G168" s="1712"/>
    </row>
    <row r="169" spans="1:7" x14ac:dyDescent="0.25">
      <c r="A169" s="332" t="s">
        <v>848</v>
      </c>
      <c r="B169" s="768"/>
      <c r="C169" s="886"/>
      <c r="D169" s="606"/>
      <c r="E169" s="606"/>
      <c r="F169" s="606"/>
      <c r="G169" s="607"/>
    </row>
    <row r="170" spans="1:7" x14ac:dyDescent="0.25">
      <c r="A170" s="67" t="s">
        <v>1142</v>
      </c>
      <c r="B170" s="768"/>
      <c r="C170" s="886"/>
      <c r="D170" s="606"/>
      <c r="E170" s="606"/>
      <c r="F170" s="606"/>
      <c r="G170" s="607"/>
    </row>
    <row r="171" spans="1:7" ht="12.75" customHeight="1" x14ac:dyDescent="0.25">
      <c r="A171" s="918" t="s">
        <v>1144</v>
      </c>
      <c r="B171" s="962"/>
      <c r="C171" s="962"/>
      <c r="D171" s="962"/>
      <c r="E171" s="962"/>
      <c r="F171" s="962"/>
      <c r="G171" s="963"/>
    </row>
    <row r="172" spans="1:7" x14ac:dyDescent="0.25">
      <c r="A172" s="332" t="s">
        <v>33</v>
      </c>
      <c r="B172" s="768"/>
      <c r="C172" s="886"/>
      <c r="D172" s="606"/>
      <c r="E172" s="606"/>
      <c r="F172" s="606"/>
      <c r="G172" s="607"/>
    </row>
    <row r="173" spans="1:7" ht="13.8" thickBot="1" x14ac:dyDescent="0.3">
      <c r="A173" s="920" t="s">
        <v>1120</v>
      </c>
      <c r="B173" s="922"/>
      <c r="C173" s="921"/>
      <c r="D173" s="1253"/>
      <c r="E173" s="1253"/>
      <c r="F173" s="1253"/>
      <c r="G173" s="1254"/>
    </row>
    <row r="174" spans="1:7" ht="13.8" thickTop="1" x14ac:dyDescent="0.25">
      <c r="B174" s="925"/>
      <c r="C174" s="857"/>
      <c r="D174" s="298"/>
      <c r="E174" s="298"/>
      <c r="F174" s="298"/>
      <c r="G174" s="298"/>
    </row>
    <row r="175" spans="1:7" x14ac:dyDescent="0.25">
      <c r="B175" s="925"/>
      <c r="C175" s="857"/>
      <c r="D175" s="298"/>
      <c r="E175" s="298"/>
      <c r="F175" s="298"/>
      <c r="G175" s="298"/>
    </row>
    <row r="176" spans="1:7" x14ac:dyDescent="0.25">
      <c r="B176" s="925"/>
      <c r="C176" s="857"/>
      <c r="D176" s="298"/>
      <c r="E176" s="298"/>
      <c r="F176" s="298"/>
      <c r="G176" s="298"/>
    </row>
    <row r="177" spans="2:7" x14ac:dyDescent="0.25">
      <c r="B177" s="925"/>
      <c r="C177" s="857"/>
      <c r="D177" s="298"/>
      <c r="E177" s="298"/>
      <c r="F177" s="298"/>
      <c r="G177" s="298"/>
    </row>
    <row r="178" spans="2:7" x14ac:dyDescent="0.25">
      <c r="C178" s="1001"/>
      <c r="D178" s="298"/>
      <c r="E178" s="298"/>
      <c r="F178" s="298"/>
      <c r="G178" s="298"/>
    </row>
    <row r="179" spans="2:7" x14ac:dyDescent="0.25">
      <c r="C179" s="1001"/>
      <c r="D179" s="298"/>
      <c r="E179" s="298"/>
      <c r="F179" s="298"/>
      <c r="G179" s="298"/>
    </row>
    <row r="180" spans="2:7" x14ac:dyDescent="0.25">
      <c r="C180" s="1001"/>
      <c r="D180" s="298"/>
      <c r="E180" s="298"/>
      <c r="F180" s="298"/>
      <c r="G180" s="298"/>
    </row>
    <row r="181" spans="2:7" x14ac:dyDescent="0.25">
      <c r="C181" s="1001"/>
      <c r="D181" s="298"/>
      <c r="E181" s="298"/>
      <c r="F181" s="298"/>
      <c r="G181" s="298"/>
    </row>
    <row r="182" spans="2:7" x14ac:dyDescent="0.25">
      <c r="C182" s="1001"/>
    </row>
    <row r="183" spans="2:7" x14ac:dyDescent="0.25">
      <c r="C183" s="1001"/>
    </row>
    <row r="184" spans="2:7" x14ac:dyDescent="0.25">
      <c r="C184" s="1001"/>
    </row>
    <row r="185" spans="2:7" x14ac:dyDescent="0.25">
      <c r="C185" s="1001"/>
    </row>
    <row r="186" spans="2:7" x14ac:dyDescent="0.25">
      <c r="C186" s="1001"/>
    </row>
    <row r="187" spans="2:7" x14ac:dyDescent="0.25">
      <c r="C187" s="1001"/>
    </row>
    <row r="188" spans="2:7" x14ac:dyDescent="0.25">
      <c r="C188" s="1001"/>
    </row>
    <row r="189" spans="2:7" x14ac:dyDescent="0.25">
      <c r="C189" s="1001"/>
    </row>
    <row r="190" spans="2:7" x14ac:dyDescent="0.25">
      <c r="C190" s="1001"/>
    </row>
    <row r="191" spans="2:7" x14ac:dyDescent="0.25">
      <c r="C191" s="1001"/>
    </row>
    <row r="192" spans="2:7" x14ac:dyDescent="0.25">
      <c r="C192" s="1001"/>
    </row>
    <row r="193" spans="3:3" x14ac:dyDescent="0.25">
      <c r="C193" s="1001"/>
    </row>
    <row r="194" spans="3:3" x14ac:dyDescent="0.25">
      <c r="C194" s="1001"/>
    </row>
    <row r="195" spans="3:3" x14ac:dyDescent="0.25">
      <c r="C195" s="1001"/>
    </row>
    <row r="196" spans="3:3" x14ac:dyDescent="0.25">
      <c r="C196" s="1001"/>
    </row>
    <row r="197" spans="3:3" x14ac:dyDescent="0.25">
      <c r="C197" s="1001"/>
    </row>
    <row r="198" spans="3:3" x14ac:dyDescent="0.25">
      <c r="C198" s="1001"/>
    </row>
    <row r="199" spans="3:3" x14ac:dyDescent="0.25">
      <c r="C199" s="1001"/>
    </row>
    <row r="200" spans="3:3" x14ac:dyDescent="0.25">
      <c r="C200" s="1001"/>
    </row>
    <row r="201" spans="3:3" x14ac:dyDescent="0.25">
      <c r="C201" s="1001"/>
    </row>
    <row r="202" spans="3:3" x14ac:dyDescent="0.25">
      <c r="C202" s="1001"/>
    </row>
    <row r="203" spans="3:3" x14ac:dyDescent="0.25">
      <c r="C203" s="1001"/>
    </row>
    <row r="204" spans="3:3" x14ac:dyDescent="0.25">
      <c r="C204" s="1001"/>
    </row>
    <row r="205" spans="3:3" x14ac:dyDescent="0.25">
      <c r="C205" s="1001"/>
    </row>
    <row r="206" spans="3:3" x14ac:dyDescent="0.25">
      <c r="C206" s="1001"/>
    </row>
    <row r="207" spans="3:3" x14ac:dyDescent="0.25">
      <c r="C207" s="1001"/>
    </row>
    <row r="208" spans="3:3" x14ac:dyDescent="0.25">
      <c r="C208" s="1001"/>
    </row>
    <row r="209" spans="3:3" x14ac:dyDescent="0.25">
      <c r="C209" s="1001"/>
    </row>
    <row r="210" spans="3:3" x14ac:dyDescent="0.25">
      <c r="C210" s="1001"/>
    </row>
    <row r="211" spans="3:3" x14ac:dyDescent="0.25">
      <c r="C211" s="1001"/>
    </row>
    <row r="212" spans="3:3" x14ac:dyDescent="0.25">
      <c r="C212" s="1001"/>
    </row>
    <row r="213" spans="3:3" x14ac:dyDescent="0.25">
      <c r="C213" s="1001"/>
    </row>
    <row r="214" spans="3:3" x14ac:dyDescent="0.25">
      <c r="C214" s="1001"/>
    </row>
    <row r="215" spans="3:3" x14ac:dyDescent="0.25">
      <c r="C215" s="1001"/>
    </row>
    <row r="216" spans="3:3" x14ac:dyDescent="0.25">
      <c r="C216" s="1001"/>
    </row>
    <row r="217" spans="3:3" x14ac:dyDescent="0.25">
      <c r="C217" s="1001"/>
    </row>
    <row r="218" spans="3:3" x14ac:dyDescent="0.25">
      <c r="C218" s="1001"/>
    </row>
    <row r="219" spans="3:3" x14ac:dyDescent="0.25">
      <c r="C219" s="1001"/>
    </row>
    <row r="220" spans="3:3" x14ac:dyDescent="0.25">
      <c r="C220" s="1001"/>
    </row>
    <row r="221" spans="3:3" x14ac:dyDescent="0.25">
      <c r="C221" s="1001"/>
    </row>
    <row r="222" spans="3:3" x14ac:dyDescent="0.25">
      <c r="C222" s="1001"/>
    </row>
    <row r="223" spans="3:3" x14ac:dyDescent="0.25">
      <c r="C223" s="1001"/>
    </row>
    <row r="224" spans="3:3" x14ac:dyDescent="0.25">
      <c r="C224" s="1001"/>
    </row>
    <row r="225" spans="3:3" x14ac:dyDescent="0.25">
      <c r="C225" s="1001"/>
    </row>
    <row r="226" spans="3:3" x14ac:dyDescent="0.25">
      <c r="C226" s="1001"/>
    </row>
    <row r="227" spans="3:3" x14ac:dyDescent="0.25">
      <c r="C227" s="1001"/>
    </row>
    <row r="228" spans="3:3" x14ac:dyDescent="0.25">
      <c r="C228" s="1001"/>
    </row>
    <row r="229" spans="3:3" x14ac:dyDescent="0.25">
      <c r="C229" s="1001"/>
    </row>
    <row r="230" spans="3:3" x14ac:dyDescent="0.25">
      <c r="C230" s="1001"/>
    </row>
    <row r="231" spans="3:3" x14ac:dyDescent="0.25">
      <c r="C231" s="1001"/>
    </row>
    <row r="232" spans="3:3" x14ac:dyDescent="0.25">
      <c r="C232" s="1001"/>
    </row>
    <row r="233" spans="3:3" x14ac:dyDescent="0.25">
      <c r="C233" s="1001"/>
    </row>
    <row r="234" spans="3:3" x14ac:dyDescent="0.25">
      <c r="C234" s="1001"/>
    </row>
    <row r="235" spans="3:3" x14ac:dyDescent="0.25">
      <c r="C235" s="1001"/>
    </row>
    <row r="236" spans="3:3" x14ac:dyDescent="0.25">
      <c r="C236" s="1001"/>
    </row>
    <row r="237" spans="3:3" x14ac:dyDescent="0.25">
      <c r="C237" s="1001"/>
    </row>
    <row r="238" spans="3:3" x14ac:dyDescent="0.25">
      <c r="C238" s="1001"/>
    </row>
    <row r="239" spans="3:3" x14ac:dyDescent="0.25">
      <c r="C239" s="1001"/>
    </row>
    <row r="240" spans="3:3" x14ac:dyDescent="0.25">
      <c r="C240" s="1001"/>
    </row>
    <row r="241" spans="3:3" x14ac:dyDescent="0.25">
      <c r="C241" s="1001"/>
    </row>
    <row r="242" spans="3:3" x14ac:dyDescent="0.25">
      <c r="C242" s="1001"/>
    </row>
    <row r="243" spans="3:3" x14ac:dyDescent="0.25">
      <c r="C243" s="1001"/>
    </row>
    <row r="244" spans="3:3" x14ac:dyDescent="0.25">
      <c r="C244" s="1001"/>
    </row>
    <row r="245" spans="3:3" x14ac:dyDescent="0.25">
      <c r="C245" s="1001"/>
    </row>
    <row r="246" spans="3:3" x14ac:dyDescent="0.25">
      <c r="C246" s="1001"/>
    </row>
    <row r="247" spans="3:3" x14ac:dyDescent="0.25">
      <c r="C247" s="1001"/>
    </row>
    <row r="248" spans="3:3" x14ac:dyDescent="0.25">
      <c r="C248" s="1001"/>
    </row>
  </sheetData>
  <mergeCells count="5">
    <mergeCell ref="A167:G167"/>
    <mergeCell ref="A168:G168"/>
    <mergeCell ref="A162:G162"/>
    <mergeCell ref="A163:G163"/>
    <mergeCell ref="A161:G161"/>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fitToPage="1"/>
  </sheetPr>
  <dimension ref="B1:L50"/>
  <sheetViews>
    <sheetView showGridLines="0" showRowColHeaders="0" workbookViewId="0">
      <selection activeCell="D4" sqref="D4"/>
    </sheetView>
  </sheetViews>
  <sheetFormatPr defaultColWidth="9.109375" defaultRowHeight="15.6" x14ac:dyDescent="0.3"/>
  <cols>
    <col min="1" max="1" width="2" style="195" customWidth="1"/>
    <col min="2" max="2" width="9.109375" style="195"/>
    <col min="3" max="3" width="13" style="195" customWidth="1"/>
    <col min="4" max="4" width="15.33203125" style="195" customWidth="1"/>
    <col min="5" max="5" width="8.33203125" style="195" customWidth="1"/>
    <col min="6" max="7" width="15.5546875" style="195" customWidth="1"/>
    <col min="8" max="8" width="13.88671875" style="195" customWidth="1"/>
    <col min="9" max="9" width="10.5546875" style="195" customWidth="1"/>
    <col min="10" max="10" width="4.6640625" style="195" customWidth="1"/>
    <col min="11" max="11" width="9.109375" style="195"/>
    <col min="12" max="12" width="9.88671875" style="195" customWidth="1"/>
    <col min="13" max="16384" width="9.109375" style="195"/>
  </cols>
  <sheetData>
    <row r="1" spans="2:12" ht="22.8" x14ac:dyDescent="0.35">
      <c r="B1" s="534" t="s">
        <v>336</v>
      </c>
      <c r="C1" s="443"/>
      <c r="D1" s="443"/>
      <c r="E1" s="443"/>
      <c r="F1" s="443"/>
      <c r="G1" s="443"/>
      <c r="H1" s="443"/>
      <c r="I1" s="443"/>
      <c r="J1" s="444" t="s">
        <v>313</v>
      </c>
      <c r="K1" s="443"/>
      <c r="L1" s="443"/>
    </row>
    <row r="2" spans="2:12" ht="17.399999999999999" x14ac:dyDescent="0.3">
      <c r="B2" s="194" t="s">
        <v>1434</v>
      </c>
      <c r="C2" s="443"/>
      <c r="D2" s="443"/>
      <c r="E2" s="443"/>
      <c r="F2" s="443"/>
      <c r="G2" s="443"/>
      <c r="H2" s="443"/>
      <c r="I2" s="443"/>
    </row>
    <row r="3" spans="2:12" ht="4.5" customHeight="1" thickBot="1" x14ac:dyDescent="0.35">
      <c r="B3" s="443"/>
      <c r="C3" s="443"/>
      <c r="D3" s="443"/>
      <c r="E3" s="443"/>
      <c r="F3" s="443"/>
      <c r="G3" s="443"/>
      <c r="H3" s="443"/>
      <c r="I3" s="443"/>
    </row>
    <row r="4" spans="2:12" ht="16.2" thickTop="1" x14ac:dyDescent="0.3">
      <c r="B4" s="445"/>
      <c r="C4" s="446" t="s">
        <v>314</v>
      </c>
      <c r="D4" s="518"/>
      <c r="E4" s="518"/>
      <c r="F4" s="518"/>
      <c r="G4" s="518"/>
      <c r="H4" s="518"/>
      <c r="I4" s="447"/>
      <c r="J4" s="448"/>
      <c r="K4" s="448"/>
    </row>
    <row r="5" spans="2:12" x14ac:dyDescent="0.3">
      <c r="B5" s="449"/>
      <c r="C5" s="450" t="s">
        <v>315</v>
      </c>
      <c r="D5" s="519"/>
      <c r="E5" s="520"/>
      <c r="F5" s="520"/>
      <c r="G5" s="520"/>
      <c r="H5" s="520"/>
      <c r="I5" s="451"/>
      <c r="J5" s="452"/>
      <c r="K5" s="452"/>
    </row>
    <row r="6" spans="2:12" x14ac:dyDescent="0.3">
      <c r="B6" s="449"/>
      <c r="C6" s="450"/>
      <c r="D6" s="520"/>
      <c r="E6" s="520"/>
      <c r="F6" s="520"/>
      <c r="G6" s="520"/>
      <c r="H6" s="520"/>
      <c r="I6" s="451"/>
      <c r="J6" s="452"/>
      <c r="K6" s="452"/>
    </row>
    <row r="7" spans="2:12" x14ac:dyDescent="0.3">
      <c r="B7" s="449"/>
      <c r="C7" s="450"/>
      <c r="D7" s="520"/>
      <c r="E7" s="520"/>
      <c r="F7" s="520"/>
      <c r="G7" s="520"/>
      <c r="H7" s="520"/>
      <c r="I7" s="451"/>
      <c r="J7" s="452"/>
      <c r="K7" s="452"/>
    </row>
    <row r="8" spans="2:12" x14ac:dyDescent="0.3">
      <c r="B8" s="449"/>
      <c r="C8" s="450" t="s">
        <v>316</v>
      </c>
      <c r="D8" s="453"/>
      <c r="E8" s="454"/>
      <c r="F8" s="454"/>
      <c r="G8" s="454"/>
      <c r="H8" s="454"/>
      <c r="I8" s="455"/>
      <c r="J8" s="452"/>
      <c r="K8" s="452"/>
    </row>
    <row r="9" spans="2:12" ht="16.2" thickBot="1" x14ac:dyDescent="0.35">
      <c r="B9" s="456"/>
      <c r="C9" s="457" t="s">
        <v>600</v>
      </c>
      <c r="D9" s="458"/>
      <c r="E9" s="458"/>
      <c r="F9" s="458"/>
      <c r="G9" s="458"/>
      <c r="H9" s="458"/>
      <c r="I9" s="455"/>
      <c r="J9" s="459"/>
      <c r="K9" s="459"/>
    </row>
    <row r="10" spans="2:12" ht="8.25" customHeight="1" thickTop="1" thickBot="1" x14ac:dyDescent="0.35"/>
    <row r="11" spans="2:12" ht="17.25" customHeight="1" thickTop="1" x14ac:dyDescent="0.3">
      <c r="D11" s="1556" t="s">
        <v>317</v>
      </c>
      <c r="E11" s="1557"/>
      <c r="F11" s="1558"/>
      <c r="G11" s="442"/>
    </row>
    <row r="12" spans="2:12" ht="31.5" customHeight="1" x14ac:dyDescent="0.3">
      <c r="D12" s="1554" t="s">
        <v>545</v>
      </c>
      <c r="E12" s="1559"/>
      <c r="F12" s="460" t="str">
        <f>'2. EAL Surfer - Tier 1 EALs'!D5</f>
        <v>Unrestricted</v>
      </c>
      <c r="G12" s="461"/>
    </row>
    <row r="13" spans="2:12" ht="31.5" customHeight="1" x14ac:dyDescent="0.3">
      <c r="D13" s="1554" t="s">
        <v>280</v>
      </c>
      <c r="E13" s="1555"/>
      <c r="F13" s="462" t="str">
        <f>'2. EAL Surfer - Tier 1 EALs'!D7</f>
        <v>Drinking Water Resource</v>
      </c>
      <c r="G13" s="461"/>
    </row>
    <row r="14" spans="2:12" ht="31.5" customHeight="1" thickBot="1" x14ac:dyDescent="0.35">
      <c r="D14" s="1560" t="s">
        <v>769</v>
      </c>
      <c r="E14" s="1561"/>
      <c r="F14" s="463" t="str">
        <f>'2. EAL Surfer - Tier 1 EALs'!D10</f>
        <v>&lt; 150m</v>
      </c>
      <c r="G14" s="461"/>
    </row>
    <row r="15" spans="2:12" ht="9" customHeight="1" thickTop="1" thickBot="1" x14ac:dyDescent="0.35"/>
    <row r="16" spans="2:12" ht="16.8" thickTop="1" thickBot="1" x14ac:dyDescent="0.35">
      <c r="B16" s="464"/>
      <c r="C16" s="465"/>
      <c r="D16" s="466" t="s">
        <v>318</v>
      </c>
      <c r="E16" s="1562" t="str">
        <f>'2. EAL Surfer - Tier 1 EALs'!H3</f>
        <v>METHYL ETHYL KETONE</v>
      </c>
      <c r="F16" s="1563"/>
      <c r="G16" s="1563"/>
      <c r="H16" s="1564"/>
      <c r="I16" s="467"/>
    </row>
    <row r="17" spans="2:11" ht="10.5" customHeight="1" thickTop="1" thickBot="1" x14ac:dyDescent="0.35">
      <c r="B17" s="468"/>
      <c r="C17" s="468"/>
      <c r="D17" s="469"/>
      <c r="E17" s="470"/>
      <c r="F17" s="471"/>
      <c r="G17" s="471"/>
      <c r="H17" s="471"/>
      <c r="I17" s="472"/>
    </row>
    <row r="18" spans="2:11" ht="16.2" thickTop="1" x14ac:dyDescent="0.3">
      <c r="B18" s="1566" t="s">
        <v>337</v>
      </c>
      <c r="C18" s="1567"/>
      <c r="D18" s="1568"/>
      <c r="E18" s="470"/>
      <c r="F18" s="471"/>
      <c r="G18" s="471"/>
      <c r="H18" s="471"/>
      <c r="I18" s="472"/>
    </row>
    <row r="19" spans="2:11" x14ac:dyDescent="0.3">
      <c r="B19" s="495"/>
      <c r="C19" s="535" t="s">
        <v>281</v>
      </c>
      <c r="D19" s="536">
        <f>IF('2. EAL Surfer - Tier 1 EALs'!D22=0,"-",'2. EAL Surfer - Tier 1 EALs'!D22)</f>
        <v>10</v>
      </c>
      <c r="E19" s="470"/>
      <c r="F19" s="471"/>
      <c r="G19" s="471"/>
      <c r="H19" s="471"/>
      <c r="I19" s="472"/>
    </row>
    <row r="20" spans="2:11" x14ac:dyDescent="0.3">
      <c r="B20" s="196"/>
      <c r="C20" s="473" t="s">
        <v>319</v>
      </c>
      <c r="D20" s="474">
        <f>IF('2. EAL Surfer - Tier 1 EALs'!D24=0,"-",'2. EAL Surfer - Tier 1 EALs'!D24)</f>
        <v>5300</v>
      </c>
      <c r="E20" s="470"/>
      <c r="F20" s="471"/>
      <c r="G20" s="471"/>
      <c r="H20" s="471"/>
      <c r="I20" s="472"/>
    </row>
    <row r="21" spans="2:11" ht="19.2" thickBot="1" x14ac:dyDescent="0.35">
      <c r="B21" s="197"/>
      <c r="C21" s="475" t="s">
        <v>1215</v>
      </c>
      <c r="D21" s="476">
        <f>IF('2. EAL Surfer - Tier 1 EALs'!D26=0,"-",'2. EAL Surfer - Tier 1 EALs'!D26)</f>
        <v>250000</v>
      </c>
      <c r="E21" s="470"/>
      <c r="F21" s="471"/>
      <c r="G21" s="471"/>
      <c r="H21" s="471"/>
      <c r="I21" s="472"/>
    </row>
    <row r="22" spans="2:11" ht="10.5" customHeight="1" thickTop="1" thickBot="1" x14ac:dyDescent="0.35"/>
    <row r="23" spans="2:11" ht="34.200000000000003" thickTop="1" x14ac:dyDescent="0.3">
      <c r="B23" s="1569" t="s">
        <v>1022</v>
      </c>
      <c r="C23" s="1570"/>
      <c r="D23" s="1571"/>
      <c r="E23" s="477" t="s">
        <v>320</v>
      </c>
      <c r="F23" s="588" t="s">
        <v>560</v>
      </c>
      <c r="G23" s="574" t="s">
        <v>1024</v>
      </c>
      <c r="H23" s="576" t="s">
        <v>598</v>
      </c>
      <c r="I23" s="478"/>
      <c r="J23" s="90"/>
      <c r="K23" s="90"/>
    </row>
    <row r="24" spans="2:11" x14ac:dyDescent="0.3">
      <c r="B24" s="196"/>
      <c r="C24" s="472"/>
      <c r="D24" s="479" t="s">
        <v>322</v>
      </c>
      <c r="E24" s="480" t="s">
        <v>87</v>
      </c>
      <c r="F24" s="481">
        <f>'Surfer Compiler HDOH'!C46</f>
        <v>5607.4340205591161</v>
      </c>
      <c r="G24" s="482" t="str">
        <f>IF(F24="-","-",IF($D$19="-","-",(IF($D$19&gt;F24,"Yes","No"))))</f>
        <v>No</v>
      </c>
      <c r="H24" s="483" t="str">
        <f>'Surfer Compiler HDOH'!D46</f>
        <v>Table I-1</v>
      </c>
      <c r="I24" s="484"/>
      <c r="J24" s="485"/>
      <c r="K24" s="485"/>
    </row>
    <row r="25" spans="2:11" x14ac:dyDescent="0.3">
      <c r="B25" s="196"/>
      <c r="C25" s="472"/>
      <c r="D25" s="479" t="s">
        <v>324</v>
      </c>
      <c r="E25" s="480" t="s">
        <v>87</v>
      </c>
      <c r="F25" s="481">
        <f>'Surfer Compiler HDOH'!C50</f>
        <v>2229.044571428572</v>
      </c>
      <c r="G25" s="482" t="str">
        <f>IF(OR(F25="-",F25="(Use soil gas)"),"-",IF($D$19="-","-",(IF($D$19&gt;F25,"Yes","No"))))</f>
        <v>No</v>
      </c>
      <c r="H25" s="483" t="str">
        <f>'Surfer Compiler HDOH'!D50</f>
        <v>Table C-1b</v>
      </c>
      <c r="I25" s="484"/>
      <c r="J25" s="485"/>
      <c r="K25" s="485"/>
    </row>
    <row r="26" spans="2:11" x14ac:dyDescent="0.3">
      <c r="B26" s="196"/>
      <c r="C26" s="472"/>
      <c r="D26" s="479" t="s">
        <v>723</v>
      </c>
      <c r="E26" s="480" t="s">
        <v>87</v>
      </c>
      <c r="F26" s="481" t="str">
        <f>'Surfer Compiler HDOH'!C60</f>
        <v>site-specific</v>
      </c>
      <c r="G26" s="482" t="str">
        <f>IF(F26="-","-",IF($D$19="-","-",(IF($D$19&gt;F26,"Yes","No"))))</f>
        <v>No</v>
      </c>
      <c r="H26" s="483" t="str">
        <f>'Surfer Compiler HDOH'!D60</f>
        <v>Table L</v>
      </c>
      <c r="I26" s="484"/>
      <c r="J26" s="485"/>
      <c r="K26" s="485"/>
    </row>
    <row r="27" spans="2:11" x14ac:dyDescent="0.3">
      <c r="B27" s="196"/>
      <c r="C27" s="472"/>
      <c r="D27" s="479" t="s">
        <v>325</v>
      </c>
      <c r="E27" s="480" t="s">
        <v>87</v>
      </c>
      <c r="F27" s="481">
        <f>'Surfer Compiler HDOH'!C68</f>
        <v>500</v>
      </c>
      <c r="G27" s="482" t="str">
        <f>IF(F27="-","-",IF($D$19="-","-",(IF($D$19&gt;F27,"Yes","No"))))</f>
        <v>No</v>
      </c>
      <c r="H27" s="483" t="str">
        <f>'Surfer Compiler HDOH'!D68</f>
        <v>Table F-2</v>
      </c>
      <c r="I27" s="484"/>
      <c r="J27" s="485"/>
      <c r="K27" s="485"/>
    </row>
    <row r="28" spans="2:11" x14ac:dyDescent="0.3">
      <c r="B28" s="486"/>
      <c r="C28" s="487"/>
      <c r="D28" s="488" t="s">
        <v>961</v>
      </c>
      <c r="E28" s="489" t="s">
        <v>87</v>
      </c>
      <c r="F28" s="490">
        <f>'Surfer Compiler HDOH'!C56</f>
        <v>6.1591459438775509</v>
      </c>
      <c r="G28" s="491" t="str">
        <f>IF(OR(F28="-",F28="(Use batch test)"),"-",IF($D$19="-","-",(IF($D$19&gt;F28,"Yes","No"))))</f>
        <v>Yes</v>
      </c>
      <c r="H28" s="492" t="str">
        <f>'Surfer Compiler HDOH'!D56</f>
        <v>Table E-1</v>
      </c>
      <c r="I28" s="484"/>
      <c r="J28" s="485"/>
      <c r="K28" s="485"/>
    </row>
    <row r="29" spans="2:11" x14ac:dyDescent="0.3">
      <c r="B29" s="196"/>
      <c r="C29" s="472"/>
      <c r="D29" s="479" t="s">
        <v>156</v>
      </c>
      <c r="E29" s="489" t="s">
        <v>87</v>
      </c>
      <c r="F29" s="490" t="str">
        <f>'Surfer Compiler HDOH'!C70</f>
        <v>-</v>
      </c>
      <c r="G29" s="493"/>
      <c r="H29" s="492"/>
      <c r="I29" s="494"/>
      <c r="J29" s="485"/>
      <c r="K29" s="485"/>
    </row>
    <row r="30" spans="2:11" x14ac:dyDescent="0.3">
      <c r="B30" s="495"/>
      <c r="C30" s="496"/>
      <c r="D30" s="328" t="s">
        <v>18</v>
      </c>
      <c r="E30" s="497" t="s">
        <v>87</v>
      </c>
      <c r="F30" s="498">
        <f>'Surfer Compiler HDOH'!C71</f>
        <v>6.1591459438775509</v>
      </c>
      <c r="G30" s="499"/>
      <c r="H30" s="500"/>
      <c r="I30" s="501"/>
      <c r="J30" s="485"/>
      <c r="K30" s="485"/>
    </row>
    <row r="31" spans="2:11" ht="16.2" thickBot="1" x14ac:dyDescent="0.35">
      <c r="B31" s="197"/>
      <c r="C31" s="502"/>
      <c r="D31" s="440"/>
      <c r="E31" s="441" t="s">
        <v>722</v>
      </c>
      <c r="F31" s="503" t="str">
        <f>'Surfer Compiler HDOH'!D25</f>
        <v>Leaching</v>
      </c>
      <c r="G31" s="504"/>
      <c r="H31" s="505"/>
      <c r="I31" s="501"/>
      <c r="J31" s="485"/>
      <c r="K31" s="485"/>
    </row>
    <row r="32" spans="2:11" ht="12" customHeight="1" thickTop="1" thickBot="1" x14ac:dyDescent="0.35">
      <c r="B32" s="575"/>
      <c r="C32" s="485"/>
      <c r="D32" s="485"/>
      <c r="E32" s="506"/>
      <c r="F32" s="507"/>
      <c r="G32" s="507"/>
      <c r="H32" s="485"/>
      <c r="I32" s="472"/>
      <c r="J32" s="485"/>
      <c r="K32" s="485"/>
    </row>
    <row r="33" spans="2:11" ht="35.25" customHeight="1" thickTop="1" x14ac:dyDescent="0.3">
      <c r="B33" s="1573" t="s">
        <v>1023</v>
      </c>
      <c r="C33" s="1557"/>
      <c r="D33" s="1574"/>
      <c r="E33" s="477" t="s">
        <v>320</v>
      </c>
      <c r="F33" s="588" t="s">
        <v>560</v>
      </c>
      <c r="G33" s="574" t="s">
        <v>1024</v>
      </c>
      <c r="H33" s="576" t="s">
        <v>598</v>
      </c>
      <c r="I33" s="484"/>
      <c r="J33" s="511"/>
      <c r="K33" s="511"/>
    </row>
    <row r="34" spans="2:11" x14ac:dyDescent="0.3">
      <c r="B34" s="196"/>
      <c r="C34" s="472"/>
      <c r="D34" s="479" t="s">
        <v>326</v>
      </c>
      <c r="E34" s="480" t="s">
        <v>327</v>
      </c>
      <c r="F34" s="481">
        <f>'Surfer Compiler HDOH'!C75</f>
        <v>5586.7346938775509</v>
      </c>
      <c r="G34" s="482" t="str">
        <f>IF(F34="-","-",IF($D$20="-","-",(IF($D$20&gt;F34,"Yes","No"))))</f>
        <v>No</v>
      </c>
      <c r="H34" s="483" t="str">
        <f>'Surfer Compiler HDOH'!C33</f>
        <v>Table D-1a</v>
      </c>
      <c r="I34" s="484"/>
      <c r="J34" s="485"/>
      <c r="K34" s="485"/>
    </row>
    <row r="35" spans="2:11" x14ac:dyDescent="0.3">
      <c r="B35" s="196"/>
      <c r="C35" s="472"/>
      <c r="D35" s="479" t="s">
        <v>324</v>
      </c>
      <c r="E35" s="480" t="s">
        <v>327</v>
      </c>
      <c r="F35" s="481">
        <f>'Surfer Compiler HDOH'!C79</f>
        <v>223000000</v>
      </c>
      <c r="G35" s="482" t="str">
        <f>IF(OR(F35="-",F35="(Use soil gas)"),"-",IF($D$20="-","-",(IF($D$20&gt;F35,"Yes","No"))))</f>
        <v>No</v>
      </c>
      <c r="H35" s="483" t="str">
        <f>'Surfer Compiler HDOH'!D79</f>
        <v>Table C-1a</v>
      </c>
      <c r="I35" s="484"/>
      <c r="J35" s="485"/>
      <c r="K35" s="485"/>
    </row>
    <row r="36" spans="2:11" x14ac:dyDescent="0.3">
      <c r="B36" s="196"/>
      <c r="C36" s="472"/>
      <c r="D36" s="479" t="s">
        <v>544</v>
      </c>
      <c r="E36" s="480" t="s">
        <v>327</v>
      </c>
      <c r="F36" s="481">
        <f>'Surfer Compiler HDOH'!C83</f>
        <v>14000</v>
      </c>
      <c r="G36" s="482" t="str">
        <f>IF(F36="-","-",IF($D$20="-","-",(IF($D$20&gt;F36,"Yes","No"))))</f>
        <v>No</v>
      </c>
      <c r="H36" s="483" t="str">
        <f>'Surfer Compiler HDOH'!D83</f>
        <v>Table D-4a</v>
      </c>
      <c r="I36" s="484"/>
      <c r="J36" s="485"/>
      <c r="K36" s="485"/>
    </row>
    <row r="37" spans="2:11" x14ac:dyDescent="0.3">
      <c r="B37" s="486"/>
      <c r="C37" s="487"/>
      <c r="D37" s="488" t="s">
        <v>325</v>
      </c>
      <c r="E37" s="489" t="s">
        <v>327</v>
      </c>
      <c r="F37" s="490">
        <f>'Surfer Compiler HDOH'!C87</f>
        <v>8400</v>
      </c>
      <c r="G37" s="491" t="str">
        <f>IF(F37="-","-",IF($D$20="-","-",(IF($D$20&gt;F37,"Yes","No"))))</f>
        <v>No</v>
      </c>
      <c r="H37" s="483" t="str">
        <f>'Surfer Compiler HDOH'!D87</f>
        <v>Table G-1</v>
      </c>
      <c r="I37" s="484"/>
      <c r="J37" s="485"/>
      <c r="K37" s="485"/>
    </row>
    <row r="38" spans="2:11" x14ac:dyDescent="0.3">
      <c r="B38" s="495"/>
      <c r="C38" s="496"/>
      <c r="D38" s="328" t="s">
        <v>649</v>
      </c>
      <c r="E38" s="497" t="s">
        <v>327</v>
      </c>
      <c r="F38" s="498">
        <f>MIN(F34:F37)</f>
        <v>5586.7346938775509</v>
      </c>
      <c r="G38" s="498"/>
      <c r="H38" s="500"/>
      <c r="I38" s="501"/>
      <c r="J38" s="485"/>
      <c r="K38" s="485"/>
    </row>
    <row r="39" spans="2:11" ht="16.2" thickBot="1" x14ac:dyDescent="0.35">
      <c r="B39" s="197"/>
      <c r="C39" s="502"/>
      <c r="D39" s="440"/>
      <c r="E39" s="441" t="s">
        <v>722</v>
      </c>
      <c r="F39" s="503" t="str">
        <f>'Surfer Compiler HDOH'!D38</f>
        <v>Drinking Water Toxicity</v>
      </c>
      <c r="G39" s="512"/>
      <c r="H39" s="505"/>
      <c r="I39" s="501"/>
      <c r="J39" s="485"/>
      <c r="K39" s="485"/>
    </row>
    <row r="40" spans="2:11" ht="12" customHeight="1" thickTop="1" thickBot="1" x14ac:dyDescent="0.35">
      <c r="B40" s="575"/>
      <c r="C40" s="485"/>
      <c r="D40" s="485"/>
      <c r="E40" s="506"/>
      <c r="F40" s="507"/>
      <c r="G40" s="507"/>
      <c r="H40" s="485"/>
      <c r="I40" s="485"/>
      <c r="J40" s="485"/>
      <c r="K40" s="485"/>
    </row>
    <row r="41" spans="2:11" ht="34.200000000000003" thickTop="1" x14ac:dyDescent="0.3">
      <c r="B41" s="508" t="s">
        <v>47</v>
      </c>
      <c r="C41" s="509"/>
      <c r="D41" s="510"/>
      <c r="E41" s="477" t="s">
        <v>320</v>
      </c>
      <c r="F41" s="477" t="s">
        <v>19</v>
      </c>
      <c r="G41" s="574" t="s">
        <v>1024</v>
      </c>
      <c r="H41" s="576" t="s">
        <v>598</v>
      </c>
      <c r="I41" s="511"/>
      <c r="J41" s="511"/>
    </row>
    <row r="42" spans="2:11" ht="18.600000000000001" x14ac:dyDescent="0.3">
      <c r="B42" s="196"/>
      <c r="C42" s="472"/>
      <c r="D42" s="479" t="s">
        <v>1222</v>
      </c>
      <c r="E42" s="480" t="s">
        <v>247</v>
      </c>
      <c r="F42" s="481">
        <f>'Surfer Compiler HDOH'!C99</f>
        <v>2085714.2857142857</v>
      </c>
      <c r="G42" s="506" t="str">
        <f>IF(F42="-","-",IF($D$21="-","-",(IF($D$21&gt;F42,"Yes","No"))))</f>
        <v>No</v>
      </c>
      <c r="H42" s="538" t="str">
        <f>'Surfer Compiler HDOH'!D99</f>
        <v>Table C-2</v>
      </c>
      <c r="I42" s="485"/>
      <c r="J42" s="485"/>
    </row>
    <row r="43" spans="2:11" ht="19.2" thickBot="1" x14ac:dyDescent="0.35">
      <c r="B43" s="197"/>
      <c r="C43" s="502"/>
      <c r="D43" s="513" t="s">
        <v>328</v>
      </c>
      <c r="E43" s="514" t="s">
        <v>247</v>
      </c>
      <c r="F43" s="515">
        <f>'Surfer Compiler HDOH'!C95</f>
        <v>1042.8571428571429</v>
      </c>
      <c r="G43" s="539" t="s">
        <v>381</v>
      </c>
      <c r="H43" s="516" t="str">
        <f>'Surfer Compiler HDOH'!D95</f>
        <v>Table C-3</v>
      </c>
      <c r="I43" s="485"/>
      <c r="J43" s="485"/>
    </row>
    <row r="44" spans="2:11" ht="11.25" customHeight="1" thickTop="1" x14ac:dyDescent="0.3"/>
    <row r="45" spans="2:11" x14ac:dyDescent="0.3">
      <c r="B45" s="577" t="s">
        <v>529</v>
      </c>
      <c r="C45" s="578"/>
      <c r="D45" s="578"/>
      <c r="E45" s="578"/>
      <c r="F45" s="578"/>
      <c r="G45" s="578"/>
      <c r="H45" s="578"/>
    </row>
    <row r="46" spans="2:11" ht="32.25" customHeight="1" x14ac:dyDescent="0.3">
      <c r="B46" s="1572" t="s">
        <v>599</v>
      </c>
      <c r="C46" s="1572"/>
      <c r="D46" s="1572"/>
      <c r="E46" s="1572"/>
      <c r="F46" s="1572"/>
      <c r="G46" s="1572"/>
      <c r="H46" s="1572"/>
    </row>
    <row r="47" spans="2:11" ht="15.75" customHeight="1" x14ac:dyDescent="0.3">
      <c r="B47" s="1572" t="s">
        <v>561</v>
      </c>
      <c r="C47" s="1572"/>
      <c r="D47" s="1572"/>
      <c r="E47" s="1572"/>
      <c r="F47" s="1572"/>
      <c r="G47" s="1572"/>
      <c r="H47" s="1572"/>
    </row>
    <row r="48" spans="2:11" x14ac:dyDescent="0.3">
      <c r="B48" s="578" t="s">
        <v>1231</v>
      </c>
      <c r="C48" s="578"/>
      <c r="D48" s="578"/>
      <c r="E48" s="578"/>
      <c r="F48" s="578"/>
      <c r="G48" s="578"/>
      <c r="H48" s="578"/>
    </row>
    <row r="49" spans="2:11" ht="8.25" customHeight="1" x14ac:dyDescent="0.3">
      <c r="B49" s="578"/>
      <c r="C49" s="578"/>
      <c r="D49" s="578"/>
      <c r="E49" s="578"/>
      <c r="F49" s="578"/>
      <c r="G49" s="578"/>
      <c r="H49" s="578"/>
    </row>
    <row r="50" spans="2:11" ht="48" customHeight="1" x14ac:dyDescent="0.3">
      <c r="B50" s="1544" t="s">
        <v>1221</v>
      </c>
      <c r="C50" s="1565"/>
      <c r="D50" s="1565"/>
      <c r="E50" s="1565"/>
      <c r="F50" s="1565"/>
      <c r="G50" s="1565"/>
      <c r="H50" s="1565"/>
      <c r="I50" s="432"/>
      <c r="J50" s="432"/>
      <c r="K50" s="517"/>
    </row>
  </sheetData>
  <sheetProtection algorithmName="SHA-512" hashValue="73ktEDtCEKwhz6j1pqy1NDdEG5d3fjgh/+fkgm/PYevknYaZ6LqP4tVjLmz7C8LrQj22cFjqu7kRklFpEobjEA==" saltValue="j4pC2b1ymjaY3dsiWp/LxQ==" spinCount="100000" sheet="1" objects="1" scenarios="1"/>
  <mergeCells count="11">
    <mergeCell ref="B50:H50"/>
    <mergeCell ref="B18:D18"/>
    <mergeCell ref="B23:D23"/>
    <mergeCell ref="B46:H46"/>
    <mergeCell ref="B33:D33"/>
    <mergeCell ref="B47:H47"/>
    <mergeCell ref="D13:E13"/>
    <mergeCell ref="D11:F11"/>
    <mergeCell ref="D12:E12"/>
    <mergeCell ref="D14:E14"/>
    <mergeCell ref="E16:H16"/>
  </mergeCells>
  <phoneticPr fontId="17" type="noConversion"/>
  <pageMargins left="0.75" right="0.53" top="0.31" bottom="0.34" header="0.23" footer="0.16"/>
  <pageSetup scale="86" orientation="portrait" horizontalDpi="4294967293" r:id="rId1"/>
  <headerFooter alignWithMargins="0">
    <oddFooter>&amp;R&amp;A</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Q398"/>
  <sheetViews>
    <sheetView zoomScaleNormal="100" workbookViewId="0">
      <pane ySplit="3240" topLeftCell="A5" activePane="bottomLeft"/>
      <selection sqref="A1:XFD1048576"/>
      <selection pane="bottomLeft" activeCell="A5" sqref="A5"/>
    </sheetView>
  </sheetViews>
  <sheetFormatPr defaultColWidth="9.109375" defaultRowHeight="10.199999999999999" x14ac:dyDescent="0.2"/>
  <cols>
    <col min="1" max="1" width="40.6640625" style="291" customWidth="1"/>
    <col min="2" max="3" width="4.33203125" style="7" customWidth="1"/>
    <col min="4" max="4" width="7.88671875" style="7" customWidth="1"/>
    <col min="5" max="8" width="5.6640625" style="7" customWidth="1"/>
    <col min="9" max="9" width="6.5546875" style="7" customWidth="1"/>
    <col min="10" max="10" width="5.6640625" style="7" customWidth="1"/>
    <col min="11" max="11" width="8" style="7" customWidth="1"/>
    <col min="12" max="12" width="7.5546875" style="1" customWidth="1"/>
    <col min="13" max="13" width="6.5546875" style="13" customWidth="1"/>
    <col min="14" max="14" width="7.6640625" style="13" customWidth="1"/>
    <col min="15" max="15" width="5.6640625" style="13" customWidth="1"/>
    <col min="16" max="16" width="19.33203125" style="547" customWidth="1"/>
    <col min="17" max="16384" width="9.109375" style="5"/>
  </cols>
  <sheetData>
    <row r="1" spans="1:16" ht="46.8" x14ac:dyDescent="0.3">
      <c r="A1" s="545" t="s">
        <v>748</v>
      </c>
      <c r="B1" s="10"/>
      <c r="C1" s="10"/>
      <c r="D1" s="11"/>
      <c r="E1" s="11"/>
      <c r="F1" s="11"/>
      <c r="G1" s="11"/>
      <c r="H1" s="11"/>
      <c r="I1" s="11"/>
      <c r="J1" s="11"/>
      <c r="K1" s="11"/>
      <c r="L1" s="52"/>
      <c r="M1" s="12"/>
      <c r="N1" s="12"/>
      <c r="O1" s="12"/>
      <c r="P1" s="546"/>
    </row>
    <row r="2" spans="1:16" ht="10.8" thickBot="1" x14ac:dyDescent="0.25">
      <c r="A2" s="285"/>
      <c r="B2" s="8"/>
      <c r="C2" s="8"/>
      <c r="D2" s="8"/>
      <c r="E2" s="8"/>
      <c r="F2" s="8"/>
      <c r="G2" s="8"/>
      <c r="H2" s="8"/>
      <c r="I2" s="8"/>
      <c r="J2" s="8"/>
      <c r="K2" s="8"/>
      <c r="L2" s="51"/>
    </row>
    <row r="3" spans="1:16" ht="12" customHeight="1" thickTop="1" x14ac:dyDescent="0.2">
      <c r="A3" s="1713" t="s">
        <v>242</v>
      </c>
      <c r="B3" s="70" t="s">
        <v>89</v>
      </c>
      <c r="C3" s="373"/>
      <c r="D3" s="71"/>
      <c r="E3" s="72"/>
      <c r="F3" s="72"/>
      <c r="G3" s="72"/>
      <c r="H3" s="73"/>
      <c r="I3" s="73"/>
      <c r="J3" s="72"/>
      <c r="K3" s="72"/>
      <c r="L3" s="74"/>
      <c r="M3" s="75"/>
      <c r="N3" s="75"/>
      <c r="O3" s="75"/>
      <c r="P3" s="76"/>
    </row>
    <row r="4" spans="1:16" s="53" customFormat="1" ht="78" customHeight="1" thickBot="1" x14ac:dyDescent="0.25">
      <c r="A4" s="1714"/>
      <c r="B4" s="77" t="s">
        <v>745</v>
      </c>
      <c r="C4" s="77" t="s">
        <v>206</v>
      </c>
      <c r="D4" s="78" t="s">
        <v>207</v>
      </c>
      <c r="E4" s="79" t="s">
        <v>484</v>
      </c>
      <c r="F4" s="79" t="s">
        <v>485</v>
      </c>
      <c r="G4" s="79" t="s">
        <v>486</v>
      </c>
      <c r="H4" s="79" t="s">
        <v>487</v>
      </c>
      <c r="I4" s="79" t="s">
        <v>488</v>
      </c>
      <c r="J4" s="79" t="s">
        <v>489</v>
      </c>
      <c r="K4" s="79" t="s">
        <v>490</v>
      </c>
      <c r="L4" s="80" t="s">
        <v>491</v>
      </c>
      <c r="M4" s="81" t="s">
        <v>492</v>
      </c>
      <c r="N4" s="81" t="s">
        <v>493</v>
      </c>
      <c r="O4" s="82" t="s">
        <v>208</v>
      </c>
      <c r="P4" s="83" t="s">
        <v>37</v>
      </c>
    </row>
    <row r="5" spans="1:16" s="53" customFormat="1" x14ac:dyDescent="0.2">
      <c r="A5" s="309" t="s">
        <v>589</v>
      </c>
      <c r="B5" s="548" t="s">
        <v>831</v>
      </c>
      <c r="C5" s="374"/>
      <c r="D5" s="549" t="s">
        <v>431</v>
      </c>
      <c r="E5" s="310"/>
      <c r="F5" s="310"/>
      <c r="G5" s="310"/>
      <c r="H5" s="310"/>
      <c r="I5" s="312"/>
      <c r="J5" s="311">
        <v>3</v>
      </c>
      <c r="K5" s="310"/>
      <c r="L5" s="310"/>
      <c r="M5" s="313"/>
      <c r="N5" s="314"/>
      <c r="O5" s="352">
        <v>3</v>
      </c>
      <c r="P5" s="550"/>
    </row>
    <row r="6" spans="1:16" s="53" customFormat="1" x14ac:dyDescent="0.2">
      <c r="A6" s="279" t="s">
        <v>590</v>
      </c>
      <c r="B6" s="551" t="s">
        <v>831</v>
      </c>
      <c r="C6" s="375"/>
      <c r="D6" s="552"/>
      <c r="E6" s="85"/>
      <c r="F6" s="85"/>
      <c r="G6" s="85"/>
      <c r="H6" s="85"/>
      <c r="I6" s="86" t="s">
        <v>431</v>
      </c>
      <c r="J6" s="86">
        <v>3</v>
      </c>
      <c r="K6" s="85"/>
      <c r="L6" s="85"/>
      <c r="M6" s="54"/>
      <c r="N6" s="55"/>
      <c r="O6" s="58">
        <v>3</v>
      </c>
      <c r="P6" s="553" t="s">
        <v>259</v>
      </c>
    </row>
    <row r="7" spans="1:16" s="53" customFormat="1" x14ac:dyDescent="0.2">
      <c r="A7" s="279" t="s">
        <v>591</v>
      </c>
      <c r="B7" s="551" t="s">
        <v>831</v>
      </c>
      <c r="C7" s="375"/>
      <c r="D7" s="554" t="s">
        <v>431</v>
      </c>
      <c r="E7" s="85"/>
      <c r="F7" s="85"/>
      <c r="G7" s="85"/>
      <c r="H7" s="85"/>
      <c r="I7" s="86">
        <v>2</v>
      </c>
      <c r="J7" s="85"/>
      <c r="K7" s="86" t="s">
        <v>431</v>
      </c>
      <c r="L7" s="85"/>
      <c r="M7" s="54"/>
      <c r="N7" s="54"/>
      <c r="O7" s="55"/>
      <c r="P7" s="553"/>
    </row>
    <row r="8" spans="1:16" s="53" customFormat="1" x14ac:dyDescent="0.2">
      <c r="A8" s="279" t="s">
        <v>592</v>
      </c>
      <c r="B8" s="551" t="s">
        <v>832</v>
      </c>
      <c r="C8" s="375"/>
      <c r="D8" s="554">
        <v>5</v>
      </c>
      <c r="E8" s="85"/>
      <c r="F8" s="87"/>
      <c r="G8" s="85"/>
      <c r="H8" s="85"/>
      <c r="I8" s="85"/>
      <c r="J8" s="87"/>
      <c r="K8" s="85"/>
      <c r="L8" s="86">
        <v>2</v>
      </c>
      <c r="M8" s="54"/>
      <c r="N8" s="54"/>
      <c r="O8" s="54"/>
      <c r="P8" s="553"/>
    </row>
    <row r="9" spans="1:16" s="53" customFormat="1" x14ac:dyDescent="0.2">
      <c r="A9" s="279" t="s">
        <v>171</v>
      </c>
      <c r="B9" s="551" t="s">
        <v>831</v>
      </c>
      <c r="C9" s="376"/>
      <c r="D9" s="554">
        <v>5</v>
      </c>
      <c r="E9" s="85"/>
      <c r="F9" s="85"/>
      <c r="G9" s="85"/>
      <c r="H9" s="85"/>
      <c r="I9" s="87"/>
      <c r="J9" s="87"/>
      <c r="K9" s="87"/>
      <c r="L9" s="87"/>
      <c r="M9" s="55"/>
      <c r="N9" s="55"/>
      <c r="O9" s="55"/>
      <c r="P9" s="553"/>
    </row>
    <row r="10" spans="1:16" s="53" customFormat="1" x14ac:dyDescent="0.2">
      <c r="A10" s="279" t="s">
        <v>172</v>
      </c>
      <c r="B10" s="551" t="s">
        <v>831</v>
      </c>
      <c r="C10" s="376"/>
      <c r="D10" s="554" t="s">
        <v>432</v>
      </c>
      <c r="E10" s="85"/>
      <c r="F10" s="85"/>
      <c r="G10" s="85"/>
      <c r="H10" s="86" t="s">
        <v>433</v>
      </c>
      <c r="I10" s="86" t="s">
        <v>432</v>
      </c>
      <c r="J10" s="87"/>
      <c r="K10" s="87"/>
      <c r="L10" s="87"/>
      <c r="M10" s="58">
        <v>6</v>
      </c>
      <c r="N10" s="55"/>
      <c r="O10" s="58" t="s">
        <v>433</v>
      </c>
      <c r="P10" s="553" t="s">
        <v>434</v>
      </c>
    </row>
    <row r="11" spans="1:16" s="53" customFormat="1" x14ac:dyDescent="0.2">
      <c r="A11" s="279" t="s">
        <v>103</v>
      </c>
      <c r="B11" s="551" t="s">
        <v>831</v>
      </c>
      <c r="C11" s="376"/>
      <c r="D11" s="554" t="s">
        <v>432</v>
      </c>
      <c r="E11" s="85"/>
      <c r="F11" s="85"/>
      <c r="G11" s="85"/>
      <c r="H11" s="86" t="s">
        <v>433</v>
      </c>
      <c r="I11" s="86" t="s">
        <v>432</v>
      </c>
      <c r="J11" s="87"/>
      <c r="K11" s="87"/>
      <c r="L11" s="87"/>
      <c r="M11" s="58">
        <v>6</v>
      </c>
      <c r="N11" s="55"/>
      <c r="O11" s="58" t="s">
        <v>433</v>
      </c>
      <c r="P11" s="553" t="s">
        <v>434</v>
      </c>
    </row>
    <row r="12" spans="1:16" s="53" customFormat="1" x14ac:dyDescent="0.2">
      <c r="A12" s="279" t="s">
        <v>593</v>
      </c>
      <c r="B12" s="551" t="s">
        <v>831</v>
      </c>
      <c r="C12" s="375"/>
      <c r="D12" s="555"/>
      <c r="E12" s="85"/>
      <c r="F12" s="85"/>
      <c r="G12" s="85"/>
      <c r="H12" s="85"/>
      <c r="I12" s="85"/>
      <c r="J12" s="86">
        <v>3</v>
      </c>
      <c r="K12" s="85"/>
      <c r="L12" s="85"/>
      <c r="M12" s="54"/>
      <c r="N12" s="54"/>
      <c r="O12" s="58">
        <v>3</v>
      </c>
      <c r="P12" s="553"/>
    </row>
    <row r="13" spans="1:16" s="53" customFormat="1" x14ac:dyDescent="0.2">
      <c r="A13" s="279" t="s">
        <v>594</v>
      </c>
      <c r="B13" s="551" t="s">
        <v>831</v>
      </c>
      <c r="C13" s="375"/>
      <c r="D13" s="552"/>
      <c r="E13" s="86">
        <v>3</v>
      </c>
      <c r="F13" s="85"/>
      <c r="G13" s="85"/>
      <c r="H13" s="86" t="s">
        <v>433</v>
      </c>
      <c r="I13" s="86" t="s">
        <v>93</v>
      </c>
      <c r="J13" s="85"/>
      <c r="K13" s="85"/>
      <c r="L13" s="85"/>
      <c r="M13" s="58">
        <v>3</v>
      </c>
      <c r="N13" s="58" t="s">
        <v>994</v>
      </c>
      <c r="O13" s="55"/>
      <c r="P13" s="553"/>
    </row>
    <row r="14" spans="1:16" s="53" customFormat="1" x14ac:dyDescent="0.2">
      <c r="A14" s="279" t="s">
        <v>731</v>
      </c>
      <c r="B14" s="551" t="s">
        <v>833</v>
      </c>
      <c r="C14" s="375"/>
      <c r="D14" s="554" t="s">
        <v>435</v>
      </c>
      <c r="E14" s="86" t="s">
        <v>102</v>
      </c>
      <c r="F14" s="86" t="s">
        <v>994</v>
      </c>
      <c r="G14" s="85"/>
      <c r="H14" s="87"/>
      <c r="I14" s="86" t="s">
        <v>435</v>
      </c>
      <c r="J14" s="85"/>
      <c r="K14" s="85"/>
      <c r="L14" s="86" t="s">
        <v>994</v>
      </c>
      <c r="M14" s="54"/>
      <c r="N14" s="54"/>
      <c r="O14" s="58" t="s">
        <v>436</v>
      </c>
      <c r="P14" s="553"/>
    </row>
    <row r="15" spans="1:16" s="53" customFormat="1" x14ac:dyDescent="0.2">
      <c r="A15" s="279" t="s">
        <v>104</v>
      </c>
      <c r="B15" s="551" t="s">
        <v>25</v>
      </c>
      <c r="C15" s="376"/>
      <c r="D15" s="554">
        <v>2</v>
      </c>
      <c r="E15" s="86" t="s">
        <v>495</v>
      </c>
      <c r="F15" s="86" t="s">
        <v>437</v>
      </c>
      <c r="G15" s="85"/>
      <c r="H15" s="85"/>
      <c r="I15" s="87"/>
      <c r="J15" s="87"/>
      <c r="K15" s="86">
        <v>2</v>
      </c>
      <c r="L15" s="87"/>
      <c r="M15" s="58">
        <v>7</v>
      </c>
      <c r="N15" s="55"/>
      <c r="O15" s="58">
        <v>2</v>
      </c>
      <c r="P15" s="553"/>
    </row>
    <row r="16" spans="1:16" s="53" customFormat="1" x14ac:dyDescent="0.2">
      <c r="A16" s="279" t="s">
        <v>732</v>
      </c>
      <c r="B16" s="551" t="s">
        <v>831</v>
      </c>
      <c r="C16" s="375"/>
      <c r="D16" s="556"/>
      <c r="E16" s="86">
        <v>3</v>
      </c>
      <c r="F16" s="85"/>
      <c r="G16" s="85"/>
      <c r="H16" s="85"/>
      <c r="I16" s="58">
        <v>4</v>
      </c>
      <c r="J16" s="85"/>
      <c r="K16" s="86">
        <v>5</v>
      </c>
      <c r="L16" s="85"/>
      <c r="M16" s="58">
        <v>4</v>
      </c>
      <c r="N16" s="54"/>
      <c r="O16" s="54"/>
      <c r="P16" s="553"/>
    </row>
    <row r="17" spans="1:16" s="53" customFormat="1" x14ac:dyDescent="0.2">
      <c r="A17" s="3" t="s">
        <v>1245</v>
      </c>
      <c r="B17" s="551" t="s">
        <v>25</v>
      </c>
      <c r="C17" s="375"/>
      <c r="D17" s="556"/>
      <c r="E17" s="87"/>
      <c r="F17" s="690">
        <v>5</v>
      </c>
      <c r="G17" s="87"/>
      <c r="H17" s="87"/>
      <c r="I17" s="55"/>
      <c r="J17" s="87"/>
      <c r="K17" s="87"/>
      <c r="L17" s="87"/>
      <c r="M17" s="55"/>
      <c r="N17" s="54"/>
      <c r="O17" s="54"/>
      <c r="P17" s="553"/>
    </row>
    <row r="18" spans="1:16" s="53" customFormat="1" x14ac:dyDescent="0.2">
      <c r="A18" s="279" t="s">
        <v>733</v>
      </c>
      <c r="B18" s="551" t="s">
        <v>833</v>
      </c>
      <c r="C18" s="375"/>
      <c r="D18" s="554">
        <v>2</v>
      </c>
      <c r="E18" s="85"/>
      <c r="F18" s="86" t="s">
        <v>102</v>
      </c>
      <c r="G18" s="87"/>
      <c r="H18" s="87"/>
      <c r="I18" s="86" t="s">
        <v>994</v>
      </c>
      <c r="J18" s="86">
        <v>2</v>
      </c>
      <c r="K18" s="87"/>
      <c r="L18" s="58">
        <v>1</v>
      </c>
      <c r="M18" s="54"/>
      <c r="N18" s="54"/>
      <c r="O18" s="54"/>
      <c r="P18" s="553"/>
    </row>
    <row r="19" spans="1:16" s="53" customFormat="1" x14ac:dyDescent="0.2">
      <c r="A19" s="279" t="s">
        <v>734</v>
      </c>
      <c r="B19" s="551" t="s">
        <v>832</v>
      </c>
      <c r="C19" s="375" t="s">
        <v>341</v>
      </c>
      <c r="D19" s="552"/>
      <c r="E19" s="85"/>
      <c r="F19" s="85"/>
      <c r="G19" s="85"/>
      <c r="H19" s="85"/>
      <c r="I19" s="85"/>
      <c r="J19" s="86">
        <v>3</v>
      </c>
      <c r="K19" s="85"/>
      <c r="L19" s="85"/>
      <c r="M19" s="54"/>
      <c r="N19" s="54"/>
      <c r="O19" s="58">
        <v>3</v>
      </c>
      <c r="P19" s="553" t="s">
        <v>822</v>
      </c>
    </row>
    <row r="20" spans="1:16" s="53" customFormat="1" x14ac:dyDescent="0.2">
      <c r="A20" s="279" t="s">
        <v>735</v>
      </c>
      <c r="B20" s="551" t="s">
        <v>832</v>
      </c>
      <c r="C20" s="375" t="s">
        <v>341</v>
      </c>
      <c r="D20" s="552"/>
      <c r="E20" s="85"/>
      <c r="F20" s="85"/>
      <c r="G20" s="85"/>
      <c r="H20" s="85"/>
      <c r="I20" s="87"/>
      <c r="J20" s="86">
        <v>3</v>
      </c>
      <c r="K20" s="85"/>
      <c r="L20" s="85"/>
      <c r="M20" s="58">
        <v>2</v>
      </c>
      <c r="N20" s="54"/>
      <c r="O20" s="58">
        <v>3</v>
      </c>
      <c r="P20" s="553" t="s">
        <v>822</v>
      </c>
    </row>
    <row r="21" spans="1:16" s="53" customFormat="1" x14ac:dyDescent="0.2">
      <c r="A21" s="279" t="s">
        <v>736</v>
      </c>
      <c r="B21" s="551" t="s">
        <v>832</v>
      </c>
      <c r="C21" s="375" t="s">
        <v>341</v>
      </c>
      <c r="D21" s="552"/>
      <c r="E21" s="85"/>
      <c r="F21" s="85"/>
      <c r="G21" s="85"/>
      <c r="H21" s="85"/>
      <c r="I21" s="85"/>
      <c r="J21" s="86">
        <v>3</v>
      </c>
      <c r="K21" s="85"/>
      <c r="L21" s="85"/>
      <c r="M21" s="54"/>
      <c r="N21" s="54"/>
      <c r="O21" s="58">
        <v>3</v>
      </c>
      <c r="P21" s="553" t="s">
        <v>822</v>
      </c>
    </row>
    <row r="22" spans="1:16" s="53" customFormat="1" x14ac:dyDescent="0.2">
      <c r="A22" s="279" t="s">
        <v>737</v>
      </c>
      <c r="B22" s="551" t="s">
        <v>831</v>
      </c>
      <c r="C22" s="375"/>
      <c r="D22" s="554" t="s">
        <v>431</v>
      </c>
      <c r="E22" s="85"/>
      <c r="F22" s="85"/>
      <c r="G22" s="85"/>
      <c r="H22" s="85"/>
      <c r="I22" s="86" t="s">
        <v>431</v>
      </c>
      <c r="J22" s="86">
        <v>3</v>
      </c>
      <c r="K22" s="86" t="s">
        <v>431</v>
      </c>
      <c r="L22" s="85"/>
      <c r="M22" s="54"/>
      <c r="N22" s="54"/>
      <c r="O22" s="58">
        <v>3</v>
      </c>
      <c r="P22" s="553" t="s">
        <v>258</v>
      </c>
    </row>
    <row r="23" spans="1:16" s="53" customFormat="1" x14ac:dyDescent="0.2">
      <c r="A23" s="279" t="s">
        <v>738</v>
      </c>
      <c r="B23" s="551" t="s">
        <v>832</v>
      </c>
      <c r="C23" s="375" t="s">
        <v>341</v>
      </c>
      <c r="D23" s="552"/>
      <c r="E23" s="85"/>
      <c r="F23" s="85"/>
      <c r="G23" s="85"/>
      <c r="H23" s="85"/>
      <c r="I23" s="85"/>
      <c r="J23" s="86">
        <v>3</v>
      </c>
      <c r="K23" s="85"/>
      <c r="L23" s="85"/>
      <c r="M23" s="54"/>
      <c r="N23" s="54"/>
      <c r="O23" s="58">
        <v>3</v>
      </c>
      <c r="P23" s="553" t="s">
        <v>822</v>
      </c>
    </row>
    <row r="24" spans="1:16" s="53" customFormat="1" x14ac:dyDescent="0.2">
      <c r="A24" s="279" t="s">
        <v>136</v>
      </c>
      <c r="B24" s="551" t="s">
        <v>23</v>
      </c>
      <c r="C24" s="375"/>
      <c r="D24" s="554" t="s">
        <v>438</v>
      </c>
      <c r="E24" s="85"/>
      <c r="F24" s="85"/>
      <c r="G24" s="85"/>
      <c r="H24" s="85"/>
      <c r="I24" s="85"/>
      <c r="J24" s="86">
        <v>1</v>
      </c>
      <c r="K24" s="87"/>
      <c r="L24" s="85"/>
      <c r="M24" s="54"/>
      <c r="N24" s="58" t="s">
        <v>436</v>
      </c>
      <c r="O24" s="58">
        <v>2</v>
      </c>
      <c r="P24" s="553"/>
    </row>
    <row r="25" spans="1:16" s="53" customFormat="1" x14ac:dyDescent="0.2">
      <c r="A25" s="279" t="s">
        <v>243</v>
      </c>
      <c r="B25" s="551" t="s">
        <v>831</v>
      </c>
      <c r="C25" s="375"/>
      <c r="D25" s="554">
        <v>2</v>
      </c>
      <c r="E25" s="85"/>
      <c r="F25" s="85"/>
      <c r="G25" s="85"/>
      <c r="H25" s="85"/>
      <c r="I25" s="85"/>
      <c r="J25" s="85"/>
      <c r="K25" s="86">
        <v>5</v>
      </c>
      <c r="L25" s="86">
        <v>2</v>
      </c>
      <c r="M25" s="54"/>
      <c r="N25" s="54"/>
      <c r="O25" s="54"/>
      <c r="P25" s="553"/>
    </row>
    <row r="26" spans="1:16" s="53" customFormat="1" x14ac:dyDescent="0.2">
      <c r="A26" s="279" t="s">
        <v>137</v>
      </c>
      <c r="B26" s="551" t="s">
        <v>832</v>
      </c>
      <c r="C26" s="375"/>
      <c r="D26" s="552"/>
      <c r="E26" s="85"/>
      <c r="F26" s="85"/>
      <c r="G26" s="85"/>
      <c r="H26" s="85"/>
      <c r="I26" s="85"/>
      <c r="J26" s="85"/>
      <c r="K26" s="85"/>
      <c r="L26" s="86">
        <v>3</v>
      </c>
      <c r="M26" s="58">
        <v>3</v>
      </c>
      <c r="N26" s="54"/>
      <c r="O26" s="55"/>
      <c r="P26" s="553" t="s">
        <v>822</v>
      </c>
    </row>
    <row r="27" spans="1:16" s="53" customFormat="1" x14ac:dyDescent="0.2">
      <c r="A27" s="89" t="s">
        <v>1177</v>
      </c>
      <c r="B27" s="551" t="s">
        <v>832</v>
      </c>
      <c r="C27" s="375"/>
      <c r="D27" s="552"/>
      <c r="E27" s="85"/>
      <c r="F27" s="85"/>
      <c r="G27" s="85"/>
      <c r="H27" s="85"/>
      <c r="I27" s="86">
        <v>5</v>
      </c>
      <c r="J27" s="85"/>
      <c r="K27" s="85"/>
      <c r="L27" s="85"/>
      <c r="M27" s="54"/>
      <c r="N27" s="54"/>
      <c r="O27" s="54"/>
      <c r="P27" s="553"/>
    </row>
    <row r="28" spans="1:16" s="53" customFormat="1" x14ac:dyDescent="0.2">
      <c r="A28" s="279" t="s">
        <v>138</v>
      </c>
      <c r="B28" s="551" t="s">
        <v>439</v>
      </c>
      <c r="C28" s="375"/>
      <c r="D28" s="554" t="s">
        <v>440</v>
      </c>
      <c r="E28" s="85"/>
      <c r="F28" s="85"/>
      <c r="G28" s="85"/>
      <c r="H28" s="85"/>
      <c r="I28" s="85"/>
      <c r="J28" s="85"/>
      <c r="K28" s="85"/>
      <c r="L28" s="85"/>
      <c r="M28" s="58">
        <v>7</v>
      </c>
      <c r="N28" s="54"/>
      <c r="O28" s="54"/>
      <c r="P28" s="553" t="s">
        <v>822</v>
      </c>
    </row>
    <row r="29" spans="1:16" s="53" customFormat="1" x14ac:dyDescent="0.2">
      <c r="A29" s="279" t="s">
        <v>139</v>
      </c>
      <c r="B29" s="551" t="s">
        <v>831</v>
      </c>
      <c r="C29" s="375"/>
      <c r="D29" s="552"/>
      <c r="E29" s="85"/>
      <c r="F29" s="85"/>
      <c r="G29" s="85"/>
      <c r="H29" s="85"/>
      <c r="I29" s="85"/>
      <c r="J29" s="85"/>
      <c r="K29" s="85"/>
      <c r="L29" s="85"/>
      <c r="M29" s="58" t="s">
        <v>97</v>
      </c>
      <c r="N29" s="58">
        <v>4</v>
      </c>
      <c r="O29" s="54"/>
      <c r="P29" s="553"/>
    </row>
    <row r="30" spans="1:16" s="53" customFormat="1" x14ac:dyDescent="0.2">
      <c r="A30" s="279" t="s">
        <v>140</v>
      </c>
      <c r="B30" s="551" t="s">
        <v>832</v>
      </c>
      <c r="C30" s="375"/>
      <c r="D30" s="554">
        <v>3</v>
      </c>
      <c r="E30" s="85"/>
      <c r="F30" s="85"/>
      <c r="G30" s="85"/>
      <c r="H30" s="85"/>
      <c r="I30" s="85"/>
      <c r="J30" s="85"/>
      <c r="K30" s="86" t="s">
        <v>97</v>
      </c>
      <c r="L30" s="85"/>
      <c r="M30" s="54"/>
      <c r="N30" s="54"/>
      <c r="O30" s="54"/>
      <c r="P30" s="553"/>
    </row>
    <row r="31" spans="1:16" s="53" customFormat="1" x14ac:dyDescent="0.2">
      <c r="A31" s="279" t="s">
        <v>141</v>
      </c>
      <c r="B31" s="551" t="s">
        <v>832</v>
      </c>
      <c r="C31" s="375"/>
      <c r="D31" s="554" t="s">
        <v>435</v>
      </c>
      <c r="E31" s="85"/>
      <c r="F31" s="85"/>
      <c r="G31" s="85"/>
      <c r="H31" s="85"/>
      <c r="I31" s="85"/>
      <c r="J31" s="85"/>
      <c r="K31" s="86">
        <v>3</v>
      </c>
      <c r="L31" s="86" t="s">
        <v>433</v>
      </c>
      <c r="M31" s="54"/>
      <c r="N31" s="54"/>
      <c r="O31" s="54"/>
      <c r="P31" s="553"/>
    </row>
    <row r="32" spans="1:16" s="53" customFormat="1" x14ac:dyDescent="0.2">
      <c r="A32" s="279" t="s">
        <v>142</v>
      </c>
      <c r="B32" s="551" t="s">
        <v>831</v>
      </c>
      <c r="C32" s="375"/>
      <c r="D32" s="554" t="s">
        <v>441</v>
      </c>
      <c r="E32" s="86">
        <v>2</v>
      </c>
      <c r="F32" s="55"/>
      <c r="G32" s="87"/>
      <c r="H32" s="86">
        <v>1</v>
      </c>
      <c r="I32" s="87"/>
      <c r="J32" s="87"/>
      <c r="K32" s="86" t="s">
        <v>994</v>
      </c>
      <c r="L32" s="86" t="s">
        <v>433</v>
      </c>
      <c r="M32" s="55"/>
      <c r="N32" s="58" t="s">
        <v>442</v>
      </c>
      <c r="O32" s="54"/>
      <c r="P32" s="553"/>
    </row>
    <row r="33" spans="1:16" s="53" customFormat="1" x14ac:dyDescent="0.2">
      <c r="A33" s="279" t="s">
        <v>143</v>
      </c>
      <c r="B33" s="551" t="s">
        <v>96</v>
      </c>
      <c r="C33" s="375"/>
      <c r="D33" s="552"/>
      <c r="E33" s="85"/>
      <c r="F33" s="87"/>
      <c r="G33" s="85"/>
      <c r="H33" s="85"/>
      <c r="I33" s="85"/>
      <c r="J33" s="85"/>
      <c r="K33" s="86" t="s">
        <v>99</v>
      </c>
      <c r="L33" s="87"/>
      <c r="M33" s="55"/>
      <c r="N33" s="58" t="s">
        <v>994</v>
      </c>
      <c r="O33" s="54"/>
      <c r="P33" s="553" t="s">
        <v>443</v>
      </c>
    </row>
    <row r="34" spans="1:16" s="53" customFormat="1" x14ac:dyDescent="0.2">
      <c r="A34" s="279" t="s">
        <v>144</v>
      </c>
      <c r="B34" s="551" t="s">
        <v>832</v>
      </c>
      <c r="C34" s="375"/>
      <c r="D34" s="554" t="s">
        <v>444</v>
      </c>
      <c r="E34" s="85"/>
      <c r="F34" s="58">
        <v>1</v>
      </c>
      <c r="G34" s="85"/>
      <c r="H34" s="85"/>
      <c r="I34" s="85"/>
      <c r="J34" s="85"/>
      <c r="K34" s="86">
        <v>3</v>
      </c>
      <c r="L34" s="58">
        <v>1</v>
      </c>
      <c r="M34" s="54"/>
      <c r="N34" s="54"/>
      <c r="O34" s="55"/>
      <c r="P34" s="553"/>
    </row>
    <row r="35" spans="1:16" s="53" customFormat="1" x14ac:dyDescent="0.2">
      <c r="A35" s="279" t="s">
        <v>655</v>
      </c>
      <c r="B35" s="551" t="s">
        <v>832</v>
      </c>
      <c r="C35" s="375"/>
      <c r="D35" s="554" t="s">
        <v>435</v>
      </c>
      <c r="E35" s="85"/>
      <c r="F35" s="85"/>
      <c r="G35" s="85"/>
      <c r="H35" s="85"/>
      <c r="I35" s="85"/>
      <c r="J35" s="86" t="s">
        <v>445</v>
      </c>
      <c r="K35" s="85"/>
      <c r="L35" s="86">
        <v>3</v>
      </c>
      <c r="M35" s="54"/>
      <c r="N35" s="54"/>
      <c r="O35" s="54"/>
      <c r="P35" s="553"/>
    </row>
    <row r="36" spans="1:16" s="53" customFormat="1" x14ac:dyDescent="0.2">
      <c r="A36" s="279" t="s">
        <v>145</v>
      </c>
      <c r="B36" s="551" t="s">
        <v>439</v>
      </c>
      <c r="C36" s="375"/>
      <c r="D36" s="554" t="s">
        <v>446</v>
      </c>
      <c r="E36" s="85"/>
      <c r="F36" s="87"/>
      <c r="G36" s="85"/>
      <c r="H36" s="85"/>
      <c r="I36" s="87"/>
      <c r="J36" s="86">
        <v>4</v>
      </c>
      <c r="K36" s="86">
        <v>2</v>
      </c>
      <c r="L36" s="85"/>
      <c r="M36" s="54"/>
      <c r="N36" s="54"/>
      <c r="O36" s="58">
        <v>2</v>
      </c>
      <c r="P36" s="553"/>
    </row>
    <row r="37" spans="1:16" s="53" customFormat="1" x14ac:dyDescent="0.2">
      <c r="A37" s="279" t="s">
        <v>146</v>
      </c>
      <c r="B37" s="551" t="s">
        <v>831</v>
      </c>
      <c r="C37" s="375"/>
      <c r="D37" s="554" t="s">
        <v>441</v>
      </c>
      <c r="E37" s="87"/>
      <c r="F37" s="87"/>
      <c r="G37" s="87"/>
      <c r="H37" s="87"/>
      <c r="I37" s="86">
        <v>2</v>
      </c>
      <c r="J37" s="87"/>
      <c r="K37" s="86" t="s">
        <v>497</v>
      </c>
      <c r="L37" s="86">
        <v>2</v>
      </c>
      <c r="M37" s="58">
        <v>1</v>
      </c>
      <c r="N37" s="55"/>
      <c r="O37" s="55"/>
      <c r="P37" s="553"/>
    </row>
    <row r="38" spans="1:16" ht="11.25" customHeight="1" x14ac:dyDescent="0.2">
      <c r="A38" s="279" t="s">
        <v>829</v>
      </c>
      <c r="B38" s="551" t="s">
        <v>24</v>
      </c>
      <c r="C38" s="375"/>
      <c r="D38" s="554">
        <v>1</v>
      </c>
      <c r="E38" s="87"/>
      <c r="F38" s="86" t="s">
        <v>102</v>
      </c>
      <c r="G38" s="87"/>
      <c r="H38" s="87"/>
      <c r="I38" s="87"/>
      <c r="J38" s="87"/>
      <c r="K38" s="87"/>
      <c r="L38" s="85"/>
      <c r="M38" s="54"/>
      <c r="N38" s="54"/>
      <c r="O38" s="54"/>
      <c r="P38" s="553"/>
    </row>
    <row r="39" spans="1:16" ht="11.25" customHeight="1" x14ac:dyDescent="0.2">
      <c r="A39" s="279" t="s">
        <v>147</v>
      </c>
      <c r="B39" s="551" t="s">
        <v>832</v>
      </c>
      <c r="C39" s="377"/>
      <c r="D39" s="554" t="s">
        <v>436</v>
      </c>
      <c r="E39" s="87"/>
      <c r="F39" s="58">
        <v>1</v>
      </c>
      <c r="G39" s="87"/>
      <c r="H39" s="87"/>
      <c r="I39" s="87"/>
      <c r="J39" s="87"/>
      <c r="K39" s="86" t="s">
        <v>994</v>
      </c>
      <c r="L39" s="85"/>
      <c r="M39" s="54"/>
      <c r="N39" s="54"/>
      <c r="O39" s="54"/>
      <c r="P39" s="553"/>
    </row>
    <row r="40" spans="1:16" ht="11.25" customHeight="1" x14ac:dyDescent="0.2">
      <c r="A40" s="279" t="s">
        <v>830</v>
      </c>
      <c r="B40" s="551" t="s">
        <v>100</v>
      </c>
      <c r="C40" s="375"/>
      <c r="D40" s="552"/>
      <c r="E40" s="85"/>
      <c r="F40" s="86">
        <v>3</v>
      </c>
      <c r="G40" s="85"/>
      <c r="H40" s="87"/>
      <c r="I40" s="87"/>
      <c r="J40" s="85"/>
      <c r="K40" s="85"/>
      <c r="L40" s="86">
        <v>2</v>
      </c>
      <c r="M40" s="58" t="s">
        <v>433</v>
      </c>
      <c r="N40" s="54"/>
      <c r="O40" s="54"/>
      <c r="P40" s="553"/>
    </row>
    <row r="41" spans="1:16" ht="11.25" customHeight="1" x14ac:dyDescent="0.2">
      <c r="A41" s="279" t="s">
        <v>148</v>
      </c>
      <c r="B41" s="551" t="s">
        <v>831</v>
      </c>
      <c r="C41" s="375"/>
      <c r="D41" s="554" t="s">
        <v>102</v>
      </c>
      <c r="E41" s="87"/>
      <c r="F41" s="86">
        <v>1</v>
      </c>
      <c r="G41" s="87"/>
      <c r="H41" s="87"/>
      <c r="I41" s="87"/>
      <c r="J41" s="87"/>
      <c r="K41" s="87"/>
      <c r="L41" s="87"/>
      <c r="M41" s="58" t="s">
        <v>447</v>
      </c>
      <c r="N41" s="54"/>
      <c r="O41" s="54"/>
      <c r="P41" s="553"/>
    </row>
    <row r="42" spans="1:16" ht="11.25" customHeight="1" x14ac:dyDescent="0.2">
      <c r="A42" s="279" t="s">
        <v>653</v>
      </c>
      <c r="B42" s="551" t="s">
        <v>381</v>
      </c>
      <c r="C42" s="375"/>
      <c r="D42" s="552"/>
      <c r="E42" s="85"/>
      <c r="F42" s="85"/>
      <c r="G42" s="85"/>
      <c r="H42" s="85"/>
      <c r="I42" s="85"/>
      <c r="J42" s="85"/>
      <c r="K42" s="85"/>
      <c r="L42" s="85"/>
      <c r="M42" s="54"/>
      <c r="N42" s="54"/>
      <c r="O42" s="54"/>
      <c r="P42" s="553"/>
    </row>
    <row r="43" spans="1:16" ht="11.25" customHeight="1" x14ac:dyDescent="0.2">
      <c r="A43" s="279" t="s">
        <v>827</v>
      </c>
      <c r="B43" s="551" t="s">
        <v>831</v>
      </c>
      <c r="C43" s="375"/>
      <c r="D43" s="552"/>
      <c r="E43" s="85"/>
      <c r="F43" s="85"/>
      <c r="G43" s="85"/>
      <c r="H43" s="85"/>
      <c r="I43" s="86">
        <v>1</v>
      </c>
      <c r="J43" s="85"/>
      <c r="K43" s="85"/>
      <c r="L43" s="85"/>
      <c r="M43" s="54"/>
      <c r="N43" s="58">
        <v>1</v>
      </c>
      <c r="O43" s="58">
        <v>2</v>
      </c>
      <c r="P43" s="553"/>
    </row>
    <row r="44" spans="1:16" ht="11.25" customHeight="1" x14ac:dyDescent="0.2">
      <c r="A44" s="279" t="s">
        <v>828</v>
      </c>
      <c r="B44" s="551" t="s">
        <v>833</v>
      </c>
      <c r="C44" s="375" t="s">
        <v>341</v>
      </c>
      <c r="D44" s="555"/>
      <c r="E44" s="87"/>
      <c r="F44" s="87"/>
      <c r="G44" s="87"/>
      <c r="H44" s="87"/>
      <c r="I44" s="86">
        <v>1</v>
      </c>
      <c r="J44" s="87"/>
      <c r="K44" s="87"/>
      <c r="L44" s="85"/>
      <c r="M44" s="58">
        <v>1</v>
      </c>
      <c r="N44" s="58" t="s">
        <v>438</v>
      </c>
      <c r="O44" s="54"/>
      <c r="P44" s="553"/>
    </row>
    <row r="45" spans="1:16" ht="11.25" customHeight="1" x14ac:dyDescent="0.2">
      <c r="A45" s="279" t="s">
        <v>149</v>
      </c>
      <c r="B45" s="551" t="s">
        <v>832</v>
      </c>
      <c r="C45" s="375" t="s">
        <v>341</v>
      </c>
      <c r="D45" s="552"/>
      <c r="E45" s="85"/>
      <c r="F45" s="85"/>
      <c r="G45" s="85"/>
      <c r="H45" s="85"/>
      <c r="I45" s="85"/>
      <c r="J45" s="86">
        <v>3</v>
      </c>
      <c r="K45" s="85"/>
      <c r="L45" s="85"/>
      <c r="M45" s="54"/>
      <c r="N45" s="54"/>
      <c r="O45" s="58">
        <v>3</v>
      </c>
      <c r="P45" s="553" t="s">
        <v>822</v>
      </c>
    </row>
    <row r="46" spans="1:16" ht="11.25" customHeight="1" x14ac:dyDescent="0.2">
      <c r="A46" s="279" t="s">
        <v>150</v>
      </c>
      <c r="B46" s="551" t="s">
        <v>439</v>
      </c>
      <c r="C46" s="375"/>
      <c r="D46" s="552"/>
      <c r="E46" s="86">
        <v>2</v>
      </c>
      <c r="F46" s="85"/>
      <c r="G46" s="85"/>
      <c r="H46" s="85"/>
      <c r="I46" s="87"/>
      <c r="J46" s="85"/>
      <c r="K46" s="85"/>
      <c r="L46" s="85"/>
      <c r="M46" s="54"/>
      <c r="N46" s="58">
        <v>2</v>
      </c>
      <c r="O46" s="58">
        <v>2</v>
      </c>
      <c r="P46" s="553" t="s">
        <v>448</v>
      </c>
    </row>
    <row r="47" spans="1:16" ht="11.25" customHeight="1" x14ac:dyDescent="0.2">
      <c r="A47" s="279" t="s">
        <v>151</v>
      </c>
      <c r="B47" s="551" t="s">
        <v>831</v>
      </c>
      <c r="C47" s="375"/>
      <c r="D47" s="554">
        <v>7</v>
      </c>
      <c r="E47" s="87"/>
      <c r="F47" s="87"/>
      <c r="G47" s="87"/>
      <c r="H47" s="87"/>
      <c r="I47" s="87"/>
      <c r="J47" s="87"/>
      <c r="K47" s="87"/>
      <c r="L47" s="87"/>
      <c r="M47" s="55"/>
      <c r="N47" s="58" t="s">
        <v>102</v>
      </c>
      <c r="O47" s="58">
        <v>2</v>
      </c>
      <c r="P47" s="553"/>
    </row>
    <row r="48" spans="1:16" ht="11.25" customHeight="1" x14ac:dyDescent="0.2">
      <c r="A48" s="279" t="s">
        <v>152</v>
      </c>
      <c r="B48" s="551" t="s">
        <v>831</v>
      </c>
      <c r="C48" s="375"/>
      <c r="D48" s="556"/>
      <c r="E48" s="86" t="s">
        <v>102</v>
      </c>
      <c r="F48" s="87"/>
      <c r="G48" s="86" t="s">
        <v>444</v>
      </c>
      <c r="H48" s="87"/>
      <c r="I48" s="58">
        <v>3</v>
      </c>
      <c r="J48" s="87"/>
      <c r="K48" s="87"/>
      <c r="L48" s="58" t="s">
        <v>447</v>
      </c>
      <c r="M48" s="55"/>
      <c r="N48" s="58">
        <v>3</v>
      </c>
      <c r="O48" s="54"/>
      <c r="P48" s="553"/>
    </row>
    <row r="49" spans="1:16" ht="11.25" customHeight="1" x14ac:dyDescent="0.2">
      <c r="A49" s="279" t="s">
        <v>105</v>
      </c>
      <c r="B49" s="551" t="s">
        <v>25</v>
      </c>
      <c r="C49" s="376"/>
      <c r="D49" s="554">
        <v>3</v>
      </c>
      <c r="E49" s="85"/>
      <c r="F49" s="86">
        <v>3</v>
      </c>
      <c r="G49" s="85"/>
      <c r="H49" s="85"/>
      <c r="I49" s="87"/>
      <c r="J49" s="87"/>
      <c r="K49" s="86">
        <v>3</v>
      </c>
      <c r="L49" s="87"/>
      <c r="M49" s="55"/>
      <c r="N49" s="55"/>
      <c r="O49" s="55"/>
      <c r="P49" s="553"/>
    </row>
    <row r="50" spans="1:16" ht="11.25" customHeight="1" x14ac:dyDescent="0.2">
      <c r="A50" s="279" t="s">
        <v>106</v>
      </c>
      <c r="B50" s="551" t="s">
        <v>831</v>
      </c>
      <c r="C50" s="376"/>
      <c r="D50" s="552"/>
      <c r="E50" s="85"/>
      <c r="F50" s="85"/>
      <c r="G50" s="85"/>
      <c r="H50" s="85"/>
      <c r="I50" s="87"/>
      <c r="J50" s="87"/>
      <c r="K50" s="86" t="s">
        <v>449</v>
      </c>
      <c r="L50" s="87"/>
      <c r="M50" s="55"/>
      <c r="N50" s="55"/>
      <c r="O50" s="55"/>
      <c r="P50" s="553"/>
    </row>
    <row r="51" spans="1:16" ht="11.25" customHeight="1" x14ac:dyDescent="0.2">
      <c r="A51" s="279" t="s">
        <v>153</v>
      </c>
      <c r="B51" s="551" t="s">
        <v>832</v>
      </c>
      <c r="C51" s="375" t="s">
        <v>341</v>
      </c>
      <c r="D51" s="552"/>
      <c r="E51" s="85"/>
      <c r="F51" s="85"/>
      <c r="G51" s="85"/>
      <c r="H51" s="85"/>
      <c r="I51" s="85"/>
      <c r="J51" s="86">
        <v>3</v>
      </c>
      <c r="K51" s="85"/>
      <c r="L51" s="85"/>
      <c r="M51" s="54"/>
      <c r="N51" s="54"/>
      <c r="O51" s="58" t="s">
        <v>433</v>
      </c>
      <c r="P51" s="553"/>
    </row>
    <row r="52" spans="1:16" ht="11.25" customHeight="1" x14ac:dyDescent="0.2">
      <c r="A52" s="279" t="s">
        <v>86</v>
      </c>
      <c r="B52" s="551" t="s">
        <v>832</v>
      </c>
      <c r="C52" s="375" t="s">
        <v>341</v>
      </c>
      <c r="D52" s="554">
        <v>1</v>
      </c>
      <c r="E52" s="87"/>
      <c r="F52" s="86">
        <v>1</v>
      </c>
      <c r="G52" s="87"/>
      <c r="H52" s="87"/>
      <c r="I52" s="87"/>
      <c r="J52" s="87"/>
      <c r="K52" s="86">
        <v>2</v>
      </c>
      <c r="L52" s="87"/>
      <c r="M52" s="58" t="s">
        <v>99</v>
      </c>
      <c r="N52" s="58">
        <v>1</v>
      </c>
      <c r="O52" s="54"/>
      <c r="P52" s="553"/>
    </row>
    <row r="53" spans="1:16" ht="11.25" customHeight="1" x14ac:dyDescent="0.2">
      <c r="A53" s="279" t="s">
        <v>154</v>
      </c>
      <c r="B53" s="551" t="s">
        <v>25</v>
      </c>
      <c r="C53" s="375"/>
      <c r="D53" s="554">
        <v>5</v>
      </c>
      <c r="E53" s="85"/>
      <c r="F53" s="85"/>
      <c r="G53" s="85"/>
      <c r="H53" s="85"/>
      <c r="I53" s="85"/>
      <c r="J53" s="87"/>
      <c r="K53" s="85"/>
      <c r="L53" s="85"/>
      <c r="M53" s="54"/>
      <c r="N53" s="54"/>
      <c r="O53" s="54"/>
      <c r="P53" s="553"/>
    </row>
    <row r="54" spans="1:16" ht="11.25" customHeight="1" x14ac:dyDescent="0.2">
      <c r="A54" s="279" t="s">
        <v>528</v>
      </c>
      <c r="B54" s="551" t="s">
        <v>832</v>
      </c>
      <c r="C54" s="375"/>
      <c r="D54" s="552"/>
      <c r="E54" s="85"/>
      <c r="F54" s="86">
        <v>3</v>
      </c>
      <c r="G54" s="87"/>
      <c r="H54" s="87"/>
      <c r="I54" s="87"/>
      <c r="J54" s="87"/>
      <c r="K54" s="87"/>
      <c r="L54" s="87"/>
      <c r="M54" s="58">
        <v>3</v>
      </c>
      <c r="N54" s="58" t="s">
        <v>498</v>
      </c>
      <c r="O54" s="54"/>
      <c r="P54" s="553"/>
    </row>
    <row r="55" spans="1:16" ht="11.25" customHeight="1" x14ac:dyDescent="0.2">
      <c r="A55" s="279" t="s">
        <v>155</v>
      </c>
      <c r="B55" s="551" t="s">
        <v>831</v>
      </c>
      <c r="C55" s="375"/>
      <c r="D55" s="554">
        <v>2</v>
      </c>
      <c r="E55" s="85"/>
      <c r="F55" s="85"/>
      <c r="G55" s="85"/>
      <c r="H55" s="85"/>
      <c r="I55" s="87"/>
      <c r="J55" s="85"/>
      <c r="K55" s="86">
        <v>2</v>
      </c>
      <c r="L55" s="85"/>
      <c r="M55" s="54"/>
      <c r="N55" s="54"/>
      <c r="O55" s="58">
        <v>2</v>
      </c>
      <c r="P55" s="553"/>
    </row>
    <row r="56" spans="1:16" ht="11.25" customHeight="1" x14ac:dyDescent="0.2">
      <c r="A56" s="279" t="s">
        <v>235</v>
      </c>
      <c r="B56" s="551" t="s">
        <v>831</v>
      </c>
      <c r="C56" s="375"/>
      <c r="D56" s="554">
        <v>2</v>
      </c>
      <c r="E56" s="85"/>
      <c r="F56" s="85"/>
      <c r="G56" s="85"/>
      <c r="H56" s="85"/>
      <c r="I56" s="85"/>
      <c r="J56" s="85"/>
      <c r="K56" s="86">
        <v>2</v>
      </c>
      <c r="L56" s="85"/>
      <c r="M56" s="54"/>
      <c r="N56" s="54"/>
      <c r="O56" s="54"/>
      <c r="P56" s="553"/>
    </row>
    <row r="57" spans="1:16" ht="11.25" customHeight="1" x14ac:dyDescent="0.2">
      <c r="A57" s="279" t="s">
        <v>236</v>
      </c>
      <c r="B57" s="551" t="s">
        <v>25</v>
      </c>
      <c r="C57" s="375"/>
      <c r="D57" s="554" t="s">
        <v>450</v>
      </c>
      <c r="E57" s="87"/>
      <c r="F57" s="87"/>
      <c r="G57" s="87"/>
      <c r="H57" s="87"/>
      <c r="I57" s="86">
        <v>2</v>
      </c>
      <c r="J57" s="87"/>
      <c r="K57" s="86" t="s">
        <v>498</v>
      </c>
      <c r="L57" s="86" t="s">
        <v>451</v>
      </c>
      <c r="M57" s="58">
        <v>5</v>
      </c>
      <c r="N57" s="58">
        <v>1</v>
      </c>
      <c r="O57" s="54"/>
      <c r="P57" s="553"/>
    </row>
    <row r="58" spans="1:16" ht="11.25" customHeight="1" x14ac:dyDescent="0.2">
      <c r="A58" s="279" t="s">
        <v>237</v>
      </c>
      <c r="B58" s="551" t="s">
        <v>832</v>
      </c>
      <c r="C58" s="375"/>
      <c r="D58" s="554">
        <v>2</v>
      </c>
      <c r="E58" s="85"/>
      <c r="F58" s="85"/>
      <c r="G58" s="85"/>
      <c r="H58" s="85"/>
      <c r="I58" s="85"/>
      <c r="J58" s="85"/>
      <c r="K58" s="85"/>
      <c r="L58" s="85"/>
      <c r="M58" s="54"/>
      <c r="N58" s="54"/>
      <c r="O58" s="55"/>
      <c r="P58" s="553" t="s">
        <v>822</v>
      </c>
    </row>
    <row r="59" spans="1:16" ht="11.25" customHeight="1" x14ac:dyDescent="0.2">
      <c r="A59" s="279" t="s">
        <v>375</v>
      </c>
      <c r="B59" s="551" t="s">
        <v>832</v>
      </c>
      <c r="C59" s="375"/>
      <c r="D59" s="555"/>
      <c r="E59" s="87"/>
      <c r="F59" s="87"/>
      <c r="G59" s="87"/>
      <c r="H59" s="87"/>
      <c r="I59" s="87"/>
      <c r="J59" s="87"/>
      <c r="K59" s="87"/>
      <c r="L59" s="87"/>
      <c r="M59" s="54"/>
      <c r="N59" s="54"/>
      <c r="O59" s="54"/>
      <c r="P59" s="553" t="s">
        <v>822</v>
      </c>
    </row>
    <row r="60" spans="1:16" ht="11.25" customHeight="1" x14ac:dyDescent="0.2">
      <c r="A60" s="279" t="s">
        <v>376</v>
      </c>
      <c r="B60" s="551" t="s">
        <v>832</v>
      </c>
      <c r="C60" s="375"/>
      <c r="D60" s="555"/>
      <c r="E60" s="87"/>
      <c r="F60" s="87"/>
      <c r="G60" s="87"/>
      <c r="H60" s="87"/>
      <c r="I60" s="87"/>
      <c r="J60" s="87"/>
      <c r="K60" s="87"/>
      <c r="L60" s="87"/>
      <c r="M60" s="54"/>
      <c r="N60" s="54"/>
      <c r="O60" s="54"/>
      <c r="P60" s="553" t="s">
        <v>822</v>
      </c>
    </row>
    <row r="61" spans="1:16" ht="11.25" customHeight="1" x14ac:dyDescent="0.2">
      <c r="A61" s="279" t="s">
        <v>377</v>
      </c>
      <c r="B61" s="551" t="s">
        <v>832</v>
      </c>
      <c r="C61" s="375"/>
      <c r="D61" s="554" t="s">
        <v>435</v>
      </c>
      <c r="E61" s="85"/>
      <c r="F61" s="85"/>
      <c r="G61" s="85"/>
      <c r="H61" s="85"/>
      <c r="I61" s="85"/>
      <c r="J61" s="85"/>
      <c r="K61" s="87"/>
      <c r="L61" s="86">
        <v>2</v>
      </c>
      <c r="M61" s="58">
        <v>2</v>
      </c>
      <c r="N61" s="54"/>
      <c r="O61" s="54"/>
      <c r="P61" s="553"/>
    </row>
    <row r="62" spans="1:16" ht="11.25" customHeight="1" x14ac:dyDescent="0.2">
      <c r="A62" s="279" t="s">
        <v>244</v>
      </c>
      <c r="B62" s="551" t="s">
        <v>25</v>
      </c>
      <c r="C62" s="375"/>
      <c r="D62" s="554">
        <v>2</v>
      </c>
      <c r="E62" s="85"/>
      <c r="F62" s="85"/>
      <c r="G62" s="85"/>
      <c r="H62" s="85"/>
      <c r="I62" s="85"/>
      <c r="J62" s="85"/>
      <c r="K62" s="86" t="s">
        <v>452</v>
      </c>
      <c r="L62" s="85"/>
      <c r="M62" s="54"/>
      <c r="N62" s="54"/>
      <c r="O62" s="55"/>
      <c r="P62" s="553"/>
    </row>
    <row r="63" spans="1:16" ht="11.25" customHeight="1" x14ac:dyDescent="0.2">
      <c r="A63" s="279" t="s">
        <v>245</v>
      </c>
      <c r="B63" s="551" t="s">
        <v>832</v>
      </c>
      <c r="C63" s="375"/>
      <c r="D63" s="554" t="s">
        <v>451</v>
      </c>
      <c r="E63" s="87"/>
      <c r="F63" s="87"/>
      <c r="G63" s="87"/>
      <c r="H63" s="87"/>
      <c r="I63" s="87"/>
      <c r="J63" s="87"/>
      <c r="K63" s="87"/>
      <c r="L63" s="85"/>
      <c r="M63" s="54"/>
      <c r="N63" s="54"/>
      <c r="O63" s="55"/>
      <c r="P63" s="553"/>
    </row>
    <row r="64" spans="1:16" ht="11.25" customHeight="1" x14ac:dyDescent="0.2">
      <c r="A64" s="279" t="s">
        <v>307</v>
      </c>
      <c r="B64" s="551" t="s">
        <v>100</v>
      </c>
      <c r="C64" s="375"/>
      <c r="D64" s="554" t="s">
        <v>99</v>
      </c>
      <c r="E64" s="85"/>
      <c r="F64" s="85"/>
      <c r="G64" s="85"/>
      <c r="H64" s="85"/>
      <c r="I64" s="85"/>
      <c r="J64" s="85"/>
      <c r="K64" s="86">
        <v>2</v>
      </c>
      <c r="L64" s="86">
        <v>3</v>
      </c>
      <c r="M64" s="54"/>
      <c r="N64" s="58">
        <v>3</v>
      </c>
      <c r="O64" s="54"/>
      <c r="P64" s="553"/>
    </row>
    <row r="65" spans="1:16" ht="11.25" customHeight="1" x14ac:dyDescent="0.2">
      <c r="A65" s="279" t="s">
        <v>308</v>
      </c>
      <c r="B65" s="551" t="s">
        <v>831</v>
      </c>
      <c r="C65" s="375"/>
      <c r="D65" s="554">
        <v>3</v>
      </c>
      <c r="E65" s="85"/>
      <c r="F65" s="85"/>
      <c r="G65" s="85"/>
      <c r="H65" s="85"/>
      <c r="I65" s="86" t="s">
        <v>496</v>
      </c>
      <c r="J65" s="85"/>
      <c r="K65" s="85"/>
      <c r="L65" s="85"/>
      <c r="M65" s="54"/>
      <c r="N65" s="54"/>
      <c r="O65" s="55"/>
      <c r="P65" s="553"/>
    </row>
    <row r="66" spans="1:16" ht="11.25" customHeight="1" x14ac:dyDescent="0.2">
      <c r="A66" s="279" t="s">
        <v>238</v>
      </c>
      <c r="B66" s="551" t="s">
        <v>831</v>
      </c>
      <c r="C66" s="375"/>
      <c r="D66" s="554">
        <v>3</v>
      </c>
      <c r="E66" s="85"/>
      <c r="F66" s="85"/>
      <c r="G66" s="85"/>
      <c r="H66" s="85"/>
      <c r="I66" s="86" t="s">
        <v>431</v>
      </c>
      <c r="J66" s="85"/>
      <c r="K66" s="85"/>
      <c r="L66" s="85"/>
      <c r="M66" s="54"/>
      <c r="N66" s="58">
        <v>3</v>
      </c>
      <c r="O66" s="55"/>
      <c r="P66" s="553"/>
    </row>
    <row r="67" spans="1:16" ht="11.25" customHeight="1" x14ac:dyDescent="0.2">
      <c r="A67" s="279" t="s">
        <v>1002</v>
      </c>
      <c r="B67" s="551" t="s">
        <v>26</v>
      </c>
      <c r="C67" s="375"/>
      <c r="D67" s="555"/>
      <c r="E67" s="85"/>
      <c r="F67" s="85"/>
      <c r="G67" s="85"/>
      <c r="H67" s="85"/>
      <c r="I67" s="85"/>
      <c r="J67" s="86">
        <v>4</v>
      </c>
      <c r="K67" s="85"/>
      <c r="L67" s="85"/>
      <c r="M67" s="54"/>
      <c r="N67" s="54"/>
      <c r="O67" s="54"/>
      <c r="P67" s="557"/>
    </row>
    <row r="68" spans="1:16" ht="11.25" customHeight="1" x14ac:dyDescent="0.2">
      <c r="A68" s="279" t="s">
        <v>107</v>
      </c>
      <c r="B68" s="551" t="s">
        <v>831</v>
      </c>
      <c r="C68" s="376"/>
      <c r="D68" s="554" t="s">
        <v>495</v>
      </c>
      <c r="E68" s="85"/>
      <c r="F68" s="85"/>
      <c r="G68" s="86">
        <v>7</v>
      </c>
      <c r="H68" s="85"/>
      <c r="I68" s="86">
        <v>5</v>
      </c>
      <c r="J68" s="87"/>
      <c r="K68" s="86" t="s">
        <v>495</v>
      </c>
      <c r="L68" s="87"/>
      <c r="M68" s="55"/>
      <c r="N68" s="55"/>
      <c r="O68" s="55"/>
      <c r="P68" s="553"/>
    </row>
    <row r="69" spans="1:16" ht="11.25" customHeight="1" x14ac:dyDescent="0.2">
      <c r="A69" s="279" t="s">
        <v>1003</v>
      </c>
      <c r="B69" s="551" t="s">
        <v>832</v>
      </c>
      <c r="C69" s="375"/>
      <c r="D69" s="554">
        <v>2</v>
      </c>
      <c r="E69" s="85"/>
      <c r="F69" s="87"/>
      <c r="G69" s="85"/>
      <c r="H69" s="85"/>
      <c r="I69" s="86">
        <v>2</v>
      </c>
      <c r="J69" s="85"/>
      <c r="K69" s="85"/>
      <c r="L69" s="85"/>
      <c r="M69" s="55"/>
      <c r="N69" s="58">
        <v>4</v>
      </c>
      <c r="O69" s="55"/>
      <c r="P69" s="553"/>
    </row>
    <row r="70" spans="1:16" ht="11.25" customHeight="1" x14ac:dyDescent="0.2">
      <c r="A70" s="279" t="s">
        <v>309</v>
      </c>
      <c r="B70" s="551" t="s">
        <v>832</v>
      </c>
      <c r="C70" s="375"/>
      <c r="D70" s="554">
        <v>5</v>
      </c>
      <c r="E70" s="85"/>
      <c r="F70" s="85"/>
      <c r="G70" s="85"/>
      <c r="H70" s="85"/>
      <c r="I70" s="85"/>
      <c r="J70" s="85"/>
      <c r="K70" s="85"/>
      <c r="L70" s="85"/>
      <c r="M70" s="54"/>
      <c r="N70" s="58">
        <v>3</v>
      </c>
      <c r="O70" s="54"/>
      <c r="P70" s="553"/>
    </row>
    <row r="71" spans="1:16" ht="11.25" customHeight="1" x14ac:dyDescent="0.2">
      <c r="A71" s="279" t="s">
        <v>1004</v>
      </c>
      <c r="B71" s="551" t="s">
        <v>832</v>
      </c>
      <c r="C71" s="375"/>
      <c r="D71" s="554">
        <v>5</v>
      </c>
      <c r="E71" s="85"/>
      <c r="F71" s="85"/>
      <c r="G71" s="85"/>
      <c r="H71" s="85"/>
      <c r="I71" s="85"/>
      <c r="J71" s="85"/>
      <c r="K71" s="85"/>
      <c r="L71" s="86">
        <v>2</v>
      </c>
      <c r="M71" s="54"/>
      <c r="N71" s="54"/>
      <c r="O71" s="54"/>
      <c r="P71" s="553"/>
    </row>
    <row r="72" spans="1:16" ht="11.25" customHeight="1" x14ac:dyDescent="0.2">
      <c r="A72" s="279" t="s">
        <v>1005</v>
      </c>
      <c r="B72" s="551" t="s">
        <v>831</v>
      </c>
      <c r="C72" s="375"/>
      <c r="D72" s="555"/>
      <c r="E72" s="85"/>
      <c r="F72" s="86">
        <v>5</v>
      </c>
      <c r="G72" s="85"/>
      <c r="H72" s="85"/>
      <c r="I72" s="85"/>
      <c r="J72" s="85"/>
      <c r="K72" s="85"/>
      <c r="L72" s="85"/>
      <c r="M72" s="58">
        <v>3</v>
      </c>
      <c r="N72" s="54"/>
      <c r="O72" s="54"/>
      <c r="P72" s="553"/>
    </row>
    <row r="73" spans="1:16" ht="11.25" customHeight="1" x14ac:dyDescent="0.2">
      <c r="A73" s="279" t="s">
        <v>1007</v>
      </c>
      <c r="B73" s="551" t="s">
        <v>439</v>
      </c>
      <c r="C73" s="375"/>
      <c r="D73" s="555"/>
      <c r="E73" s="85"/>
      <c r="F73" s="85"/>
      <c r="G73" s="85"/>
      <c r="H73" s="85"/>
      <c r="I73" s="86" t="s">
        <v>431</v>
      </c>
      <c r="J73" s="85"/>
      <c r="K73" s="85"/>
      <c r="L73" s="86" t="s">
        <v>431</v>
      </c>
      <c r="M73" s="54"/>
      <c r="N73" s="54"/>
      <c r="O73" s="54"/>
      <c r="P73" s="553"/>
    </row>
    <row r="74" spans="1:16" ht="11.25" customHeight="1" x14ac:dyDescent="0.2">
      <c r="A74" s="279" t="s">
        <v>1006</v>
      </c>
      <c r="B74" s="551" t="s">
        <v>831</v>
      </c>
      <c r="C74" s="375"/>
      <c r="D74" s="555"/>
      <c r="E74" s="85"/>
      <c r="F74" s="85"/>
      <c r="G74" s="85"/>
      <c r="H74" s="85"/>
      <c r="I74" s="85"/>
      <c r="J74" s="85"/>
      <c r="K74" s="85"/>
      <c r="L74" s="85"/>
      <c r="M74" s="54"/>
      <c r="N74" s="54"/>
      <c r="O74" s="54"/>
      <c r="P74" s="553" t="s">
        <v>453</v>
      </c>
    </row>
    <row r="75" spans="1:16" ht="11.25" customHeight="1" x14ac:dyDescent="0.2">
      <c r="A75" s="279" t="s">
        <v>108</v>
      </c>
      <c r="B75" s="551" t="s">
        <v>831</v>
      </c>
      <c r="C75" s="376"/>
      <c r="D75" s="554">
        <v>2</v>
      </c>
      <c r="E75" s="85"/>
      <c r="F75" s="86">
        <v>2</v>
      </c>
      <c r="G75" s="85"/>
      <c r="H75" s="86">
        <v>2</v>
      </c>
      <c r="I75" s="86">
        <v>2</v>
      </c>
      <c r="J75" s="86">
        <v>5</v>
      </c>
      <c r="K75" s="87"/>
      <c r="L75" s="86">
        <v>2</v>
      </c>
      <c r="M75" s="86">
        <v>2</v>
      </c>
      <c r="N75" s="55"/>
      <c r="O75" s="55"/>
      <c r="P75" s="553"/>
    </row>
    <row r="76" spans="1:16" ht="11.25" customHeight="1" x14ac:dyDescent="0.2">
      <c r="A76" s="279" t="s">
        <v>310</v>
      </c>
      <c r="B76" s="551" t="s">
        <v>439</v>
      </c>
      <c r="C76" s="375"/>
      <c r="D76" s="555"/>
      <c r="E76" s="85"/>
      <c r="F76" s="85"/>
      <c r="G76" s="85"/>
      <c r="H76" s="86" t="s">
        <v>446</v>
      </c>
      <c r="I76" s="85"/>
      <c r="J76" s="85"/>
      <c r="K76" s="85"/>
      <c r="L76" s="86">
        <v>2</v>
      </c>
      <c r="M76" s="54"/>
      <c r="N76" s="54"/>
      <c r="O76" s="55"/>
      <c r="P76" s="553"/>
    </row>
    <row r="77" spans="1:16" ht="11.25" customHeight="1" x14ac:dyDescent="0.2">
      <c r="A77" s="279" t="s">
        <v>109</v>
      </c>
      <c r="B77" s="551" t="s">
        <v>831</v>
      </c>
      <c r="C77" s="376"/>
      <c r="D77" s="554" t="s">
        <v>494</v>
      </c>
      <c r="E77" s="86">
        <v>3</v>
      </c>
      <c r="F77" s="85"/>
      <c r="G77" s="85"/>
      <c r="H77" s="85"/>
      <c r="I77" s="86" t="s">
        <v>454</v>
      </c>
      <c r="J77" s="87"/>
      <c r="K77" s="87"/>
      <c r="L77" s="86" t="s">
        <v>94</v>
      </c>
      <c r="M77" s="58" t="s">
        <v>93</v>
      </c>
      <c r="N77" s="55"/>
      <c r="O77" s="55"/>
      <c r="P77" s="553"/>
    </row>
    <row r="78" spans="1:16" ht="11.25" customHeight="1" x14ac:dyDescent="0.2">
      <c r="A78" s="279" t="s">
        <v>110</v>
      </c>
      <c r="B78" s="551" t="s">
        <v>831</v>
      </c>
      <c r="C78" s="375"/>
      <c r="D78" s="554">
        <v>6</v>
      </c>
      <c r="E78" s="86">
        <v>3</v>
      </c>
      <c r="F78" s="86">
        <v>2</v>
      </c>
      <c r="G78" s="85"/>
      <c r="H78" s="85"/>
      <c r="I78" s="86" t="s">
        <v>455</v>
      </c>
      <c r="J78" s="87"/>
      <c r="K78" s="87"/>
      <c r="L78" s="86">
        <v>3</v>
      </c>
      <c r="M78" s="58" t="s">
        <v>432</v>
      </c>
      <c r="N78" s="55"/>
      <c r="O78" s="55"/>
      <c r="P78" s="553"/>
    </row>
    <row r="79" spans="1:16" ht="11.25" customHeight="1" x14ac:dyDescent="0.2">
      <c r="A79" s="279" t="s">
        <v>402</v>
      </c>
      <c r="B79" s="551" t="s">
        <v>832</v>
      </c>
      <c r="C79" s="375"/>
      <c r="D79" s="554">
        <v>1</v>
      </c>
      <c r="E79" s="58">
        <v>1</v>
      </c>
      <c r="F79" s="87"/>
      <c r="G79" s="87"/>
      <c r="H79" s="87"/>
      <c r="I79" s="87"/>
      <c r="J79" s="87"/>
      <c r="K79" s="86">
        <v>1</v>
      </c>
      <c r="L79" s="87"/>
      <c r="M79" s="54"/>
      <c r="N79" s="54"/>
      <c r="O79" s="54"/>
      <c r="P79" s="553"/>
    </row>
    <row r="80" spans="1:16" ht="11.25" customHeight="1" x14ac:dyDescent="0.2">
      <c r="A80" s="279" t="s">
        <v>311</v>
      </c>
      <c r="B80" s="551" t="s">
        <v>456</v>
      </c>
      <c r="C80" s="376"/>
      <c r="D80" s="554" t="s">
        <v>102</v>
      </c>
      <c r="E80" s="85"/>
      <c r="F80" s="86" t="s">
        <v>102</v>
      </c>
      <c r="G80" s="86" t="s">
        <v>102</v>
      </c>
      <c r="H80" s="87"/>
      <c r="I80" s="86">
        <v>1</v>
      </c>
      <c r="J80" s="86">
        <v>3</v>
      </c>
      <c r="K80" s="87"/>
      <c r="L80" s="87"/>
      <c r="M80" s="58" t="s">
        <v>102</v>
      </c>
      <c r="N80" s="58" t="s">
        <v>102</v>
      </c>
      <c r="O80" s="58">
        <v>3</v>
      </c>
      <c r="P80" s="553" t="s">
        <v>822</v>
      </c>
    </row>
    <row r="81" spans="1:16" ht="11.25" customHeight="1" x14ac:dyDescent="0.2">
      <c r="A81" s="279" t="s">
        <v>111</v>
      </c>
      <c r="B81" s="551" t="s">
        <v>831</v>
      </c>
      <c r="C81" s="375"/>
      <c r="D81" s="552"/>
      <c r="E81" s="85"/>
      <c r="F81" s="85"/>
      <c r="G81" s="85"/>
      <c r="H81" s="85"/>
      <c r="I81" s="86">
        <v>5</v>
      </c>
      <c r="J81" s="87"/>
      <c r="K81" s="87"/>
      <c r="L81" s="87"/>
      <c r="M81" s="55"/>
      <c r="N81" s="55"/>
      <c r="O81" s="55"/>
      <c r="P81" s="553"/>
    </row>
    <row r="82" spans="1:16" ht="11.25" customHeight="1" x14ac:dyDescent="0.2">
      <c r="A82" s="279" t="s">
        <v>384</v>
      </c>
      <c r="B82" s="551" t="s">
        <v>439</v>
      </c>
      <c r="C82" s="375"/>
      <c r="D82" s="554">
        <v>3</v>
      </c>
      <c r="E82" s="85"/>
      <c r="F82" s="86" t="s">
        <v>97</v>
      </c>
      <c r="G82" s="85"/>
      <c r="H82" s="85"/>
      <c r="I82" s="86">
        <v>5</v>
      </c>
      <c r="J82" s="86">
        <v>3</v>
      </c>
      <c r="K82" s="86" t="s">
        <v>437</v>
      </c>
      <c r="L82" s="86" t="s">
        <v>97</v>
      </c>
      <c r="M82" s="58">
        <v>3</v>
      </c>
      <c r="N82" s="54"/>
      <c r="O82" s="54"/>
      <c r="P82" s="553"/>
    </row>
    <row r="83" spans="1:16" ht="11.25" customHeight="1" x14ac:dyDescent="0.2">
      <c r="A83" s="279" t="s">
        <v>350</v>
      </c>
      <c r="B83" s="551" t="s">
        <v>831</v>
      </c>
      <c r="C83" s="375"/>
      <c r="D83" s="554" t="s">
        <v>431</v>
      </c>
      <c r="E83" s="85"/>
      <c r="F83" s="86">
        <v>3</v>
      </c>
      <c r="G83" s="85"/>
      <c r="H83" s="85"/>
      <c r="I83" s="85"/>
      <c r="J83" s="85"/>
      <c r="K83" s="86">
        <v>5</v>
      </c>
      <c r="L83" s="86">
        <v>4</v>
      </c>
      <c r="M83" s="54"/>
      <c r="N83" s="54"/>
      <c r="O83" s="54"/>
      <c r="P83" s="553"/>
    </row>
    <row r="84" spans="1:16" ht="11.25" customHeight="1" x14ac:dyDescent="0.2">
      <c r="A84" s="279" t="s">
        <v>36</v>
      </c>
      <c r="B84" s="551" t="s">
        <v>831</v>
      </c>
      <c r="C84" s="375"/>
      <c r="D84" s="555"/>
      <c r="E84" s="87"/>
      <c r="F84" s="87"/>
      <c r="G84" s="87"/>
      <c r="H84" s="87"/>
      <c r="I84" s="87"/>
      <c r="J84" s="87"/>
      <c r="K84" s="87"/>
      <c r="L84" s="87"/>
      <c r="M84" s="55"/>
      <c r="N84" s="54"/>
      <c r="O84" s="54"/>
      <c r="P84" s="553"/>
    </row>
    <row r="85" spans="1:16" ht="11.25" customHeight="1" x14ac:dyDescent="0.2">
      <c r="A85" s="279" t="s">
        <v>351</v>
      </c>
      <c r="B85" s="551" t="s">
        <v>831</v>
      </c>
      <c r="C85" s="375"/>
      <c r="D85" s="554" t="s">
        <v>447</v>
      </c>
      <c r="E85" s="87"/>
      <c r="F85" s="86" t="s">
        <v>444</v>
      </c>
      <c r="G85" s="58">
        <v>1</v>
      </c>
      <c r="H85" s="87"/>
      <c r="I85" s="87"/>
      <c r="J85" s="87"/>
      <c r="K85" s="86" t="s">
        <v>447</v>
      </c>
      <c r="L85" s="86">
        <v>2</v>
      </c>
      <c r="M85" s="58">
        <v>2</v>
      </c>
      <c r="N85" s="54"/>
      <c r="O85" s="58">
        <v>2</v>
      </c>
      <c r="P85" s="553"/>
    </row>
    <row r="86" spans="1:16" ht="11.25" customHeight="1" x14ac:dyDescent="0.2">
      <c r="A86" s="279" t="s">
        <v>352</v>
      </c>
      <c r="B86" s="551" t="s">
        <v>831</v>
      </c>
      <c r="C86" s="375"/>
      <c r="D86" s="554" t="s">
        <v>431</v>
      </c>
      <c r="E86" s="85"/>
      <c r="F86" s="85"/>
      <c r="G86" s="85"/>
      <c r="H86" s="85"/>
      <c r="I86" s="86" t="s">
        <v>431</v>
      </c>
      <c r="J86" s="86">
        <v>3</v>
      </c>
      <c r="K86" s="86" t="s">
        <v>431</v>
      </c>
      <c r="L86" s="85"/>
      <c r="M86" s="54"/>
      <c r="N86" s="54"/>
      <c r="O86" s="58">
        <v>3</v>
      </c>
      <c r="P86" s="553"/>
    </row>
    <row r="87" spans="1:16" ht="11.25" customHeight="1" x14ac:dyDescent="0.2">
      <c r="A87" s="279" t="s">
        <v>353</v>
      </c>
      <c r="B87" s="551" t="s">
        <v>831</v>
      </c>
      <c r="C87" s="376"/>
      <c r="D87" s="552"/>
      <c r="E87" s="85"/>
      <c r="F87" s="85"/>
      <c r="G87" s="85"/>
      <c r="H87" s="85"/>
      <c r="I87" s="86" t="s">
        <v>431</v>
      </c>
      <c r="J87" s="86">
        <v>3</v>
      </c>
      <c r="K87" s="85"/>
      <c r="L87" s="85"/>
      <c r="M87" s="54"/>
      <c r="N87" s="54"/>
      <c r="O87" s="58">
        <v>3</v>
      </c>
      <c r="P87" s="553"/>
    </row>
    <row r="88" spans="1:16" ht="11.25" customHeight="1" x14ac:dyDescent="0.2">
      <c r="A88" s="279" t="s">
        <v>112</v>
      </c>
      <c r="B88" s="551" t="s">
        <v>831</v>
      </c>
      <c r="C88" s="375"/>
      <c r="D88" s="552"/>
      <c r="E88" s="85"/>
      <c r="F88" s="85"/>
      <c r="G88" s="85"/>
      <c r="H88" s="85"/>
      <c r="I88" s="87"/>
      <c r="J88" s="87"/>
      <c r="K88" s="86" t="s">
        <v>495</v>
      </c>
      <c r="L88" s="87"/>
      <c r="M88" s="58">
        <v>7</v>
      </c>
      <c r="N88" s="55"/>
      <c r="O88" s="55"/>
      <c r="P88" s="553"/>
    </row>
    <row r="89" spans="1:16" ht="11.25" customHeight="1" x14ac:dyDescent="0.2">
      <c r="A89" s="279" t="s">
        <v>354</v>
      </c>
      <c r="B89" s="551" t="s">
        <v>832</v>
      </c>
      <c r="C89" s="375"/>
      <c r="D89" s="554">
        <v>5</v>
      </c>
      <c r="E89" s="85"/>
      <c r="F89" s="87"/>
      <c r="G89" s="87"/>
      <c r="H89" s="87"/>
      <c r="I89" s="87"/>
      <c r="J89" s="87"/>
      <c r="K89" s="87"/>
      <c r="L89" s="86">
        <v>6</v>
      </c>
      <c r="M89" s="55"/>
      <c r="N89" s="54"/>
      <c r="O89" s="54"/>
      <c r="P89" s="553"/>
    </row>
    <row r="90" spans="1:16" ht="11.25" customHeight="1" x14ac:dyDescent="0.2">
      <c r="A90" s="279" t="s">
        <v>355</v>
      </c>
      <c r="B90" s="551" t="s">
        <v>832</v>
      </c>
      <c r="C90" s="375"/>
      <c r="D90" s="554">
        <v>5</v>
      </c>
      <c r="E90" s="85"/>
      <c r="F90" s="87"/>
      <c r="G90" s="87"/>
      <c r="H90" s="87"/>
      <c r="I90" s="87"/>
      <c r="J90" s="87"/>
      <c r="K90" s="87"/>
      <c r="L90" s="86">
        <v>6</v>
      </c>
      <c r="M90" s="55"/>
      <c r="N90" s="54"/>
      <c r="O90" s="54"/>
      <c r="P90" s="553"/>
    </row>
    <row r="91" spans="1:16" ht="11.25" customHeight="1" x14ac:dyDescent="0.2">
      <c r="A91" s="279" t="s">
        <v>385</v>
      </c>
      <c r="B91" s="551" t="s">
        <v>832</v>
      </c>
      <c r="C91" s="375"/>
      <c r="D91" s="554" t="s">
        <v>436</v>
      </c>
      <c r="E91" s="87"/>
      <c r="F91" s="87"/>
      <c r="G91" s="86">
        <v>3</v>
      </c>
      <c r="H91" s="87"/>
      <c r="I91" s="86">
        <v>3</v>
      </c>
      <c r="J91" s="86">
        <v>3</v>
      </c>
      <c r="K91" s="86">
        <v>3</v>
      </c>
      <c r="L91" s="86" t="s">
        <v>433</v>
      </c>
      <c r="M91" s="58">
        <v>2</v>
      </c>
      <c r="N91" s="54"/>
      <c r="O91" s="54"/>
      <c r="P91" s="553" t="s">
        <v>905</v>
      </c>
    </row>
    <row r="92" spans="1:16" ht="11.25" customHeight="1" x14ac:dyDescent="0.2">
      <c r="A92" s="279" t="s">
        <v>356</v>
      </c>
      <c r="B92" s="551" t="s">
        <v>25</v>
      </c>
      <c r="C92" s="375"/>
      <c r="D92" s="554">
        <v>3</v>
      </c>
      <c r="E92" s="87"/>
      <c r="F92" s="87"/>
      <c r="G92" s="87"/>
      <c r="H92" s="87"/>
      <c r="I92" s="87"/>
      <c r="J92" s="87"/>
      <c r="K92" s="86">
        <v>3</v>
      </c>
      <c r="L92" s="85"/>
      <c r="M92" s="54"/>
      <c r="N92" s="54"/>
      <c r="O92" s="58">
        <v>2</v>
      </c>
      <c r="P92" s="553"/>
    </row>
    <row r="93" spans="1:16" ht="11.25" customHeight="1" x14ac:dyDescent="0.2">
      <c r="A93" s="279" t="s">
        <v>378</v>
      </c>
      <c r="B93" s="551" t="s">
        <v>832</v>
      </c>
      <c r="C93" s="375"/>
      <c r="D93" s="554">
        <v>1</v>
      </c>
      <c r="E93" s="87"/>
      <c r="F93" s="87"/>
      <c r="G93" s="87"/>
      <c r="H93" s="87"/>
      <c r="I93" s="87"/>
      <c r="J93" s="87"/>
      <c r="K93" s="86" t="s">
        <v>450</v>
      </c>
      <c r="L93" s="87"/>
      <c r="M93" s="55"/>
      <c r="N93" s="55"/>
      <c r="O93" s="55"/>
      <c r="P93" s="553"/>
    </row>
    <row r="94" spans="1:16" ht="11.25" customHeight="1" x14ac:dyDescent="0.2">
      <c r="A94" s="279" t="s">
        <v>357</v>
      </c>
      <c r="B94" s="551" t="s">
        <v>25</v>
      </c>
      <c r="C94" s="376"/>
      <c r="D94" s="554" t="s">
        <v>433</v>
      </c>
      <c r="E94" s="85"/>
      <c r="F94" s="85"/>
      <c r="G94" s="85"/>
      <c r="H94" s="85"/>
      <c r="I94" s="85"/>
      <c r="J94" s="85"/>
      <c r="K94" s="86" t="s">
        <v>435</v>
      </c>
      <c r="L94" s="87"/>
      <c r="M94" s="55"/>
      <c r="N94" s="55"/>
      <c r="O94" s="55"/>
      <c r="P94" s="553"/>
    </row>
    <row r="95" spans="1:16" ht="11.25" customHeight="1" x14ac:dyDescent="0.2">
      <c r="A95" s="279" t="s">
        <v>113</v>
      </c>
      <c r="B95" s="551" t="s">
        <v>831</v>
      </c>
      <c r="C95" s="375"/>
      <c r="D95" s="552"/>
      <c r="E95" s="85"/>
      <c r="F95" s="86">
        <v>5</v>
      </c>
      <c r="G95" s="85"/>
      <c r="H95" s="85"/>
      <c r="I95" s="87"/>
      <c r="J95" s="87"/>
      <c r="K95" s="87"/>
      <c r="L95" s="87"/>
      <c r="M95" s="55"/>
      <c r="N95" s="55"/>
      <c r="O95" s="55"/>
      <c r="P95" s="553"/>
    </row>
    <row r="96" spans="1:16" ht="11.25" customHeight="1" x14ac:dyDescent="0.2">
      <c r="A96" s="279" t="s">
        <v>358</v>
      </c>
      <c r="B96" s="551" t="s">
        <v>832</v>
      </c>
      <c r="C96" s="375" t="s">
        <v>341</v>
      </c>
      <c r="D96" s="552"/>
      <c r="E96" s="85"/>
      <c r="F96" s="85"/>
      <c r="G96" s="85"/>
      <c r="H96" s="85"/>
      <c r="I96" s="85"/>
      <c r="J96" s="86">
        <v>3</v>
      </c>
      <c r="K96" s="85"/>
      <c r="L96" s="87"/>
      <c r="M96" s="55"/>
      <c r="N96" s="55"/>
      <c r="O96" s="58">
        <v>3</v>
      </c>
      <c r="P96" s="553" t="s">
        <v>822</v>
      </c>
    </row>
    <row r="97" spans="1:16" ht="11.25" customHeight="1" x14ac:dyDescent="0.2">
      <c r="A97" s="279" t="s">
        <v>114</v>
      </c>
      <c r="B97" s="551" t="s">
        <v>25</v>
      </c>
      <c r="C97" s="376"/>
      <c r="D97" s="554">
        <v>1</v>
      </c>
      <c r="E97" s="85"/>
      <c r="F97" s="86">
        <v>1</v>
      </c>
      <c r="G97" s="85"/>
      <c r="H97" s="85"/>
      <c r="I97" s="87"/>
      <c r="J97" s="87"/>
      <c r="K97" s="87"/>
      <c r="L97" s="87"/>
      <c r="M97" s="55"/>
      <c r="N97" s="55"/>
      <c r="O97" s="55"/>
      <c r="P97" s="553"/>
    </row>
    <row r="98" spans="1:16" ht="11.25" customHeight="1" x14ac:dyDescent="0.2">
      <c r="A98" s="279" t="s">
        <v>359</v>
      </c>
      <c r="B98" s="551" t="s">
        <v>832</v>
      </c>
      <c r="C98" s="375"/>
      <c r="D98" s="554" t="s">
        <v>432</v>
      </c>
      <c r="E98" s="86">
        <v>6</v>
      </c>
      <c r="F98" s="86" t="s">
        <v>432</v>
      </c>
      <c r="G98" s="85"/>
      <c r="H98" s="85"/>
      <c r="I98" s="86" t="s">
        <v>432</v>
      </c>
      <c r="J98" s="86" t="s">
        <v>432</v>
      </c>
      <c r="K98" s="86" t="s">
        <v>432</v>
      </c>
      <c r="L98" s="86" t="s">
        <v>432</v>
      </c>
      <c r="M98" s="58">
        <v>6</v>
      </c>
      <c r="N98" s="54"/>
      <c r="O98" s="54"/>
      <c r="P98" s="553"/>
    </row>
    <row r="99" spans="1:16" ht="11.25" customHeight="1" x14ac:dyDescent="0.2">
      <c r="A99" s="279" t="s">
        <v>360</v>
      </c>
      <c r="B99" s="551" t="s">
        <v>831</v>
      </c>
      <c r="C99" s="375"/>
      <c r="D99" s="552"/>
      <c r="E99" s="87"/>
      <c r="F99" s="86">
        <v>3</v>
      </c>
      <c r="G99" s="87"/>
      <c r="H99" s="87"/>
      <c r="I99" s="87"/>
      <c r="J99" s="86">
        <v>1</v>
      </c>
      <c r="K99" s="86" t="s">
        <v>498</v>
      </c>
      <c r="L99" s="86" t="s">
        <v>441</v>
      </c>
      <c r="M99" s="54"/>
      <c r="N99" s="54"/>
      <c r="O99" s="54"/>
      <c r="P99" s="553"/>
    </row>
    <row r="100" spans="1:16" ht="11.25" customHeight="1" x14ac:dyDescent="0.2">
      <c r="A100" s="279" t="s">
        <v>361</v>
      </c>
      <c r="B100" s="551" t="s">
        <v>831</v>
      </c>
      <c r="C100" s="375"/>
      <c r="D100" s="554">
        <v>2</v>
      </c>
      <c r="E100" s="87"/>
      <c r="F100" s="86">
        <v>5</v>
      </c>
      <c r="G100" s="87"/>
      <c r="H100" s="87"/>
      <c r="I100" s="87"/>
      <c r="J100" s="87"/>
      <c r="K100" s="86">
        <v>2</v>
      </c>
      <c r="L100" s="86">
        <v>2</v>
      </c>
      <c r="M100" s="58" t="s">
        <v>906</v>
      </c>
      <c r="N100" s="54"/>
      <c r="O100" s="54"/>
      <c r="P100" s="553"/>
    </row>
    <row r="101" spans="1:16" ht="11.25" customHeight="1" x14ac:dyDescent="0.2">
      <c r="A101" s="279" t="s">
        <v>363</v>
      </c>
      <c r="B101" s="551" t="s">
        <v>831</v>
      </c>
      <c r="C101" s="375"/>
      <c r="D101" s="552"/>
      <c r="E101" s="87"/>
      <c r="F101" s="86">
        <v>5</v>
      </c>
      <c r="G101" s="87"/>
      <c r="H101" s="87"/>
      <c r="I101" s="87"/>
      <c r="J101" s="87"/>
      <c r="K101" s="87"/>
      <c r="L101" s="87"/>
      <c r="M101" s="58" t="s">
        <v>498</v>
      </c>
      <c r="N101" s="54"/>
      <c r="O101" s="55"/>
      <c r="P101" s="553"/>
    </row>
    <row r="102" spans="1:16" ht="11.25" customHeight="1" x14ac:dyDescent="0.2">
      <c r="A102" s="279" t="s">
        <v>364</v>
      </c>
      <c r="B102" s="551" t="s">
        <v>831</v>
      </c>
      <c r="C102" s="375"/>
      <c r="D102" s="552"/>
      <c r="E102" s="87"/>
      <c r="F102" s="87"/>
      <c r="G102" s="87"/>
      <c r="H102" s="87"/>
      <c r="I102" s="87"/>
      <c r="J102" s="87"/>
      <c r="K102" s="87"/>
      <c r="L102" s="86">
        <v>6</v>
      </c>
      <c r="M102" s="54"/>
      <c r="N102" s="54"/>
      <c r="O102" s="55"/>
      <c r="P102" s="553"/>
    </row>
    <row r="103" spans="1:16" ht="11.25" customHeight="1" x14ac:dyDescent="0.2">
      <c r="A103" s="279" t="s">
        <v>365</v>
      </c>
      <c r="B103" s="551" t="s">
        <v>25</v>
      </c>
      <c r="C103" s="375"/>
      <c r="D103" s="552"/>
      <c r="E103" s="55"/>
      <c r="F103" s="58">
        <v>5</v>
      </c>
      <c r="G103" s="55"/>
      <c r="H103" s="55"/>
      <c r="I103" s="87"/>
      <c r="J103" s="55"/>
      <c r="K103" s="55"/>
      <c r="L103" s="86" t="s">
        <v>438</v>
      </c>
      <c r="M103" s="54"/>
      <c r="N103" s="54"/>
      <c r="O103" s="54"/>
      <c r="P103" s="553"/>
    </row>
    <row r="104" spans="1:16" ht="11.25" customHeight="1" x14ac:dyDescent="0.2">
      <c r="A104" s="279" t="s">
        <v>366</v>
      </c>
      <c r="B104" s="551" t="s">
        <v>439</v>
      </c>
      <c r="C104" s="375"/>
      <c r="D104" s="554" t="s">
        <v>438</v>
      </c>
      <c r="E104" s="87"/>
      <c r="F104" s="87"/>
      <c r="G104" s="87"/>
      <c r="H104" s="58">
        <v>1</v>
      </c>
      <c r="I104" s="87"/>
      <c r="J104" s="87"/>
      <c r="K104" s="86" t="s">
        <v>438</v>
      </c>
      <c r="L104" s="87"/>
      <c r="M104" s="54"/>
      <c r="N104" s="54"/>
      <c r="O104" s="55"/>
      <c r="P104" s="558"/>
    </row>
    <row r="105" spans="1:16" ht="11.25" customHeight="1" x14ac:dyDescent="0.2">
      <c r="A105" s="279" t="s">
        <v>362</v>
      </c>
      <c r="B105" s="551" t="s">
        <v>832</v>
      </c>
      <c r="C105" s="375" t="s">
        <v>341</v>
      </c>
      <c r="D105" s="554" t="s">
        <v>446</v>
      </c>
      <c r="E105" s="58">
        <v>1</v>
      </c>
      <c r="F105" s="87"/>
      <c r="G105" s="87"/>
      <c r="H105" s="87"/>
      <c r="I105" s="87"/>
      <c r="J105" s="87"/>
      <c r="K105" s="86">
        <v>2</v>
      </c>
      <c r="L105" s="58">
        <v>1</v>
      </c>
      <c r="M105" s="54"/>
      <c r="N105" s="54"/>
      <c r="O105" s="54"/>
      <c r="P105" s="553"/>
    </row>
    <row r="106" spans="1:16" ht="11.25" customHeight="1" x14ac:dyDescent="0.2">
      <c r="A106" s="279" t="s">
        <v>631</v>
      </c>
      <c r="B106" s="551" t="s">
        <v>25</v>
      </c>
      <c r="C106" s="375"/>
      <c r="D106" s="552"/>
      <c r="E106" s="85"/>
      <c r="F106" s="85"/>
      <c r="G106" s="85"/>
      <c r="H106" s="85"/>
      <c r="I106" s="86" t="s">
        <v>431</v>
      </c>
      <c r="J106" s="86">
        <v>3</v>
      </c>
      <c r="K106" s="85"/>
      <c r="L106" s="85"/>
      <c r="M106" s="54"/>
      <c r="N106" s="54"/>
      <c r="O106" s="58">
        <v>3</v>
      </c>
      <c r="P106" s="553" t="s">
        <v>259</v>
      </c>
    </row>
    <row r="107" spans="1:16" ht="11.25" customHeight="1" x14ac:dyDescent="0.2">
      <c r="A107" s="279" t="s">
        <v>632</v>
      </c>
      <c r="B107" s="551" t="s">
        <v>831</v>
      </c>
      <c r="C107" s="375"/>
      <c r="D107" s="552"/>
      <c r="E107" s="85"/>
      <c r="F107" s="85"/>
      <c r="G107" s="85"/>
      <c r="H107" s="85"/>
      <c r="I107" s="86" t="s">
        <v>431</v>
      </c>
      <c r="J107" s="86">
        <v>3</v>
      </c>
      <c r="K107" s="85"/>
      <c r="L107" s="85"/>
      <c r="M107" s="54"/>
      <c r="N107" s="54"/>
      <c r="O107" s="58">
        <v>3</v>
      </c>
      <c r="P107" s="553" t="s">
        <v>259</v>
      </c>
    </row>
    <row r="108" spans="1:16" ht="11.25" customHeight="1" x14ac:dyDescent="0.2">
      <c r="A108" s="279" t="s">
        <v>506</v>
      </c>
      <c r="B108" s="551" t="s">
        <v>831</v>
      </c>
      <c r="C108" s="375"/>
      <c r="D108" s="552"/>
      <c r="E108" s="85"/>
      <c r="F108" s="87"/>
      <c r="G108" s="85"/>
      <c r="H108" s="85"/>
      <c r="I108" s="86">
        <v>5</v>
      </c>
      <c r="J108" s="85"/>
      <c r="K108" s="85"/>
      <c r="L108" s="85"/>
      <c r="M108" s="54"/>
      <c r="N108" s="54"/>
      <c r="O108" s="55"/>
      <c r="P108" s="553"/>
    </row>
    <row r="109" spans="1:16" ht="11.25" customHeight="1" x14ac:dyDescent="0.2">
      <c r="A109" s="279" t="s">
        <v>507</v>
      </c>
      <c r="B109" s="551" t="s">
        <v>25</v>
      </c>
      <c r="C109" s="375"/>
      <c r="D109" s="552"/>
      <c r="E109" s="85"/>
      <c r="F109" s="87"/>
      <c r="G109" s="85"/>
      <c r="H109" s="86">
        <v>2</v>
      </c>
      <c r="I109" s="86">
        <v>2</v>
      </c>
      <c r="J109" s="86">
        <v>3</v>
      </c>
      <c r="K109" s="87"/>
      <c r="L109" s="87"/>
      <c r="M109" s="55"/>
      <c r="N109" s="58" t="s">
        <v>438</v>
      </c>
      <c r="O109" s="58">
        <v>3</v>
      </c>
      <c r="P109" s="553"/>
    </row>
    <row r="110" spans="1:16" ht="11.25" customHeight="1" x14ac:dyDescent="0.2">
      <c r="A110" s="279" t="s">
        <v>866</v>
      </c>
      <c r="B110" s="551" t="s">
        <v>101</v>
      </c>
      <c r="C110" s="375"/>
      <c r="D110" s="554" t="s">
        <v>438</v>
      </c>
      <c r="E110" s="87"/>
      <c r="F110" s="87"/>
      <c r="G110" s="87"/>
      <c r="H110" s="87"/>
      <c r="I110" s="58">
        <v>1</v>
      </c>
      <c r="J110" s="87"/>
      <c r="K110" s="86">
        <v>5</v>
      </c>
      <c r="L110" s="87"/>
      <c r="M110" s="55"/>
      <c r="N110" s="58" t="s">
        <v>498</v>
      </c>
      <c r="O110" s="58">
        <v>2</v>
      </c>
      <c r="P110" s="553"/>
    </row>
    <row r="111" spans="1:16" ht="11.25" customHeight="1" x14ac:dyDescent="0.2">
      <c r="A111" s="279" t="s">
        <v>115</v>
      </c>
      <c r="B111" s="551" t="s">
        <v>831</v>
      </c>
      <c r="C111" s="376"/>
      <c r="D111" s="554" t="s">
        <v>95</v>
      </c>
      <c r="E111" s="85"/>
      <c r="F111" s="86">
        <v>2</v>
      </c>
      <c r="G111" s="86" t="s">
        <v>996</v>
      </c>
      <c r="H111" s="85"/>
      <c r="I111" s="86" t="s">
        <v>907</v>
      </c>
      <c r="J111" s="87"/>
      <c r="K111" s="86" t="s">
        <v>996</v>
      </c>
      <c r="L111" s="86" t="s">
        <v>823</v>
      </c>
      <c r="M111" s="55"/>
      <c r="N111" s="58">
        <v>2</v>
      </c>
      <c r="O111" s="58">
        <v>6</v>
      </c>
      <c r="P111" s="553"/>
    </row>
    <row r="112" spans="1:16" ht="11.25" customHeight="1" x14ac:dyDescent="0.2">
      <c r="A112" s="279" t="s">
        <v>116</v>
      </c>
      <c r="B112" s="551" t="s">
        <v>439</v>
      </c>
      <c r="C112" s="376"/>
      <c r="D112" s="552"/>
      <c r="E112" s="85"/>
      <c r="F112" s="85"/>
      <c r="G112" s="85"/>
      <c r="H112" s="85"/>
      <c r="I112" s="87"/>
      <c r="J112" s="87"/>
      <c r="K112" s="87"/>
      <c r="L112" s="87"/>
      <c r="M112" s="55"/>
      <c r="N112" s="55"/>
      <c r="O112" s="55"/>
      <c r="P112" s="553" t="s">
        <v>453</v>
      </c>
    </row>
    <row r="113" spans="1:16" ht="11.25" customHeight="1" x14ac:dyDescent="0.2">
      <c r="A113" s="279" t="s">
        <v>117</v>
      </c>
      <c r="B113" s="551" t="s">
        <v>439</v>
      </c>
      <c r="C113" s="376"/>
      <c r="D113" s="554">
        <v>2</v>
      </c>
      <c r="E113" s="85"/>
      <c r="F113" s="85"/>
      <c r="G113" s="85"/>
      <c r="H113" s="85"/>
      <c r="I113" s="86">
        <v>2</v>
      </c>
      <c r="J113" s="87"/>
      <c r="K113" s="87"/>
      <c r="L113" s="87"/>
      <c r="M113" s="58">
        <v>2</v>
      </c>
      <c r="N113" s="55"/>
      <c r="O113" s="55"/>
      <c r="P113" s="553"/>
    </row>
    <row r="114" spans="1:16" ht="11.25" customHeight="1" x14ac:dyDescent="0.2">
      <c r="A114" s="279" t="s">
        <v>118</v>
      </c>
      <c r="B114" s="551" t="s">
        <v>831</v>
      </c>
      <c r="C114" s="376"/>
      <c r="D114" s="552"/>
      <c r="E114" s="85"/>
      <c r="F114" s="85"/>
      <c r="G114" s="85"/>
      <c r="H114" s="85"/>
      <c r="I114" s="86">
        <v>2</v>
      </c>
      <c r="J114" s="87"/>
      <c r="K114" s="87"/>
      <c r="L114" s="87"/>
      <c r="M114" s="55"/>
      <c r="N114" s="55"/>
      <c r="O114" s="55"/>
      <c r="P114" s="553"/>
    </row>
    <row r="115" spans="1:16" ht="11.25" customHeight="1" x14ac:dyDescent="0.2">
      <c r="A115" s="279" t="s">
        <v>119</v>
      </c>
      <c r="B115" s="551" t="s">
        <v>439</v>
      </c>
      <c r="C115" s="376"/>
      <c r="D115" s="554">
        <v>2</v>
      </c>
      <c r="E115" s="85"/>
      <c r="F115" s="85"/>
      <c r="G115" s="85"/>
      <c r="H115" s="85"/>
      <c r="I115" s="86">
        <v>2</v>
      </c>
      <c r="J115" s="87"/>
      <c r="K115" s="87"/>
      <c r="L115" s="87"/>
      <c r="M115" s="58">
        <v>2</v>
      </c>
      <c r="N115" s="55"/>
      <c r="O115" s="55"/>
      <c r="P115" s="553"/>
    </row>
    <row r="116" spans="1:16" ht="11.25" customHeight="1" x14ac:dyDescent="0.2">
      <c r="A116" s="279" t="s">
        <v>508</v>
      </c>
      <c r="B116" s="551" t="s">
        <v>832</v>
      </c>
      <c r="C116" s="375"/>
      <c r="D116" s="554" t="s">
        <v>436</v>
      </c>
      <c r="E116" s="87"/>
      <c r="F116" s="86" t="s">
        <v>102</v>
      </c>
      <c r="G116" s="87"/>
      <c r="H116" s="87"/>
      <c r="I116" s="86">
        <v>3</v>
      </c>
      <c r="J116" s="86">
        <v>3</v>
      </c>
      <c r="K116" s="86" t="s">
        <v>446</v>
      </c>
      <c r="L116" s="86" t="s">
        <v>433</v>
      </c>
      <c r="M116" s="58">
        <v>1</v>
      </c>
      <c r="N116" s="58" t="s">
        <v>433</v>
      </c>
      <c r="O116" s="55"/>
      <c r="P116" s="553"/>
    </row>
    <row r="117" spans="1:16" ht="11.25" customHeight="1" x14ac:dyDescent="0.2">
      <c r="A117" s="279" t="s">
        <v>120</v>
      </c>
      <c r="B117" s="551" t="s">
        <v>439</v>
      </c>
      <c r="C117" s="376"/>
      <c r="D117" s="552"/>
      <c r="E117" s="85"/>
      <c r="F117" s="85"/>
      <c r="G117" s="85"/>
      <c r="H117" s="85"/>
      <c r="I117" s="87"/>
      <c r="J117" s="87"/>
      <c r="K117" s="87"/>
      <c r="L117" s="87"/>
      <c r="M117" s="55"/>
      <c r="N117" s="55"/>
      <c r="O117" s="55"/>
      <c r="P117" s="553" t="s">
        <v>453</v>
      </c>
    </row>
    <row r="118" spans="1:16" ht="11.25" customHeight="1" x14ac:dyDescent="0.2">
      <c r="A118" s="279" t="s">
        <v>241</v>
      </c>
      <c r="B118" s="551" t="s">
        <v>831</v>
      </c>
      <c r="C118" s="375"/>
      <c r="D118" s="555"/>
      <c r="E118" s="87"/>
      <c r="F118" s="87"/>
      <c r="G118" s="86">
        <v>7</v>
      </c>
      <c r="H118" s="87"/>
      <c r="I118" s="86">
        <v>2</v>
      </c>
      <c r="J118" s="87"/>
      <c r="K118" s="87"/>
      <c r="L118" s="87"/>
      <c r="M118" s="55"/>
      <c r="N118" s="55"/>
      <c r="O118" s="55"/>
      <c r="P118" s="553"/>
    </row>
    <row r="119" spans="1:16" ht="11.25" customHeight="1" x14ac:dyDescent="0.2">
      <c r="A119" s="279" t="s">
        <v>509</v>
      </c>
      <c r="B119" s="551" t="s">
        <v>831</v>
      </c>
      <c r="C119" s="375"/>
      <c r="D119" s="552"/>
      <c r="E119" s="85"/>
      <c r="F119" s="85"/>
      <c r="G119" s="85"/>
      <c r="H119" s="85"/>
      <c r="I119" s="86" t="s">
        <v>431</v>
      </c>
      <c r="J119" s="86">
        <v>3</v>
      </c>
      <c r="K119" s="85"/>
      <c r="L119" s="85"/>
      <c r="M119" s="54"/>
      <c r="N119" s="54"/>
      <c r="O119" s="58">
        <v>3</v>
      </c>
      <c r="P119" s="553" t="s">
        <v>259</v>
      </c>
    </row>
    <row r="120" spans="1:16" ht="11.25" customHeight="1" x14ac:dyDescent="0.2">
      <c r="A120" s="279" t="s">
        <v>510</v>
      </c>
      <c r="B120" s="551" t="s">
        <v>831</v>
      </c>
      <c r="C120" s="375"/>
      <c r="D120" s="554" t="s">
        <v>498</v>
      </c>
      <c r="E120" s="55"/>
      <c r="F120" s="86" t="s">
        <v>97</v>
      </c>
      <c r="G120" s="87"/>
      <c r="H120" s="87"/>
      <c r="I120" s="86">
        <v>1</v>
      </c>
      <c r="J120" s="87"/>
      <c r="K120" s="86" t="s">
        <v>498</v>
      </c>
      <c r="L120" s="58">
        <v>1</v>
      </c>
      <c r="M120" s="58">
        <v>4</v>
      </c>
      <c r="N120" s="58">
        <v>1</v>
      </c>
      <c r="O120" s="55"/>
      <c r="P120" s="553"/>
    </row>
    <row r="121" spans="1:16" ht="11.25" customHeight="1" x14ac:dyDescent="0.2">
      <c r="A121" s="279" t="s">
        <v>379</v>
      </c>
      <c r="B121" s="551" t="s">
        <v>832</v>
      </c>
      <c r="C121" s="375"/>
      <c r="D121" s="554" t="s">
        <v>994</v>
      </c>
      <c r="E121" s="87"/>
      <c r="F121" s="86" t="s">
        <v>102</v>
      </c>
      <c r="G121" s="86">
        <v>3</v>
      </c>
      <c r="H121" s="86">
        <v>5</v>
      </c>
      <c r="I121" s="86">
        <v>3</v>
      </c>
      <c r="J121" s="86" t="s">
        <v>444</v>
      </c>
      <c r="K121" s="87"/>
      <c r="L121" s="87"/>
      <c r="M121" s="58" t="s">
        <v>994</v>
      </c>
      <c r="N121" s="54"/>
      <c r="O121" s="58">
        <v>3</v>
      </c>
      <c r="P121" s="557"/>
    </row>
    <row r="122" spans="1:16" ht="11.25" customHeight="1" x14ac:dyDescent="0.2">
      <c r="A122" s="279" t="s">
        <v>121</v>
      </c>
      <c r="B122" s="551" t="s">
        <v>831</v>
      </c>
      <c r="C122" s="376"/>
      <c r="D122" s="554">
        <v>5</v>
      </c>
      <c r="E122" s="85"/>
      <c r="F122" s="85"/>
      <c r="G122" s="85"/>
      <c r="H122" s="85"/>
      <c r="I122" s="87"/>
      <c r="J122" s="87"/>
      <c r="K122" s="87"/>
      <c r="L122" s="87"/>
      <c r="M122" s="55"/>
      <c r="N122" s="55"/>
      <c r="O122" s="55"/>
      <c r="P122" s="553"/>
    </row>
    <row r="123" spans="1:16" ht="11.25" customHeight="1" x14ac:dyDescent="0.2">
      <c r="A123" s="279" t="s">
        <v>511</v>
      </c>
      <c r="B123" s="551" t="s">
        <v>831</v>
      </c>
      <c r="C123" s="375"/>
      <c r="D123" s="552"/>
      <c r="E123" s="85"/>
      <c r="F123" s="85"/>
      <c r="G123" s="85"/>
      <c r="H123" s="85"/>
      <c r="I123" s="85"/>
      <c r="J123" s="86">
        <v>3</v>
      </c>
      <c r="K123" s="86" t="s">
        <v>431</v>
      </c>
      <c r="L123" s="85"/>
      <c r="M123" s="54"/>
      <c r="N123" s="55"/>
      <c r="O123" s="55"/>
      <c r="P123" s="553"/>
    </row>
    <row r="124" spans="1:16" ht="11.25" customHeight="1" x14ac:dyDescent="0.2">
      <c r="A124" s="279" t="s">
        <v>512</v>
      </c>
      <c r="B124" s="551" t="s">
        <v>831</v>
      </c>
      <c r="C124" s="375"/>
      <c r="D124" s="554" t="s">
        <v>450</v>
      </c>
      <c r="E124" s="58">
        <v>1</v>
      </c>
      <c r="F124" s="87"/>
      <c r="G124" s="85"/>
      <c r="H124" s="85"/>
      <c r="I124" s="86">
        <v>5</v>
      </c>
      <c r="J124" s="85"/>
      <c r="K124" s="87"/>
      <c r="L124" s="58">
        <v>1</v>
      </c>
      <c r="M124" s="55"/>
      <c r="N124" s="58" t="s">
        <v>498</v>
      </c>
      <c r="O124" s="58" t="s">
        <v>435</v>
      </c>
      <c r="P124" s="553" t="s">
        <v>908</v>
      </c>
    </row>
    <row r="125" spans="1:16" ht="11.25" customHeight="1" x14ac:dyDescent="0.2">
      <c r="A125" s="279" t="s">
        <v>867</v>
      </c>
      <c r="B125" s="551" t="s">
        <v>831</v>
      </c>
      <c r="C125" s="375"/>
      <c r="D125" s="552"/>
      <c r="E125" s="85"/>
      <c r="F125" s="87"/>
      <c r="G125" s="85"/>
      <c r="H125" s="85"/>
      <c r="I125" s="85"/>
      <c r="J125" s="85"/>
      <c r="K125" s="87"/>
      <c r="L125" s="87"/>
      <c r="M125" s="55"/>
      <c r="N125" s="55"/>
      <c r="O125" s="58" t="s">
        <v>435</v>
      </c>
      <c r="P125" s="553"/>
    </row>
    <row r="126" spans="1:16" ht="11.25" customHeight="1" x14ac:dyDescent="0.2">
      <c r="A126" s="279" t="s">
        <v>122</v>
      </c>
      <c r="B126" s="551" t="s">
        <v>439</v>
      </c>
      <c r="C126" s="376"/>
      <c r="D126" s="552"/>
      <c r="E126" s="85"/>
      <c r="F126" s="86" t="s">
        <v>431</v>
      </c>
      <c r="G126" s="85"/>
      <c r="H126" s="85"/>
      <c r="I126" s="86" t="s">
        <v>495</v>
      </c>
      <c r="J126" s="87"/>
      <c r="K126" s="87"/>
      <c r="L126" s="87"/>
      <c r="M126" s="55"/>
      <c r="N126" s="55"/>
      <c r="O126" s="58">
        <v>2</v>
      </c>
      <c r="P126" s="553"/>
    </row>
    <row r="127" spans="1:16" ht="11.25" customHeight="1" x14ac:dyDescent="0.2">
      <c r="A127" s="279" t="s">
        <v>513</v>
      </c>
      <c r="B127" s="551" t="s">
        <v>25</v>
      </c>
      <c r="C127" s="375"/>
      <c r="D127" s="554" t="s">
        <v>437</v>
      </c>
      <c r="E127" s="85"/>
      <c r="F127" s="87"/>
      <c r="G127" s="85"/>
      <c r="H127" s="85"/>
      <c r="I127" s="86" t="s">
        <v>431</v>
      </c>
      <c r="J127" s="85"/>
      <c r="K127" s="85"/>
      <c r="L127" s="86" t="s">
        <v>441</v>
      </c>
      <c r="M127" s="55"/>
      <c r="N127" s="58">
        <v>2</v>
      </c>
      <c r="O127" s="58">
        <v>2</v>
      </c>
      <c r="P127" s="553"/>
    </row>
    <row r="128" spans="1:16" ht="11.25" customHeight="1" x14ac:dyDescent="0.2">
      <c r="A128" s="279" t="s">
        <v>123</v>
      </c>
      <c r="B128" s="551" t="s">
        <v>831</v>
      </c>
      <c r="C128" s="376"/>
      <c r="D128" s="554">
        <v>5</v>
      </c>
      <c r="E128" s="85"/>
      <c r="F128" s="85"/>
      <c r="G128" s="86">
        <v>5</v>
      </c>
      <c r="H128" s="85"/>
      <c r="I128" s="87"/>
      <c r="J128" s="87"/>
      <c r="K128" s="87"/>
      <c r="L128" s="87"/>
      <c r="M128" s="55"/>
      <c r="N128" s="55"/>
      <c r="O128" s="55"/>
      <c r="P128" s="553"/>
    </row>
    <row r="129" spans="1:16" ht="11.25" customHeight="1" x14ac:dyDescent="0.2">
      <c r="A129" s="279" t="s">
        <v>27</v>
      </c>
      <c r="B129" s="551" t="s">
        <v>439</v>
      </c>
      <c r="C129" s="375"/>
      <c r="D129" s="555"/>
      <c r="E129" s="87"/>
      <c r="F129" s="87"/>
      <c r="G129" s="87"/>
      <c r="H129" s="87"/>
      <c r="I129" s="87"/>
      <c r="J129" s="87"/>
      <c r="K129" s="87"/>
      <c r="L129" s="87"/>
      <c r="M129" s="55"/>
      <c r="N129" s="55"/>
      <c r="O129" s="55"/>
      <c r="P129" s="553" t="s">
        <v>822</v>
      </c>
    </row>
    <row r="130" spans="1:16" ht="11.25" customHeight="1" x14ac:dyDescent="0.2">
      <c r="A130" s="279" t="s">
        <v>514</v>
      </c>
      <c r="B130" s="551" t="s">
        <v>25</v>
      </c>
      <c r="C130" s="375"/>
      <c r="D130" s="554">
        <v>5</v>
      </c>
      <c r="E130" s="85"/>
      <c r="F130" s="87"/>
      <c r="G130" s="85"/>
      <c r="H130" s="85"/>
      <c r="I130" s="85"/>
      <c r="J130" s="85"/>
      <c r="K130" s="86">
        <v>5</v>
      </c>
      <c r="L130" s="85"/>
      <c r="M130" s="54"/>
      <c r="N130" s="54"/>
      <c r="O130" s="54"/>
      <c r="P130" s="553"/>
    </row>
    <row r="131" spans="1:16" ht="11.25" customHeight="1" x14ac:dyDescent="0.2">
      <c r="A131" s="279" t="s">
        <v>515</v>
      </c>
      <c r="B131" s="551" t="s">
        <v>25</v>
      </c>
      <c r="C131" s="375"/>
      <c r="D131" s="554" t="s">
        <v>433</v>
      </c>
      <c r="E131" s="85"/>
      <c r="F131" s="87"/>
      <c r="G131" s="85"/>
      <c r="H131" s="85"/>
      <c r="I131" s="85"/>
      <c r="J131" s="85"/>
      <c r="K131" s="85"/>
      <c r="L131" s="86" t="s">
        <v>433</v>
      </c>
      <c r="M131" s="54"/>
      <c r="N131" s="54"/>
      <c r="O131" s="55"/>
      <c r="P131" s="553"/>
    </row>
    <row r="132" spans="1:16" ht="11.25" customHeight="1" x14ac:dyDescent="0.2">
      <c r="A132" s="279" t="s">
        <v>516</v>
      </c>
      <c r="B132" s="551" t="s">
        <v>25</v>
      </c>
      <c r="C132" s="375"/>
      <c r="D132" s="554" t="s">
        <v>450</v>
      </c>
      <c r="E132" s="87"/>
      <c r="F132" s="87"/>
      <c r="G132" s="87"/>
      <c r="H132" s="87"/>
      <c r="I132" s="87"/>
      <c r="J132" s="87"/>
      <c r="K132" s="86" t="s">
        <v>498</v>
      </c>
      <c r="L132" s="87"/>
      <c r="M132" s="55"/>
      <c r="N132" s="55"/>
      <c r="O132" s="55"/>
      <c r="P132" s="553"/>
    </row>
    <row r="133" spans="1:16" ht="11.25" customHeight="1" x14ac:dyDescent="0.2">
      <c r="A133" s="279" t="s">
        <v>124</v>
      </c>
      <c r="B133" s="551" t="s">
        <v>831</v>
      </c>
      <c r="C133" s="376"/>
      <c r="D133" s="554">
        <v>1</v>
      </c>
      <c r="E133" s="85"/>
      <c r="F133" s="86">
        <v>1</v>
      </c>
      <c r="G133" s="85"/>
      <c r="H133" s="85"/>
      <c r="I133" s="87"/>
      <c r="J133" s="87"/>
      <c r="K133" s="87"/>
      <c r="L133" s="87"/>
      <c r="M133" s="58">
        <v>1</v>
      </c>
      <c r="N133" s="55"/>
      <c r="O133" s="55"/>
      <c r="P133" s="553"/>
    </row>
    <row r="134" spans="1:16" ht="11.25" customHeight="1" x14ac:dyDescent="0.2">
      <c r="A134" s="279" t="s">
        <v>125</v>
      </c>
      <c r="B134" s="551" t="s">
        <v>831</v>
      </c>
      <c r="C134" s="376"/>
      <c r="D134" s="552"/>
      <c r="E134" s="85"/>
      <c r="F134" s="85"/>
      <c r="G134" s="85"/>
      <c r="H134" s="85"/>
      <c r="I134" s="87"/>
      <c r="J134" s="87"/>
      <c r="K134" s="87"/>
      <c r="L134" s="87"/>
      <c r="M134" s="55"/>
      <c r="N134" s="55"/>
      <c r="O134" s="55"/>
      <c r="P134" s="553"/>
    </row>
    <row r="135" spans="1:16" ht="11.25" customHeight="1" x14ac:dyDescent="0.2">
      <c r="A135" s="279" t="s">
        <v>517</v>
      </c>
      <c r="B135" s="551" t="s">
        <v>831</v>
      </c>
      <c r="C135" s="375"/>
      <c r="D135" s="554">
        <v>2</v>
      </c>
      <c r="E135" s="86">
        <v>2</v>
      </c>
      <c r="F135" s="85"/>
      <c r="G135" s="85"/>
      <c r="H135" s="86">
        <v>2</v>
      </c>
      <c r="I135" s="86">
        <v>5</v>
      </c>
      <c r="J135" s="85"/>
      <c r="K135" s="85"/>
      <c r="L135" s="86" t="s">
        <v>433</v>
      </c>
      <c r="M135" s="58" t="s">
        <v>433</v>
      </c>
      <c r="N135" s="54"/>
      <c r="O135" s="58">
        <v>2</v>
      </c>
      <c r="P135" s="553"/>
    </row>
    <row r="136" spans="1:16" ht="11.25" customHeight="1" x14ac:dyDescent="0.2">
      <c r="A136" s="279" t="s">
        <v>380</v>
      </c>
      <c r="B136" s="551" t="s">
        <v>831</v>
      </c>
      <c r="C136" s="375"/>
      <c r="D136" s="554" t="s">
        <v>431</v>
      </c>
      <c r="E136" s="87"/>
      <c r="F136" s="86" t="s">
        <v>102</v>
      </c>
      <c r="G136" s="87"/>
      <c r="H136" s="87"/>
      <c r="I136" s="87"/>
      <c r="J136" s="87"/>
      <c r="K136" s="86" t="s">
        <v>431</v>
      </c>
      <c r="L136" s="86" t="s">
        <v>450</v>
      </c>
      <c r="M136" s="58">
        <v>2</v>
      </c>
      <c r="N136" s="58" t="s">
        <v>438</v>
      </c>
      <c r="O136" s="54"/>
      <c r="P136" s="553"/>
    </row>
    <row r="137" spans="1:16" ht="11.25" customHeight="1" x14ac:dyDescent="0.2">
      <c r="A137" s="279" t="s">
        <v>28</v>
      </c>
      <c r="B137" s="551" t="s">
        <v>832</v>
      </c>
      <c r="C137" s="375"/>
      <c r="D137" s="554">
        <v>3</v>
      </c>
      <c r="E137" s="87"/>
      <c r="F137" s="87"/>
      <c r="G137" s="86">
        <v>3</v>
      </c>
      <c r="H137" s="87"/>
      <c r="I137" s="87"/>
      <c r="J137" s="86">
        <v>3</v>
      </c>
      <c r="K137" s="86">
        <v>3</v>
      </c>
      <c r="L137" s="87"/>
      <c r="M137" s="55"/>
      <c r="N137" s="55"/>
      <c r="O137" s="54"/>
      <c r="P137" s="553"/>
    </row>
    <row r="138" spans="1:16" ht="11.25" customHeight="1" x14ac:dyDescent="0.2">
      <c r="A138" s="279" t="s">
        <v>66</v>
      </c>
      <c r="B138" s="551" t="s">
        <v>831</v>
      </c>
      <c r="C138" s="375"/>
      <c r="D138" s="59">
        <v>8</v>
      </c>
      <c r="E138" s="85"/>
      <c r="F138" s="84"/>
      <c r="G138" s="84"/>
      <c r="H138" s="85"/>
      <c r="I138" s="86">
        <v>8</v>
      </c>
      <c r="J138" s="85"/>
      <c r="K138" s="86">
        <v>8</v>
      </c>
      <c r="L138" s="86">
        <v>8</v>
      </c>
      <c r="M138" s="54"/>
      <c r="N138" s="54"/>
      <c r="O138" s="57"/>
      <c r="P138" s="56" t="s">
        <v>430</v>
      </c>
    </row>
    <row r="139" spans="1:16" ht="11.25" customHeight="1" x14ac:dyDescent="0.2">
      <c r="A139" s="279" t="s">
        <v>65</v>
      </c>
      <c r="B139" s="551" t="s">
        <v>831</v>
      </c>
      <c r="C139" s="375"/>
      <c r="D139" s="59">
        <v>8</v>
      </c>
      <c r="E139" s="85"/>
      <c r="F139" s="84"/>
      <c r="G139" s="84"/>
      <c r="H139" s="85"/>
      <c r="I139" s="86">
        <v>8</v>
      </c>
      <c r="J139" s="85"/>
      <c r="K139" s="86">
        <v>8</v>
      </c>
      <c r="L139" s="86">
        <v>8</v>
      </c>
      <c r="M139" s="54"/>
      <c r="N139" s="54"/>
      <c r="O139" s="57"/>
      <c r="P139" s="56" t="s">
        <v>430</v>
      </c>
    </row>
    <row r="140" spans="1:16" ht="11.25" customHeight="1" x14ac:dyDescent="0.2">
      <c r="A140" s="279" t="s">
        <v>825</v>
      </c>
      <c r="B140" s="551" t="s">
        <v>831</v>
      </c>
      <c r="C140" s="375"/>
      <c r="D140" s="59">
        <v>8</v>
      </c>
      <c r="E140" s="85"/>
      <c r="F140" s="84"/>
      <c r="G140" s="84"/>
      <c r="H140" s="85"/>
      <c r="I140" s="86">
        <v>8</v>
      </c>
      <c r="J140" s="85"/>
      <c r="K140" s="86">
        <v>8</v>
      </c>
      <c r="L140" s="86">
        <v>8</v>
      </c>
      <c r="M140" s="54"/>
      <c r="N140" s="54"/>
      <c r="O140" s="57"/>
      <c r="P140" s="56" t="s">
        <v>430</v>
      </c>
    </row>
    <row r="141" spans="1:16" ht="11.25" customHeight="1" x14ac:dyDescent="0.2">
      <c r="A141" s="279" t="s">
        <v>868</v>
      </c>
      <c r="B141" s="551" t="s">
        <v>831</v>
      </c>
      <c r="C141" s="375"/>
      <c r="D141" s="552"/>
      <c r="E141" s="85"/>
      <c r="F141" s="85"/>
      <c r="G141" s="86" t="s">
        <v>431</v>
      </c>
      <c r="H141" s="85"/>
      <c r="I141" s="85"/>
      <c r="J141" s="85"/>
      <c r="K141" s="85"/>
      <c r="L141" s="85"/>
      <c r="M141" s="54"/>
      <c r="N141" s="54"/>
      <c r="O141" s="55"/>
      <c r="P141" s="553"/>
    </row>
    <row r="142" spans="1:16" ht="11.25" customHeight="1" x14ac:dyDescent="0.2">
      <c r="A142" s="279" t="s">
        <v>869</v>
      </c>
      <c r="B142" s="551" t="s">
        <v>831</v>
      </c>
      <c r="C142" s="375"/>
      <c r="D142" s="554" t="s">
        <v>432</v>
      </c>
      <c r="E142" s="86">
        <v>7</v>
      </c>
      <c r="F142" s="85"/>
      <c r="G142" s="85"/>
      <c r="H142" s="85"/>
      <c r="I142" s="85"/>
      <c r="J142" s="85"/>
      <c r="K142" s="85"/>
      <c r="L142" s="58">
        <v>1</v>
      </c>
      <c r="M142" s="54"/>
      <c r="N142" s="54"/>
      <c r="O142" s="55"/>
      <c r="P142" s="553"/>
    </row>
    <row r="143" spans="1:16" ht="11.25" customHeight="1" x14ac:dyDescent="0.2">
      <c r="A143" s="279" t="s">
        <v>518</v>
      </c>
      <c r="B143" s="551" t="s">
        <v>25</v>
      </c>
      <c r="C143" s="375"/>
      <c r="D143" s="554">
        <v>5</v>
      </c>
      <c r="E143" s="85"/>
      <c r="F143" s="85"/>
      <c r="G143" s="85"/>
      <c r="H143" s="85"/>
      <c r="I143" s="86">
        <v>6</v>
      </c>
      <c r="J143" s="86">
        <v>7</v>
      </c>
      <c r="K143" s="85"/>
      <c r="L143" s="85"/>
      <c r="M143" s="54"/>
      <c r="N143" s="54"/>
      <c r="O143" s="58">
        <v>2</v>
      </c>
      <c r="P143" s="553"/>
    </row>
    <row r="144" spans="1:16" ht="11.25" customHeight="1" x14ac:dyDescent="0.2">
      <c r="A144" s="279" t="s">
        <v>519</v>
      </c>
      <c r="B144" s="551" t="s">
        <v>832</v>
      </c>
      <c r="C144" s="375" t="s">
        <v>341</v>
      </c>
      <c r="D144" s="554" t="s">
        <v>455</v>
      </c>
      <c r="E144" s="85"/>
      <c r="F144" s="86" t="s">
        <v>98</v>
      </c>
      <c r="G144" s="85"/>
      <c r="H144" s="58">
        <v>1</v>
      </c>
      <c r="I144" s="86">
        <v>3</v>
      </c>
      <c r="J144" s="86">
        <v>6</v>
      </c>
      <c r="K144" s="86" t="s">
        <v>455</v>
      </c>
      <c r="L144" s="86" t="s">
        <v>994</v>
      </c>
      <c r="M144" s="54"/>
      <c r="N144" s="55"/>
      <c r="O144" s="54"/>
      <c r="P144" s="553"/>
    </row>
    <row r="145" spans="1:16" ht="11.25" customHeight="1" x14ac:dyDescent="0.2">
      <c r="A145" s="279" t="s">
        <v>520</v>
      </c>
      <c r="B145" s="551" t="s">
        <v>831</v>
      </c>
      <c r="C145" s="375"/>
      <c r="D145" s="554" t="s">
        <v>441</v>
      </c>
      <c r="E145" s="87"/>
      <c r="F145" s="86">
        <v>1</v>
      </c>
      <c r="G145" s="87"/>
      <c r="H145" s="87"/>
      <c r="I145" s="87"/>
      <c r="J145" s="87"/>
      <c r="K145" s="86" t="s">
        <v>906</v>
      </c>
      <c r="L145" s="87"/>
      <c r="M145" s="58">
        <v>1</v>
      </c>
      <c r="N145" s="54"/>
      <c r="O145" s="54"/>
      <c r="P145" s="553"/>
    </row>
    <row r="146" spans="1:16" ht="11.25" customHeight="1" x14ac:dyDescent="0.2">
      <c r="A146" s="279" t="s">
        <v>521</v>
      </c>
      <c r="B146" s="551" t="s">
        <v>832</v>
      </c>
      <c r="C146" s="375"/>
      <c r="D146" s="554">
        <v>2</v>
      </c>
      <c r="E146" s="85"/>
      <c r="F146" s="85"/>
      <c r="G146" s="85"/>
      <c r="H146" s="85"/>
      <c r="I146" s="85"/>
      <c r="J146" s="85"/>
      <c r="K146" s="85"/>
      <c r="L146" s="85"/>
      <c r="M146" s="54"/>
      <c r="N146" s="54"/>
      <c r="O146" s="54"/>
      <c r="P146" s="553"/>
    </row>
    <row r="147" spans="1:16" ht="11.25" customHeight="1" x14ac:dyDescent="0.2">
      <c r="A147" s="279" t="s">
        <v>126</v>
      </c>
      <c r="B147" s="551" t="s">
        <v>831</v>
      </c>
      <c r="C147" s="376"/>
      <c r="D147" s="552"/>
      <c r="E147" s="85"/>
      <c r="F147" s="86">
        <v>2</v>
      </c>
      <c r="G147" s="85"/>
      <c r="H147" s="85"/>
      <c r="I147" s="87"/>
      <c r="J147" s="87"/>
      <c r="K147" s="86">
        <v>5</v>
      </c>
      <c r="L147" s="87"/>
      <c r="M147" s="58" t="s">
        <v>446</v>
      </c>
      <c r="N147" s="55"/>
      <c r="O147" s="55"/>
      <c r="P147" s="553"/>
    </row>
    <row r="148" spans="1:16" ht="11.25" customHeight="1" x14ac:dyDescent="0.2">
      <c r="A148" s="279" t="s">
        <v>127</v>
      </c>
      <c r="B148" s="551" t="s">
        <v>831</v>
      </c>
      <c r="C148" s="376"/>
      <c r="D148" s="554" t="s">
        <v>995</v>
      </c>
      <c r="E148" s="85"/>
      <c r="F148" s="85"/>
      <c r="G148" s="85"/>
      <c r="H148" s="85"/>
      <c r="I148" s="87"/>
      <c r="J148" s="87"/>
      <c r="K148" s="87"/>
      <c r="L148" s="87"/>
      <c r="M148" s="55"/>
      <c r="N148" s="55"/>
      <c r="O148" s="55"/>
      <c r="P148" s="553"/>
    </row>
    <row r="149" spans="1:16" ht="11.25" customHeight="1" x14ac:dyDescent="0.2">
      <c r="A149" s="279" t="s">
        <v>128</v>
      </c>
      <c r="B149" s="551" t="s">
        <v>1092</v>
      </c>
      <c r="C149" s="375" t="s">
        <v>341</v>
      </c>
      <c r="D149" s="554">
        <v>3</v>
      </c>
      <c r="E149" s="85"/>
      <c r="F149" s="85"/>
      <c r="G149" s="85"/>
      <c r="H149" s="85"/>
      <c r="I149" s="86" t="s">
        <v>97</v>
      </c>
      <c r="J149" s="87"/>
      <c r="K149" s="86">
        <v>3</v>
      </c>
      <c r="L149" s="87"/>
      <c r="M149" s="55"/>
      <c r="N149" s="58">
        <v>3</v>
      </c>
      <c r="O149" s="55"/>
      <c r="P149" s="553"/>
    </row>
    <row r="150" spans="1:16" ht="11.25" customHeight="1" x14ac:dyDescent="0.2">
      <c r="A150" s="279" t="s">
        <v>129</v>
      </c>
      <c r="B150" s="551" t="s">
        <v>831</v>
      </c>
      <c r="C150" s="376"/>
      <c r="D150" s="552"/>
      <c r="E150" s="85"/>
      <c r="F150" s="85"/>
      <c r="G150" s="85"/>
      <c r="H150" s="85"/>
      <c r="I150" s="87"/>
      <c r="J150" s="87"/>
      <c r="K150" s="87"/>
      <c r="L150" s="87"/>
      <c r="M150" s="55"/>
      <c r="N150" s="55"/>
      <c r="O150" s="55"/>
      <c r="P150" s="559" t="s">
        <v>453</v>
      </c>
    </row>
    <row r="151" spans="1:16" ht="11.25" customHeight="1" x14ac:dyDescent="0.2">
      <c r="A151" s="279" t="s">
        <v>643</v>
      </c>
      <c r="B151" s="551" t="s">
        <v>25</v>
      </c>
      <c r="C151" s="376"/>
      <c r="D151" s="554">
        <v>5</v>
      </c>
      <c r="E151" s="85"/>
      <c r="F151" s="85"/>
      <c r="G151" s="85"/>
      <c r="H151" s="85"/>
      <c r="I151" s="86">
        <v>5</v>
      </c>
      <c r="J151" s="87"/>
      <c r="K151" s="87"/>
      <c r="L151" s="87"/>
      <c r="M151" s="55"/>
      <c r="N151" s="55"/>
      <c r="O151" s="58">
        <v>2</v>
      </c>
      <c r="P151" s="553"/>
    </row>
    <row r="152" spans="1:16" ht="11.25" customHeight="1" x14ac:dyDescent="0.2">
      <c r="A152" s="279" t="s">
        <v>644</v>
      </c>
      <c r="B152" s="551" t="s">
        <v>831</v>
      </c>
      <c r="C152" s="376"/>
      <c r="D152" s="554">
        <v>2</v>
      </c>
      <c r="E152" s="85"/>
      <c r="F152" s="85"/>
      <c r="G152" s="85"/>
      <c r="H152" s="85"/>
      <c r="I152" s="86">
        <v>2</v>
      </c>
      <c r="J152" s="87"/>
      <c r="K152" s="86">
        <v>2</v>
      </c>
      <c r="L152" s="87"/>
      <c r="M152" s="55"/>
      <c r="N152" s="58">
        <v>2</v>
      </c>
      <c r="O152" s="58">
        <v>2</v>
      </c>
      <c r="P152" s="553"/>
    </row>
    <row r="153" spans="1:16" ht="11.25" customHeight="1" x14ac:dyDescent="0.2">
      <c r="A153" s="279" t="s">
        <v>645</v>
      </c>
      <c r="B153" s="551" t="s">
        <v>439</v>
      </c>
      <c r="C153" s="376"/>
      <c r="D153" s="555"/>
      <c r="E153" s="85"/>
      <c r="F153" s="85"/>
      <c r="G153" s="85"/>
      <c r="H153" s="85"/>
      <c r="I153" s="87"/>
      <c r="J153" s="87"/>
      <c r="K153" s="87"/>
      <c r="L153" s="87"/>
      <c r="M153" s="55"/>
      <c r="N153" s="55"/>
      <c r="O153" s="55"/>
      <c r="P153" s="559" t="s">
        <v>453</v>
      </c>
    </row>
    <row r="154" spans="1:16" ht="11.25" customHeight="1" x14ac:dyDescent="0.2">
      <c r="A154" s="279" t="s">
        <v>646</v>
      </c>
      <c r="B154" s="551" t="s">
        <v>25</v>
      </c>
      <c r="C154" s="376"/>
      <c r="D154" s="554" t="s">
        <v>909</v>
      </c>
      <c r="E154" s="85"/>
      <c r="F154" s="85"/>
      <c r="G154" s="85"/>
      <c r="H154" s="86" t="s">
        <v>433</v>
      </c>
      <c r="I154" s="86" t="s">
        <v>432</v>
      </c>
      <c r="J154" s="87"/>
      <c r="K154" s="87"/>
      <c r="L154" s="87"/>
      <c r="M154" s="58">
        <v>6</v>
      </c>
      <c r="N154" s="55"/>
      <c r="O154" s="58" t="s">
        <v>433</v>
      </c>
      <c r="P154" s="553"/>
    </row>
    <row r="155" spans="1:16" ht="11.25" customHeight="1" x14ac:dyDescent="0.2">
      <c r="A155" s="279" t="s">
        <v>522</v>
      </c>
      <c r="B155" s="551" t="s">
        <v>831</v>
      </c>
      <c r="C155" s="375"/>
      <c r="D155" s="554">
        <v>3</v>
      </c>
      <c r="E155" s="85"/>
      <c r="F155" s="85"/>
      <c r="G155" s="85"/>
      <c r="H155" s="85"/>
      <c r="I155" s="85"/>
      <c r="J155" s="85"/>
      <c r="K155" s="86">
        <v>3</v>
      </c>
      <c r="L155" s="85"/>
      <c r="M155" s="54"/>
      <c r="N155" s="58" t="s">
        <v>433</v>
      </c>
      <c r="O155" s="54"/>
      <c r="P155" s="553"/>
    </row>
    <row r="156" spans="1:16" ht="11.25" customHeight="1" x14ac:dyDescent="0.2">
      <c r="A156" s="279" t="s">
        <v>523</v>
      </c>
      <c r="B156" s="551" t="s">
        <v>833</v>
      </c>
      <c r="C156" s="375" t="s">
        <v>341</v>
      </c>
      <c r="D156" s="554" t="s">
        <v>436</v>
      </c>
      <c r="E156" s="87"/>
      <c r="F156" s="86" t="s">
        <v>102</v>
      </c>
      <c r="G156" s="87"/>
      <c r="H156" s="87"/>
      <c r="I156" s="86" t="s">
        <v>433</v>
      </c>
      <c r="J156" s="86">
        <v>3</v>
      </c>
      <c r="K156" s="87"/>
      <c r="L156" s="86">
        <v>3</v>
      </c>
      <c r="M156" s="58" t="s">
        <v>102</v>
      </c>
      <c r="N156" s="55"/>
      <c r="O156" s="58">
        <v>2</v>
      </c>
      <c r="P156" s="553" t="s">
        <v>822</v>
      </c>
    </row>
    <row r="157" spans="1:16" ht="11.25" customHeight="1" x14ac:dyDescent="0.2">
      <c r="A157" s="279" t="s">
        <v>524</v>
      </c>
      <c r="B157" s="551" t="s">
        <v>831</v>
      </c>
      <c r="C157" s="375"/>
      <c r="D157" s="555"/>
      <c r="E157" s="87"/>
      <c r="F157" s="87"/>
      <c r="G157" s="87"/>
      <c r="H157" s="87"/>
      <c r="I157" s="87"/>
      <c r="J157" s="87"/>
      <c r="K157" s="87"/>
      <c r="L157" s="86" t="s">
        <v>99</v>
      </c>
      <c r="M157" s="55"/>
      <c r="N157" s="58">
        <v>1</v>
      </c>
      <c r="O157" s="55"/>
      <c r="P157" s="553"/>
    </row>
    <row r="158" spans="1:16" ht="11.25" customHeight="1" thickBot="1" x14ac:dyDescent="0.25">
      <c r="A158" s="281" t="s">
        <v>525</v>
      </c>
      <c r="B158" s="560" t="s">
        <v>831</v>
      </c>
      <c r="C158" s="378"/>
      <c r="D158" s="561"/>
      <c r="E158" s="60">
        <v>1</v>
      </c>
      <c r="F158" s="61"/>
      <c r="G158" s="60">
        <v>3</v>
      </c>
      <c r="H158" s="61"/>
      <c r="I158" s="60" t="s">
        <v>910</v>
      </c>
      <c r="J158" s="61"/>
      <c r="K158" s="61"/>
      <c r="L158" s="61"/>
      <c r="M158" s="62"/>
      <c r="N158" s="63">
        <v>1</v>
      </c>
      <c r="O158" s="62"/>
      <c r="P158" s="562"/>
    </row>
    <row r="159" spans="1:16" ht="11.25" customHeight="1" thickTop="1" x14ac:dyDescent="0.2">
      <c r="A159" s="290" t="s">
        <v>529</v>
      </c>
      <c r="B159" s="9"/>
      <c r="C159" s="9"/>
      <c r="D159" s="9"/>
      <c r="E159" s="9"/>
      <c r="F159" s="9"/>
      <c r="G159" s="9"/>
      <c r="H159" s="9"/>
      <c r="I159" s="9"/>
      <c r="J159" s="9"/>
      <c r="K159" s="9"/>
      <c r="L159" s="64"/>
      <c r="M159" s="32"/>
      <c r="N159" s="32"/>
      <c r="O159" s="32"/>
      <c r="P159" s="563"/>
    </row>
    <row r="160" spans="1:16" ht="11.25" customHeight="1" x14ac:dyDescent="0.2">
      <c r="A160" s="65" t="s">
        <v>30</v>
      </c>
      <c r="B160" s="9"/>
      <c r="C160" s="9"/>
      <c r="D160" s="9"/>
      <c r="E160" s="9"/>
      <c r="F160" s="9"/>
      <c r="G160" s="9"/>
      <c r="H160" s="9"/>
      <c r="I160" s="9"/>
      <c r="J160" s="9"/>
      <c r="K160" s="9"/>
      <c r="L160" s="64"/>
      <c r="M160" s="32"/>
      <c r="N160" s="32"/>
      <c r="O160" s="32"/>
      <c r="P160" s="563"/>
    </row>
    <row r="161" spans="1:16" ht="11.25" customHeight="1" x14ac:dyDescent="0.2">
      <c r="A161" s="65" t="s">
        <v>1121</v>
      </c>
      <c r="B161" s="9"/>
      <c r="C161" s="9"/>
      <c r="D161" s="9"/>
      <c r="E161" s="9"/>
      <c r="F161" s="9"/>
      <c r="G161" s="9"/>
      <c r="H161" s="9"/>
      <c r="I161" s="9"/>
      <c r="J161" s="9"/>
      <c r="K161" s="9"/>
      <c r="L161" s="64"/>
      <c r="M161" s="32"/>
      <c r="N161" s="32"/>
      <c r="O161" s="32"/>
      <c r="P161" s="563"/>
    </row>
    <row r="162" spans="1:16" ht="11.25" customHeight="1" x14ac:dyDescent="0.2">
      <c r="A162" s="65" t="s">
        <v>209</v>
      </c>
      <c r="B162" s="9"/>
      <c r="C162" s="9"/>
      <c r="D162" s="9"/>
      <c r="E162" s="9"/>
      <c r="F162" s="9"/>
      <c r="G162" s="9"/>
      <c r="H162" s="9"/>
      <c r="I162" s="9"/>
      <c r="J162" s="9"/>
      <c r="K162" s="9"/>
      <c r="L162" s="64"/>
      <c r="M162" s="32"/>
      <c r="N162" s="32"/>
      <c r="O162" s="32"/>
      <c r="P162" s="563"/>
    </row>
    <row r="163" spans="1:16" ht="11.25" customHeight="1" x14ac:dyDescent="0.2">
      <c r="A163" s="65" t="s">
        <v>749</v>
      </c>
      <c r="B163" s="9"/>
      <c r="C163" s="9"/>
      <c r="D163" s="9"/>
      <c r="E163" s="9"/>
      <c r="F163" s="9"/>
      <c r="G163" s="9"/>
      <c r="H163" s="9"/>
      <c r="I163" s="9"/>
      <c r="J163" s="9"/>
      <c r="K163" s="9"/>
      <c r="L163" s="64"/>
      <c r="M163" s="32"/>
      <c r="N163" s="32"/>
      <c r="O163" s="32"/>
      <c r="P163" s="563"/>
    </row>
    <row r="164" spans="1:16" ht="11.25" customHeight="1" x14ac:dyDescent="0.2">
      <c r="A164" s="564"/>
      <c r="B164" s="9"/>
      <c r="C164" s="9"/>
      <c r="D164" s="9"/>
      <c r="E164" s="9"/>
      <c r="F164" s="9"/>
      <c r="G164" s="9"/>
      <c r="H164" s="9"/>
      <c r="I164" s="9"/>
      <c r="J164" s="9"/>
      <c r="K164" s="9"/>
      <c r="L164" s="64"/>
      <c r="M164" s="32"/>
      <c r="N164" s="32"/>
      <c r="O164" s="32"/>
      <c r="P164" s="563"/>
    </row>
    <row r="165" spans="1:16" ht="11.25" customHeight="1" x14ac:dyDescent="0.2">
      <c r="A165" s="66" t="s">
        <v>937</v>
      </c>
      <c r="B165" s="9"/>
      <c r="C165" s="9"/>
      <c r="D165" s="9"/>
      <c r="E165" s="9"/>
      <c r="F165" s="9"/>
      <c r="G165" s="9"/>
      <c r="H165" s="9"/>
      <c r="I165" s="9"/>
      <c r="J165" s="9"/>
      <c r="K165" s="9"/>
      <c r="L165" s="64"/>
      <c r="M165" s="32"/>
      <c r="N165" s="32"/>
      <c r="O165" s="32"/>
      <c r="P165" s="563"/>
    </row>
    <row r="166" spans="1:16" ht="11.25" customHeight="1" x14ac:dyDescent="0.2">
      <c r="A166" s="67" t="s">
        <v>938</v>
      </c>
      <c r="B166" s="9"/>
      <c r="C166" s="9"/>
      <c r="D166" s="9"/>
      <c r="E166" s="9"/>
      <c r="F166" s="9"/>
      <c r="G166" s="9"/>
      <c r="H166" s="9"/>
      <c r="I166" s="9"/>
      <c r="J166" s="9"/>
      <c r="K166" s="9"/>
      <c r="L166" s="64"/>
      <c r="M166" s="32"/>
      <c r="N166" s="32"/>
      <c r="O166" s="32"/>
      <c r="P166" s="563"/>
    </row>
    <row r="167" spans="1:16" ht="11.25" customHeight="1" x14ac:dyDescent="0.2">
      <c r="A167" s="67" t="s">
        <v>939</v>
      </c>
      <c r="B167" s="9"/>
      <c r="C167" s="9"/>
      <c r="D167" s="9"/>
      <c r="E167" s="9"/>
      <c r="F167" s="9"/>
      <c r="G167" s="9"/>
      <c r="H167" s="9"/>
      <c r="I167" s="9"/>
      <c r="J167" s="9"/>
      <c r="K167" s="9"/>
      <c r="L167" s="64"/>
      <c r="M167" s="32"/>
      <c r="N167" s="32"/>
      <c r="O167" s="32"/>
      <c r="P167" s="563"/>
    </row>
    <row r="168" spans="1:16" ht="11.25" customHeight="1" x14ac:dyDescent="0.2">
      <c r="A168" s="67" t="s">
        <v>940</v>
      </c>
      <c r="B168" s="9"/>
      <c r="C168" s="9"/>
      <c r="D168" s="9"/>
      <c r="E168" s="9"/>
      <c r="F168" s="9"/>
      <c r="G168" s="9"/>
      <c r="H168" s="9"/>
      <c r="I168" s="9"/>
      <c r="J168" s="9"/>
      <c r="K168" s="9"/>
      <c r="L168" s="64"/>
      <c r="M168" s="32"/>
      <c r="N168" s="32"/>
      <c r="O168" s="32"/>
      <c r="P168" s="563"/>
    </row>
    <row r="169" spans="1:16" ht="11.25" customHeight="1" x14ac:dyDescent="0.2">
      <c r="A169" s="67" t="s">
        <v>941</v>
      </c>
      <c r="B169" s="9"/>
      <c r="C169" s="9"/>
      <c r="D169" s="9"/>
      <c r="E169" s="9"/>
      <c r="F169" s="9"/>
      <c r="G169" s="9"/>
      <c r="H169" s="9"/>
      <c r="I169" s="9"/>
      <c r="J169" s="9"/>
      <c r="K169" s="9"/>
      <c r="L169" s="64"/>
      <c r="M169" s="32"/>
      <c r="N169" s="32"/>
      <c r="O169" s="32"/>
      <c r="P169" s="563"/>
    </row>
    <row r="170" spans="1:16" ht="11.25" customHeight="1" x14ac:dyDescent="0.2">
      <c r="A170" s="67" t="s">
        <v>942</v>
      </c>
      <c r="B170" s="9"/>
      <c r="C170" s="9"/>
      <c r="D170" s="9"/>
      <c r="E170" s="9"/>
      <c r="F170" s="9"/>
      <c r="G170" s="9"/>
      <c r="H170" s="9"/>
      <c r="I170" s="9"/>
      <c r="J170" s="9"/>
      <c r="K170" s="9"/>
      <c r="L170" s="64"/>
      <c r="M170" s="32"/>
      <c r="N170" s="32"/>
      <c r="O170" s="32"/>
      <c r="P170" s="563"/>
    </row>
    <row r="171" spans="1:16" ht="11.25" customHeight="1" x14ac:dyDescent="0.2">
      <c r="A171" s="67" t="s">
        <v>4</v>
      </c>
      <c r="B171" s="9"/>
      <c r="C171" s="9"/>
      <c r="D171" s="9"/>
      <c r="E171" s="9"/>
      <c r="F171" s="9"/>
      <c r="G171" s="9"/>
      <c r="H171" s="9"/>
      <c r="I171" s="9"/>
      <c r="J171" s="9"/>
      <c r="K171" s="9"/>
      <c r="L171" s="64"/>
      <c r="M171" s="32"/>
      <c r="N171" s="32"/>
      <c r="O171" s="32"/>
      <c r="P171" s="563"/>
    </row>
    <row r="172" spans="1:16" ht="11.25" customHeight="1" x14ac:dyDescent="0.2">
      <c r="A172" s="564"/>
      <c r="B172" s="9"/>
      <c r="C172" s="2"/>
      <c r="D172" s="9"/>
      <c r="E172" s="9"/>
      <c r="F172" s="9"/>
      <c r="G172" s="9"/>
      <c r="H172" s="9"/>
      <c r="I172" s="9"/>
      <c r="J172" s="9"/>
      <c r="K172" s="9"/>
      <c r="L172" s="64"/>
      <c r="M172" s="32"/>
      <c r="N172" s="32"/>
      <c r="O172" s="32"/>
      <c r="P172" s="563"/>
    </row>
    <row r="173" spans="1:16" s="4" customFormat="1" ht="11.25" customHeight="1" x14ac:dyDescent="0.25">
      <c r="A173" s="66" t="s">
        <v>741</v>
      </c>
      <c r="B173" s="2"/>
      <c r="C173" s="68"/>
      <c r="D173" s="18"/>
      <c r="E173" s="18"/>
      <c r="F173" s="18"/>
      <c r="G173" s="18"/>
      <c r="H173" s="18"/>
      <c r="I173" s="18"/>
      <c r="J173" s="18"/>
      <c r="K173" s="18"/>
      <c r="L173" s="18"/>
      <c r="M173" s="19"/>
      <c r="N173" s="19"/>
      <c r="O173" s="19"/>
      <c r="P173" s="565"/>
    </row>
    <row r="174" spans="1:16" s="4" customFormat="1" ht="11.25" customHeight="1" x14ac:dyDescent="0.25">
      <c r="A174" s="332" t="s">
        <v>565</v>
      </c>
      <c r="B174" s="68"/>
      <c r="C174" s="68"/>
      <c r="D174" s="18"/>
      <c r="E174" s="18"/>
      <c r="F174" s="18"/>
      <c r="G174" s="18"/>
      <c r="H174" s="18"/>
      <c r="I174" s="18"/>
      <c r="J174" s="18"/>
      <c r="K174" s="18"/>
      <c r="L174" s="18"/>
      <c r="M174" s="19"/>
      <c r="N174" s="19"/>
      <c r="O174" s="19"/>
      <c r="P174" s="565"/>
    </row>
    <row r="175" spans="1:16" s="4" customFormat="1" ht="11.25" customHeight="1" x14ac:dyDescent="0.25">
      <c r="A175" s="332" t="s">
        <v>566</v>
      </c>
      <c r="B175" s="68"/>
      <c r="C175" s="68"/>
      <c r="D175" s="18"/>
      <c r="E175" s="18"/>
      <c r="F175" s="18"/>
      <c r="G175" s="18"/>
      <c r="H175" s="18"/>
      <c r="I175" s="18"/>
      <c r="J175" s="18"/>
      <c r="K175" s="18"/>
      <c r="L175" s="18"/>
      <c r="M175" s="19"/>
      <c r="N175" s="19"/>
      <c r="O175" s="19"/>
      <c r="P175" s="565"/>
    </row>
    <row r="176" spans="1:16" s="4" customFormat="1" ht="11.25" customHeight="1" x14ac:dyDescent="0.25">
      <c r="A176" s="332" t="s">
        <v>567</v>
      </c>
      <c r="B176" s="68"/>
      <c r="C176" s="68"/>
      <c r="D176" s="18"/>
      <c r="E176" s="18"/>
      <c r="F176" s="18"/>
      <c r="G176" s="18"/>
      <c r="H176" s="18"/>
      <c r="I176" s="18"/>
      <c r="J176" s="18"/>
      <c r="K176" s="18"/>
      <c r="L176" s="18"/>
      <c r="M176" s="19"/>
      <c r="N176" s="19"/>
      <c r="O176" s="19"/>
      <c r="P176" s="565"/>
    </row>
    <row r="177" spans="1:17" s="4" customFormat="1" ht="11.25" customHeight="1" x14ac:dyDescent="0.25">
      <c r="A177" s="332" t="s">
        <v>750</v>
      </c>
      <c r="B177" s="21"/>
      <c r="C177" s="68"/>
      <c r="D177" s="18"/>
      <c r="E177" s="18"/>
      <c r="F177" s="18"/>
      <c r="G177" s="18"/>
      <c r="H177" s="18"/>
      <c r="I177" s="18"/>
      <c r="J177" s="18"/>
      <c r="K177" s="18"/>
      <c r="L177" s="18"/>
      <c r="M177" s="19"/>
      <c r="N177" s="19"/>
      <c r="O177" s="19"/>
      <c r="P177" s="565"/>
    </row>
    <row r="178" spans="1:17" s="4" customFormat="1" ht="11.25" customHeight="1" x14ac:dyDescent="0.25">
      <c r="A178" s="332" t="s">
        <v>728</v>
      </c>
      <c r="B178" s="21"/>
      <c r="C178" s="21"/>
      <c r="D178" s="18"/>
      <c r="E178" s="18"/>
      <c r="F178" s="18"/>
      <c r="G178" s="18"/>
      <c r="H178" s="18"/>
      <c r="I178" s="18"/>
      <c r="J178" s="18"/>
      <c r="K178" s="18"/>
      <c r="L178" s="18"/>
      <c r="M178" s="19"/>
      <c r="N178" s="19"/>
      <c r="O178" s="19"/>
      <c r="P178" s="565"/>
    </row>
    <row r="179" spans="1:17" s="4" customFormat="1" ht="11.25" customHeight="1" x14ac:dyDescent="0.25">
      <c r="A179" s="332" t="s">
        <v>729</v>
      </c>
      <c r="B179" s="68"/>
      <c r="C179" s="21"/>
      <c r="D179" s="18"/>
      <c r="E179" s="18"/>
      <c r="F179" s="18"/>
      <c r="G179" s="18"/>
      <c r="H179" s="18"/>
      <c r="I179" s="18"/>
      <c r="J179" s="18"/>
      <c r="K179" s="18"/>
      <c r="L179" s="18"/>
      <c r="M179" s="19"/>
      <c r="N179" s="19"/>
      <c r="O179" s="19"/>
      <c r="P179" s="565"/>
    </row>
    <row r="180" spans="1:17" s="4" customFormat="1" ht="11.25" customHeight="1" x14ac:dyDescent="0.25">
      <c r="A180" s="1715" t="s">
        <v>602</v>
      </c>
      <c r="B180" s="1716"/>
      <c r="C180" s="1716"/>
      <c r="D180" s="1716"/>
      <c r="E180" s="1716"/>
      <c r="F180" s="1716"/>
      <c r="G180" s="1716"/>
      <c r="H180" s="1716"/>
      <c r="I180" s="1716"/>
      <c r="J180" s="1716"/>
      <c r="K180" s="1716"/>
      <c r="L180" s="1716"/>
      <c r="M180" s="1716"/>
      <c r="N180" s="1716"/>
      <c r="O180" s="1716"/>
      <c r="P180" s="1717"/>
    </row>
    <row r="181" spans="1:17" s="4" customFormat="1" ht="11.25" customHeight="1" x14ac:dyDescent="0.25">
      <c r="A181" s="1718"/>
      <c r="B181" s="1716"/>
      <c r="C181" s="1716"/>
      <c r="D181" s="1716"/>
      <c r="E181" s="1716"/>
      <c r="F181" s="1716"/>
      <c r="G181" s="1716"/>
      <c r="H181" s="1716"/>
      <c r="I181" s="1716"/>
      <c r="J181" s="1716"/>
      <c r="K181" s="1716"/>
      <c r="L181" s="1716"/>
      <c r="M181" s="1716"/>
      <c r="N181" s="1716"/>
      <c r="O181" s="1716"/>
      <c r="P181" s="1717"/>
    </row>
    <row r="182" spans="1:17" s="4" customFormat="1" ht="11.25" customHeight="1" x14ac:dyDescent="0.25">
      <c r="A182" s="67" t="s">
        <v>603</v>
      </c>
      <c r="B182" s="18"/>
      <c r="C182" s="68"/>
      <c r="D182" s="18"/>
      <c r="E182" s="18"/>
      <c r="F182" s="18"/>
      <c r="G182" s="18"/>
      <c r="H182" s="18"/>
      <c r="I182" s="18"/>
      <c r="J182" s="18"/>
      <c r="K182" s="18"/>
      <c r="L182" s="18"/>
      <c r="M182" s="19"/>
      <c r="N182" s="19"/>
      <c r="O182" s="19"/>
      <c r="P182" s="565"/>
    </row>
    <row r="183" spans="1:17" s="4" customFormat="1" ht="11.25" customHeight="1" x14ac:dyDescent="0.25">
      <c r="A183" s="332" t="s">
        <v>173</v>
      </c>
      <c r="B183" s="18"/>
      <c r="C183" s="18"/>
      <c r="D183" s="18"/>
      <c r="E183" s="18"/>
      <c r="F183" s="18"/>
      <c r="G183" s="18"/>
      <c r="H183" s="18"/>
      <c r="I183" s="18"/>
      <c r="J183" s="18"/>
      <c r="K183" s="18"/>
      <c r="L183" s="18"/>
      <c r="M183" s="19"/>
      <c r="N183" s="19"/>
      <c r="O183" s="19"/>
      <c r="P183" s="565"/>
    </row>
    <row r="184" spans="1:17" s="4" customFormat="1" ht="11.25" customHeight="1" x14ac:dyDescent="0.25">
      <c r="A184" s="67" t="s">
        <v>216</v>
      </c>
      <c r="B184" s="18"/>
      <c r="C184" s="18"/>
      <c r="D184" s="18"/>
      <c r="E184" s="18"/>
      <c r="F184" s="18"/>
      <c r="G184" s="18"/>
      <c r="H184" s="18"/>
      <c r="I184" s="18"/>
      <c r="J184" s="18"/>
      <c r="K184" s="18"/>
      <c r="L184" s="18"/>
      <c r="M184" s="19"/>
      <c r="N184" s="19"/>
      <c r="O184" s="19"/>
      <c r="P184" s="565"/>
    </row>
    <row r="185" spans="1:17" s="4" customFormat="1" ht="11.25" customHeight="1" x14ac:dyDescent="0.25">
      <c r="A185" s="67" t="s">
        <v>174</v>
      </c>
      <c r="B185" s="18"/>
      <c r="C185" s="18"/>
      <c r="D185" s="18"/>
      <c r="E185" s="18"/>
      <c r="F185" s="18"/>
      <c r="G185" s="18"/>
      <c r="H185" s="18"/>
      <c r="I185" s="18"/>
      <c r="J185" s="18"/>
      <c r="K185" s="18"/>
      <c r="L185" s="18"/>
      <c r="M185" s="19"/>
      <c r="N185" s="19"/>
      <c r="O185" s="19"/>
      <c r="P185" s="565"/>
    </row>
    <row r="186" spans="1:17" s="4" customFormat="1" ht="11.25" customHeight="1" x14ac:dyDescent="0.25">
      <c r="A186" s="1631" t="s">
        <v>746</v>
      </c>
      <c r="B186" s="1716"/>
      <c r="C186" s="1716"/>
      <c r="D186" s="1716"/>
      <c r="E186" s="1716"/>
      <c r="F186" s="1716"/>
      <c r="G186" s="1716"/>
      <c r="H186" s="1716"/>
      <c r="I186" s="1716"/>
      <c r="J186" s="1716"/>
      <c r="K186" s="1716"/>
      <c r="L186" s="1716"/>
      <c r="M186" s="1716"/>
      <c r="N186" s="1716"/>
      <c r="O186" s="1716"/>
      <c r="P186" s="1717"/>
    </row>
    <row r="187" spans="1:17" s="4" customFormat="1" ht="11.25" customHeight="1" x14ac:dyDescent="0.25">
      <c r="A187" s="1718"/>
      <c r="B187" s="1716"/>
      <c r="C187" s="1716"/>
      <c r="D187" s="1716"/>
      <c r="E187" s="1716"/>
      <c r="F187" s="1716"/>
      <c r="G187" s="1716"/>
      <c r="H187" s="1716"/>
      <c r="I187" s="1716"/>
      <c r="J187" s="1716"/>
      <c r="K187" s="1716"/>
      <c r="L187" s="1716"/>
      <c r="M187" s="1716"/>
      <c r="N187" s="1716"/>
      <c r="O187" s="1716"/>
      <c r="P187" s="1717"/>
    </row>
    <row r="188" spans="1:17" s="4" customFormat="1" ht="11.25" customHeight="1" x14ac:dyDescent="0.25">
      <c r="A188" s="65" t="s">
        <v>217</v>
      </c>
      <c r="B188" s="18"/>
      <c r="C188" s="18"/>
      <c r="D188" s="18"/>
      <c r="E188" s="18"/>
      <c r="F188" s="18"/>
      <c r="G188" s="18"/>
      <c r="H188" s="18"/>
      <c r="I188" s="18"/>
      <c r="J188" s="18"/>
      <c r="K188" s="18"/>
      <c r="L188" s="18"/>
      <c r="M188" s="18"/>
      <c r="N188" s="19"/>
      <c r="O188" s="19"/>
      <c r="P188" s="28"/>
      <c r="Q188" s="566"/>
    </row>
    <row r="189" spans="1:17" s="4" customFormat="1" ht="11.25" customHeight="1" thickBot="1" x14ac:dyDescent="0.3">
      <c r="A189" s="69" t="s">
        <v>747</v>
      </c>
      <c r="B189" s="23"/>
      <c r="C189" s="23"/>
      <c r="D189" s="23"/>
      <c r="E189" s="23"/>
      <c r="F189" s="23"/>
      <c r="G189" s="23"/>
      <c r="H189" s="23"/>
      <c r="I189" s="23"/>
      <c r="J189" s="23"/>
      <c r="K189" s="23"/>
      <c r="L189" s="23"/>
      <c r="M189" s="24"/>
      <c r="N189" s="24"/>
      <c r="O189" s="24"/>
      <c r="P189" s="567"/>
    </row>
    <row r="190" spans="1:17" s="4" customFormat="1" ht="11.25" customHeight="1" thickTop="1" x14ac:dyDescent="0.25">
      <c r="A190" s="297"/>
      <c r="M190" s="25"/>
      <c r="N190" s="25"/>
      <c r="O190" s="25"/>
      <c r="P190" s="568"/>
    </row>
    <row r="191" spans="1:17" s="4" customFormat="1" ht="13.2" x14ac:dyDescent="0.25">
      <c r="A191" s="297"/>
      <c r="M191" s="25"/>
      <c r="N191" s="25"/>
      <c r="O191" s="25"/>
      <c r="P191" s="568"/>
    </row>
    <row r="192" spans="1:17" s="4" customFormat="1" ht="13.2" x14ac:dyDescent="0.25">
      <c r="A192" s="297"/>
      <c r="M192" s="25"/>
      <c r="N192" s="25"/>
      <c r="O192" s="25"/>
      <c r="P192" s="568"/>
    </row>
    <row r="193" spans="1:16" s="4" customFormat="1" ht="13.2" x14ac:dyDescent="0.25">
      <c r="A193" s="297"/>
      <c r="M193" s="25"/>
      <c r="N193" s="25"/>
      <c r="O193" s="25"/>
      <c r="P193" s="568"/>
    </row>
    <row r="194" spans="1:16" s="4" customFormat="1" ht="13.2" x14ac:dyDescent="0.25">
      <c r="A194" s="297"/>
      <c r="M194" s="25"/>
      <c r="N194" s="25"/>
      <c r="O194" s="25"/>
      <c r="P194" s="568"/>
    </row>
    <row r="195" spans="1:16" s="4" customFormat="1" ht="13.2" x14ac:dyDescent="0.25">
      <c r="A195" s="297"/>
      <c r="M195" s="25"/>
      <c r="N195" s="25"/>
      <c r="O195" s="25"/>
      <c r="P195" s="568"/>
    </row>
    <row r="196" spans="1:16" s="4" customFormat="1" ht="13.2" x14ac:dyDescent="0.25">
      <c r="A196" s="297"/>
      <c r="M196" s="25"/>
      <c r="N196" s="25"/>
      <c r="O196" s="25"/>
      <c r="P196" s="568"/>
    </row>
    <row r="197" spans="1:16" s="4" customFormat="1" ht="13.2" x14ac:dyDescent="0.25">
      <c r="A197" s="297"/>
      <c r="M197" s="25"/>
      <c r="N197" s="25"/>
      <c r="O197" s="25"/>
      <c r="P197" s="568"/>
    </row>
    <row r="198" spans="1:16" s="4" customFormat="1" ht="13.2" x14ac:dyDescent="0.25">
      <c r="A198" s="297"/>
      <c r="M198" s="25"/>
      <c r="N198" s="25"/>
      <c r="O198" s="25"/>
      <c r="P198" s="568"/>
    </row>
    <row r="199" spans="1:16" s="4" customFormat="1" ht="13.2" x14ac:dyDescent="0.25">
      <c r="A199" s="297"/>
      <c r="M199" s="25"/>
      <c r="N199" s="25"/>
      <c r="O199" s="25"/>
      <c r="P199" s="568"/>
    </row>
    <row r="200" spans="1:16" s="4" customFormat="1" ht="13.2" x14ac:dyDescent="0.25">
      <c r="A200" s="297"/>
      <c r="M200" s="25"/>
      <c r="N200" s="25"/>
      <c r="O200" s="25"/>
      <c r="P200" s="568"/>
    </row>
    <row r="201" spans="1:16" s="4" customFormat="1" ht="13.2" x14ac:dyDescent="0.25">
      <c r="A201" s="297"/>
      <c r="M201" s="25"/>
      <c r="N201" s="25"/>
      <c r="O201" s="25"/>
      <c r="P201" s="568"/>
    </row>
    <row r="202" spans="1:16" s="4" customFormat="1" ht="13.2" x14ac:dyDescent="0.25">
      <c r="A202" s="297"/>
      <c r="M202" s="25"/>
      <c r="N202" s="25"/>
      <c r="O202" s="25"/>
      <c r="P202" s="568"/>
    </row>
    <row r="203" spans="1:16" s="4" customFormat="1" ht="13.2" x14ac:dyDescent="0.25">
      <c r="A203" s="297"/>
      <c r="M203" s="25"/>
      <c r="N203" s="25"/>
      <c r="O203" s="25"/>
      <c r="P203" s="568"/>
    </row>
    <row r="204" spans="1:16" s="4" customFormat="1" ht="13.2" x14ac:dyDescent="0.25">
      <c r="A204" s="297"/>
      <c r="M204" s="25"/>
      <c r="N204" s="25"/>
      <c r="O204" s="25"/>
      <c r="P204" s="568"/>
    </row>
    <row r="205" spans="1:16" s="4" customFormat="1" ht="13.2" x14ac:dyDescent="0.25">
      <c r="A205" s="297"/>
      <c r="M205" s="25"/>
      <c r="N205" s="25"/>
      <c r="O205" s="25"/>
      <c r="P205" s="568"/>
    </row>
    <row r="206" spans="1:16" s="4" customFormat="1" ht="13.2" x14ac:dyDescent="0.25">
      <c r="A206" s="297"/>
      <c r="M206" s="25"/>
      <c r="N206" s="25"/>
      <c r="O206" s="25"/>
      <c r="P206" s="568"/>
    </row>
    <row r="207" spans="1:16" s="4" customFormat="1" ht="13.2" x14ac:dyDescent="0.25">
      <c r="A207" s="297"/>
      <c r="M207" s="25"/>
      <c r="N207" s="25"/>
      <c r="O207" s="25"/>
      <c r="P207" s="568"/>
    </row>
    <row r="208" spans="1:16" s="4" customFormat="1" ht="13.2" x14ac:dyDescent="0.25">
      <c r="A208" s="297"/>
      <c r="M208" s="25"/>
      <c r="N208" s="25"/>
      <c r="O208" s="25"/>
      <c r="P208" s="568"/>
    </row>
    <row r="209" spans="1:16" s="4" customFormat="1" ht="13.2" x14ac:dyDescent="0.25">
      <c r="A209" s="297"/>
      <c r="M209" s="25"/>
      <c r="N209" s="25"/>
      <c r="O209" s="25"/>
      <c r="P209" s="568"/>
    </row>
    <row r="210" spans="1:16" s="4" customFormat="1" ht="13.2" x14ac:dyDescent="0.25">
      <c r="A210" s="297"/>
      <c r="M210" s="25"/>
      <c r="N210" s="25"/>
      <c r="O210" s="25"/>
      <c r="P210" s="568"/>
    </row>
    <row r="211" spans="1:16" s="4" customFormat="1" ht="13.2" x14ac:dyDescent="0.25">
      <c r="A211" s="297"/>
      <c r="M211" s="25"/>
      <c r="N211" s="25"/>
      <c r="O211" s="25"/>
      <c r="P211" s="568"/>
    </row>
    <row r="212" spans="1:16" s="4" customFormat="1" ht="13.2" x14ac:dyDescent="0.25">
      <c r="A212" s="297"/>
      <c r="M212" s="25"/>
      <c r="N212" s="25"/>
      <c r="O212" s="25"/>
      <c r="P212" s="568"/>
    </row>
    <row r="213" spans="1:16" s="4" customFormat="1" ht="13.2" x14ac:dyDescent="0.25">
      <c r="A213" s="297"/>
      <c r="M213" s="25"/>
      <c r="N213" s="25"/>
      <c r="O213" s="25"/>
      <c r="P213" s="568"/>
    </row>
    <row r="214" spans="1:16" s="4" customFormat="1" ht="13.2" x14ac:dyDescent="0.25">
      <c r="A214" s="297"/>
      <c r="M214" s="25"/>
      <c r="N214" s="25"/>
      <c r="O214" s="25"/>
      <c r="P214" s="568"/>
    </row>
    <row r="215" spans="1:16" s="4" customFormat="1" ht="13.2" x14ac:dyDescent="0.25">
      <c r="A215" s="297"/>
      <c r="M215" s="25"/>
      <c r="N215" s="25"/>
      <c r="O215" s="25"/>
      <c r="P215" s="568"/>
    </row>
    <row r="216" spans="1:16" s="4" customFormat="1" ht="13.2" x14ac:dyDescent="0.25">
      <c r="A216" s="297"/>
      <c r="M216" s="25"/>
      <c r="N216" s="25"/>
      <c r="O216" s="25"/>
      <c r="P216" s="568"/>
    </row>
    <row r="217" spans="1:16" s="4" customFormat="1" ht="13.2" x14ac:dyDescent="0.25">
      <c r="A217" s="297"/>
      <c r="M217" s="25"/>
      <c r="N217" s="25"/>
      <c r="O217" s="25"/>
      <c r="P217" s="568"/>
    </row>
    <row r="218" spans="1:16" s="4" customFormat="1" ht="13.2" x14ac:dyDescent="0.25">
      <c r="A218" s="297"/>
      <c r="M218" s="25"/>
      <c r="N218" s="25"/>
      <c r="O218" s="25"/>
      <c r="P218" s="568"/>
    </row>
    <row r="219" spans="1:16" s="4" customFormat="1" ht="13.2" x14ac:dyDescent="0.25">
      <c r="A219" s="297"/>
      <c r="M219" s="25"/>
      <c r="N219" s="25"/>
      <c r="O219" s="25"/>
      <c r="P219" s="568"/>
    </row>
    <row r="220" spans="1:16" s="4" customFormat="1" ht="13.2" x14ac:dyDescent="0.25">
      <c r="A220" s="297"/>
      <c r="M220" s="25"/>
      <c r="N220" s="25"/>
      <c r="O220" s="25"/>
      <c r="P220" s="568"/>
    </row>
    <row r="221" spans="1:16" s="4" customFormat="1" ht="13.2" x14ac:dyDescent="0.25">
      <c r="A221" s="297"/>
      <c r="M221" s="25"/>
      <c r="N221" s="25"/>
      <c r="O221" s="25"/>
      <c r="P221" s="568"/>
    </row>
    <row r="222" spans="1:16" s="4" customFormat="1" ht="13.2" x14ac:dyDescent="0.25">
      <c r="A222" s="297"/>
      <c r="M222" s="25"/>
      <c r="N222" s="25"/>
      <c r="O222" s="25"/>
      <c r="P222" s="568"/>
    </row>
    <row r="223" spans="1:16" s="4" customFormat="1" ht="13.2" x14ac:dyDescent="0.25">
      <c r="A223" s="297"/>
      <c r="M223" s="25"/>
      <c r="N223" s="25"/>
      <c r="O223" s="25"/>
      <c r="P223" s="568"/>
    </row>
    <row r="224" spans="1:16" s="4" customFormat="1" ht="13.2" x14ac:dyDescent="0.25">
      <c r="A224" s="297"/>
      <c r="M224" s="25"/>
      <c r="N224" s="25"/>
      <c r="O224" s="25"/>
      <c r="P224" s="568"/>
    </row>
    <row r="225" spans="1:16" s="4" customFormat="1" ht="13.2" x14ac:dyDescent="0.25">
      <c r="A225" s="297"/>
      <c r="C225" s="7"/>
      <c r="M225" s="25"/>
      <c r="N225" s="25"/>
      <c r="O225" s="25"/>
      <c r="P225" s="568"/>
    </row>
    <row r="226" spans="1:16" s="4" customFormat="1" ht="13.2" x14ac:dyDescent="0.25">
      <c r="A226" s="297"/>
      <c r="C226" s="7"/>
      <c r="M226" s="25"/>
      <c r="N226" s="25"/>
      <c r="O226" s="25"/>
      <c r="P226" s="568"/>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sheetProtection algorithmName="SHA-512" hashValue="D6GYUMruBQKv3SVg4G+ytqNtzLMy3BDNtS7/6sGJ+SNbttdrjqgHTcBpv/MM93+Mcr75jEJCXruWfwaTlBLXIA==" saltValue="yZNVNOlYxdOcHQQf1URGWQ==" spinCount="100000" sheet="1" objects="1" scenarios="1"/>
  <mergeCells count="3">
    <mergeCell ref="A3:A4"/>
    <mergeCell ref="A180:P181"/>
    <mergeCell ref="A186:P187"/>
  </mergeCells>
  <phoneticPr fontId="0" type="noConversion"/>
  <printOptions horizontalCentered="1"/>
  <pageMargins left="0.17" right="0.16" top="0.53" bottom="0.66" header="0.5" footer="0.37"/>
  <pageSetup scale="76" fitToHeight="4" orientation="landscape" r:id="rId1"/>
  <headerFooter alignWithMargins="0">
    <oddFooter>&amp;LHawai'i DOH
Summer 2016 (rev Nov 2016)&amp;C&amp;8Page &amp;P of &amp;N&amp;R&amp;A</oddFooter>
  </headerFooter>
  <rowBreaks count="1" manualBreakCount="1">
    <brk id="15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9"/>
  <sheetViews>
    <sheetView zoomScaleNormal="100" workbookViewId="0">
      <pane ySplit="1608" topLeftCell="A4" activePane="bottomLeft"/>
      <selection sqref="A1:XFD1048576"/>
      <selection pane="bottomLeft" activeCell="A4" sqref="A4"/>
    </sheetView>
  </sheetViews>
  <sheetFormatPr defaultColWidth="9.109375" defaultRowHeight="13.2" x14ac:dyDescent="0.25"/>
  <cols>
    <col min="1" max="1" width="40.6640625" style="294" customWidth="1"/>
    <col min="2" max="4" width="15.6640625" style="294" customWidth="1"/>
    <col min="5" max="5" width="15.6640625" style="771" customWidth="1"/>
    <col min="6" max="6" width="9.109375" style="805"/>
    <col min="7" max="16384" width="9.109375" style="294"/>
  </cols>
  <sheetData>
    <row r="1" spans="1:6" s="804" customFormat="1" ht="18" x14ac:dyDescent="0.3">
      <c r="A1" s="315" t="s">
        <v>1062</v>
      </c>
      <c r="B1" s="315"/>
      <c r="C1" s="315"/>
      <c r="D1" s="315"/>
      <c r="E1" s="801"/>
      <c r="F1" s="805"/>
    </row>
    <row r="2" spans="1:6" s="804" customFormat="1" ht="14.1" customHeight="1" thickBot="1" x14ac:dyDescent="0.25">
      <c r="A2" s="317"/>
      <c r="B2" s="317"/>
      <c r="C2" s="317"/>
      <c r="D2" s="317"/>
      <c r="E2" s="1386"/>
    </row>
    <row r="3" spans="1:6" s="804" customFormat="1" ht="35.25" customHeight="1" thickTop="1" thickBot="1" x14ac:dyDescent="0.25">
      <c r="A3" s="1387" t="s">
        <v>242</v>
      </c>
      <c r="B3" s="1388" t="s">
        <v>1060</v>
      </c>
      <c r="C3" s="1389" t="s">
        <v>1064</v>
      </c>
      <c r="D3" s="1390" t="s">
        <v>1065</v>
      </c>
      <c r="E3" s="1284" t="s">
        <v>1066</v>
      </c>
    </row>
    <row r="4" spans="1:6" s="804" customFormat="1" ht="12" customHeight="1" x14ac:dyDescent="0.2">
      <c r="A4" s="309" t="s">
        <v>589</v>
      </c>
      <c r="B4" s="1391"/>
      <c r="C4" s="1392"/>
      <c r="D4" s="1393"/>
      <c r="E4" s="1195" t="s">
        <v>1014</v>
      </c>
    </row>
    <row r="5" spans="1:6" s="804" customFormat="1" ht="12" customHeight="1" x14ac:dyDescent="0.2">
      <c r="A5" s="279" t="s">
        <v>590</v>
      </c>
      <c r="B5" s="1394"/>
      <c r="C5" s="1159"/>
      <c r="D5" s="877"/>
      <c r="E5" s="1195" t="s">
        <v>1014</v>
      </c>
    </row>
    <row r="6" spans="1:6" s="804" customFormat="1" ht="12" customHeight="1" x14ac:dyDescent="0.2">
      <c r="A6" s="279" t="s">
        <v>591</v>
      </c>
      <c r="B6" s="1394"/>
      <c r="C6" s="1159"/>
      <c r="D6" s="877"/>
      <c r="E6" s="1195" t="s">
        <v>1014</v>
      </c>
    </row>
    <row r="7" spans="1:6" s="804" customFormat="1" ht="12" customHeight="1" x14ac:dyDescent="0.2">
      <c r="A7" s="279" t="s">
        <v>592</v>
      </c>
      <c r="B7" s="1394"/>
      <c r="C7" s="1159"/>
      <c r="D7" s="877"/>
      <c r="E7" s="1195" t="s">
        <v>1014</v>
      </c>
    </row>
    <row r="8" spans="1:6" s="804" customFormat="1" ht="12" customHeight="1" x14ac:dyDescent="0.2">
      <c r="A8" s="279" t="s">
        <v>171</v>
      </c>
      <c r="B8" s="1394"/>
      <c r="C8" s="1159"/>
      <c r="D8" s="877"/>
      <c r="E8" s="1195" t="s">
        <v>1014</v>
      </c>
    </row>
    <row r="9" spans="1:6" s="804" customFormat="1" ht="12" customHeight="1" x14ac:dyDescent="0.2">
      <c r="A9" s="305" t="s">
        <v>172</v>
      </c>
      <c r="B9" s="1395"/>
      <c r="C9" s="1396"/>
      <c r="D9" s="1397"/>
      <c r="E9" s="1195" t="s">
        <v>1014</v>
      </c>
    </row>
    <row r="10" spans="1:6" s="804" customFormat="1" ht="12" customHeight="1" x14ac:dyDescent="0.2">
      <c r="A10" s="305" t="s">
        <v>103</v>
      </c>
      <c r="B10" s="1395"/>
      <c r="C10" s="1396"/>
      <c r="D10" s="1397"/>
      <c r="E10" s="1195" t="s">
        <v>1014</v>
      </c>
    </row>
    <row r="11" spans="1:6" s="804" customFormat="1" ht="12" customHeight="1" x14ac:dyDescent="0.2">
      <c r="A11" s="279" t="s">
        <v>593</v>
      </c>
      <c r="B11" s="1394"/>
      <c r="C11" s="1159"/>
      <c r="D11" s="877"/>
      <c r="E11" s="1195" t="s">
        <v>1014</v>
      </c>
    </row>
    <row r="12" spans="1:6" s="804" customFormat="1" ht="12" customHeight="1" x14ac:dyDescent="0.2">
      <c r="A12" s="279" t="s">
        <v>594</v>
      </c>
      <c r="B12" s="1394" t="s">
        <v>1061</v>
      </c>
      <c r="C12" s="1159">
        <v>2.4</v>
      </c>
      <c r="D12" s="877">
        <v>2.4</v>
      </c>
      <c r="E12" s="1195">
        <v>2.4</v>
      </c>
    </row>
    <row r="13" spans="1:6" s="804" customFormat="1" ht="12" customHeight="1" x14ac:dyDescent="0.2">
      <c r="A13" s="279" t="s">
        <v>731</v>
      </c>
      <c r="B13" s="1394" t="s">
        <v>1063</v>
      </c>
      <c r="C13" s="1159">
        <v>24</v>
      </c>
      <c r="D13" s="877">
        <v>50</v>
      </c>
      <c r="E13" s="1195">
        <v>24</v>
      </c>
    </row>
    <row r="14" spans="1:6" s="804" customFormat="1" ht="12" customHeight="1" x14ac:dyDescent="0.2">
      <c r="A14" s="279" t="s">
        <v>104</v>
      </c>
      <c r="B14" s="1394"/>
      <c r="C14" s="1159"/>
      <c r="D14" s="877"/>
      <c r="E14" s="1195" t="s">
        <v>1014</v>
      </c>
    </row>
    <row r="15" spans="1:6" s="804" customFormat="1" ht="12" customHeight="1" x14ac:dyDescent="0.2">
      <c r="A15" s="279" t="s">
        <v>732</v>
      </c>
      <c r="B15" s="1394" t="s">
        <v>1073</v>
      </c>
      <c r="C15" s="1159">
        <v>690</v>
      </c>
      <c r="D15" s="877">
        <v>926</v>
      </c>
      <c r="E15" s="1195">
        <v>690</v>
      </c>
    </row>
    <row r="16" spans="1:6" s="804" customFormat="1" ht="12" customHeight="1" x14ac:dyDescent="0.2">
      <c r="A16" s="279" t="s">
        <v>1245</v>
      </c>
      <c r="B16" s="1394"/>
      <c r="C16" s="1159"/>
      <c r="D16" s="877"/>
      <c r="E16" s="1195"/>
    </row>
    <row r="17" spans="1:5" s="804" customFormat="1" ht="12" customHeight="1" x14ac:dyDescent="0.2">
      <c r="A17" s="279" t="s">
        <v>733</v>
      </c>
      <c r="B17" s="1394"/>
      <c r="C17" s="1159"/>
      <c r="D17" s="877"/>
      <c r="E17" s="1195" t="s">
        <v>1014</v>
      </c>
    </row>
    <row r="18" spans="1:5" s="804" customFormat="1" ht="12" customHeight="1" x14ac:dyDescent="0.2">
      <c r="A18" s="279" t="s">
        <v>734</v>
      </c>
      <c r="B18" s="1394"/>
      <c r="C18" s="1159"/>
      <c r="D18" s="877"/>
      <c r="E18" s="1195" t="s">
        <v>1014</v>
      </c>
    </row>
    <row r="19" spans="1:5" s="804" customFormat="1" ht="12" customHeight="1" x14ac:dyDescent="0.2">
      <c r="A19" s="279" t="s">
        <v>735</v>
      </c>
      <c r="B19" s="1394"/>
      <c r="C19" s="1159"/>
      <c r="D19" s="877"/>
      <c r="E19" s="1195" t="s">
        <v>1014</v>
      </c>
    </row>
    <row r="20" spans="1:5" s="804" customFormat="1" ht="12" customHeight="1" x14ac:dyDescent="0.2">
      <c r="A20" s="279" t="s">
        <v>736</v>
      </c>
      <c r="B20" s="1394"/>
      <c r="C20" s="1159"/>
      <c r="D20" s="877"/>
      <c r="E20" s="1195" t="s">
        <v>1014</v>
      </c>
    </row>
    <row r="21" spans="1:5" s="804" customFormat="1" ht="12" customHeight="1" x14ac:dyDescent="0.2">
      <c r="A21" s="279" t="s">
        <v>737</v>
      </c>
      <c r="B21" s="1394"/>
      <c r="C21" s="1159"/>
      <c r="D21" s="877"/>
      <c r="E21" s="1195" t="s">
        <v>1014</v>
      </c>
    </row>
    <row r="22" spans="1:5" s="804" customFormat="1" ht="12" customHeight="1" x14ac:dyDescent="0.2">
      <c r="A22" s="279" t="s">
        <v>738</v>
      </c>
      <c r="B22" s="1394"/>
      <c r="C22" s="1159"/>
      <c r="D22" s="877"/>
      <c r="E22" s="1195" t="s">
        <v>1014</v>
      </c>
    </row>
    <row r="23" spans="1:5" s="804" customFormat="1" ht="12" customHeight="1" x14ac:dyDescent="0.2">
      <c r="A23" s="279" t="s">
        <v>136</v>
      </c>
      <c r="B23" s="1394" t="s">
        <v>1074</v>
      </c>
      <c r="C23" s="1159">
        <v>3</v>
      </c>
      <c r="D23" s="877">
        <v>3.8</v>
      </c>
      <c r="E23" s="1195">
        <v>3</v>
      </c>
    </row>
    <row r="24" spans="1:5" s="804" customFormat="1" ht="12" customHeight="1" x14ac:dyDescent="0.2">
      <c r="A24" s="279" t="s">
        <v>243</v>
      </c>
      <c r="B24" s="1394"/>
      <c r="C24" s="1159"/>
      <c r="D24" s="877"/>
      <c r="E24" s="1195" t="s">
        <v>1014</v>
      </c>
    </row>
    <row r="25" spans="1:5" s="804" customFormat="1" ht="12" customHeight="1" x14ac:dyDescent="0.2">
      <c r="A25" s="279" t="s">
        <v>137</v>
      </c>
      <c r="B25" s="1394"/>
      <c r="C25" s="1159"/>
      <c r="D25" s="877"/>
      <c r="E25" s="1195" t="s">
        <v>1014</v>
      </c>
    </row>
    <row r="26" spans="1:5" s="804" customFormat="1" ht="12" customHeight="1" x14ac:dyDescent="0.2">
      <c r="A26" s="789" t="s">
        <v>1177</v>
      </c>
      <c r="B26" s="1394"/>
      <c r="C26" s="1159"/>
      <c r="D26" s="877"/>
      <c r="E26" s="1195" t="s">
        <v>1014</v>
      </c>
    </row>
    <row r="27" spans="1:5" s="804" customFormat="1" ht="12" customHeight="1" x14ac:dyDescent="0.2">
      <c r="A27" s="279" t="s">
        <v>138</v>
      </c>
      <c r="B27" s="1394"/>
      <c r="C27" s="1159"/>
      <c r="D27" s="877"/>
      <c r="E27" s="1195" t="s">
        <v>1014</v>
      </c>
    </row>
    <row r="28" spans="1:5" s="804" customFormat="1" ht="12" customHeight="1" x14ac:dyDescent="0.2">
      <c r="A28" s="279" t="s">
        <v>139</v>
      </c>
      <c r="B28" s="1394"/>
      <c r="C28" s="1159"/>
      <c r="D28" s="877"/>
      <c r="E28" s="1195" t="s">
        <v>1014</v>
      </c>
    </row>
    <row r="29" spans="1:5" s="804" customFormat="1" ht="12" customHeight="1" x14ac:dyDescent="0.2">
      <c r="A29" s="279" t="s">
        <v>140</v>
      </c>
      <c r="B29" s="1394"/>
      <c r="C29" s="1159"/>
      <c r="D29" s="877"/>
      <c r="E29" s="1195" t="s">
        <v>1014</v>
      </c>
    </row>
    <row r="30" spans="1:5" s="804" customFormat="1" ht="12" customHeight="1" x14ac:dyDescent="0.2">
      <c r="A30" s="279" t="s">
        <v>141</v>
      </c>
      <c r="B30" s="1394"/>
      <c r="C30" s="1159"/>
      <c r="D30" s="877"/>
      <c r="E30" s="1195" t="s">
        <v>1014</v>
      </c>
    </row>
    <row r="31" spans="1:5" s="804" customFormat="1" ht="12" customHeight="1" x14ac:dyDescent="0.2">
      <c r="A31" s="279" t="s">
        <v>142</v>
      </c>
      <c r="B31" s="1394"/>
      <c r="C31" s="1159"/>
      <c r="D31" s="877"/>
      <c r="E31" s="1195" t="s">
        <v>1014</v>
      </c>
    </row>
    <row r="32" spans="1:5" s="804" customFormat="1" ht="12" customHeight="1" x14ac:dyDescent="0.2">
      <c r="A32" s="279" t="s">
        <v>143</v>
      </c>
      <c r="B32" s="1394" t="s">
        <v>1075</v>
      </c>
      <c r="C32" s="1159">
        <v>2.2999999999999998</v>
      </c>
      <c r="D32" s="877">
        <v>17</v>
      </c>
      <c r="E32" s="1195">
        <v>2.2999999999999998</v>
      </c>
    </row>
    <row r="33" spans="1:5" s="804" customFormat="1" ht="12" customHeight="1" x14ac:dyDescent="0.2">
      <c r="A33" s="279" t="s">
        <v>144</v>
      </c>
      <c r="B33" s="1394"/>
      <c r="C33" s="1159"/>
      <c r="D33" s="877"/>
      <c r="E33" s="1195" t="s">
        <v>1014</v>
      </c>
    </row>
    <row r="34" spans="1:5" s="804" customFormat="1" ht="12" customHeight="1" x14ac:dyDescent="0.2">
      <c r="A34" s="279" t="s">
        <v>655</v>
      </c>
      <c r="B34" s="1394"/>
      <c r="C34" s="1159"/>
      <c r="D34" s="877"/>
      <c r="E34" s="1195" t="s">
        <v>1014</v>
      </c>
    </row>
    <row r="35" spans="1:5" s="804" customFormat="1" ht="12" customHeight="1" x14ac:dyDescent="0.2">
      <c r="A35" s="279" t="s">
        <v>145</v>
      </c>
      <c r="B35" s="1394"/>
      <c r="C35" s="1159"/>
      <c r="D35" s="877"/>
      <c r="E35" s="1195" t="s">
        <v>1014</v>
      </c>
    </row>
    <row r="36" spans="1:5" s="804" customFormat="1" ht="12" customHeight="1" x14ac:dyDescent="0.2">
      <c r="A36" s="279" t="s">
        <v>146</v>
      </c>
      <c r="B36" s="1394"/>
      <c r="C36" s="1159"/>
      <c r="D36" s="877"/>
      <c r="E36" s="1195" t="s">
        <v>1014</v>
      </c>
    </row>
    <row r="37" spans="1:5" s="804" customFormat="1" ht="12" customHeight="1" x14ac:dyDescent="0.2">
      <c r="A37" s="279" t="s">
        <v>829</v>
      </c>
      <c r="B37" s="1394"/>
      <c r="C37" s="1159"/>
      <c r="D37" s="877"/>
      <c r="E37" s="1195" t="s">
        <v>1014</v>
      </c>
    </row>
    <row r="38" spans="1:5" s="280" customFormat="1" ht="11.25" customHeight="1" x14ac:dyDescent="0.2">
      <c r="A38" s="307" t="s">
        <v>147</v>
      </c>
      <c r="B38" s="1394"/>
      <c r="C38" s="1159"/>
      <c r="D38" s="877"/>
      <c r="E38" s="1195" t="s">
        <v>1014</v>
      </c>
    </row>
    <row r="39" spans="1:5" s="280" customFormat="1" ht="11.25" customHeight="1" x14ac:dyDescent="0.2">
      <c r="A39" s="279" t="s">
        <v>830</v>
      </c>
      <c r="B39" s="652"/>
      <c r="C39" s="654"/>
      <c r="D39" s="655"/>
      <c r="E39" s="1195" t="s">
        <v>1014</v>
      </c>
    </row>
    <row r="40" spans="1:5" s="280" customFormat="1" ht="11.25" customHeight="1" x14ac:dyDescent="0.2">
      <c r="A40" s="279" t="s">
        <v>148</v>
      </c>
      <c r="B40" s="652"/>
      <c r="C40" s="654"/>
      <c r="D40" s="655"/>
      <c r="E40" s="1195" t="s">
        <v>1014</v>
      </c>
    </row>
    <row r="41" spans="1:5" s="280" customFormat="1" ht="11.25" customHeight="1" x14ac:dyDescent="0.2">
      <c r="A41" s="279" t="s">
        <v>653</v>
      </c>
      <c r="B41" s="652" t="s">
        <v>1077</v>
      </c>
      <c r="C41" s="654">
        <v>1145</v>
      </c>
      <c r="D41" s="655">
        <v>3180</v>
      </c>
      <c r="E41" s="1195">
        <v>1145</v>
      </c>
    </row>
    <row r="42" spans="1:5" s="280" customFormat="1" ht="11.25" customHeight="1" x14ac:dyDescent="0.2">
      <c r="A42" s="279" t="s">
        <v>827</v>
      </c>
      <c r="B42" s="652"/>
      <c r="C42" s="654"/>
      <c r="D42" s="655"/>
      <c r="E42" s="1195" t="s">
        <v>1014</v>
      </c>
    </row>
    <row r="43" spans="1:5" s="280" customFormat="1" ht="11.25" customHeight="1" x14ac:dyDescent="0.2">
      <c r="A43" s="279" t="s">
        <v>828</v>
      </c>
      <c r="B43" s="652"/>
      <c r="C43" s="654"/>
      <c r="D43" s="655"/>
      <c r="E43" s="1195" t="s">
        <v>1014</v>
      </c>
    </row>
    <row r="44" spans="1:5" s="280" customFormat="1" ht="11.25" customHeight="1" x14ac:dyDescent="0.2">
      <c r="A44" s="279" t="s">
        <v>149</v>
      </c>
      <c r="B44" s="652"/>
      <c r="C44" s="654"/>
      <c r="D44" s="655"/>
      <c r="E44" s="1195" t="s">
        <v>1014</v>
      </c>
    </row>
    <row r="45" spans="1:5" s="280" customFormat="1" ht="11.25" customHeight="1" x14ac:dyDescent="0.2">
      <c r="A45" s="279" t="s">
        <v>150</v>
      </c>
      <c r="B45" s="652" t="s">
        <v>1076</v>
      </c>
      <c r="C45" s="654">
        <v>80</v>
      </c>
      <c r="D45" s="655">
        <v>113</v>
      </c>
      <c r="E45" s="1195">
        <v>80</v>
      </c>
    </row>
    <row r="46" spans="1:5" s="280" customFormat="1" ht="11.25" customHeight="1" x14ac:dyDescent="0.2">
      <c r="A46" s="279" t="s">
        <v>151</v>
      </c>
      <c r="B46" s="652" t="s">
        <v>1078</v>
      </c>
      <c r="C46" s="654">
        <v>252</v>
      </c>
      <c r="D46" s="655">
        <v>450</v>
      </c>
      <c r="E46" s="1195">
        <v>252</v>
      </c>
    </row>
    <row r="47" spans="1:5" s="280" customFormat="1" ht="11.25" customHeight="1" x14ac:dyDescent="0.2">
      <c r="A47" s="279" t="s">
        <v>152</v>
      </c>
      <c r="B47" s="652"/>
      <c r="C47" s="654"/>
      <c r="D47" s="655"/>
      <c r="E47" s="1195" t="s">
        <v>1014</v>
      </c>
    </row>
    <row r="48" spans="1:5" s="280" customFormat="1" ht="11.25" customHeight="1" x14ac:dyDescent="0.2">
      <c r="A48" s="305" t="s">
        <v>105</v>
      </c>
      <c r="B48" s="653"/>
      <c r="C48" s="656"/>
      <c r="D48" s="657"/>
      <c r="E48" s="1195" t="s">
        <v>1014</v>
      </c>
    </row>
    <row r="49" spans="1:5" s="280" customFormat="1" ht="11.25" customHeight="1" x14ac:dyDescent="0.2">
      <c r="A49" s="279" t="s">
        <v>106</v>
      </c>
      <c r="B49" s="652"/>
      <c r="C49" s="654"/>
      <c r="D49" s="655"/>
      <c r="E49" s="1195" t="s">
        <v>1014</v>
      </c>
    </row>
    <row r="50" spans="1:5" s="280" customFormat="1" ht="11.25" customHeight="1" x14ac:dyDescent="0.2">
      <c r="A50" s="279" t="s">
        <v>153</v>
      </c>
      <c r="B50" s="652"/>
      <c r="C50" s="654"/>
      <c r="D50" s="655"/>
      <c r="E50" s="1195" t="s">
        <v>1014</v>
      </c>
    </row>
    <row r="51" spans="1:5" s="280" customFormat="1" ht="11.25" customHeight="1" x14ac:dyDescent="0.2">
      <c r="A51" s="279" t="s">
        <v>401</v>
      </c>
      <c r="B51" s="652"/>
      <c r="C51" s="654"/>
      <c r="D51" s="655"/>
      <c r="E51" s="1195" t="s">
        <v>1014</v>
      </c>
    </row>
    <row r="52" spans="1:5" s="280" customFormat="1" ht="11.25" customHeight="1" x14ac:dyDescent="0.2">
      <c r="A52" s="279" t="s">
        <v>154</v>
      </c>
      <c r="B52" s="652"/>
      <c r="C52" s="654"/>
      <c r="D52" s="655"/>
      <c r="E52" s="1195" t="s">
        <v>1014</v>
      </c>
    </row>
    <row r="53" spans="1:5" s="280" customFormat="1" ht="11.25" customHeight="1" x14ac:dyDescent="0.2">
      <c r="A53" s="279" t="s">
        <v>528</v>
      </c>
      <c r="B53" s="652"/>
      <c r="C53" s="654"/>
      <c r="D53" s="655"/>
      <c r="E53" s="1195" t="s">
        <v>1014</v>
      </c>
    </row>
    <row r="54" spans="1:5" s="280" customFormat="1" ht="11.25" customHeight="1" x14ac:dyDescent="0.2">
      <c r="A54" s="279" t="s">
        <v>155</v>
      </c>
      <c r="B54" s="652"/>
      <c r="C54" s="654"/>
      <c r="D54" s="655"/>
      <c r="E54" s="1195" t="s">
        <v>1014</v>
      </c>
    </row>
    <row r="55" spans="1:5" s="280" customFormat="1" ht="11.25" customHeight="1" x14ac:dyDescent="0.2">
      <c r="A55" s="279" t="s">
        <v>235</v>
      </c>
      <c r="B55" s="652"/>
      <c r="C55" s="654"/>
      <c r="D55" s="655"/>
      <c r="E55" s="1195" t="s">
        <v>1014</v>
      </c>
    </row>
    <row r="56" spans="1:5" s="280" customFormat="1" ht="11.25" customHeight="1" x14ac:dyDescent="0.2">
      <c r="A56" s="279" t="s">
        <v>236</v>
      </c>
      <c r="B56" s="652"/>
      <c r="C56" s="654"/>
      <c r="D56" s="655"/>
      <c r="E56" s="1195" t="s">
        <v>1014</v>
      </c>
    </row>
    <row r="57" spans="1:5" s="280" customFormat="1" ht="11.25" customHeight="1" x14ac:dyDescent="0.2">
      <c r="A57" s="279" t="s">
        <v>237</v>
      </c>
      <c r="B57" s="652"/>
      <c r="C57" s="654"/>
      <c r="D57" s="655"/>
      <c r="E57" s="1195" t="s">
        <v>1014</v>
      </c>
    </row>
    <row r="58" spans="1:5" s="280" customFormat="1" ht="11.25" customHeight="1" x14ac:dyDescent="0.2">
      <c r="A58" s="279" t="s">
        <v>375</v>
      </c>
      <c r="B58" s="652"/>
      <c r="C58" s="654"/>
      <c r="D58" s="655"/>
      <c r="E58" s="1195" t="s">
        <v>1014</v>
      </c>
    </row>
    <row r="59" spans="1:5" s="280" customFormat="1" ht="11.25" customHeight="1" x14ac:dyDescent="0.2">
      <c r="A59" s="279" t="s">
        <v>376</v>
      </c>
      <c r="B59" s="652"/>
      <c r="C59" s="654"/>
      <c r="D59" s="655"/>
      <c r="E59" s="1195" t="s">
        <v>1014</v>
      </c>
    </row>
    <row r="60" spans="1:5" s="280" customFormat="1" ht="11.25" customHeight="1" x14ac:dyDescent="0.2">
      <c r="A60" s="279" t="s">
        <v>377</v>
      </c>
      <c r="B60" s="652"/>
      <c r="C60" s="654"/>
      <c r="D60" s="655"/>
      <c r="E60" s="1195" t="s">
        <v>1014</v>
      </c>
    </row>
    <row r="61" spans="1:5" s="280" customFormat="1" ht="11.25" customHeight="1" x14ac:dyDescent="0.2">
      <c r="A61" s="279" t="s">
        <v>244</v>
      </c>
      <c r="B61" s="652"/>
      <c r="C61" s="654"/>
      <c r="D61" s="655"/>
      <c r="E61" s="1195" t="s">
        <v>1014</v>
      </c>
    </row>
    <row r="62" spans="1:5" s="280" customFormat="1" ht="11.25" customHeight="1" x14ac:dyDescent="0.2">
      <c r="A62" s="279" t="s">
        <v>245</v>
      </c>
      <c r="B62" s="652"/>
      <c r="C62" s="654"/>
      <c r="D62" s="655"/>
      <c r="E62" s="1195" t="s">
        <v>1014</v>
      </c>
    </row>
    <row r="63" spans="1:5" s="280" customFormat="1" ht="11.25" customHeight="1" x14ac:dyDescent="0.2">
      <c r="A63" s="279" t="s">
        <v>307</v>
      </c>
      <c r="B63" s="652"/>
      <c r="C63" s="654"/>
      <c r="D63" s="655"/>
      <c r="E63" s="1195" t="s">
        <v>1014</v>
      </c>
    </row>
    <row r="64" spans="1:5" s="280" customFormat="1" ht="11.25" customHeight="1" x14ac:dyDescent="0.2">
      <c r="A64" s="279" t="s">
        <v>308</v>
      </c>
      <c r="B64" s="652"/>
      <c r="C64" s="654"/>
      <c r="D64" s="655"/>
      <c r="E64" s="1195" t="s">
        <v>1014</v>
      </c>
    </row>
    <row r="65" spans="1:5" s="280" customFormat="1" ht="11.25" customHeight="1" x14ac:dyDescent="0.2">
      <c r="A65" s="279" t="s">
        <v>238</v>
      </c>
      <c r="B65" s="652"/>
      <c r="C65" s="654"/>
      <c r="D65" s="655"/>
      <c r="E65" s="1195" t="s">
        <v>1014</v>
      </c>
    </row>
    <row r="66" spans="1:5" s="280" customFormat="1" ht="11.25" customHeight="1" x14ac:dyDescent="0.2">
      <c r="A66" s="279" t="s">
        <v>1002</v>
      </c>
      <c r="B66" s="652"/>
      <c r="C66" s="654"/>
      <c r="D66" s="655"/>
      <c r="E66" s="1195" t="s">
        <v>1014</v>
      </c>
    </row>
    <row r="67" spans="1:5" s="280" customFormat="1" ht="11.25" customHeight="1" x14ac:dyDescent="0.2">
      <c r="A67" s="279" t="s">
        <v>107</v>
      </c>
      <c r="B67" s="652"/>
      <c r="C67" s="654"/>
      <c r="D67" s="655"/>
      <c r="E67" s="1195" t="s">
        <v>1014</v>
      </c>
    </row>
    <row r="68" spans="1:5" s="280" customFormat="1" ht="11.25" customHeight="1" x14ac:dyDescent="0.2">
      <c r="A68" s="279" t="s">
        <v>1003</v>
      </c>
      <c r="B68" s="652"/>
      <c r="C68" s="654"/>
      <c r="D68" s="655"/>
      <c r="E68" s="1195" t="s">
        <v>1014</v>
      </c>
    </row>
    <row r="69" spans="1:5" s="280" customFormat="1" ht="11.25" customHeight="1" x14ac:dyDescent="0.2">
      <c r="A69" s="279" t="s">
        <v>309</v>
      </c>
      <c r="B69" s="652"/>
      <c r="C69" s="654"/>
      <c r="D69" s="655"/>
      <c r="E69" s="1195" t="s">
        <v>1014</v>
      </c>
    </row>
    <row r="70" spans="1:5" s="280" customFormat="1" ht="11.25" customHeight="1" x14ac:dyDescent="0.2">
      <c r="A70" s="279" t="s">
        <v>1004</v>
      </c>
      <c r="B70" s="652"/>
      <c r="C70" s="654"/>
      <c r="D70" s="655"/>
      <c r="E70" s="1195" t="s">
        <v>1014</v>
      </c>
    </row>
    <row r="71" spans="1:5" s="280" customFormat="1" ht="11.25" customHeight="1" x14ac:dyDescent="0.2">
      <c r="A71" s="279" t="s">
        <v>1005</v>
      </c>
      <c r="B71" s="652"/>
      <c r="C71" s="654"/>
      <c r="D71" s="655"/>
      <c r="E71" s="1195" t="s">
        <v>1014</v>
      </c>
    </row>
    <row r="72" spans="1:5" s="280" customFormat="1" ht="11.25" customHeight="1" x14ac:dyDescent="0.2">
      <c r="A72" s="279" t="s">
        <v>1007</v>
      </c>
      <c r="B72" s="652"/>
      <c r="C72" s="654"/>
      <c r="D72" s="655"/>
      <c r="E72" s="1195" t="s">
        <v>1014</v>
      </c>
    </row>
    <row r="73" spans="1:5" s="280" customFormat="1" ht="11.25" customHeight="1" x14ac:dyDescent="0.2">
      <c r="A73" s="279" t="s">
        <v>1006</v>
      </c>
      <c r="B73" s="652"/>
      <c r="C73" s="654"/>
      <c r="D73" s="655"/>
      <c r="E73" s="1195" t="s">
        <v>1014</v>
      </c>
    </row>
    <row r="74" spans="1:5" s="280" customFormat="1" ht="11.25" customHeight="1" x14ac:dyDescent="0.2">
      <c r="A74" s="305" t="s">
        <v>108</v>
      </c>
      <c r="B74" s="653"/>
      <c r="C74" s="656"/>
      <c r="D74" s="657"/>
      <c r="E74" s="1195" t="s">
        <v>1014</v>
      </c>
    </row>
    <row r="75" spans="1:5" s="280" customFormat="1" ht="11.25" customHeight="1" x14ac:dyDescent="0.2">
      <c r="A75" s="279" t="s">
        <v>310</v>
      </c>
      <c r="B75" s="652"/>
      <c r="C75" s="654"/>
      <c r="D75" s="655"/>
      <c r="E75" s="1195" t="s">
        <v>1014</v>
      </c>
    </row>
    <row r="76" spans="1:5" s="280" customFormat="1" ht="11.25" customHeight="1" x14ac:dyDescent="0.2">
      <c r="A76" s="305" t="s">
        <v>109</v>
      </c>
      <c r="B76" s="653"/>
      <c r="C76" s="656"/>
      <c r="D76" s="657"/>
      <c r="E76" s="1195" t="s">
        <v>1014</v>
      </c>
    </row>
    <row r="77" spans="1:5" s="280" customFormat="1" ht="11.25" customHeight="1" x14ac:dyDescent="0.2">
      <c r="A77" s="305" t="s">
        <v>110</v>
      </c>
      <c r="B77" s="653"/>
      <c r="C77" s="656"/>
      <c r="D77" s="657"/>
      <c r="E77" s="1195" t="s">
        <v>1014</v>
      </c>
    </row>
    <row r="78" spans="1:5" s="280" customFormat="1" ht="11.25" customHeight="1" x14ac:dyDescent="0.2">
      <c r="A78" s="279" t="s">
        <v>402</v>
      </c>
      <c r="B78" s="652"/>
      <c r="C78" s="654"/>
      <c r="D78" s="655"/>
      <c r="E78" s="1195" t="s">
        <v>1014</v>
      </c>
    </row>
    <row r="79" spans="1:5" s="280" customFormat="1" ht="11.25" customHeight="1" x14ac:dyDescent="0.2">
      <c r="A79" s="279" t="s">
        <v>635</v>
      </c>
      <c r="B79" s="652"/>
      <c r="C79" s="654"/>
      <c r="D79" s="655"/>
      <c r="E79" s="1195">
        <v>2.0000000000000002E-5</v>
      </c>
    </row>
    <row r="80" spans="1:5" s="280" customFormat="1" ht="11.25" customHeight="1" x14ac:dyDescent="0.2">
      <c r="A80" s="279" t="s">
        <v>111</v>
      </c>
      <c r="B80" s="652"/>
      <c r="C80" s="654"/>
      <c r="D80" s="655"/>
      <c r="E80" s="1195" t="s">
        <v>1014</v>
      </c>
    </row>
    <row r="81" spans="1:5" s="280" customFormat="1" ht="11.25" customHeight="1" x14ac:dyDescent="0.2">
      <c r="A81" s="279" t="s">
        <v>384</v>
      </c>
      <c r="B81" s="652"/>
      <c r="C81" s="654"/>
      <c r="D81" s="655"/>
      <c r="E81" s="1195" t="s">
        <v>1014</v>
      </c>
    </row>
    <row r="82" spans="1:5" s="280" customFormat="1" ht="11.25" customHeight="1" x14ac:dyDescent="0.2">
      <c r="A82" s="279" t="s">
        <v>350</v>
      </c>
      <c r="B82" s="652"/>
      <c r="C82" s="654"/>
      <c r="D82" s="655"/>
      <c r="E82" s="1195" t="s">
        <v>1014</v>
      </c>
    </row>
    <row r="83" spans="1:5" s="280" customFormat="1" ht="11.25" customHeight="1" x14ac:dyDescent="0.2">
      <c r="A83" s="279" t="s">
        <v>36</v>
      </c>
      <c r="B83" s="652"/>
      <c r="C83" s="654"/>
      <c r="D83" s="655"/>
      <c r="E83" s="1195" t="s">
        <v>1014</v>
      </c>
    </row>
    <row r="84" spans="1:5" s="280" customFormat="1" ht="11.25" customHeight="1" x14ac:dyDescent="0.2">
      <c r="A84" s="279" t="s">
        <v>351</v>
      </c>
      <c r="B84" s="652"/>
      <c r="C84" s="654"/>
      <c r="D84" s="655"/>
      <c r="E84" s="1195" t="s">
        <v>1014</v>
      </c>
    </row>
    <row r="85" spans="1:5" s="280" customFormat="1" ht="11.25" customHeight="1" x14ac:dyDescent="0.2">
      <c r="A85" s="279" t="s">
        <v>352</v>
      </c>
      <c r="B85" s="652"/>
      <c r="C85" s="654"/>
      <c r="D85" s="655"/>
      <c r="E85" s="1195" t="s">
        <v>1014</v>
      </c>
    </row>
    <row r="86" spans="1:5" s="280" customFormat="1" ht="11.25" customHeight="1" x14ac:dyDescent="0.2">
      <c r="A86" s="279" t="s">
        <v>353</v>
      </c>
      <c r="B86" s="652"/>
      <c r="C86" s="654"/>
      <c r="D86" s="655"/>
      <c r="E86" s="1195" t="s">
        <v>1014</v>
      </c>
    </row>
    <row r="87" spans="1:5" s="280" customFormat="1" ht="11.25" customHeight="1" x14ac:dyDescent="0.2">
      <c r="A87" s="279" t="s">
        <v>112</v>
      </c>
      <c r="B87" s="652"/>
      <c r="C87" s="654"/>
      <c r="D87" s="655"/>
      <c r="E87" s="1195" t="s">
        <v>1014</v>
      </c>
    </row>
    <row r="88" spans="1:5" s="280" customFormat="1" ht="11.25" customHeight="1" x14ac:dyDescent="0.2">
      <c r="A88" s="279" t="s">
        <v>354</v>
      </c>
      <c r="B88" s="652"/>
      <c r="C88" s="654"/>
      <c r="D88" s="655"/>
      <c r="E88" s="1195" t="s">
        <v>1014</v>
      </c>
    </row>
    <row r="89" spans="1:5" s="280" customFormat="1" ht="11.25" customHeight="1" x14ac:dyDescent="0.2">
      <c r="A89" s="279" t="s">
        <v>355</v>
      </c>
      <c r="B89" s="652"/>
      <c r="C89" s="654"/>
      <c r="D89" s="655"/>
      <c r="E89" s="1195" t="s">
        <v>1014</v>
      </c>
    </row>
    <row r="90" spans="1:5" s="280" customFormat="1" ht="11.25" customHeight="1" x14ac:dyDescent="0.2">
      <c r="A90" s="279" t="s">
        <v>385</v>
      </c>
      <c r="B90" s="652"/>
      <c r="C90" s="654"/>
      <c r="D90" s="655"/>
      <c r="E90" s="1195" t="s">
        <v>1014</v>
      </c>
    </row>
    <row r="91" spans="1:5" s="280" customFormat="1" ht="11.25" customHeight="1" x14ac:dyDescent="0.2">
      <c r="A91" s="279" t="s">
        <v>356</v>
      </c>
      <c r="B91" s="652"/>
      <c r="C91" s="654"/>
      <c r="D91" s="655"/>
      <c r="E91" s="1195" t="s">
        <v>1014</v>
      </c>
    </row>
    <row r="92" spans="1:5" s="280" customFormat="1" ht="11.25" customHeight="1" x14ac:dyDescent="0.2">
      <c r="A92" s="279" t="s">
        <v>378</v>
      </c>
      <c r="B92" s="652"/>
      <c r="C92" s="654"/>
      <c r="D92" s="655"/>
      <c r="E92" s="1195" t="s">
        <v>1014</v>
      </c>
    </row>
    <row r="93" spans="1:5" s="280" customFormat="1" ht="11.25" customHeight="1" x14ac:dyDescent="0.2">
      <c r="A93" s="279" t="s">
        <v>357</v>
      </c>
      <c r="B93" s="652"/>
      <c r="C93" s="654"/>
      <c r="D93" s="655"/>
      <c r="E93" s="1195" t="s">
        <v>1014</v>
      </c>
    </row>
    <row r="94" spans="1:5" s="280" customFormat="1" ht="11.25" customHeight="1" x14ac:dyDescent="0.2">
      <c r="A94" s="279" t="s">
        <v>113</v>
      </c>
      <c r="B94" s="652"/>
      <c r="C94" s="654"/>
      <c r="D94" s="655"/>
      <c r="E94" s="1195" t="s">
        <v>1014</v>
      </c>
    </row>
    <row r="95" spans="1:5" s="280" customFormat="1" ht="11.25" customHeight="1" x14ac:dyDescent="0.2">
      <c r="A95" s="279" t="s">
        <v>358</v>
      </c>
      <c r="B95" s="652"/>
      <c r="C95" s="654"/>
      <c r="D95" s="655"/>
      <c r="E95" s="1195" t="s">
        <v>1014</v>
      </c>
    </row>
    <row r="96" spans="1:5" s="280" customFormat="1" ht="11.25" customHeight="1" x14ac:dyDescent="0.2">
      <c r="A96" s="279" t="s">
        <v>114</v>
      </c>
      <c r="B96" s="652"/>
      <c r="C96" s="654"/>
      <c r="D96" s="655"/>
      <c r="E96" s="1195" t="s">
        <v>1014</v>
      </c>
    </row>
    <row r="97" spans="1:5" s="280" customFormat="1" ht="11.25" customHeight="1" x14ac:dyDescent="0.2">
      <c r="A97" s="279" t="s">
        <v>359</v>
      </c>
      <c r="B97" s="652" t="s">
        <v>1079</v>
      </c>
      <c r="C97" s="654">
        <v>73</v>
      </c>
      <c r="D97" s="655">
        <v>73</v>
      </c>
      <c r="E97" s="1195">
        <v>73</v>
      </c>
    </row>
    <row r="98" spans="1:5" s="280" customFormat="1" ht="11.25" customHeight="1" x14ac:dyDescent="0.2">
      <c r="A98" s="279" t="s">
        <v>360</v>
      </c>
      <c r="B98" s="652" t="s">
        <v>1085</v>
      </c>
      <c r="C98" s="654">
        <v>0.72</v>
      </c>
      <c r="D98" s="655">
        <v>1.4</v>
      </c>
      <c r="E98" s="1195">
        <v>0.72</v>
      </c>
    </row>
    <row r="99" spans="1:5" s="280" customFormat="1" ht="11.25" customHeight="1" x14ac:dyDescent="0.2">
      <c r="A99" s="279" t="s">
        <v>361</v>
      </c>
      <c r="B99" s="652"/>
      <c r="C99" s="654"/>
      <c r="D99" s="655"/>
      <c r="E99" s="1195" t="s">
        <v>1014</v>
      </c>
    </row>
    <row r="100" spans="1:5" s="280" customFormat="1" ht="11.25" customHeight="1" x14ac:dyDescent="0.2">
      <c r="A100" s="279" t="s">
        <v>363</v>
      </c>
      <c r="B100" s="652"/>
      <c r="C100" s="654"/>
      <c r="D100" s="655"/>
      <c r="E100" s="1195" t="s">
        <v>1014</v>
      </c>
    </row>
    <row r="101" spans="1:5" s="280" customFormat="1" ht="11.25" customHeight="1" x14ac:dyDescent="0.2">
      <c r="A101" s="279" t="s">
        <v>364</v>
      </c>
      <c r="B101" s="652"/>
      <c r="C101" s="654"/>
      <c r="D101" s="655"/>
      <c r="E101" s="1195" t="s">
        <v>1014</v>
      </c>
    </row>
    <row r="102" spans="1:5" s="280" customFormat="1" ht="11.25" customHeight="1" x14ac:dyDescent="0.2">
      <c r="A102" s="279" t="s">
        <v>365</v>
      </c>
      <c r="B102" s="652"/>
      <c r="C102" s="654"/>
      <c r="D102" s="655"/>
      <c r="E102" s="1195" t="s">
        <v>1014</v>
      </c>
    </row>
    <row r="103" spans="1:5" s="280" customFormat="1" ht="11.25" customHeight="1" x14ac:dyDescent="0.2">
      <c r="A103" s="279" t="s">
        <v>366</v>
      </c>
      <c r="B103" s="652"/>
      <c r="C103" s="654"/>
      <c r="D103" s="655"/>
      <c r="E103" s="1195" t="s">
        <v>1014</v>
      </c>
    </row>
    <row r="104" spans="1:5" s="280" customFormat="1" ht="11.25" customHeight="1" x14ac:dyDescent="0.2">
      <c r="A104" s="279" t="s">
        <v>362</v>
      </c>
      <c r="B104" s="652"/>
      <c r="C104" s="654"/>
      <c r="D104" s="655"/>
      <c r="E104" s="1195" t="s">
        <v>1014</v>
      </c>
    </row>
    <row r="105" spans="1:5" s="280" customFormat="1" ht="11.25" customHeight="1" x14ac:dyDescent="0.2">
      <c r="A105" s="279" t="s">
        <v>631</v>
      </c>
      <c r="B105" s="652"/>
      <c r="C105" s="654"/>
      <c r="D105" s="655"/>
      <c r="E105" s="1195" t="s">
        <v>1014</v>
      </c>
    </row>
    <row r="106" spans="1:5" s="280" customFormat="1" ht="11.25" customHeight="1" x14ac:dyDescent="0.2">
      <c r="A106" s="279" t="s">
        <v>632</v>
      </c>
      <c r="B106" s="652"/>
      <c r="C106" s="654"/>
      <c r="D106" s="655"/>
      <c r="E106" s="1195" t="s">
        <v>1014</v>
      </c>
    </row>
    <row r="107" spans="1:5" s="280" customFormat="1" ht="11.25" customHeight="1" x14ac:dyDescent="0.2">
      <c r="A107" s="279" t="s">
        <v>506</v>
      </c>
      <c r="B107" s="652" t="s">
        <v>1080</v>
      </c>
      <c r="C107" s="654">
        <v>4</v>
      </c>
      <c r="D107" s="655">
        <v>4</v>
      </c>
      <c r="E107" s="1195">
        <v>4</v>
      </c>
    </row>
    <row r="108" spans="1:5" s="280" customFormat="1" ht="11.25" customHeight="1" x14ac:dyDescent="0.2">
      <c r="A108" s="279" t="s">
        <v>507</v>
      </c>
      <c r="B108" s="652"/>
      <c r="C108" s="654"/>
      <c r="D108" s="655"/>
      <c r="E108" s="1195" t="s">
        <v>1014</v>
      </c>
    </row>
    <row r="109" spans="1:5" s="280" customFormat="1" ht="11.25" customHeight="1" x14ac:dyDescent="0.2">
      <c r="A109" s="279" t="s">
        <v>866</v>
      </c>
      <c r="B109" s="652" t="s">
        <v>1081</v>
      </c>
      <c r="C109" s="654">
        <v>410</v>
      </c>
      <c r="D109" s="655">
        <v>767</v>
      </c>
      <c r="E109" s="1195">
        <v>410</v>
      </c>
    </row>
    <row r="110" spans="1:5" s="280" customFormat="1" ht="11.25" customHeight="1" x14ac:dyDescent="0.2">
      <c r="A110" s="305" t="s">
        <v>115</v>
      </c>
      <c r="B110" s="653"/>
      <c r="C110" s="656"/>
      <c r="D110" s="657"/>
      <c r="E110" s="1195" t="s">
        <v>1014</v>
      </c>
    </row>
    <row r="111" spans="1:5" s="280" customFormat="1" ht="11.25" customHeight="1" x14ac:dyDescent="0.2">
      <c r="A111" s="305" t="s">
        <v>116</v>
      </c>
      <c r="B111" s="653"/>
      <c r="C111" s="656"/>
      <c r="D111" s="657"/>
      <c r="E111" s="1195" t="s">
        <v>1014</v>
      </c>
    </row>
    <row r="112" spans="1:5" s="280" customFormat="1" ht="11.25" customHeight="1" x14ac:dyDescent="0.2">
      <c r="A112" s="305" t="s">
        <v>117</v>
      </c>
      <c r="B112" s="653"/>
      <c r="C112" s="656"/>
      <c r="D112" s="657"/>
      <c r="E112" s="1195" t="s">
        <v>1014</v>
      </c>
    </row>
    <row r="113" spans="1:5" s="280" customFormat="1" ht="11.25" customHeight="1" x14ac:dyDescent="0.2">
      <c r="A113" s="305" t="s">
        <v>118</v>
      </c>
      <c r="B113" s="653"/>
      <c r="C113" s="656"/>
      <c r="D113" s="657"/>
      <c r="E113" s="1195" t="s">
        <v>1014</v>
      </c>
    </row>
    <row r="114" spans="1:5" s="280" customFormat="1" ht="11.25" customHeight="1" x14ac:dyDescent="0.2">
      <c r="A114" s="305" t="s">
        <v>119</v>
      </c>
      <c r="B114" s="653"/>
      <c r="C114" s="656"/>
      <c r="D114" s="657"/>
      <c r="E114" s="1195" t="s">
        <v>1014</v>
      </c>
    </row>
    <row r="115" spans="1:5" s="280" customFormat="1" ht="11.25" customHeight="1" x14ac:dyDescent="0.2">
      <c r="A115" s="279" t="s">
        <v>508</v>
      </c>
      <c r="B115" s="652"/>
      <c r="C115" s="654"/>
      <c r="D115" s="655"/>
      <c r="E115" s="1195" t="s">
        <v>1014</v>
      </c>
    </row>
    <row r="116" spans="1:5" s="280" customFormat="1" ht="11.25" customHeight="1" x14ac:dyDescent="0.2">
      <c r="A116" s="305" t="s">
        <v>120</v>
      </c>
      <c r="B116" s="653"/>
      <c r="C116" s="656"/>
      <c r="D116" s="657"/>
      <c r="E116" s="1195" t="s">
        <v>1014</v>
      </c>
    </row>
    <row r="117" spans="1:5" s="280" customFormat="1" ht="11.25" customHeight="1" x14ac:dyDescent="0.2">
      <c r="A117" s="279" t="s">
        <v>241</v>
      </c>
      <c r="B117" s="652"/>
      <c r="C117" s="654"/>
      <c r="D117" s="655"/>
      <c r="E117" s="1195" t="s">
        <v>1014</v>
      </c>
    </row>
    <row r="118" spans="1:5" s="280" customFormat="1" ht="11.25" customHeight="1" x14ac:dyDescent="0.2">
      <c r="A118" s="279" t="s">
        <v>509</v>
      </c>
      <c r="B118" s="652"/>
      <c r="C118" s="654"/>
      <c r="D118" s="655"/>
      <c r="E118" s="1195" t="s">
        <v>1014</v>
      </c>
    </row>
    <row r="119" spans="1:5" s="280" customFormat="1" ht="11.25" customHeight="1" x14ac:dyDescent="0.2">
      <c r="A119" s="279" t="s">
        <v>510</v>
      </c>
      <c r="B119" s="652"/>
      <c r="C119" s="654"/>
      <c r="D119" s="655"/>
      <c r="E119" s="1195" t="s">
        <v>1014</v>
      </c>
    </row>
    <row r="120" spans="1:5" s="280" customFormat="1" ht="11.25" customHeight="1" x14ac:dyDescent="0.2">
      <c r="A120" s="279" t="s">
        <v>379</v>
      </c>
      <c r="B120" s="652"/>
      <c r="C120" s="654"/>
      <c r="D120" s="655"/>
      <c r="E120" s="1195" t="s">
        <v>1014</v>
      </c>
    </row>
    <row r="121" spans="1:5" s="280" customFormat="1" ht="11.25" customHeight="1" x14ac:dyDescent="0.2">
      <c r="A121" s="279" t="s">
        <v>121</v>
      </c>
      <c r="B121" s="652"/>
      <c r="C121" s="654"/>
      <c r="D121" s="655"/>
      <c r="E121" s="1195" t="s">
        <v>1014</v>
      </c>
    </row>
    <row r="122" spans="1:5" s="280" customFormat="1" ht="11.25" customHeight="1" x14ac:dyDescent="0.2">
      <c r="A122" s="279" t="s">
        <v>511</v>
      </c>
      <c r="B122" s="652"/>
      <c r="C122" s="654"/>
      <c r="D122" s="655"/>
      <c r="E122" s="1195" t="s">
        <v>1014</v>
      </c>
    </row>
    <row r="123" spans="1:5" s="280" customFormat="1" ht="11.25" customHeight="1" x14ac:dyDescent="0.2">
      <c r="A123" s="279" t="s">
        <v>512</v>
      </c>
      <c r="B123" s="652" t="s">
        <v>1083</v>
      </c>
      <c r="C123" s="654">
        <v>7.1</v>
      </c>
      <c r="D123" s="655">
        <v>12</v>
      </c>
      <c r="E123" s="1195">
        <v>7.1</v>
      </c>
    </row>
    <row r="124" spans="1:5" s="280" customFormat="1" ht="11.25" customHeight="1" x14ac:dyDescent="0.2">
      <c r="A124" s="279" t="s">
        <v>867</v>
      </c>
      <c r="B124" s="652" t="s">
        <v>1082</v>
      </c>
      <c r="C124" s="654">
        <v>1.5</v>
      </c>
      <c r="D124" s="655">
        <v>1.5</v>
      </c>
      <c r="E124" s="1195">
        <v>1.5</v>
      </c>
    </row>
    <row r="125" spans="1:5" s="280" customFormat="1" ht="11.25" customHeight="1" x14ac:dyDescent="0.2">
      <c r="A125" s="279" t="s">
        <v>122</v>
      </c>
      <c r="B125" s="652"/>
      <c r="C125" s="654"/>
      <c r="D125" s="655"/>
      <c r="E125" s="1195" t="s">
        <v>1014</v>
      </c>
    </row>
    <row r="126" spans="1:5" s="280" customFormat="1" ht="11.25" customHeight="1" x14ac:dyDescent="0.2">
      <c r="A126" s="279" t="s">
        <v>513</v>
      </c>
      <c r="B126" s="652"/>
      <c r="C126" s="654"/>
      <c r="D126" s="655"/>
      <c r="E126" s="1195" t="s">
        <v>1014</v>
      </c>
    </row>
    <row r="127" spans="1:5" s="280" customFormat="1" ht="11.25" customHeight="1" x14ac:dyDescent="0.2">
      <c r="A127" s="279" t="s">
        <v>123</v>
      </c>
      <c r="B127" s="652"/>
      <c r="C127" s="654"/>
      <c r="D127" s="655"/>
      <c r="E127" s="1195" t="s">
        <v>1014</v>
      </c>
    </row>
    <row r="128" spans="1:5" s="280" customFormat="1" ht="11.25" customHeight="1" x14ac:dyDescent="0.2">
      <c r="A128" s="279" t="s">
        <v>27</v>
      </c>
      <c r="B128" s="652"/>
      <c r="C128" s="654"/>
      <c r="D128" s="655"/>
      <c r="E128" s="1195" t="s">
        <v>1014</v>
      </c>
    </row>
    <row r="129" spans="1:5" s="280" customFormat="1" ht="11.25" customHeight="1" x14ac:dyDescent="0.2">
      <c r="A129" s="279" t="s">
        <v>514</v>
      </c>
      <c r="B129" s="652"/>
      <c r="C129" s="654"/>
      <c r="D129" s="655"/>
      <c r="E129" s="1195" t="s">
        <v>1014</v>
      </c>
    </row>
    <row r="130" spans="1:5" s="280" customFormat="1" ht="11.25" customHeight="1" x14ac:dyDescent="0.2">
      <c r="A130" s="279" t="s">
        <v>515</v>
      </c>
      <c r="B130" s="652"/>
      <c r="C130" s="654"/>
      <c r="D130" s="655"/>
      <c r="E130" s="1195" t="s">
        <v>1014</v>
      </c>
    </row>
    <row r="131" spans="1:5" s="280" customFormat="1" ht="11.25" customHeight="1" x14ac:dyDescent="0.2">
      <c r="A131" s="279" t="s">
        <v>516</v>
      </c>
      <c r="B131" s="652"/>
      <c r="C131" s="654"/>
      <c r="D131" s="655"/>
      <c r="E131" s="1195" t="s">
        <v>1014</v>
      </c>
    </row>
    <row r="132" spans="1:5" s="280" customFormat="1" ht="11.25" customHeight="1" x14ac:dyDescent="0.2">
      <c r="A132" s="279" t="s">
        <v>124</v>
      </c>
      <c r="B132" s="652"/>
      <c r="C132" s="654"/>
      <c r="D132" s="655"/>
      <c r="E132" s="1195" t="s">
        <v>1014</v>
      </c>
    </row>
    <row r="133" spans="1:5" s="280" customFormat="1" ht="11.25" customHeight="1" x14ac:dyDescent="0.2">
      <c r="A133" s="305" t="s">
        <v>125</v>
      </c>
      <c r="B133" s="653"/>
      <c r="C133" s="656"/>
      <c r="D133" s="657"/>
      <c r="E133" s="1195" t="s">
        <v>1014</v>
      </c>
    </row>
    <row r="134" spans="1:5" s="280" customFormat="1" ht="11.25" customHeight="1" x14ac:dyDescent="0.2">
      <c r="A134" s="279" t="s">
        <v>517</v>
      </c>
      <c r="B134" s="652" t="s">
        <v>1084</v>
      </c>
      <c r="C134" s="654">
        <v>0.25</v>
      </c>
      <c r="D134" s="655">
        <v>15</v>
      </c>
      <c r="E134" s="1195">
        <v>0.25</v>
      </c>
    </row>
    <row r="135" spans="1:5" s="280" customFormat="1" ht="11.25" customHeight="1" x14ac:dyDescent="0.2">
      <c r="A135" s="279" t="s">
        <v>380</v>
      </c>
      <c r="B135" s="652"/>
      <c r="C135" s="654"/>
      <c r="D135" s="655"/>
      <c r="E135" s="1195" t="s">
        <v>1014</v>
      </c>
    </row>
    <row r="136" spans="1:5" s="280" customFormat="1" ht="11.25" customHeight="1" x14ac:dyDescent="0.2">
      <c r="A136" s="279" t="s">
        <v>28</v>
      </c>
      <c r="B136" s="652"/>
      <c r="C136" s="654"/>
      <c r="D136" s="655"/>
      <c r="E136" s="1195" t="s">
        <v>1014</v>
      </c>
    </row>
    <row r="137" spans="1:5" s="280" customFormat="1" ht="11.25" customHeight="1" x14ac:dyDescent="0.2">
      <c r="A137" s="279" t="s">
        <v>66</v>
      </c>
      <c r="B137" s="652"/>
      <c r="C137" s="654"/>
      <c r="D137" s="655"/>
      <c r="E137" s="1195" t="s">
        <v>1014</v>
      </c>
    </row>
    <row r="138" spans="1:5" s="280" customFormat="1" ht="11.25" customHeight="1" x14ac:dyDescent="0.2">
      <c r="A138" s="279" t="s">
        <v>65</v>
      </c>
      <c r="B138" s="652"/>
      <c r="C138" s="654"/>
      <c r="D138" s="655"/>
      <c r="E138" s="1195" t="s">
        <v>1014</v>
      </c>
    </row>
    <row r="139" spans="1:5" s="280" customFormat="1" ht="11.25" customHeight="1" x14ac:dyDescent="0.2">
      <c r="A139" s="279" t="s">
        <v>825</v>
      </c>
      <c r="B139" s="652"/>
      <c r="C139" s="654"/>
      <c r="D139" s="655"/>
      <c r="E139" s="1195" t="s">
        <v>1014</v>
      </c>
    </row>
    <row r="140" spans="1:5" s="280" customFormat="1" ht="11.25" customHeight="1" x14ac:dyDescent="0.2">
      <c r="A140" s="279" t="s">
        <v>868</v>
      </c>
      <c r="B140" s="652"/>
      <c r="C140" s="654"/>
      <c r="D140" s="655"/>
      <c r="E140" s="1195" t="s">
        <v>1014</v>
      </c>
    </row>
    <row r="141" spans="1:5" s="280" customFormat="1" ht="11.25" customHeight="1" x14ac:dyDescent="0.2">
      <c r="A141" s="279" t="s">
        <v>869</v>
      </c>
      <c r="B141" s="652"/>
      <c r="C141" s="654"/>
      <c r="D141" s="655"/>
      <c r="E141" s="1195" t="s">
        <v>1014</v>
      </c>
    </row>
    <row r="142" spans="1:5" s="280" customFormat="1" ht="11.25" customHeight="1" x14ac:dyDescent="0.2">
      <c r="A142" s="279" t="s">
        <v>518</v>
      </c>
      <c r="B142" s="652"/>
      <c r="C142" s="654"/>
      <c r="D142" s="655"/>
      <c r="E142" s="1195" t="s">
        <v>1014</v>
      </c>
    </row>
    <row r="143" spans="1:5" s="280" customFormat="1" ht="11.25" customHeight="1" x14ac:dyDescent="0.2">
      <c r="A143" s="279" t="s">
        <v>519</v>
      </c>
      <c r="B143" s="652"/>
      <c r="C143" s="654"/>
      <c r="D143" s="655"/>
      <c r="E143" s="1195" t="s">
        <v>1014</v>
      </c>
    </row>
    <row r="144" spans="1:5" s="280" customFormat="1" ht="11.25" customHeight="1" x14ac:dyDescent="0.2">
      <c r="A144" s="279" t="s">
        <v>520</v>
      </c>
      <c r="B144" s="652"/>
      <c r="C144" s="654"/>
      <c r="D144" s="655"/>
      <c r="E144" s="1195" t="s">
        <v>1014</v>
      </c>
    </row>
    <row r="145" spans="1:5" s="280" customFormat="1" ht="11.25" customHeight="1" x14ac:dyDescent="0.2">
      <c r="A145" s="279" t="s">
        <v>521</v>
      </c>
      <c r="B145" s="652"/>
      <c r="C145" s="654"/>
      <c r="D145" s="655"/>
      <c r="E145" s="1195" t="s">
        <v>1014</v>
      </c>
    </row>
    <row r="146" spans="1:5" s="280" customFormat="1" ht="11.25" customHeight="1" x14ac:dyDescent="0.2">
      <c r="A146" s="305" t="s">
        <v>126</v>
      </c>
      <c r="B146" s="653"/>
      <c r="C146" s="656"/>
      <c r="D146" s="657"/>
      <c r="E146" s="1195" t="s">
        <v>1014</v>
      </c>
    </row>
    <row r="147" spans="1:5" s="280" customFormat="1" ht="11.25" customHeight="1" x14ac:dyDescent="0.2">
      <c r="A147" s="279" t="s">
        <v>127</v>
      </c>
      <c r="B147" s="652"/>
      <c r="C147" s="654"/>
      <c r="D147" s="655"/>
      <c r="E147" s="1195" t="s">
        <v>1014</v>
      </c>
    </row>
    <row r="148" spans="1:5" s="280" customFormat="1" ht="11.25" customHeight="1" x14ac:dyDescent="0.2">
      <c r="A148" s="279" t="s">
        <v>128</v>
      </c>
      <c r="B148" s="652"/>
      <c r="C148" s="654"/>
      <c r="D148" s="655"/>
      <c r="E148" s="1195" t="s">
        <v>1014</v>
      </c>
    </row>
    <row r="149" spans="1:5" s="280" customFormat="1" ht="11.25" customHeight="1" x14ac:dyDescent="0.2">
      <c r="A149" s="279" t="s">
        <v>129</v>
      </c>
      <c r="B149" s="652"/>
      <c r="C149" s="654"/>
      <c r="D149" s="655"/>
      <c r="E149" s="1195" t="s">
        <v>1014</v>
      </c>
    </row>
    <row r="150" spans="1:5" s="280" customFormat="1" ht="11.25" customHeight="1" x14ac:dyDescent="0.2">
      <c r="A150" s="279" t="s">
        <v>643</v>
      </c>
      <c r="B150" s="652"/>
      <c r="C150" s="654"/>
      <c r="D150" s="655"/>
      <c r="E150" s="1195" t="s">
        <v>1014</v>
      </c>
    </row>
    <row r="151" spans="1:5" s="280" customFormat="1" ht="11.25" customHeight="1" x14ac:dyDescent="0.2">
      <c r="A151" s="305" t="s">
        <v>999</v>
      </c>
      <c r="B151" s="653"/>
      <c r="C151" s="656"/>
      <c r="D151" s="657"/>
      <c r="E151" s="1195" t="s">
        <v>1014</v>
      </c>
    </row>
    <row r="152" spans="1:5" s="280" customFormat="1" ht="11.25" customHeight="1" x14ac:dyDescent="0.2">
      <c r="A152" s="305" t="s">
        <v>644</v>
      </c>
      <c r="B152" s="653"/>
      <c r="C152" s="656"/>
      <c r="D152" s="657"/>
      <c r="E152" s="1195" t="s">
        <v>1014</v>
      </c>
    </row>
    <row r="153" spans="1:5" s="280" customFormat="1" ht="11.25" customHeight="1" x14ac:dyDescent="0.2">
      <c r="A153" s="305" t="s">
        <v>646</v>
      </c>
      <c r="B153" s="653"/>
      <c r="C153" s="656"/>
      <c r="D153" s="657"/>
      <c r="E153" s="1195" t="s">
        <v>1014</v>
      </c>
    </row>
    <row r="154" spans="1:5" s="280" customFormat="1" ht="11.25" customHeight="1" x14ac:dyDescent="0.2">
      <c r="A154" s="279" t="s">
        <v>522</v>
      </c>
      <c r="B154" s="652" t="s">
        <v>1086</v>
      </c>
      <c r="C154" s="654">
        <v>770</v>
      </c>
      <c r="D154" s="655">
        <v>1090</v>
      </c>
      <c r="E154" s="1195">
        <v>770</v>
      </c>
    </row>
    <row r="155" spans="1:5" s="280" customFormat="1" ht="11.25" customHeight="1" x14ac:dyDescent="0.2">
      <c r="A155" s="279" t="s">
        <v>523</v>
      </c>
      <c r="B155" s="652"/>
      <c r="C155" s="654"/>
      <c r="D155" s="655"/>
      <c r="E155" s="1195" t="s">
        <v>1014</v>
      </c>
    </row>
    <row r="156" spans="1:5" s="280" customFormat="1" ht="11.25" customHeight="1" x14ac:dyDescent="0.2">
      <c r="A156" s="279" t="s">
        <v>524</v>
      </c>
      <c r="B156" s="652"/>
      <c r="C156" s="654"/>
      <c r="D156" s="655"/>
      <c r="E156" s="1195" t="s">
        <v>1014</v>
      </c>
    </row>
    <row r="157" spans="1:5" s="280" customFormat="1" ht="11.25" customHeight="1" x14ac:dyDescent="0.2">
      <c r="A157" s="279" t="s">
        <v>525</v>
      </c>
      <c r="B157" s="652" t="s">
        <v>1087</v>
      </c>
      <c r="C157" s="654">
        <v>349</v>
      </c>
      <c r="D157" s="655">
        <v>1200</v>
      </c>
      <c r="E157" s="1195">
        <v>349</v>
      </c>
    </row>
    <row r="158" spans="1:5" s="280" customFormat="1" ht="22.5" customHeight="1" x14ac:dyDescent="0.2">
      <c r="A158" s="759" t="s">
        <v>656</v>
      </c>
      <c r="B158" s="1398"/>
      <c r="C158" s="1124"/>
      <c r="D158" s="1231"/>
      <c r="E158" s="1195" t="s">
        <v>1014</v>
      </c>
    </row>
    <row r="159" spans="1:5" s="280" customFormat="1" ht="11.25" customHeight="1" thickBot="1" x14ac:dyDescent="0.25">
      <c r="A159" s="319" t="s">
        <v>657</v>
      </c>
      <c r="B159" s="1399"/>
      <c r="C159" s="1035"/>
      <c r="D159" s="847"/>
      <c r="E159" s="872" t="s">
        <v>1014</v>
      </c>
    </row>
    <row r="160" spans="1:5" s="280" customFormat="1" ht="11.25" customHeight="1" thickTop="1" x14ac:dyDescent="0.2">
      <c r="A160" s="67" t="s">
        <v>1156</v>
      </c>
      <c r="B160" s="275"/>
      <c r="C160" s="275"/>
      <c r="D160" s="275"/>
      <c r="E160" s="766"/>
    </row>
    <row r="161" spans="1:6" s="280" customFormat="1" ht="11.25" customHeight="1" x14ac:dyDescent="0.2">
      <c r="A161" s="66" t="s">
        <v>529</v>
      </c>
      <c r="B161" s="68"/>
      <c r="C161" s="68"/>
      <c r="D161" s="68"/>
      <c r="E161" s="766"/>
    </row>
    <row r="162" spans="1:6" s="280" customFormat="1" ht="11.25" customHeight="1" x14ac:dyDescent="0.2">
      <c r="A162" s="67" t="s">
        <v>1069</v>
      </c>
      <c r="B162" s="68"/>
      <c r="C162" s="68"/>
      <c r="D162" s="68"/>
      <c r="E162" s="766"/>
    </row>
    <row r="163" spans="1:6" s="280" customFormat="1" ht="11.25" customHeight="1" x14ac:dyDescent="0.2">
      <c r="A163" s="67" t="s">
        <v>1067</v>
      </c>
      <c r="B163" s="68"/>
      <c r="C163" s="68"/>
      <c r="D163" s="68"/>
      <c r="E163" s="766"/>
    </row>
    <row r="164" spans="1:6" s="280" customFormat="1" ht="11.25" customHeight="1" x14ac:dyDescent="0.2">
      <c r="A164" s="67" t="s">
        <v>1068</v>
      </c>
      <c r="B164" s="68"/>
      <c r="C164" s="68"/>
      <c r="D164" s="68"/>
      <c r="E164" s="766"/>
    </row>
    <row r="165" spans="1:6" s="280" customFormat="1" ht="11.25" customHeight="1" x14ac:dyDescent="0.2">
      <c r="A165" s="67" t="s">
        <v>1070</v>
      </c>
      <c r="B165" s="68"/>
      <c r="C165" s="68"/>
      <c r="D165" s="68"/>
      <c r="E165" s="766"/>
    </row>
    <row r="166" spans="1:6" s="280" customFormat="1" ht="24" customHeight="1" x14ac:dyDescent="0.25">
      <c r="A166" s="1631" t="s">
        <v>1071</v>
      </c>
      <c r="B166" s="1629"/>
      <c r="C166" s="1629"/>
      <c r="D166" s="1629"/>
      <c r="E166" s="1630"/>
    </row>
    <row r="167" spans="1:6" ht="24.75" customHeight="1" x14ac:dyDescent="0.25">
      <c r="A167" s="1700" t="s">
        <v>1072</v>
      </c>
      <c r="B167" s="1708"/>
      <c r="C167" s="1708"/>
      <c r="D167" s="1708"/>
      <c r="E167" s="1630"/>
      <c r="F167" s="294"/>
    </row>
    <row r="168" spans="1:6" ht="13.8" thickBot="1" x14ac:dyDescent="0.3">
      <c r="A168" s="920" t="s">
        <v>1131</v>
      </c>
      <c r="B168" s="889"/>
      <c r="C168" s="889"/>
      <c r="D168" s="889"/>
      <c r="E168" s="1037"/>
    </row>
    <row r="169" spans="1:6" ht="13.8" thickTop="1" x14ac:dyDescent="0.25"/>
  </sheetData>
  <sheetProtection algorithmName="SHA-512" hashValue="TJvUj7/pDgNZ/8+0sSxzJWLaiw0NA/T31bmn9zNnZ1p3j2FIG5LDiMPghU1vkAUaMaOfJd3owoYHxO3AdjL2Zw==" saltValue="KlPXuSv8Ga2CXdPYRKiJTA==" spinCount="100000" sheet="1" objects="1" scenarios="1"/>
  <mergeCells count="2">
    <mergeCell ref="A167:E167"/>
    <mergeCell ref="A166:E166"/>
  </mergeCells>
  <phoneticPr fontId="17" type="noConversion"/>
  <printOptions horizontalCentered="1"/>
  <pageMargins left="0.75" right="0.75" top="0.52" bottom="1" header="0.5" footer="0.5"/>
  <pageSetup scale="91" fitToHeight="4" orientation="landscape" horizontalDpi="4294967293" r:id="rId1"/>
  <headerFooter alignWithMargins="0">
    <oddFooter>&amp;LHawai'i DOH
Summer 2016 (rev Nov 2016)&amp;CPage &amp;P of &amp;N&amp;R&amp;A</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F163"/>
  <sheetViews>
    <sheetView zoomScaleNormal="100" workbookViewId="0">
      <pane ySplit="2388" topLeftCell="A5" activePane="bottomLeft"/>
      <selection sqref="A1:XFD1048576"/>
      <selection pane="bottomLeft" activeCell="A5" sqref="A5"/>
    </sheetView>
  </sheetViews>
  <sheetFormatPr defaultColWidth="9.109375" defaultRowHeight="13.2" x14ac:dyDescent="0.25"/>
  <cols>
    <col min="1" max="1" width="40.6640625" style="294" customWidth="1"/>
    <col min="2" max="3" width="15.6640625" style="771" customWidth="1"/>
    <col min="4" max="4" width="9.109375" style="805"/>
    <col min="5" max="5" width="9.109375" style="294"/>
    <col min="6" max="6" width="10.5546875" style="291" customWidth="1"/>
    <col min="7" max="16384" width="9.109375" style="294"/>
  </cols>
  <sheetData>
    <row r="1" spans="1:6" s="804" customFormat="1" ht="42" x14ac:dyDescent="0.25">
      <c r="A1" s="315" t="s">
        <v>1124</v>
      </c>
      <c r="B1" s="801"/>
      <c r="C1" s="802"/>
      <c r="D1" s="805"/>
      <c r="F1" s="291"/>
    </row>
    <row r="2" spans="1:6" s="316" customFormat="1" ht="16.2" thickBot="1" x14ac:dyDescent="0.35">
      <c r="A2" s="315"/>
      <c r="B2" s="801"/>
      <c r="C2" s="802"/>
      <c r="D2" s="805"/>
      <c r="F2" s="1400"/>
    </row>
    <row r="3" spans="1:6" s="804" customFormat="1" ht="14.1" customHeight="1" thickTop="1" thickBot="1" x14ac:dyDescent="0.25">
      <c r="A3" s="806"/>
      <c r="B3" s="1212" t="s">
        <v>501</v>
      </c>
      <c r="C3" s="811"/>
      <c r="D3" s="291"/>
      <c r="F3" s="291"/>
    </row>
    <row r="4" spans="1:6" s="804" customFormat="1" ht="35.25" customHeight="1" thickTop="1" thickBot="1" x14ac:dyDescent="0.25">
      <c r="A4" s="1387" t="s">
        <v>242</v>
      </c>
      <c r="B4" s="1401" t="s">
        <v>502</v>
      </c>
      <c r="C4" s="1402" t="s">
        <v>503</v>
      </c>
      <c r="D4" s="291"/>
      <c r="F4" s="291"/>
    </row>
    <row r="5" spans="1:6" s="804" customFormat="1" ht="12" customHeight="1" x14ac:dyDescent="0.2">
      <c r="A5" s="1117" t="s">
        <v>589</v>
      </c>
      <c r="B5" s="865" t="s">
        <v>1041</v>
      </c>
      <c r="C5" s="754" t="s">
        <v>1041</v>
      </c>
      <c r="D5" s="291"/>
      <c r="F5" s="291"/>
    </row>
    <row r="6" spans="1:6" s="804" customFormat="1" ht="12" customHeight="1" x14ac:dyDescent="0.2">
      <c r="A6" s="789" t="s">
        <v>590</v>
      </c>
      <c r="B6" s="867" t="s">
        <v>1041</v>
      </c>
      <c r="C6" s="757" t="s">
        <v>1041</v>
      </c>
      <c r="D6" s="291"/>
      <c r="F6" s="291"/>
    </row>
    <row r="7" spans="1:6" s="804" customFormat="1" ht="12" customHeight="1" x14ac:dyDescent="0.2">
      <c r="A7" s="789" t="s">
        <v>591</v>
      </c>
      <c r="B7" s="867" t="s">
        <v>1041</v>
      </c>
      <c r="C7" s="757" t="s">
        <v>1041</v>
      </c>
      <c r="D7" s="291"/>
      <c r="F7" s="291"/>
    </row>
    <row r="8" spans="1:6" s="804" customFormat="1" ht="12" customHeight="1" x14ac:dyDescent="0.2">
      <c r="A8" s="789" t="s">
        <v>592</v>
      </c>
      <c r="B8" s="867" t="s">
        <v>1041</v>
      </c>
      <c r="C8" s="757" t="s">
        <v>1041</v>
      </c>
      <c r="D8" s="291"/>
      <c r="F8" s="291"/>
    </row>
    <row r="9" spans="1:6" s="804" customFormat="1" ht="12" customHeight="1" x14ac:dyDescent="0.2">
      <c r="A9" s="789" t="s">
        <v>171</v>
      </c>
      <c r="B9" s="867" t="s">
        <v>1041</v>
      </c>
      <c r="C9" s="757" t="s">
        <v>1041</v>
      </c>
      <c r="D9" s="291"/>
      <c r="F9" s="291"/>
    </row>
    <row r="10" spans="1:6" s="804" customFormat="1" ht="12" customHeight="1" x14ac:dyDescent="0.2">
      <c r="A10" s="306" t="s">
        <v>172</v>
      </c>
      <c r="B10" s="867" t="s">
        <v>1041</v>
      </c>
      <c r="C10" s="757" t="s">
        <v>1041</v>
      </c>
      <c r="D10" s="291"/>
      <c r="F10" s="291"/>
    </row>
    <row r="11" spans="1:6" s="804" customFormat="1" ht="12" customHeight="1" x14ac:dyDescent="0.2">
      <c r="A11" s="306" t="s">
        <v>103</v>
      </c>
      <c r="B11" s="867" t="s">
        <v>1041</v>
      </c>
      <c r="C11" s="757" t="s">
        <v>1041</v>
      </c>
      <c r="D11" s="291"/>
      <c r="F11" s="291"/>
    </row>
    <row r="12" spans="1:6" s="804" customFormat="1" ht="12" customHeight="1" x14ac:dyDescent="0.2">
      <c r="A12" s="789" t="s">
        <v>593</v>
      </c>
      <c r="B12" s="867" t="s">
        <v>1041</v>
      </c>
      <c r="C12" s="757" t="s">
        <v>1041</v>
      </c>
      <c r="D12" s="291"/>
      <c r="F12" s="291"/>
    </row>
    <row r="13" spans="1:6" s="804" customFormat="1" ht="12" customHeight="1" x14ac:dyDescent="0.2">
      <c r="A13" s="789" t="s">
        <v>594</v>
      </c>
      <c r="B13" s="867" t="s">
        <v>1041</v>
      </c>
      <c r="C13" s="757" t="s">
        <v>1041</v>
      </c>
      <c r="D13" s="291"/>
      <c r="E13" s="280"/>
      <c r="F13" s="291"/>
    </row>
    <row r="14" spans="1:6" s="804" customFormat="1" ht="12" customHeight="1" x14ac:dyDescent="0.2">
      <c r="A14" s="789" t="s">
        <v>731</v>
      </c>
      <c r="B14" s="867" t="s">
        <v>1041</v>
      </c>
      <c r="C14" s="757" t="s">
        <v>1041</v>
      </c>
      <c r="D14" s="291"/>
      <c r="F14" s="291"/>
    </row>
    <row r="15" spans="1:6" s="804" customFormat="1" ht="12" customHeight="1" x14ac:dyDescent="0.2">
      <c r="A15" s="789" t="s">
        <v>104</v>
      </c>
      <c r="B15" s="867" t="s">
        <v>1041</v>
      </c>
      <c r="C15" s="757" t="s">
        <v>1041</v>
      </c>
      <c r="D15" s="291"/>
      <c r="F15" s="291"/>
    </row>
    <row r="16" spans="1:6" s="804" customFormat="1" ht="12" customHeight="1" x14ac:dyDescent="0.2">
      <c r="A16" s="789" t="s">
        <v>732</v>
      </c>
      <c r="B16" s="867" t="s">
        <v>1041</v>
      </c>
      <c r="C16" s="757" t="s">
        <v>1041</v>
      </c>
      <c r="D16" s="291"/>
      <c r="F16" s="291"/>
    </row>
    <row r="17" spans="1:6" s="804" customFormat="1" ht="12" customHeight="1" x14ac:dyDescent="0.2">
      <c r="A17" s="279" t="s">
        <v>1245</v>
      </c>
      <c r="B17" s="787" t="s">
        <v>1041</v>
      </c>
      <c r="C17" s="757" t="s">
        <v>1041</v>
      </c>
      <c r="D17" s="291"/>
      <c r="F17" s="291"/>
    </row>
    <row r="18" spans="1:6" s="804" customFormat="1" ht="12" customHeight="1" x14ac:dyDescent="0.2">
      <c r="A18" s="789" t="s">
        <v>733</v>
      </c>
      <c r="B18" s="867" t="s">
        <v>1041</v>
      </c>
      <c r="C18" s="757" t="s">
        <v>1041</v>
      </c>
      <c r="D18" s="291"/>
      <c r="F18" s="291"/>
    </row>
    <row r="19" spans="1:6" s="804" customFormat="1" ht="12" customHeight="1" x14ac:dyDescent="0.2">
      <c r="A19" s="789" t="s">
        <v>734</v>
      </c>
      <c r="B19" s="867" t="s">
        <v>1041</v>
      </c>
      <c r="C19" s="757" t="s">
        <v>1041</v>
      </c>
      <c r="D19" s="291"/>
      <c r="F19" s="291"/>
    </row>
    <row r="20" spans="1:6" s="804" customFormat="1" ht="12" customHeight="1" x14ac:dyDescent="0.2">
      <c r="A20" s="789" t="s">
        <v>735</v>
      </c>
      <c r="B20" s="867" t="s">
        <v>1041</v>
      </c>
      <c r="C20" s="757" t="s">
        <v>1041</v>
      </c>
      <c r="D20" s="291"/>
      <c r="F20" s="291"/>
    </row>
    <row r="21" spans="1:6" s="804" customFormat="1" ht="12" customHeight="1" x14ac:dyDescent="0.2">
      <c r="A21" s="789" t="s">
        <v>736</v>
      </c>
      <c r="B21" s="867" t="s">
        <v>1041</v>
      </c>
      <c r="C21" s="757" t="s">
        <v>1041</v>
      </c>
      <c r="D21" s="291"/>
      <c r="F21" s="291"/>
    </row>
    <row r="22" spans="1:6" s="804" customFormat="1" ht="12" customHeight="1" x14ac:dyDescent="0.2">
      <c r="A22" s="789" t="s">
        <v>737</v>
      </c>
      <c r="B22" s="867" t="s">
        <v>1041</v>
      </c>
      <c r="C22" s="757" t="s">
        <v>1041</v>
      </c>
      <c r="D22" s="291"/>
      <c r="F22" s="291"/>
    </row>
    <row r="23" spans="1:6" s="804" customFormat="1" ht="12" customHeight="1" x14ac:dyDescent="0.2">
      <c r="A23" s="789" t="s">
        <v>738</v>
      </c>
      <c r="B23" s="867" t="s">
        <v>1041</v>
      </c>
      <c r="C23" s="757" t="s">
        <v>1041</v>
      </c>
      <c r="D23" s="291"/>
      <c r="F23" s="291"/>
    </row>
    <row r="24" spans="1:6" s="804" customFormat="1" ht="12" customHeight="1" x14ac:dyDescent="0.2">
      <c r="A24" s="789" t="s">
        <v>136</v>
      </c>
      <c r="B24" s="867" t="s">
        <v>1041</v>
      </c>
      <c r="C24" s="757" t="s">
        <v>1041</v>
      </c>
      <c r="D24" s="291"/>
      <c r="E24" s="280"/>
      <c r="F24" s="291"/>
    </row>
    <row r="25" spans="1:6" s="804" customFormat="1" ht="12" customHeight="1" x14ac:dyDescent="0.2">
      <c r="A25" s="789" t="s">
        <v>243</v>
      </c>
      <c r="B25" s="867" t="s">
        <v>1041</v>
      </c>
      <c r="C25" s="757" t="s">
        <v>1041</v>
      </c>
      <c r="D25" s="291"/>
      <c r="F25" s="291"/>
    </row>
    <row r="26" spans="1:6" s="804" customFormat="1" ht="12" customHeight="1" x14ac:dyDescent="0.2">
      <c r="A26" s="789" t="s">
        <v>137</v>
      </c>
      <c r="B26" s="867" t="s">
        <v>1041</v>
      </c>
      <c r="C26" s="757" t="s">
        <v>1041</v>
      </c>
      <c r="D26" s="291"/>
      <c r="F26" s="291"/>
    </row>
    <row r="27" spans="1:6" s="804" customFormat="1" ht="12" customHeight="1" x14ac:dyDescent="0.2">
      <c r="A27" s="789" t="s">
        <v>1177</v>
      </c>
      <c r="B27" s="867" t="s">
        <v>1041</v>
      </c>
      <c r="C27" s="757" t="s">
        <v>1041</v>
      </c>
      <c r="D27" s="291"/>
      <c r="F27" s="291"/>
    </row>
    <row r="28" spans="1:6" s="804" customFormat="1" ht="12" customHeight="1" x14ac:dyDescent="0.2">
      <c r="A28" s="789" t="s">
        <v>138</v>
      </c>
      <c r="B28" s="867" t="s">
        <v>1041</v>
      </c>
      <c r="C28" s="757" t="s">
        <v>1041</v>
      </c>
      <c r="D28" s="291"/>
      <c r="F28" s="291"/>
    </row>
    <row r="29" spans="1:6" s="804" customFormat="1" ht="12" customHeight="1" x14ac:dyDescent="0.2">
      <c r="A29" s="789" t="s">
        <v>139</v>
      </c>
      <c r="B29" s="867" t="s">
        <v>1041</v>
      </c>
      <c r="C29" s="757" t="s">
        <v>1041</v>
      </c>
      <c r="D29" s="291"/>
      <c r="F29" s="291"/>
    </row>
    <row r="30" spans="1:6" s="804" customFormat="1" ht="12" customHeight="1" x14ac:dyDescent="0.2">
      <c r="A30" s="789" t="s">
        <v>140</v>
      </c>
      <c r="B30" s="867" t="s">
        <v>1041</v>
      </c>
      <c r="C30" s="757" t="s">
        <v>1041</v>
      </c>
      <c r="D30" s="291"/>
      <c r="F30" s="291"/>
    </row>
    <row r="31" spans="1:6" s="804" customFormat="1" ht="12" customHeight="1" x14ac:dyDescent="0.2">
      <c r="A31" s="789" t="s">
        <v>141</v>
      </c>
      <c r="B31" s="867" t="s">
        <v>1041</v>
      </c>
      <c r="C31" s="757" t="s">
        <v>1041</v>
      </c>
      <c r="D31" s="291"/>
      <c r="F31" s="291"/>
    </row>
    <row r="32" spans="1:6" s="804" customFormat="1" ht="12" customHeight="1" x14ac:dyDescent="0.2">
      <c r="A32" s="789" t="s">
        <v>142</v>
      </c>
      <c r="B32" s="867" t="s">
        <v>1041</v>
      </c>
      <c r="C32" s="757" t="s">
        <v>1041</v>
      </c>
      <c r="D32" s="291"/>
      <c r="F32" s="291"/>
    </row>
    <row r="33" spans="1:6" s="804" customFormat="1" ht="12" customHeight="1" x14ac:dyDescent="0.2">
      <c r="A33" s="789" t="s">
        <v>143</v>
      </c>
      <c r="B33" s="867" t="s">
        <v>1041</v>
      </c>
      <c r="C33" s="757" t="s">
        <v>1041</v>
      </c>
      <c r="D33" s="291"/>
      <c r="F33" s="291"/>
    </row>
    <row r="34" spans="1:6" s="804" customFormat="1" ht="12" customHeight="1" x14ac:dyDescent="0.2">
      <c r="A34" s="789" t="s">
        <v>144</v>
      </c>
      <c r="B34" s="867" t="s">
        <v>1041</v>
      </c>
      <c r="C34" s="757" t="s">
        <v>1041</v>
      </c>
      <c r="D34" s="291"/>
      <c r="F34" s="291"/>
    </row>
    <row r="35" spans="1:6" s="804" customFormat="1" ht="12" customHeight="1" x14ac:dyDescent="0.2">
      <c r="A35" s="789" t="s">
        <v>655</v>
      </c>
      <c r="B35" s="867" t="s">
        <v>1041</v>
      </c>
      <c r="C35" s="757" t="s">
        <v>1041</v>
      </c>
      <c r="D35" s="291"/>
      <c r="F35" s="291"/>
    </row>
    <row r="36" spans="1:6" s="804" customFormat="1" ht="12" customHeight="1" x14ac:dyDescent="0.2">
      <c r="A36" s="789" t="s">
        <v>145</v>
      </c>
      <c r="B36" s="867" t="s">
        <v>1041</v>
      </c>
      <c r="C36" s="757" t="s">
        <v>1041</v>
      </c>
      <c r="D36" s="291"/>
      <c r="F36" s="291"/>
    </row>
    <row r="37" spans="1:6" s="804" customFormat="1" ht="12" customHeight="1" x14ac:dyDescent="0.2">
      <c r="A37" s="789" t="s">
        <v>146</v>
      </c>
      <c r="B37" s="867" t="s">
        <v>1041</v>
      </c>
      <c r="C37" s="757" t="s">
        <v>1041</v>
      </c>
      <c r="D37" s="291"/>
      <c r="F37" s="291"/>
    </row>
    <row r="38" spans="1:6" s="804" customFormat="1" ht="12" customHeight="1" x14ac:dyDescent="0.2">
      <c r="A38" s="789" t="s">
        <v>829</v>
      </c>
      <c r="B38" s="867" t="s">
        <v>1041</v>
      </c>
      <c r="C38" s="757" t="s">
        <v>1041</v>
      </c>
      <c r="D38" s="291"/>
      <c r="F38" s="291"/>
    </row>
    <row r="39" spans="1:6" s="280" customFormat="1" ht="11.25" customHeight="1" x14ac:dyDescent="0.2">
      <c r="A39" s="800" t="s">
        <v>147</v>
      </c>
      <c r="B39" s="867" t="s">
        <v>1041</v>
      </c>
      <c r="C39" s="757" t="s">
        <v>1041</v>
      </c>
      <c r="D39" s="1200"/>
      <c r="F39" s="1200"/>
    </row>
    <row r="40" spans="1:6" s="280" customFormat="1" ht="11.25" customHeight="1" x14ac:dyDescent="0.2">
      <c r="A40" s="789" t="s">
        <v>830</v>
      </c>
      <c r="B40" s="867" t="s">
        <v>1041</v>
      </c>
      <c r="C40" s="757" t="s">
        <v>1041</v>
      </c>
      <c r="D40" s="1200"/>
      <c r="F40" s="1200"/>
    </row>
    <row r="41" spans="1:6" s="280" customFormat="1" ht="11.25" customHeight="1" x14ac:dyDescent="0.2">
      <c r="A41" s="789" t="s">
        <v>148</v>
      </c>
      <c r="B41" s="867" t="s">
        <v>1041</v>
      </c>
      <c r="C41" s="757" t="s">
        <v>1041</v>
      </c>
      <c r="D41" s="1200"/>
      <c r="F41" s="1200"/>
    </row>
    <row r="42" spans="1:6" s="280" customFormat="1" ht="11.25" customHeight="1" x14ac:dyDescent="0.2">
      <c r="A42" s="789" t="s">
        <v>653</v>
      </c>
      <c r="B42" s="867" t="s">
        <v>1041</v>
      </c>
      <c r="C42" s="757" t="s">
        <v>1041</v>
      </c>
      <c r="D42" s="1200"/>
      <c r="F42" s="1200"/>
    </row>
    <row r="43" spans="1:6" s="280" customFormat="1" ht="11.25" customHeight="1" x14ac:dyDescent="0.2">
      <c r="A43" s="789" t="s">
        <v>827</v>
      </c>
      <c r="B43" s="867" t="s">
        <v>1041</v>
      </c>
      <c r="C43" s="757" t="s">
        <v>1041</v>
      </c>
      <c r="D43" s="1200"/>
      <c r="F43" s="1200"/>
    </row>
    <row r="44" spans="1:6" s="280" customFormat="1" ht="11.25" customHeight="1" x14ac:dyDescent="0.2">
      <c r="A44" s="789" t="s">
        <v>828</v>
      </c>
      <c r="B44" s="867" t="s">
        <v>1041</v>
      </c>
      <c r="C44" s="757" t="s">
        <v>1041</v>
      </c>
      <c r="D44" s="1200"/>
      <c r="F44" s="1200"/>
    </row>
    <row r="45" spans="1:6" s="280" customFormat="1" ht="11.25" customHeight="1" x14ac:dyDescent="0.2">
      <c r="A45" s="789" t="s">
        <v>149</v>
      </c>
      <c r="B45" s="867" t="s">
        <v>1041</v>
      </c>
      <c r="C45" s="757" t="s">
        <v>1041</v>
      </c>
      <c r="D45" s="1200"/>
      <c r="F45" s="1200"/>
    </row>
    <row r="46" spans="1:6" s="280" customFormat="1" ht="11.25" customHeight="1" x14ac:dyDescent="0.2">
      <c r="A46" s="789" t="s">
        <v>150</v>
      </c>
      <c r="B46" s="867" t="s">
        <v>1041</v>
      </c>
      <c r="C46" s="757" t="s">
        <v>1041</v>
      </c>
      <c r="D46" s="1200"/>
      <c r="F46" s="1200"/>
    </row>
    <row r="47" spans="1:6" s="280" customFormat="1" ht="11.25" customHeight="1" x14ac:dyDescent="0.2">
      <c r="A47" s="789" t="s">
        <v>151</v>
      </c>
      <c r="B47" s="867" t="s">
        <v>1041</v>
      </c>
      <c r="C47" s="757" t="s">
        <v>1041</v>
      </c>
      <c r="D47" s="1200"/>
      <c r="F47" s="1200"/>
    </row>
    <row r="48" spans="1:6" s="280" customFormat="1" ht="11.25" customHeight="1" x14ac:dyDescent="0.2">
      <c r="A48" s="789" t="s">
        <v>152</v>
      </c>
      <c r="B48" s="867" t="s">
        <v>1041</v>
      </c>
      <c r="C48" s="757" t="s">
        <v>1041</v>
      </c>
      <c r="D48" s="1200"/>
      <c r="F48" s="1200"/>
    </row>
    <row r="49" spans="1:6" s="280" customFormat="1" ht="11.25" customHeight="1" x14ac:dyDescent="0.2">
      <c r="A49" s="306" t="s">
        <v>105</v>
      </c>
      <c r="B49" s="867" t="s">
        <v>1041</v>
      </c>
      <c r="C49" s="757" t="s">
        <v>1041</v>
      </c>
      <c r="D49" s="1200"/>
      <c r="F49" s="1200"/>
    </row>
    <row r="50" spans="1:6" s="280" customFormat="1" ht="11.25" customHeight="1" x14ac:dyDescent="0.2">
      <c r="A50" s="789" t="s">
        <v>106</v>
      </c>
      <c r="B50" s="867" t="s">
        <v>1041</v>
      </c>
      <c r="C50" s="757" t="s">
        <v>1041</v>
      </c>
      <c r="D50" s="1200"/>
      <c r="F50" s="1200"/>
    </row>
    <row r="51" spans="1:6" s="280" customFormat="1" ht="11.25" customHeight="1" x14ac:dyDescent="0.2">
      <c r="A51" s="789" t="s">
        <v>153</v>
      </c>
      <c r="B51" s="867" t="s">
        <v>1041</v>
      </c>
      <c r="C51" s="757" t="s">
        <v>1041</v>
      </c>
      <c r="D51" s="1200"/>
      <c r="F51" s="1200"/>
    </row>
    <row r="52" spans="1:6" s="280" customFormat="1" ht="11.25" customHeight="1" x14ac:dyDescent="0.2">
      <c r="A52" s="789" t="s">
        <v>401</v>
      </c>
      <c r="B52" s="867" t="s">
        <v>1041</v>
      </c>
      <c r="C52" s="757" t="s">
        <v>1041</v>
      </c>
      <c r="D52" s="1200"/>
      <c r="F52" s="1200"/>
    </row>
    <row r="53" spans="1:6" s="280" customFormat="1" ht="11.25" customHeight="1" x14ac:dyDescent="0.2">
      <c r="A53" s="789" t="s">
        <v>154</v>
      </c>
      <c r="B53" s="867" t="s">
        <v>1041</v>
      </c>
      <c r="C53" s="757" t="s">
        <v>1041</v>
      </c>
      <c r="D53" s="1200"/>
      <c r="F53" s="1200"/>
    </row>
    <row r="54" spans="1:6" s="280" customFormat="1" ht="11.25" customHeight="1" x14ac:dyDescent="0.2">
      <c r="A54" s="789" t="s">
        <v>528</v>
      </c>
      <c r="B54" s="867" t="s">
        <v>1041</v>
      </c>
      <c r="C54" s="757" t="s">
        <v>1041</v>
      </c>
      <c r="D54" s="1200"/>
      <c r="F54" s="1200"/>
    </row>
    <row r="55" spans="1:6" s="280" customFormat="1" ht="11.25" customHeight="1" x14ac:dyDescent="0.2">
      <c r="A55" s="789" t="s">
        <v>155</v>
      </c>
      <c r="B55" s="867" t="s">
        <v>1041</v>
      </c>
      <c r="C55" s="757" t="s">
        <v>1041</v>
      </c>
      <c r="D55" s="1200"/>
      <c r="F55" s="1200"/>
    </row>
    <row r="56" spans="1:6" s="280" customFormat="1" ht="11.25" customHeight="1" x14ac:dyDescent="0.2">
      <c r="A56" s="789" t="s">
        <v>235</v>
      </c>
      <c r="B56" s="867" t="s">
        <v>1041</v>
      </c>
      <c r="C56" s="757" t="s">
        <v>1041</v>
      </c>
      <c r="D56" s="1200"/>
      <c r="F56" s="1200"/>
    </row>
    <row r="57" spans="1:6" s="280" customFormat="1" ht="11.25" customHeight="1" x14ac:dyDescent="0.2">
      <c r="A57" s="789" t="s">
        <v>236</v>
      </c>
      <c r="B57" s="867" t="s">
        <v>1041</v>
      </c>
      <c r="C57" s="757" t="s">
        <v>1041</v>
      </c>
      <c r="D57" s="1200"/>
      <c r="F57" s="1200"/>
    </row>
    <row r="58" spans="1:6" s="280" customFormat="1" ht="11.25" customHeight="1" x14ac:dyDescent="0.2">
      <c r="A58" s="789" t="s">
        <v>237</v>
      </c>
      <c r="B58" s="867" t="s">
        <v>1041</v>
      </c>
      <c r="C58" s="757" t="s">
        <v>1041</v>
      </c>
      <c r="D58" s="1200"/>
      <c r="F58" s="1200"/>
    </row>
    <row r="59" spans="1:6" s="280" customFormat="1" ht="11.25" customHeight="1" x14ac:dyDescent="0.2">
      <c r="A59" s="789" t="s">
        <v>375</v>
      </c>
      <c r="B59" s="867" t="s">
        <v>1041</v>
      </c>
      <c r="C59" s="757" t="s">
        <v>1041</v>
      </c>
      <c r="D59" s="1200"/>
      <c r="F59" s="1200"/>
    </row>
    <row r="60" spans="1:6" s="280" customFormat="1" ht="11.25" customHeight="1" x14ac:dyDescent="0.2">
      <c r="A60" s="789" t="s">
        <v>376</v>
      </c>
      <c r="B60" s="867" t="s">
        <v>1041</v>
      </c>
      <c r="C60" s="757" t="s">
        <v>1041</v>
      </c>
      <c r="D60" s="1200"/>
      <c r="F60" s="1200"/>
    </row>
    <row r="61" spans="1:6" s="280" customFormat="1" ht="11.25" customHeight="1" x14ac:dyDescent="0.2">
      <c r="A61" s="789" t="s">
        <v>377</v>
      </c>
      <c r="B61" s="867" t="s">
        <v>1041</v>
      </c>
      <c r="C61" s="757" t="s">
        <v>1041</v>
      </c>
      <c r="D61" s="1200"/>
      <c r="E61" s="804"/>
      <c r="F61" s="1200"/>
    </row>
    <row r="62" spans="1:6" s="280" customFormat="1" ht="11.25" customHeight="1" x14ac:dyDescent="0.2">
      <c r="A62" s="789" t="s">
        <v>244</v>
      </c>
      <c r="B62" s="867" t="s">
        <v>1041</v>
      </c>
      <c r="C62" s="757" t="s">
        <v>1041</v>
      </c>
      <c r="D62" s="1200"/>
      <c r="F62" s="1200"/>
    </row>
    <row r="63" spans="1:6" s="280" customFormat="1" ht="11.25" customHeight="1" x14ac:dyDescent="0.2">
      <c r="A63" s="789" t="s">
        <v>245</v>
      </c>
      <c r="B63" s="867" t="s">
        <v>1041</v>
      </c>
      <c r="C63" s="757" t="s">
        <v>1041</v>
      </c>
      <c r="D63" s="1200"/>
      <c r="F63" s="1200"/>
    </row>
    <row r="64" spans="1:6" s="280" customFormat="1" ht="11.25" customHeight="1" x14ac:dyDescent="0.2">
      <c r="A64" s="789" t="s">
        <v>307</v>
      </c>
      <c r="B64" s="867" t="s">
        <v>1041</v>
      </c>
      <c r="C64" s="757" t="s">
        <v>1041</v>
      </c>
      <c r="D64" s="1200"/>
      <c r="F64" s="1200"/>
    </row>
    <row r="65" spans="1:6" s="280" customFormat="1" ht="11.25" customHeight="1" x14ac:dyDescent="0.2">
      <c r="A65" s="789" t="s">
        <v>308</v>
      </c>
      <c r="B65" s="867" t="s">
        <v>1041</v>
      </c>
      <c r="C65" s="757" t="s">
        <v>1041</v>
      </c>
      <c r="D65" s="1200"/>
      <c r="F65" s="1200"/>
    </row>
    <row r="66" spans="1:6" s="280" customFormat="1" ht="11.25" customHeight="1" x14ac:dyDescent="0.2">
      <c r="A66" s="789" t="s">
        <v>238</v>
      </c>
      <c r="B66" s="867" t="s">
        <v>1041</v>
      </c>
      <c r="C66" s="757" t="s">
        <v>1041</v>
      </c>
      <c r="D66" s="1200"/>
      <c r="F66" s="1200"/>
    </row>
    <row r="67" spans="1:6" s="280" customFormat="1" ht="11.25" customHeight="1" x14ac:dyDescent="0.2">
      <c r="A67" s="789" t="s">
        <v>1002</v>
      </c>
      <c r="B67" s="867" t="s">
        <v>1041</v>
      </c>
      <c r="C67" s="757" t="s">
        <v>1041</v>
      </c>
      <c r="D67" s="1200"/>
      <c r="F67" s="1200"/>
    </row>
    <row r="68" spans="1:6" s="280" customFormat="1" ht="11.25" customHeight="1" x14ac:dyDescent="0.2">
      <c r="A68" s="789" t="s">
        <v>107</v>
      </c>
      <c r="B68" s="867" t="s">
        <v>1041</v>
      </c>
      <c r="C68" s="757" t="s">
        <v>1041</v>
      </c>
      <c r="D68" s="1200"/>
      <c r="F68" s="1200"/>
    </row>
    <row r="69" spans="1:6" s="280" customFormat="1" ht="11.25" customHeight="1" x14ac:dyDescent="0.2">
      <c r="A69" s="789" t="s">
        <v>1003</v>
      </c>
      <c r="B69" s="867" t="s">
        <v>1041</v>
      </c>
      <c r="C69" s="757" t="s">
        <v>1041</v>
      </c>
      <c r="D69" s="1200"/>
      <c r="F69" s="1200"/>
    </row>
    <row r="70" spans="1:6" s="280" customFormat="1" ht="11.25" customHeight="1" x14ac:dyDescent="0.2">
      <c r="A70" s="789" t="s">
        <v>309</v>
      </c>
      <c r="B70" s="867" t="s">
        <v>1041</v>
      </c>
      <c r="C70" s="757" t="s">
        <v>1041</v>
      </c>
      <c r="D70" s="1200"/>
      <c r="F70" s="1200"/>
    </row>
    <row r="71" spans="1:6" s="280" customFormat="1" ht="11.25" customHeight="1" x14ac:dyDescent="0.2">
      <c r="A71" s="789" t="s">
        <v>1004</v>
      </c>
      <c r="B71" s="867" t="s">
        <v>1041</v>
      </c>
      <c r="C71" s="757" t="s">
        <v>1041</v>
      </c>
      <c r="D71" s="1200"/>
      <c r="E71" s="804"/>
      <c r="F71" s="1200"/>
    </row>
    <row r="72" spans="1:6" s="280" customFormat="1" ht="11.25" customHeight="1" x14ac:dyDescent="0.2">
      <c r="A72" s="789" t="s">
        <v>1005</v>
      </c>
      <c r="B72" s="867" t="s">
        <v>1041</v>
      </c>
      <c r="C72" s="757" t="s">
        <v>1041</v>
      </c>
      <c r="D72" s="1200"/>
      <c r="F72" s="1200"/>
    </row>
    <row r="73" spans="1:6" s="280" customFormat="1" ht="11.25" customHeight="1" x14ac:dyDescent="0.2">
      <c r="A73" s="789" t="s">
        <v>1007</v>
      </c>
      <c r="B73" s="867" t="s">
        <v>1041</v>
      </c>
      <c r="C73" s="757" t="s">
        <v>1041</v>
      </c>
      <c r="D73" s="1200"/>
      <c r="F73" s="1200"/>
    </row>
    <row r="74" spans="1:6" s="280" customFormat="1" ht="11.25" customHeight="1" x14ac:dyDescent="0.2">
      <c r="A74" s="789" t="s">
        <v>1006</v>
      </c>
      <c r="B74" s="867" t="s">
        <v>1041</v>
      </c>
      <c r="C74" s="757" t="s">
        <v>1041</v>
      </c>
      <c r="D74" s="1200"/>
      <c r="F74" s="1200"/>
    </row>
    <row r="75" spans="1:6" s="280" customFormat="1" ht="11.25" customHeight="1" x14ac:dyDescent="0.2">
      <c r="A75" s="306" t="s">
        <v>108</v>
      </c>
      <c r="B75" s="867" t="s">
        <v>1041</v>
      </c>
      <c r="C75" s="757" t="s">
        <v>1041</v>
      </c>
      <c r="D75" s="1200"/>
      <c r="F75" s="1200"/>
    </row>
    <row r="76" spans="1:6" s="280" customFormat="1" ht="11.25" customHeight="1" x14ac:dyDescent="0.2">
      <c r="A76" s="789" t="s">
        <v>310</v>
      </c>
      <c r="B76" s="867" t="s">
        <v>1041</v>
      </c>
      <c r="C76" s="757" t="s">
        <v>1041</v>
      </c>
      <c r="D76" s="1200"/>
      <c r="F76" s="1200"/>
    </row>
    <row r="77" spans="1:6" s="280" customFormat="1" ht="11.25" customHeight="1" x14ac:dyDescent="0.2">
      <c r="A77" s="306" t="s">
        <v>109</v>
      </c>
      <c r="B77" s="867" t="s">
        <v>1041</v>
      </c>
      <c r="C77" s="757" t="s">
        <v>1041</v>
      </c>
      <c r="D77" s="1200"/>
      <c r="F77" s="1200"/>
    </row>
    <row r="78" spans="1:6" s="280" customFormat="1" ht="11.25" customHeight="1" x14ac:dyDescent="0.2">
      <c r="A78" s="306" t="s">
        <v>110</v>
      </c>
      <c r="B78" s="867" t="s">
        <v>1041</v>
      </c>
      <c r="C78" s="757" t="s">
        <v>1041</v>
      </c>
      <c r="D78" s="1200"/>
      <c r="F78" s="1200"/>
    </row>
    <row r="79" spans="1:6" s="280" customFormat="1" ht="11.25" customHeight="1" x14ac:dyDescent="0.2">
      <c r="A79" s="789" t="s">
        <v>402</v>
      </c>
      <c r="B79" s="867" t="s">
        <v>1041</v>
      </c>
      <c r="C79" s="757" t="s">
        <v>1041</v>
      </c>
      <c r="D79" s="1200"/>
      <c r="F79" s="1200"/>
    </row>
    <row r="80" spans="1:6" s="280" customFormat="1" ht="11.25" customHeight="1" x14ac:dyDescent="0.2">
      <c r="A80" s="789" t="s">
        <v>635</v>
      </c>
      <c r="B80" s="867" t="s">
        <v>1041</v>
      </c>
      <c r="C80" s="757" t="s">
        <v>1041</v>
      </c>
      <c r="D80" s="1200"/>
      <c r="F80" s="1200"/>
    </row>
    <row r="81" spans="1:6" s="280" customFormat="1" ht="11.25" customHeight="1" x14ac:dyDescent="0.2">
      <c r="A81" s="789" t="s">
        <v>111</v>
      </c>
      <c r="B81" s="867" t="s">
        <v>1041</v>
      </c>
      <c r="C81" s="757" t="s">
        <v>1041</v>
      </c>
      <c r="D81" s="1200"/>
      <c r="F81" s="1200"/>
    </row>
    <row r="82" spans="1:6" s="280" customFormat="1" ht="11.25" customHeight="1" x14ac:dyDescent="0.2">
      <c r="A82" s="789" t="s">
        <v>384</v>
      </c>
      <c r="B82" s="867" t="s">
        <v>1041</v>
      </c>
      <c r="C82" s="757" t="s">
        <v>1041</v>
      </c>
      <c r="D82" s="1200"/>
      <c r="F82" s="1200"/>
    </row>
    <row r="83" spans="1:6" s="280" customFormat="1" ht="11.25" customHeight="1" x14ac:dyDescent="0.2">
      <c r="A83" s="789" t="s">
        <v>350</v>
      </c>
      <c r="B83" s="867" t="s">
        <v>1041</v>
      </c>
      <c r="C83" s="757" t="s">
        <v>1041</v>
      </c>
      <c r="D83" s="1200"/>
      <c r="F83" s="1200"/>
    </row>
    <row r="84" spans="1:6" s="280" customFormat="1" ht="11.25" customHeight="1" x14ac:dyDescent="0.2">
      <c r="A84" s="789" t="s">
        <v>36</v>
      </c>
      <c r="B84" s="867" t="s">
        <v>1041</v>
      </c>
      <c r="C84" s="757" t="s">
        <v>1041</v>
      </c>
      <c r="D84" s="1200"/>
      <c r="F84" s="1200"/>
    </row>
    <row r="85" spans="1:6" s="280" customFormat="1" ht="11.25" customHeight="1" x14ac:dyDescent="0.2">
      <c r="A85" s="789" t="s">
        <v>351</v>
      </c>
      <c r="B85" s="867" t="s">
        <v>1041</v>
      </c>
      <c r="C85" s="757" t="s">
        <v>1041</v>
      </c>
      <c r="D85" s="1200"/>
      <c r="F85" s="1200"/>
    </row>
    <row r="86" spans="1:6" s="280" customFormat="1" ht="11.25" customHeight="1" x14ac:dyDescent="0.2">
      <c r="A86" s="789" t="s">
        <v>352</v>
      </c>
      <c r="B86" s="867" t="s">
        <v>1041</v>
      </c>
      <c r="C86" s="757" t="s">
        <v>1041</v>
      </c>
      <c r="D86" s="1200"/>
      <c r="F86" s="1200"/>
    </row>
    <row r="87" spans="1:6" s="280" customFormat="1" ht="11.25" customHeight="1" x14ac:dyDescent="0.2">
      <c r="A87" s="789" t="s">
        <v>353</v>
      </c>
      <c r="B87" s="867" t="s">
        <v>1041</v>
      </c>
      <c r="C87" s="757" t="s">
        <v>1041</v>
      </c>
      <c r="D87" s="1200"/>
      <c r="F87" s="1200"/>
    </row>
    <row r="88" spans="1:6" s="280" customFormat="1" ht="11.25" customHeight="1" x14ac:dyDescent="0.2">
      <c r="A88" s="789" t="s">
        <v>112</v>
      </c>
      <c r="B88" s="867" t="s">
        <v>1041</v>
      </c>
      <c r="C88" s="757" t="s">
        <v>1041</v>
      </c>
      <c r="D88" s="1200"/>
      <c r="F88" s="1200"/>
    </row>
    <row r="89" spans="1:6" s="280" customFormat="1" ht="11.25" customHeight="1" x14ac:dyDescent="0.2">
      <c r="A89" s="789" t="s">
        <v>354</v>
      </c>
      <c r="B89" s="867" t="s">
        <v>1041</v>
      </c>
      <c r="C89" s="757" t="s">
        <v>1041</v>
      </c>
      <c r="D89" s="1200"/>
      <c r="F89" s="1200"/>
    </row>
    <row r="90" spans="1:6" s="280" customFormat="1" ht="11.25" customHeight="1" x14ac:dyDescent="0.2">
      <c r="A90" s="789" t="s">
        <v>355</v>
      </c>
      <c r="B90" s="867" t="s">
        <v>1041</v>
      </c>
      <c r="C90" s="757" t="s">
        <v>1041</v>
      </c>
      <c r="D90" s="1200"/>
      <c r="F90" s="1200"/>
    </row>
    <row r="91" spans="1:6" s="280" customFormat="1" ht="11.25" customHeight="1" x14ac:dyDescent="0.2">
      <c r="A91" s="789" t="s">
        <v>385</v>
      </c>
      <c r="B91" s="867" t="s">
        <v>1041</v>
      </c>
      <c r="C91" s="757" t="s">
        <v>1041</v>
      </c>
      <c r="D91" s="1200"/>
      <c r="F91" s="1200"/>
    </row>
    <row r="92" spans="1:6" s="280" customFormat="1" ht="11.25" customHeight="1" x14ac:dyDescent="0.2">
      <c r="A92" s="789" t="s">
        <v>356</v>
      </c>
      <c r="B92" s="867" t="s">
        <v>1041</v>
      </c>
      <c r="C92" s="757" t="s">
        <v>1041</v>
      </c>
      <c r="D92" s="1200"/>
      <c r="F92" s="1200"/>
    </row>
    <row r="93" spans="1:6" s="280" customFormat="1" ht="11.25" customHeight="1" x14ac:dyDescent="0.2">
      <c r="A93" s="789" t="s">
        <v>378</v>
      </c>
      <c r="B93" s="867" t="s">
        <v>1041</v>
      </c>
      <c r="C93" s="757" t="s">
        <v>1041</v>
      </c>
      <c r="D93" s="1200"/>
      <c r="F93" s="1200"/>
    </row>
    <row r="94" spans="1:6" s="280" customFormat="1" ht="11.25" customHeight="1" x14ac:dyDescent="0.2">
      <c r="A94" s="789" t="s">
        <v>357</v>
      </c>
      <c r="B94" s="867" t="s">
        <v>1041</v>
      </c>
      <c r="C94" s="757" t="s">
        <v>1041</v>
      </c>
      <c r="D94" s="1200"/>
      <c r="F94" s="1200"/>
    </row>
    <row r="95" spans="1:6" s="280" customFormat="1" ht="11.25" customHeight="1" x14ac:dyDescent="0.2">
      <c r="A95" s="789" t="s">
        <v>113</v>
      </c>
      <c r="B95" s="867" t="s">
        <v>1041</v>
      </c>
      <c r="C95" s="757" t="s">
        <v>1041</v>
      </c>
      <c r="D95" s="1200"/>
      <c r="F95" s="1200"/>
    </row>
    <row r="96" spans="1:6" s="280" customFormat="1" ht="11.25" customHeight="1" x14ac:dyDescent="0.2">
      <c r="A96" s="789" t="s">
        <v>358</v>
      </c>
      <c r="B96" s="867" t="s">
        <v>1041</v>
      </c>
      <c r="C96" s="757" t="s">
        <v>1041</v>
      </c>
      <c r="D96" s="1200"/>
      <c r="F96" s="1200"/>
    </row>
    <row r="97" spans="1:6" s="280" customFormat="1" ht="11.25" customHeight="1" x14ac:dyDescent="0.2">
      <c r="A97" s="789" t="s">
        <v>114</v>
      </c>
      <c r="B97" s="867" t="s">
        <v>1041</v>
      </c>
      <c r="C97" s="757" t="s">
        <v>1041</v>
      </c>
      <c r="D97" s="1200"/>
      <c r="F97" s="1200"/>
    </row>
    <row r="98" spans="1:6" s="280" customFormat="1" ht="11.25" customHeight="1" x14ac:dyDescent="0.2">
      <c r="A98" s="789" t="s">
        <v>359</v>
      </c>
      <c r="B98" s="867" t="s">
        <v>1041</v>
      </c>
      <c r="C98" s="757" t="s">
        <v>1041</v>
      </c>
      <c r="D98" s="1200"/>
      <c r="F98" s="1200"/>
    </row>
    <row r="99" spans="1:6" s="280" customFormat="1" ht="11.25" customHeight="1" x14ac:dyDescent="0.2">
      <c r="A99" s="789" t="s">
        <v>360</v>
      </c>
      <c r="B99" s="867" t="s">
        <v>1041</v>
      </c>
      <c r="C99" s="757" t="s">
        <v>1041</v>
      </c>
      <c r="D99" s="1200"/>
      <c r="F99" s="1200"/>
    </row>
    <row r="100" spans="1:6" s="280" customFormat="1" ht="11.25" customHeight="1" x14ac:dyDescent="0.2">
      <c r="A100" s="789" t="s">
        <v>361</v>
      </c>
      <c r="B100" s="867" t="s">
        <v>1041</v>
      </c>
      <c r="C100" s="757" t="s">
        <v>1041</v>
      </c>
      <c r="D100" s="1200"/>
      <c r="F100" s="1200"/>
    </row>
    <row r="101" spans="1:6" s="280" customFormat="1" ht="11.25" customHeight="1" x14ac:dyDescent="0.2">
      <c r="A101" s="789" t="s">
        <v>363</v>
      </c>
      <c r="B101" s="867" t="s">
        <v>1041</v>
      </c>
      <c r="C101" s="757" t="s">
        <v>1041</v>
      </c>
      <c r="D101" s="1200"/>
      <c r="F101" s="1200"/>
    </row>
    <row r="102" spans="1:6" s="280" customFormat="1" ht="11.25" customHeight="1" x14ac:dyDescent="0.2">
      <c r="A102" s="789" t="s">
        <v>364</v>
      </c>
      <c r="B102" s="867" t="s">
        <v>1041</v>
      </c>
      <c r="C102" s="757" t="s">
        <v>1041</v>
      </c>
      <c r="D102" s="1200"/>
      <c r="F102" s="1200"/>
    </row>
    <row r="103" spans="1:6" s="280" customFormat="1" ht="11.25" customHeight="1" x14ac:dyDescent="0.2">
      <c r="A103" s="789" t="s">
        <v>365</v>
      </c>
      <c r="B103" s="867" t="s">
        <v>1041</v>
      </c>
      <c r="C103" s="757" t="s">
        <v>1041</v>
      </c>
      <c r="D103" s="1200"/>
      <c r="F103" s="1200"/>
    </row>
    <row r="104" spans="1:6" s="280" customFormat="1" ht="11.25" customHeight="1" x14ac:dyDescent="0.2">
      <c r="A104" s="789" t="s">
        <v>366</v>
      </c>
      <c r="B104" s="867" t="s">
        <v>1041</v>
      </c>
      <c r="C104" s="757" t="s">
        <v>1041</v>
      </c>
      <c r="D104" s="1200"/>
      <c r="F104" s="1200"/>
    </row>
    <row r="105" spans="1:6" s="280" customFormat="1" ht="11.25" customHeight="1" x14ac:dyDescent="0.2">
      <c r="A105" s="789" t="s">
        <v>362</v>
      </c>
      <c r="B105" s="867" t="s">
        <v>1041</v>
      </c>
      <c r="C105" s="757" t="s">
        <v>1041</v>
      </c>
      <c r="D105" s="1200"/>
      <c r="F105" s="1200"/>
    </row>
    <row r="106" spans="1:6" s="280" customFormat="1" ht="11.25" customHeight="1" x14ac:dyDescent="0.2">
      <c r="A106" s="279" t="s">
        <v>631</v>
      </c>
      <c r="B106" s="787" t="s">
        <v>1041</v>
      </c>
      <c r="C106" s="757" t="s">
        <v>1041</v>
      </c>
      <c r="D106" s="1200"/>
      <c r="F106" s="1200"/>
    </row>
    <row r="107" spans="1:6" s="280" customFormat="1" ht="11.25" customHeight="1" x14ac:dyDescent="0.2">
      <c r="A107" s="279" t="s">
        <v>632</v>
      </c>
      <c r="B107" s="787" t="s">
        <v>1041</v>
      </c>
      <c r="C107" s="757" t="s">
        <v>1041</v>
      </c>
      <c r="D107" s="1200"/>
      <c r="F107" s="1200"/>
    </row>
    <row r="108" spans="1:6" s="280" customFormat="1" ht="11.25" customHeight="1" x14ac:dyDescent="0.2">
      <c r="A108" s="789" t="s">
        <v>506</v>
      </c>
      <c r="B108" s="867" t="s">
        <v>1041</v>
      </c>
      <c r="C108" s="757" t="s">
        <v>1041</v>
      </c>
      <c r="D108" s="1200"/>
      <c r="F108" s="1200"/>
    </row>
    <row r="109" spans="1:6" s="280" customFormat="1" ht="11.25" customHeight="1" x14ac:dyDescent="0.2">
      <c r="A109" s="789" t="s">
        <v>507</v>
      </c>
      <c r="B109" s="867" t="s">
        <v>1041</v>
      </c>
      <c r="C109" s="757" t="s">
        <v>1041</v>
      </c>
      <c r="D109" s="1200"/>
      <c r="F109" s="1200"/>
    </row>
    <row r="110" spans="1:6" s="280" customFormat="1" ht="11.25" customHeight="1" x14ac:dyDescent="0.2">
      <c r="A110" s="789" t="s">
        <v>866</v>
      </c>
      <c r="B110" s="867" t="s">
        <v>1041</v>
      </c>
      <c r="C110" s="757" t="s">
        <v>1041</v>
      </c>
      <c r="D110" s="1200"/>
      <c r="F110" s="1200"/>
    </row>
    <row r="111" spans="1:6" s="280" customFormat="1" ht="11.25" customHeight="1" x14ac:dyDescent="0.2">
      <c r="A111" s="306" t="s">
        <v>115</v>
      </c>
      <c r="B111" s="867" t="s">
        <v>1041</v>
      </c>
      <c r="C111" s="757" t="s">
        <v>1041</v>
      </c>
      <c r="D111" s="1200"/>
      <c r="F111" s="1200"/>
    </row>
    <row r="112" spans="1:6" s="280" customFormat="1" ht="11.25" customHeight="1" x14ac:dyDescent="0.2">
      <c r="A112" s="306" t="s">
        <v>116</v>
      </c>
      <c r="B112" s="867" t="s">
        <v>1041</v>
      </c>
      <c r="C112" s="757" t="s">
        <v>1041</v>
      </c>
      <c r="D112" s="1200"/>
      <c r="F112" s="1200"/>
    </row>
    <row r="113" spans="1:6" s="280" customFormat="1" ht="11.25" customHeight="1" x14ac:dyDescent="0.2">
      <c r="A113" s="306" t="s">
        <v>117</v>
      </c>
      <c r="B113" s="867" t="s">
        <v>1041</v>
      </c>
      <c r="C113" s="757" t="s">
        <v>1041</v>
      </c>
      <c r="D113" s="1200"/>
      <c r="F113" s="1200"/>
    </row>
    <row r="114" spans="1:6" s="280" customFormat="1" ht="11.25" customHeight="1" x14ac:dyDescent="0.2">
      <c r="A114" s="306" t="s">
        <v>118</v>
      </c>
      <c r="B114" s="867" t="s">
        <v>1041</v>
      </c>
      <c r="C114" s="757" t="s">
        <v>1041</v>
      </c>
      <c r="D114" s="1200"/>
      <c r="F114" s="1200"/>
    </row>
    <row r="115" spans="1:6" s="280" customFormat="1" ht="11.25" customHeight="1" x14ac:dyDescent="0.2">
      <c r="A115" s="306" t="s">
        <v>119</v>
      </c>
      <c r="B115" s="867" t="s">
        <v>1041</v>
      </c>
      <c r="C115" s="757" t="s">
        <v>1041</v>
      </c>
      <c r="D115" s="1200"/>
      <c r="F115" s="1200"/>
    </row>
    <row r="116" spans="1:6" s="280" customFormat="1" ht="11.25" customHeight="1" x14ac:dyDescent="0.2">
      <c r="A116" s="789" t="s">
        <v>508</v>
      </c>
      <c r="B116" s="867" t="s">
        <v>1041</v>
      </c>
      <c r="C116" s="757" t="s">
        <v>1041</v>
      </c>
      <c r="D116" s="1200"/>
      <c r="F116" s="1200"/>
    </row>
    <row r="117" spans="1:6" s="280" customFormat="1" ht="11.25" customHeight="1" x14ac:dyDescent="0.2">
      <c r="A117" s="306" t="s">
        <v>120</v>
      </c>
      <c r="B117" s="867" t="s">
        <v>1041</v>
      </c>
      <c r="C117" s="757" t="s">
        <v>1041</v>
      </c>
      <c r="D117" s="1200"/>
      <c r="F117" s="1200"/>
    </row>
    <row r="118" spans="1:6" s="280" customFormat="1" ht="11.25" customHeight="1" x14ac:dyDescent="0.2">
      <c r="A118" s="789" t="s">
        <v>241</v>
      </c>
      <c r="B118" s="867" t="s">
        <v>1041</v>
      </c>
      <c r="C118" s="757" t="s">
        <v>1041</v>
      </c>
      <c r="D118" s="1200"/>
      <c r="F118" s="1200"/>
    </row>
    <row r="119" spans="1:6" s="280" customFormat="1" ht="11.25" customHeight="1" x14ac:dyDescent="0.2">
      <c r="A119" s="789" t="s">
        <v>509</v>
      </c>
      <c r="B119" s="867" t="s">
        <v>1041</v>
      </c>
      <c r="C119" s="757" t="s">
        <v>1041</v>
      </c>
      <c r="D119" s="1200"/>
      <c r="F119" s="1200"/>
    </row>
    <row r="120" spans="1:6" s="280" customFormat="1" ht="11.25" customHeight="1" x14ac:dyDescent="0.2">
      <c r="A120" s="789" t="s">
        <v>510</v>
      </c>
      <c r="B120" s="867" t="s">
        <v>1041</v>
      </c>
      <c r="C120" s="757" t="s">
        <v>1041</v>
      </c>
      <c r="D120" s="1200"/>
      <c r="F120" s="1200"/>
    </row>
    <row r="121" spans="1:6" s="280" customFormat="1" ht="11.25" customHeight="1" x14ac:dyDescent="0.2">
      <c r="A121" s="789" t="s">
        <v>379</v>
      </c>
      <c r="B121" s="867" t="s">
        <v>1041</v>
      </c>
      <c r="C121" s="757" t="s">
        <v>1041</v>
      </c>
      <c r="D121" s="1200"/>
      <c r="F121" s="1200"/>
    </row>
    <row r="122" spans="1:6" s="280" customFormat="1" ht="11.25" customHeight="1" x14ac:dyDescent="0.2">
      <c r="A122" s="789" t="s">
        <v>121</v>
      </c>
      <c r="B122" s="867" t="s">
        <v>1041</v>
      </c>
      <c r="C122" s="757" t="s">
        <v>1041</v>
      </c>
      <c r="D122" s="1200"/>
      <c r="F122" s="1200"/>
    </row>
    <row r="123" spans="1:6" s="280" customFormat="1" ht="11.25" customHeight="1" x14ac:dyDescent="0.2">
      <c r="A123" s="789" t="s">
        <v>511</v>
      </c>
      <c r="B123" s="867" t="s">
        <v>1041</v>
      </c>
      <c r="C123" s="757" t="s">
        <v>1041</v>
      </c>
      <c r="D123" s="1200"/>
      <c r="F123" s="1200"/>
    </row>
    <row r="124" spans="1:6" s="280" customFormat="1" ht="11.25" customHeight="1" x14ac:dyDescent="0.2">
      <c r="A124" s="789" t="s">
        <v>512</v>
      </c>
      <c r="B124" s="867" t="s">
        <v>1041</v>
      </c>
      <c r="C124" s="757" t="s">
        <v>1041</v>
      </c>
      <c r="D124" s="1200"/>
      <c r="F124" s="1200"/>
    </row>
    <row r="125" spans="1:6" s="280" customFormat="1" ht="11.25" customHeight="1" x14ac:dyDescent="0.2">
      <c r="A125" s="789" t="s">
        <v>867</v>
      </c>
      <c r="B125" s="867" t="s">
        <v>1041</v>
      </c>
      <c r="C125" s="757" t="s">
        <v>1041</v>
      </c>
      <c r="D125" s="1200"/>
      <c r="F125" s="1200"/>
    </row>
    <row r="126" spans="1:6" s="280" customFormat="1" ht="11.25" customHeight="1" x14ac:dyDescent="0.2">
      <c r="A126" s="789" t="s">
        <v>122</v>
      </c>
      <c r="B126" s="867" t="s">
        <v>1041</v>
      </c>
      <c r="C126" s="757" t="s">
        <v>1041</v>
      </c>
      <c r="D126" s="1200"/>
      <c r="F126" s="1200"/>
    </row>
    <row r="127" spans="1:6" s="280" customFormat="1" ht="11.25" customHeight="1" x14ac:dyDescent="0.2">
      <c r="A127" s="789" t="s">
        <v>513</v>
      </c>
      <c r="B127" s="867" t="s">
        <v>1041</v>
      </c>
      <c r="C127" s="757" t="s">
        <v>1041</v>
      </c>
      <c r="D127" s="1200"/>
      <c r="F127" s="1200"/>
    </row>
    <row r="128" spans="1:6" s="280" customFormat="1" ht="11.25" customHeight="1" x14ac:dyDescent="0.2">
      <c r="A128" s="789" t="s">
        <v>123</v>
      </c>
      <c r="B128" s="867" t="s">
        <v>1041</v>
      </c>
      <c r="C128" s="757" t="s">
        <v>1041</v>
      </c>
      <c r="D128" s="1200"/>
      <c r="F128" s="1200"/>
    </row>
    <row r="129" spans="1:6" s="280" customFormat="1" ht="11.25" customHeight="1" x14ac:dyDescent="0.2">
      <c r="A129" s="789" t="s">
        <v>27</v>
      </c>
      <c r="B129" s="867" t="s">
        <v>1041</v>
      </c>
      <c r="C129" s="757" t="s">
        <v>1041</v>
      </c>
      <c r="D129" s="1200"/>
      <c r="F129" s="1200"/>
    </row>
    <row r="130" spans="1:6" s="280" customFormat="1" ht="11.25" customHeight="1" x14ac:dyDescent="0.2">
      <c r="A130" s="789" t="s">
        <v>514</v>
      </c>
      <c r="B130" s="867" t="s">
        <v>1041</v>
      </c>
      <c r="C130" s="757" t="s">
        <v>1041</v>
      </c>
      <c r="D130" s="1200"/>
      <c r="F130" s="1200"/>
    </row>
    <row r="131" spans="1:6" s="280" customFormat="1" ht="11.25" customHeight="1" x14ac:dyDescent="0.2">
      <c r="A131" s="789" t="s">
        <v>515</v>
      </c>
      <c r="B131" s="867" t="s">
        <v>1041</v>
      </c>
      <c r="C131" s="757" t="s">
        <v>1041</v>
      </c>
      <c r="D131" s="1200"/>
      <c r="F131" s="1200"/>
    </row>
    <row r="132" spans="1:6" s="280" customFormat="1" ht="11.25" customHeight="1" x14ac:dyDescent="0.2">
      <c r="A132" s="789" t="s">
        <v>516</v>
      </c>
      <c r="B132" s="867" t="s">
        <v>1041</v>
      </c>
      <c r="C132" s="757" t="s">
        <v>1041</v>
      </c>
      <c r="D132" s="1200"/>
      <c r="F132" s="1200"/>
    </row>
    <row r="133" spans="1:6" s="280" customFormat="1" ht="11.25" customHeight="1" x14ac:dyDescent="0.2">
      <c r="A133" s="789" t="s">
        <v>124</v>
      </c>
      <c r="B133" s="867" t="s">
        <v>1041</v>
      </c>
      <c r="C133" s="757" t="s">
        <v>1041</v>
      </c>
      <c r="D133" s="1200"/>
      <c r="F133" s="1200"/>
    </row>
    <row r="134" spans="1:6" s="280" customFormat="1" ht="11.25" customHeight="1" x14ac:dyDescent="0.2">
      <c r="A134" s="306" t="s">
        <v>125</v>
      </c>
      <c r="B134" s="867" t="s">
        <v>1041</v>
      </c>
      <c r="C134" s="757" t="s">
        <v>1041</v>
      </c>
      <c r="D134" s="1200"/>
      <c r="F134" s="1200"/>
    </row>
    <row r="135" spans="1:6" s="280" customFormat="1" ht="11.25" customHeight="1" x14ac:dyDescent="0.2">
      <c r="A135" s="789" t="s">
        <v>517</v>
      </c>
      <c r="B135" s="867" t="s">
        <v>1041</v>
      </c>
      <c r="C135" s="757" t="s">
        <v>1041</v>
      </c>
      <c r="D135" s="1200"/>
      <c r="F135" s="1200"/>
    </row>
    <row r="136" spans="1:6" s="280" customFormat="1" ht="11.25" customHeight="1" x14ac:dyDescent="0.2">
      <c r="A136" s="789" t="s">
        <v>380</v>
      </c>
      <c r="B136" s="867" t="s">
        <v>1041</v>
      </c>
      <c r="C136" s="757" t="s">
        <v>1041</v>
      </c>
      <c r="D136" s="1200"/>
      <c r="F136" s="1200"/>
    </row>
    <row r="137" spans="1:6" s="280" customFormat="1" ht="11.25" customHeight="1" x14ac:dyDescent="0.2">
      <c r="A137" s="789" t="s">
        <v>28</v>
      </c>
      <c r="B137" s="867" t="s">
        <v>1041</v>
      </c>
      <c r="C137" s="757" t="s">
        <v>1041</v>
      </c>
      <c r="D137" s="1200"/>
      <c r="F137" s="1200"/>
    </row>
    <row r="138" spans="1:6" s="280" customFormat="1" ht="11.25" customHeight="1" x14ac:dyDescent="0.2">
      <c r="A138" s="789" t="s">
        <v>66</v>
      </c>
      <c r="B138" s="867" t="s">
        <v>1041</v>
      </c>
      <c r="C138" s="757" t="s">
        <v>1041</v>
      </c>
      <c r="D138" s="1200"/>
      <c r="F138" s="1200"/>
    </row>
    <row r="139" spans="1:6" s="280" customFormat="1" ht="11.25" customHeight="1" x14ac:dyDescent="0.2">
      <c r="A139" s="789" t="s">
        <v>65</v>
      </c>
      <c r="B139" s="867" t="s">
        <v>1041</v>
      </c>
      <c r="C139" s="757" t="s">
        <v>1041</v>
      </c>
      <c r="D139" s="1200"/>
      <c r="F139" s="1200"/>
    </row>
    <row r="140" spans="1:6" s="280" customFormat="1" ht="11.25" customHeight="1" x14ac:dyDescent="0.2">
      <c r="A140" s="789" t="s">
        <v>825</v>
      </c>
      <c r="B140" s="867" t="s">
        <v>1041</v>
      </c>
      <c r="C140" s="757" t="s">
        <v>1041</v>
      </c>
      <c r="D140" s="1200"/>
      <c r="F140" s="1200"/>
    </row>
    <row r="141" spans="1:6" s="280" customFormat="1" ht="11.25" customHeight="1" x14ac:dyDescent="0.2">
      <c r="A141" s="789" t="s">
        <v>868</v>
      </c>
      <c r="B141" s="867" t="s">
        <v>1041</v>
      </c>
      <c r="C141" s="757" t="s">
        <v>1041</v>
      </c>
      <c r="D141" s="1200"/>
      <c r="F141" s="1200"/>
    </row>
    <row r="142" spans="1:6" s="280" customFormat="1" ht="11.25" customHeight="1" x14ac:dyDescent="0.2">
      <c r="A142" s="789" t="s">
        <v>869</v>
      </c>
      <c r="B142" s="867" t="s">
        <v>1041</v>
      </c>
      <c r="C142" s="757" t="s">
        <v>1041</v>
      </c>
      <c r="D142" s="1200"/>
      <c r="F142" s="1200"/>
    </row>
    <row r="143" spans="1:6" s="280" customFormat="1" ht="11.25" customHeight="1" x14ac:dyDescent="0.2">
      <c r="A143" s="789" t="s">
        <v>518</v>
      </c>
      <c r="B143" s="867" t="s">
        <v>1041</v>
      </c>
      <c r="C143" s="757" t="s">
        <v>1041</v>
      </c>
      <c r="D143" s="1200"/>
      <c r="F143" s="1200"/>
    </row>
    <row r="144" spans="1:6" s="280" customFormat="1" ht="11.25" customHeight="1" x14ac:dyDescent="0.2">
      <c r="A144" s="789" t="s">
        <v>519</v>
      </c>
      <c r="B144" s="867" t="s">
        <v>1041</v>
      </c>
      <c r="C144" s="757" t="s">
        <v>1041</v>
      </c>
      <c r="D144" s="1200"/>
      <c r="F144" s="1200"/>
    </row>
    <row r="145" spans="1:6" s="280" customFormat="1" ht="11.25" customHeight="1" x14ac:dyDescent="0.2">
      <c r="A145" s="789" t="s">
        <v>520</v>
      </c>
      <c r="B145" s="867" t="s">
        <v>1041</v>
      </c>
      <c r="C145" s="757" t="s">
        <v>1041</v>
      </c>
      <c r="D145" s="1200"/>
      <c r="F145" s="1200"/>
    </row>
    <row r="146" spans="1:6" s="280" customFormat="1" ht="11.25" customHeight="1" x14ac:dyDescent="0.2">
      <c r="A146" s="789" t="s">
        <v>521</v>
      </c>
      <c r="B146" s="867" t="s">
        <v>1041</v>
      </c>
      <c r="C146" s="757" t="s">
        <v>1041</v>
      </c>
      <c r="D146" s="1200"/>
      <c r="F146" s="1200"/>
    </row>
    <row r="147" spans="1:6" s="280" customFormat="1" ht="11.25" customHeight="1" x14ac:dyDescent="0.2">
      <c r="A147" s="306" t="s">
        <v>126</v>
      </c>
      <c r="B147" s="867" t="s">
        <v>1041</v>
      </c>
      <c r="C147" s="757" t="s">
        <v>1041</v>
      </c>
      <c r="D147" s="1200"/>
      <c r="F147" s="1200"/>
    </row>
    <row r="148" spans="1:6" s="280" customFormat="1" ht="11.25" customHeight="1" x14ac:dyDescent="0.2">
      <c r="A148" s="789" t="s">
        <v>127</v>
      </c>
      <c r="B148" s="867" t="s">
        <v>1041</v>
      </c>
      <c r="C148" s="757" t="s">
        <v>1041</v>
      </c>
      <c r="D148" s="1200"/>
      <c r="F148" s="1200"/>
    </row>
    <row r="149" spans="1:6" s="280" customFormat="1" ht="11.25" customHeight="1" x14ac:dyDescent="0.2">
      <c r="A149" s="789" t="s">
        <v>128</v>
      </c>
      <c r="B149" s="867" t="s">
        <v>1041</v>
      </c>
      <c r="C149" s="757" t="s">
        <v>1041</v>
      </c>
      <c r="D149" s="1200"/>
      <c r="F149" s="1200"/>
    </row>
    <row r="150" spans="1:6" s="280" customFormat="1" ht="11.25" customHeight="1" x14ac:dyDescent="0.2">
      <c r="A150" s="789" t="s">
        <v>129</v>
      </c>
      <c r="B150" s="867" t="s">
        <v>1041</v>
      </c>
      <c r="C150" s="757" t="s">
        <v>1041</v>
      </c>
      <c r="D150" s="1200"/>
      <c r="F150" s="1200"/>
    </row>
    <row r="151" spans="1:6" s="280" customFormat="1" ht="11.25" customHeight="1" x14ac:dyDescent="0.2">
      <c r="A151" s="789" t="s">
        <v>643</v>
      </c>
      <c r="B151" s="867" t="s">
        <v>1041</v>
      </c>
      <c r="C151" s="757" t="s">
        <v>1041</v>
      </c>
      <c r="D151" s="1200"/>
      <c r="F151" s="1200"/>
    </row>
    <row r="152" spans="1:6" s="280" customFormat="1" ht="11.25" customHeight="1" x14ac:dyDescent="0.2">
      <c r="A152" s="306" t="s">
        <v>999</v>
      </c>
      <c r="B152" s="867" t="s">
        <v>1041</v>
      </c>
      <c r="C152" s="757" t="s">
        <v>1041</v>
      </c>
      <c r="D152" s="1200"/>
      <c r="F152" s="1200"/>
    </row>
    <row r="153" spans="1:6" s="280" customFormat="1" ht="11.25" customHeight="1" x14ac:dyDescent="0.2">
      <c r="A153" s="306" t="s">
        <v>644</v>
      </c>
      <c r="B153" s="867" t="s">
        <v>1041</v>
      </c>
      <c r="C153" s="757" t="s">
        <v>1041</v>
      </c>
      <c r="D153" s="1200"/>
      <c r="F153" s="1200"/>
    </row>
    <row r="154" spans="1:6" s="280" customFormat="1" ht="11.25" customHeight="1" x14ac:dyDescent="0.2">
      <c r="A154" s="306" t="s">
        <v>646</v>
      </c>
      <c r="B154" s="867" t="s">
        <v>1041</v>
      </c>
      <c r="C154" s="757" t="s">
        <v>1041</v>
      </c>
      <c r="D154" s="1200"/>
      <c r="F154" s="1200"/>
    </row>
    <row r="155" spans="1:6" s="280" customFormat="1" ht="11.25" customHeight="1" x14ac:dyDescent="0.2">
      <c r="A155" s="789" t="s">
        <v>522</v>
      </c>
      <c r="B155" s="867" t="s">
        <v>1041</v>
      </c>
      <c r="C155" s="757" t="s">
        <v>1041</v>
      </c>
      <c r="D155" s="1200"/>
      <c r="F155" s="1200"/>
    </row>
    <row r="156" spans="1:6" s="280" customFormat="1" ht="11.25" customHeight="1" x14ac:dyDescent="0.2">
      <c r="A156" s="789" t="s">
        <v>523</v>
      </c>
      <c r="B156" s="867" t="s">
        <v>1041</v>
      </c>
      <c r="C156" s="757" t="s">
        <v>1041</v>
      </c>
      <c r="D156" s="1200"/>
      <c r="F156" s="1200"/>
    </row>
    <row r="157" spans="1:6" s="280" customFormat="1" ht="11.25" customHeight="1" x14ac:dyDescent="0.2">
      <c r="A157" s="789" t="s">
        <v>524</v>
      </c>
      <c r="B157" s="867" t="s">
        <v>1041</v>
      </c>
      <c r="C157" s="757" t="s">
        <v>1041</v>
      </c>
      <c r="D157" s="1200"/>
      <c r="F157" s="1200"/>
    </row>
    <row r="158" spans="1:6" s="280" customFormat="1" ht="11.25" customHeight="1" x14ac:dyDescent="0.2">
      <c r="A158" s="789" t="s">
        <v>525</v>
      </c>
      <c r="B158" s="867" t="s">
        <v>1041</v>
      </c>
      <c r="C158" s="757" t="s">
        <v>1041</v>
      </c>
      <c r="D158" s="1200"/>
      <c r="F158" s="1200"/>
    </row>
    <row r="159" spans="1:6" s="280" customFormat="1" ht="22.5" customHeight="1" x14ac:dyDescent="0.2">
      <c r="A159" s="759" t="s">
        <v>656</v>
      </c>
      <c r="B159" s="788" t="s">
        <v>381</v>
      </c>
      <c r="C159" s="757" t="s">
        <v>381</v>
      </c>
      <c r="D159" s="1200"/>
      <c r="F159" s="1200"/>
    </row>
    <row r="160" spans="1:6" s="280" customFormat="1" ht="11.25" customHeight="1" thickBot="1" x14ac:dyDescent="0.25">
      <c r="A160" s="319" t="s">
        <v>657</v>
      </c>
      <c r="B160" s="795" t="s">
        <v>381</v>
      </c>
      <c r="C160" s="762" t="s">
        <v>381</v>
      </c>
      <c r="D160" s="1200"/>
      <c r="F160" s="1200"/>
    </row>
    <row r="161" spans="1:6" s="280" customFormat="1" ht="11.25" customHeight="1" thickTop="1" x14ac:dyDescent="0.2">
      <c r="A161" s="66"/>
      <c r="B161" s="277"/>
      <c r="C161" s="766"/>
      <c r="D161" s="1200"/>
      <c r="F161" s="1200"/>
    </row>
    <row r="162" spans="1:6" s="280" customFormat="1" ht="25.5" customHeight="1" thickBot="1" x14ac:dyDescent="0.3">
      <c r="A162" s="1636" t="s">
        <v>1123</v>
      </c>
      <c r="B162" s="1623"/>
      <c r="C162" s="1624"/>
      <c r="D162" s="1200"/>
      <c r="F162" s="1200"/>
    </row>
    <row r="163" spans="1:6" ht="13.8" thickTop="1" x14ac:dyDescent="0.25">
      <c r="A163" s="301"/>
    </row>
  </sheetData>
  <sheetProtection algorithmName="SHA-512" hashValue="9/B8X/GpvpTS4ToQ0jAM4OgOse6o6PUkowjnjfhn3zMdVQO8nxVxy7axXi+YiOWY7r9S4Lp4DW+sAbqj4vDYaQ==" saltValue="xG4cg1T90MOMIs1gXDlQXw==" spinCount="100000" sheet="1" objects="1" scenarios="1"/>
  <mergeCells count="1">
    <mergeCell ref="A162:C162"/>
  </mergeCells>
  <phoneticPr fontId="17" type="noConversion"/>
  <printOptions horizontalCentered="1"/>
  <pageMargins left="0.75" right="0.75" top="0.53" bottom="1" header="0.5" footer="0.5"/>
  <pageSetup fitToHeight="4" orientation="portrait" horizontalDpi="4294967293" r:id="rId1"/>
  <headerFooter alignWithMargins="0">
    <oddFooter>&amp;LHawai'i DOH
Summer 2016&amp;CPage &amp;P of &amp;N&amp;R&amp;A</oddFooter>
  </headerFooter>
  <rowBreaks count="1" manualBreakCount="1">
    <brk id="1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T55"/>
  <sheetViews>
    <sheetView showGridLines="0" showRowColHeaders="0" workbookViewId="0">
      <selection activeCell="B5" sqref="B5:F5"/>
    </sheetView>
  </sheetViews>
  <sheetFormatPr defaultColWidth="9.109375" defaultRowHeight="13.2" x14ac:dyDescent="0.25"/>
  <cols>
    <col min="1" max="1" width="2.109375" style="149" customWidth="1"/>
    <col min="2" max="2" width="32.88671875" style="149" customWidth="1"/>
    <col min="3" max="3" width="7.44140625" style="163" customWidth="1"/>
    <col min="4" max="4" width="5.44140625" style="163" customWidth="1"/>
    <col min="5" max="5" width="12.33203125" style="163" customWidth="1"/>
    <col min="6" max="6" width="18" style="163" customWidth="1"/>
    <col min="7" max="16384" width="9.109375" style="149"/>
  </cols>
  <sheetData>
    <row r="1" spans="2:20" s="90" customFormat="1" ht="47.25" customHeight="1" x14ac:dyDescent="0.35">
      <c r="B1" s="233" t="s">
        <v>1435</v>
      </c>
      <c r="C1" s="161"/>
      <c r="D1" s="161"/>
      <c r="E1" s="161"/>
      <c r="F1" s="161"/>
      <c r="G1" s="187"/>
      <c r="H1" s="187"/>
      <c r="I1" s="187"/>
      <c r="J1" s="92"/>
      <c r="K1" s="92"/>
      <c r="L1" s="92"/>
      <c r="M1" s="92"/>
      <c r="P1" s="93"/>
      <c r="Q1" s="94"/>
      <c r="R1" s="95"/>
      <c r="S1" s="95"/>
      <c r="T1" s="95"/>
    </row>
    <row r="2" spans="2:20" s="90" customFormat="1" ht="6.75" customHeight="1" x14ac:dyDescent="0.3">
      <c r="B2" s="160"/>
      <c r="C2" s="148"/>
      <c r="D2" s="148"/>
      <c r="E2" s="148"/>
      <c r="F2" s="148"/>
      <c r="H2" s="92"/>
      <c r="I2" s="92"/>
      <c r="J2" s="92"/>
      <c r="K2" s="92"/>
      <c r="L2" s="92"/>
      <c r="M2" s="92"/>
      <c r="P2" s="93"/>
      <c r="Q2" s="94"/>
      <c r="R2" s="95"/>
      <c r="S2" s="95"/>
      <c r="T2" s="95"/>
    </row>
    <row r="3" spans="2:20" ht="19.5" customHeight="1" x14ac:dyDescent="0.35">
      <c r="B3" s="161" t="s">
        <v>610</v>
      </c>
      <c r="C3" s="162"/>
      <c r="D3" s="162"/>
      <c r="E3" s="162"/>
      <c r="F3" s="162"/>
    </row>
    <row r="4" spans="2:20" ht="5.25" customHeight="1" x14ac:dyDescent="0.25"/>
    <row r="5" spans="2:20" s="90" customFormat="1" ht="21.75" customHeight="1" x14ac:dyDescent="0.3">
      <c r="B5" s="1586" t="str">
        <f>'2. EAL Surfer - Tier 1 EALs'!H3</f>
        <v>METHYL ETHYL KETONE</v>
      </c>
      <c r="C5" s="1587"/>
      <c r="D5" s="1587"/>
      <c r="E5" s="1587"/>
      <c r="F5" s="1587"/>
      <c r="G5" s="92"/>
      <c r="H5" s="92"/>
      <c r="I5" s="92"/>
      <c r="J5" s="92"/>
      <c r="K5" s="92"/>
      <c r="L5" s="92"/>
      <c r="M5" s="92"/>
      <c r="P5" s="93"/>
      <c r="Q5" s="94"/>
      <c r="R5" s="95"/>
      <c r="S5" s="95"/>
      <c r="T5" s="95"/>
    </row>
    <row r="6" spans="2:20" ht="7.5" customHeight="1" x14ac:dyDescent="0.25"/>
    <row r="7" spans="2:20" ht="30" customHeight="1" x14ac:dyDescent="0.25">
      <c r="B7" s="164" t="s">
        <v>1088</v>
      </c>
      <c r="C7" s="1585" t="s">
        <v>947</v>
      </c>
      <c r="D7" s="1585"/>
      <c r="E7" s="165" t="s">
        <v>320</v>
      </c>
      <c r="F7" s="166" t="s">
        <v>611</v>
      </c>
    </row>
    <row r="8" spans="2:20" ht="15.6" x14ac:dyDescent="0.25">
      <c r="B8" s="167" t="s">
        <v>612</v>
      </c>
      <c r="C8" s="1582" t="str">
        <f>IF(VLOOKUP('2. EAL Surfer - Tier 1 EALs'!H3,'Table H (Constants)'!A10:R163,14)=0,"-",VLOOKUP('2. EAL Surfer - Tier 1 EALs'!H3,'Table H (Constants)'!A10:R163,15))</f>
        <v xml:space="preserve"> </v>
      </c>
      <c r="D8" s="1582"/>
      <c r="E8" s="168" t="s">
        <v>479</v>
      </c>
      <c r="F8" s="156" t="s">
        <v>51</v>
      </c>
    </row>
    <row r="9" spans="2:20" ht="15.6" x14ac:dyDescent="0.25">
      <c r="B9" s="167" t="s">
        <v>213</v>
      </c>
      <c r="C9" s="1582" t="str">
        <f>IF(VLOOKUP('2. EAL Surfer - Tier 1 EALs'!H3,'Table H (Constants)'!A10:R163,15)=0,"-",VLOOKUP('2. EAL Surfer - Tier 1 EALs'!H3,'Table H (Constants)'!A10:R163,16))</f>
        <v xml:space="preserve"> </v>
      </c>
      <c r="D9" s="1582"/>
      <c r="E9" s="168" t="s">
        <v>214</v>
      </c>
      <c r="F9" s="156" t="s">
        <v>51</v>
      </c>
    </row>
    <row r="10" spans="2:20" x14ac:dyDescent="0.25">
      <c r="B10" s="167" t="s">
        <v>68</v>
      </c>
      <c r="C10" s="1582">
        <f>IF(VLOOKUP('2. EAL Surfer - Tier 1 EALs'!H3,'Table H (Constants)'!A10:R163,16)=0,"-",VLOOKUP('2. EAL Surfer - Tier 1 EALs'!H3,'Table H (Constants)'!A10:R163,17))</f>
        <v>0.6</v>
      </c>
      <c r="D10" s="1582"/>
      <c r="E10" s="168" t="s">
        <v>69</v>
      </c>
      <c r="F10" s="156" t="s">
        <v>51</v>
      </c>
    </row>
    <row r="11" spans="2:20" ht="15.6" x14ac:dyDescent="0.25">
      <c r="B11" s="167" t="s">
        <v>70</v>
      </c>
      <c r="C11" s="1582">
        <f>IF(VLOOKUP('2. EAL Surfer - Tier 1 EALs'!H3,'Table H (Constants)'!A10:R163,17)=0,"-",VLOOKUP('2. EAL Surfer - Tier 1 EALs'!H3,'Table H (Constants)'!A10:R163,18))</f>
        <v>5</v>
      </c>
      <c r="D11" s="1582"/>
      <c r="E11" s="168" t="s">
        <v>215</v>
      </c>
      <c r="F11" s="156" t="s">
        <v>51</v>
      </c>
    </row>
    <row r="12" spans="2:20" x14ac:dyDescent="0.25">
      <c r="B12" s="167" t="s">
        <v>46</v>
      </c>
      <c r="C12" s="1575">
        <f>IF(VLOOKUP('2. EAL Surfer - Tier 1 EALs'!H3,'Table H (Constants)'!A10:R163,12)=0,"-",VLOOKUP('2. EAL Surfer - Tier 1 EALs'!H3,'Table H (Constants)'!A10:R163,13))</f>
        <v>1</v>
      </c>
      <c r="D12" s="1575"/>
      <c r="E12" s="168" t="s">
        <v>843</v>
      </c>
      <c r="F12" s="156" t="s">
        <v>51</v>
      </c>
    </row>
    <row r="13" spans="2:20" x14ac:dyDescent="0.25">
      <c r="B13" s="167" t="s">
        <v>71</v>
      </c>
      <c r="C13" s="1575" t="str">
        <f>IF(VLOOKUP('2. EAL Surfer - Tier 1 EALs'!H3,'Table H (Constants)'!A10:R163,13)=0,"-",VLOOKUP('2. EAL Surfer - Tier 1 EALs'!H3,'Table H (Constants)'!A10:R163,14))</f>
        <v xml:space="preserve"> </v>
      </c>
      <c r="D13" s="1575"/>
      <c r="E13" s="168" t="s">
        <v>843</v>
      </c>
      <c r="F13" s="156" t="s">
        <v>51</v>
      </c>
    </row>
    <row r="14" spans="2:20" x14ac:dyDescent="0.25">
      <c r="B14" s="169" t="s">
        <v>72</v>
      </c>
      <c r="C14" s="1588" t="str">
        <f>IF(AND(C8="-",C9="-"),"-",IF('2. EAL Surfer - Tier 1 EALs'!D5='2. EAL Surfer - Tier 1 EALs'!O13,VLOOKUP('2. EAL Surfer - Tier 1 EALs'!H3,'2. EAL Surfer - Tier 1 EALs'!O33:S186,2),VLOOKUP('2. EAL Surfer - Tier 1 EALs'!H3,'2. EAL Surfer - Tier 1 EALs'!O33:S186,3)))</f>
        <v/>
      </c>
      <c r="D14" s="1588"/>
      <c r="E14" s="168" t="s">
        <v>843</v>
      </c>
      <c r="F14" s="156" t="str">
        <f>IF('2. EAL Surfer - Tier 1 EALs'!D5='2. EAL Surfer - Tier 1 EALs'!O13,"Table I-1","Table I-2")</f>
        <v>Table I-1</v>
      </c>
    </row>
    <row r="15" spans="2:20" x14ac:dyDescent="0.25">
      <c r="B15" s="170" t="s">
        <v>73</v>
      </c>
      <c r="C15" s="1589">
        <f>IF(AND(C10="-",C11="-"),"-",VLOOKUP('2. EAL Surfer - Tier 1 EALs'!H3,'2. EAL Surfer - Tier 1 EALs'!O33:S186,5))</f>
        <v>0.2</v>
      </c>
      <c r="D15" s="1589"/>
      <c r="E15" s="171" t="s">
        <v>843</v>
      </c>
      <c r="F15" s="157" t="str">
        <f>IF('2. EAL Surfer - Tier 1 EALs'!D5='2. EAL Surfer - Tier 1 EALs'!O13,"Table I-1","Table I-2")</f>
        <v>Table I-1</v>
      </c>
    </row>
    <row r="16" spans="2:20" ht="9" customHeight="1" x14ac:dyDescent="0.25"/>
    <row r="17" spans="2:6" ht="28.5" customHeight="1" x14ac:dyDescent="0.25">
      <c r="B17" s="164" t="s">
        <v>835</v>
      </c>
      <c r="C17" s="1585" t="s">
        <v>947</v>
      </c>
      <c r="D17" s="1585"/>
      <c r="E17" s="165" t="s">
        <v>320</v>
      </c>
      <c r="F17" s="166" t="s">
        <v>611</v>
      </c>
    </row>
    <row r="18" spans="2:6" x14ac:dyDescent="0.25">
      <c r="B18" s="167" t="s">
        <v>74</v>
      </c>
      <c r="C18" s="1575">
        <f>IF(VLOOKUP('2. EAL Surfer - Tier 1 EALs'!H3,'Table D-4a (Aquatic Goals Sum)'!A5:G158,4)="","-",VLOOKUP('2. EAL Surfer - Tier 1 EALs'!H3,'Table D-4a (Aquatic Goals Sum)'!A5:G158,4))</f>
        <v>22000</v>
      </c>
      <c r="D18" s="1575"/>
      <c r="E18" s="168" t="s">
        <v>327</v>
      </c>
      <c r="F18" s="156" t="s">
        <v>423</v>
      </c>
    </row>
    <row r="19" spans="2:6" x14ac:dyDescent="0.25">
      <c r="B19" s="167" t="s">
        <v>75</v>
      </c>
      <c r="C19" s="1575">
        <f>IF(VLOOKUP('2. EAL Surfer - Tier 1 EALs'!H3,'Table D-4a (Aquatic Goals Sum)'!A5:G158,6)="","-",VLOOKUP('2. EAL Surfer - Tier 1 EALs'!H3,'Table D-4a (Aquatic Goals Sum)'!A5:G158,6))</f>
        <v>14000</v>
      </c>
      <c r="D19" s="1575"/>
      <c r="E19" s="168" t="s">
        <v>327</v>
      </c>
      <c r="F19" s="156" t="s">
        <v>423</v>
      </c>
    </row>
    <row r="20" spans="2:6" x14ac:dyDescent="0.25">
      <c r="B20" s="167" t="s">
        <v>875</v>
      </c>
      <c r="C20" s="1575">
        <f>IF(VLOOKUP('2. EAL Surfer - Tier 1 EALs'!H3,'Table D-4a (Aquatic Goals Sum)'!A5:G158,2)="","-",VLOOKUP('2. EAL Surfer - Tier 1 EALs'!H3,'Table D-4a (Aquatic Goals Sum)'!A5:G158,2))</f>
        <v>14000</v>
      </c>
      <c r="D20" s="1575"/>
      <c r="E20" s="168" t="s">
        <v>327</v>
      </c>
      <c r="F20" s="156" t="s">
        <v>423</v>
      </c>
    </row>
    <row r="21" spans="2:6" x14ac:dyDescent="0.25">
      <c r="B21" s="167" t="s">
        <v>263</v>
      </c>
      <c r="C21" s="1575">
        <f>IF(VLOOKUP('2. EAL Surfer - Tier 1 EALs'!H3,'Table D-4a (Aquatic Goals Sum)'!A5:G158,5)="","-",VLOOKUP('2. EAL Surfer - Tier 1 EALs'!H3,'Table D-4a (Aquatic Goals Sum)'!A5:G158,5))</f>
        <v>200000</v>
      </c>
      <c r="D21" s="1575"/>
      <c r="E21" s="168" t="s">
        <v>327</v>
      </c>
      <c r="F21" s="156" t="s">
        <v>423</v>
      </c>
    </row>
    <row r="22" spans="2:6" x14ac:dyDescent="0.25">
      <c r="B22" s="167" t="s">
        <v>264</v>
      </c>
      <c r="C22" s="1575">
        <f>IF(VLOOKUP('2. EAL Surfer - Tier 1 EALs'!H3,'Table D-4a (Aquatic Goals Sum)'!A5:G158,7)="","-",VLOOKUP('2. EAL Surfer - Tier 1 EALs'!H3,'Table D-4a (Aquatic Goals Sum)'!A5:G158,7))</f>
        <v>240000</v>
      </c>
      <c r="D22" s="1575"/>
      <c r="E22" s="168" t="s">
        <v>327</v>
      </c>
      <c r="F22" s="156" t="s">
        <v>423</v>
      </c>
    </row>
    <row r="23" spans="2:6" x14ac:dyDescent="0.25">
      <c r="B23" s="167" t="s">
        <v>265</v>
      </c>
      <c r="C23" s="1575">
        <f>IF(VLOOKUP('2. EAL Surfer - Tier 1 EALs'!H3,'Table D-4a (Aquatic Goals Sum)'!A5:G158,3)="","-",VLOOKUP('2. EAL Surfer - Tier 1 EALs'!H3,'Table D-4a (Aquatic Goals Sum)'!A5:G158,3))</f>
        <v>200000</v>
      </c>
      <c r="D23" s="1575"/>
      <c r="E23" s="168" t="s">
        <v>327</v>
      </c>
      <c r="F23" s="156" t="s">
        <v>423</v>
      </c>
    </row>
    <row r="24" spans="2:6" x14ac:dyDescent="0.25">
      <c r="B24" s="172" t="s">
        <v>836</v>
      </c>
      <c r="C24" s="1584" t="str">
        <f>IF(VLOOKUP('2. EAL Surfer - Tier 1 EALs'!H3,'Table D-4f (Aquatic Bioacc.)'!A5:B158,2)="","-",VLOOKUP('2. EAL Surfer - Tier 1 EALs'!H3,'Table D-4f (Aquatic Bioacc.)'!A5:B158,2))</f>
        <v>-</v>
      </c>
      <c r="D24" s="1584"/>
      <c r="E24" s="171" t="s">
        <v>327</v>
      </c>
      <c r="F24" s="157" t="s">
        <v>52</v>
      </c>
    </row>
    <row r="25" spans="2:6" x14ac:dyDescent="0.25">
      <c r="B25" s="232" t="s">
        <v>266</v>
      </c>
    </row>
    <row r="26" spans="2:6" ht="7.5" customHeight="1" x14ac:dyDescent="0.25">
      <c r="B26" s="232"/>
    </row>
    <row r="27" spans="2:6" ht="27" customHeight="1" x14ac:dyDescent="0.25">
      <c r="B27" s="164" t="s">
        <v>876</v>
      </c>
      <c r="C27" s="1585" t="s">
        <v>947</v>
      </c>
      <c r="D27" s="1585"/>
      <c r="E27" s="165" t="s">
        <v>320</v>
      </c>
      <c r="F27" s="166" t="s">
        <v>611</v>
      </c>
    </row>
    <row r="28" spans="2:6" x14ac:dyDescent="0.25">
      <c r="B28" s="167" t="s">
        <v>877</v>
      </c>
      <c r="C28" s="1575">
        <f>VLOOKUP('2. EAL Surfer - Tier 1 EALs'!H3,'Table H (Constants)'!A10:R163,4)</f>
        <v>72</v>
      </c>
      <c r="D28" s="1575"/>
      <c r="E28" s="168"/>
      <c r="F28" s="156" t="s">
        <v>51</v>
      </c>
    </row>
    <row r="29" spans="2:6" x14ac:dyDescent="0.25">
      <c r="B29" s="167" t="s">
        <v>878</v>
      </c>
      <c r="C29" s="93" t="str">
        <f>IF((VLOOKUP('2. EAL Surfer - Tier 1 EALs'!H3,'Table H (Constants)'!A10:R163,2))="V","volatile","nonvolatile")</f>
        <v>volatile</v>
      </c>
      <c r="D29" s="93" t="str">
        <f>IF((VLOOKUP('2. EAL Surfer - Tier 1 EALs'!H3,'Table H (Constants)'!A10:R163,3))="S","solid",IF((VLOOKUP('2. EAL Surfer - Tier 1 EALs'!H3,'Table H (Constants)'!A10:R163,3))="L","liquid","gas"))</f>
        <v>liquid</v>
      </c>
      <c r="E29" s="168"/>
      <c r="F29" s="156" t="s">
        <v>51</v>
      </c>
    </row>
    <row r="30" spans="2:6" ht="15.6" x14ac:dyDescent="0.25">
      <c r="B30" s="167" t="s">
        <v>879</v>
      </c>
      <c r="C30" s="1582">
        <f>IF((VLOOKUP('2. EAL Surfer - Tier 1 EALs'!H3,'Table H (Constants)'!A10:R163,6))=0,"-",(VLOOKUP('2. EAL Surfer - Tier 1 EALs'!H3,'Table H (Constants)'!A10:R163,6)))</f>
        <v>4.51</v>
      </c>
      <c r="D30" s="1582"/>
      <c r="E30" s="173" t="s">
        <v>480</v>
      </c>
      <c r="F30" s="156" t="s">
        <v>51</v>
      </c>
    </row>
    <row r="31" spans="2:6" ht="15.6" x14ac:dyDescent="0.25">
      <c r="B31" s="167" t="s">
        <v>880</v>
      </c>
      <c r="C31" s="1582">
        <f>IF((VLOOKUP('2. EAL Surfer - Tier 1 EALs'!H3,'Table H (Constants)'!A10:R163,7))=0,"-",(VLOOKUP('2. EAL Surfer - Tier 1 EALs'!H3,'Table H (Constants)'!A10:R163,7)))</f>
        <v>9.0999999999999998E-2</v>
      </c>
      <c r="D31" s="1582"/>
      <c r="E31" s="173" t="s">
        <v>481</v>
      </c>
      <c r="F31" s="156" t="s">
        <v>51</v>
      </c>
    </row>
    <row r="32" spans="2:6" ht="15.6" x14ac:dyDescent="0.25">
      <c r="B32" s="167" t="s">
        <v>881</v>
      </c>
      <c r="C32" s="1582">
        <f>IF((VLOOKUP('2. EAL Surfer - Tier 1 EALs'!H3,'Table H (Constants)'!A10:R163,8))=0,"-",(VLOOKUP('2. EAL Surfer - Tier 1 EALs'!H3,'Table H (Constants)'!A10:R163,8)))</f>
        <v>1.0000000000000001E-5</v>
      </c>
      <c r="D32" s="1582"/>
      <c r="E32" s="173" t="s">
        <v>481</v>
      </c>
      <c r="F32" s="156" t="s">
        <v>51</v>
      </c>
    </row>
    <row r="33" spans="2:6" x14ac:dyDescent="0.25">
      <c r="B33" s="167" t="s">
        <v>882</v>
      </c>
      <c r="C33" s="1582">
        <f>IF((VLOOKUP('2. EAL Surfer - Tier 1 EALs'!H3,'Table H (Constants)'!A10:R163,9))=0,"-",(VLOOKUP('2. EAL Surfer - Tier 1 EALs'!H3,'Table H (Constants)'!A10:R163,9)))</f>
        <v>223000</v>
      </c>
      <c r="D33" s="1582"/>
      <c r="E33" s="174" t="s">
        <v>883</v>
      </c>
      <c r="F33" s="156" t="s">
        <v>51</v>
      </c>
    </row>
    <row r="34" spans="2:6" ht="15.6" x14ac:dyDescent="0.25">
      <c r="B34" s="167" t="s">
        <v>884</v>
      </c>
      <c r="C34" s="1582">
        <f>IF((VLOOKUP('2. EAL Surfer - Tier 1 EALs'!H3,'Table H (Constants)'!A10:R163,10))=0,"-",(VLOOKUP('2. EAL Surfer - Tier 1 EALs'!H3,'Table H (Constants)'!A10:R163,11)))</f>
        <v>5.7000000000000003E-5</v>
      </c>
      <c r="D34" s="1582"/>
      <c r="E34" s="173" t="s">
        <v>482</v>
      </c>
      <c r="F34" s="156" t="s">
        <v>51</v>
      </c>
    </row>
    <row r="35" spans="2:6" x14ac:dyDescent="0.25">
      <c r="B35" s="172" t="s">
        <v>884</v>
      </c>
      <c r="C35" s="1583">
        <f>IF((VLOOKUP('2. EAL Surfer - Tier 1 EALs'!H3,'Table H (Constants)'!A10:R163,11))=0,"-",(VLOOKUP('2. EAL Surfer - Tier 1 EALs'!H3,'Table H (Constants)'!A10:R163,12)))</f>
        <v>2.3E-3</v>
      </c>
      <c r="D35" s="1583"/>
      <c r="E35" s="175" t="s">
        <v>843</v>
      </c>
      <c r="F35" s="157" t="s">
        <v>51</v>
      </c>
    </row>
    <row r="36" spans="2:6" ht="6.75" customHeight="1" x14ac:dyDescent="0.25"/>
    <row r="37" spans="2:6" ht="38.25" customHeight="1" x14ac:dyDescent="0.25">
      <c r="B37" s="164" t="s">
        <v>31</v>
      </c>
      <c r="C37" s="1580" t="s">
        <v>32</v>
      </c>
      <c r="D37" s="1581"/>
      <c r="E37" s="191" t="s">
        <v>1014</v>
      </c>
      <c r="F37" s="190"/>
    </row>
    <row r="38" spans="2:6" x14ac:dyDescent="0.25">
      <c r="B38" s="176" t="s">
        <v>570</v>
      </c>
      <c r="C38" s="1575" t="str">
        <f>IF(OR((VLOOKUP(B5,'Table J (Target Health Effects)'!A5:Q156,2))=0,(VLOOKUP(B5,'Table J (Target Health Effects)'!A5:Q156,2))="NA",(VLOOKUP(B5,'Table J (Target Health Effects)'!A5:Q156,2))="",(VLOOKUP(B5,'Table J (Target Health Effects)'!A5:Q156,2))="D",(VLOOKUP(B5,'Table J (Target Health Effects)'!A5:Q156,2))="E"),"","X")</f>
        <v/>
      </c>
      <c r="D38" s="1576"/>
      <c r="E38" s="191"/>
      <c r="F38" s="190"/>
    </row>
    <row r="39" spans="2:6" x14ac:dyDescent="0.25">
      <c r="B39" s="167" t="s">
        <v>53</v>
      </c>
      <c r="C39" s="1575" t="str">
        <f>IF(OR((VLOOKUP(B5,'Table J (Target Health Effects)'!A5:Q156,3))=0,(VLOOKUP(B5,'Table J (Target Health Effects)'!A5:Q156,3))="NA",(VLOOKUP(B5,'Table J (Target Health Effects)'!A5:Q156,3))="",(VLOOKUP(B5,'Table J (Target Health Effects)'!A5:Q156,3))="D",(VLOOKUP(B5,'Table J (Target Health Effects)'!A5:Q156,3))="E"),"","X")</f>
        <v/>
      </c>
      <c r="D39" s="1576"/>
      <c r="E39" s="192"/>
      <c r="F39" s="190"/>
    </row>
    <row r="40" spans="2:6" x14ac:dyDescent="0.25">
      <c r="B40" s="176" t="s">
        <v>571</v>
      </c>
      <c r="C40" s="1575" t="str">
        <f>IF(OR((VLOOKUP(B5,'Table J (Target Health Effects)'!A5:Q156,4))=0,(VLOOKUP(B5,'Table J (Target Health Effects)'!A5:Q156,4))="NA",(VLOOKUP(B5,'Table J (Target Health Effects)'!A5:Q156,4))="",(VLOOKUP(B5,'Table J (Target Health Effects)'!A5:Q156,4))="D",(VLOOKUP(B5,'Table J (Target Health Effects)'!A5:Q156,4))="E"),"","X")</f>
        <v/>
      </c>
      <c r="D40" s="1576"/>
      <c r="E40" s="177"/>
      <c r="F40" s="168"/>
    </row>
    <row r="41" spans="2:6" x14ac:dyDescent="0.25">
      <c r="B41" s="176" t="s">
        <v>484</v>
      </c>
      <c r="C41" s="1575" t="str">
        <f>IF(OR((VLOOKUP(B5,'Table J (Target Health Effects)'!A5:Q156,5))=0,(VLOOKUP(B5,'Table J (Target Health Effects)'!A5:Q156,5))="NA",(VLOOKUP(B5,'Table J (Target Health Effects)'!A5:Q156,5))="",(VLOOKUP(B5,'Table J (Target Health Effects)'!A5:Q156,5))="D",(VLOOKUP(B5,'Table J (Target Health Effects)'!A5:Q156,5))="E"),"","X")</f>
        <v/>
      </c>
      <c r="D41" s="1576"/>
      <c r="E41" s="177"/>
      <c r="F41" s="168"/>
    </row>
    <row r="42" spans="2:6" x14ac:dyDescent="0.25">
      <c r="B42" s="176" t="s">
        <v>485</v>
      </c>
      <c r="C42" s="1575" t="str">
        <f>IF(OR((VLOOKUP(B5,'Table J (Target Health Effects)'!A5:Q156,6))=0,(VLOOKUP(B5,'Table J (Target Health Effects)'!A5:Q156,6))="NA",(VLOOKUP(B5,'Table J (Target Health Effects)'!A5:Q156,6))="",(VLOOKUP(B5,'Table J (Target Health Effects)'!A5:Q156,6))="D",(VLOOKUP(B5,'Table J (Target Health Effects)'!A5:Q156,6))="E"),"","X")</f>
        <v>X</v>
      </c>
      <c r="D42" s="1576"/>
      <c r="E42" s="177"/>
      <c r="F42" s="168"/>
    </row>
    <row r="43" spans="2:6" x14ac:dyDescent="0.25">
      <c r="B43" s="176" t="s">
        <v>486</v>
      </c>
      <c r="C43" s="1575" t="str">
        <f>IF(OR((VLOOKUP(B5,'Table J (Target Health Effects)'!A5:Q156,7))=0,(VLOOKUP(B5,'Table J (Target Health Effects)'!A5:Q156,7))="NA",(VLOOKUP(B5,'Table J (Target Health Effects)'!A5:Q156,7))="",(VLOOKUP(B5,'Table J (Target Health Effects)'!A5:Q156,7))="D",(VLOOKUP(B5,'Table J (Target Health Effects)'!A5:Q156,7))="E"),"","X")</f>
        <v/>
      </c>
      <c r="D43" s="1576"/>
      <c r="E43" s="177"/>
      <c r="F43" s="168"/>
    </row>
    <row r="44" spans="2:6" x14ac:dyDescent="0.25">
      <c r="B44" s="176" t="s">
        <v>487</v>
      </c>
      <c r="C44" s="1575" t="str">
        <f>IF(OR((VLOOKUP(B5,'Table J (Target Health Effects)'!A5:Q156,8))=0,(VLOOKUP(B5,'Table J (Target Health Effects)'!A5:Q156,8))="NA",(VLOOKUP(B5,'Table J (Target Health Effects)'!A5:Q156,8))="",(VLOOKUP(B5,'Table J (Target Health Effects)'!A5:Q156,8))="D",(VLOOKUP(B5,'Table J (Target Health Effects)'!A5:Q156,8))="E"),"","X")</f>
        <v/>
      </c>
      <c r="D44" s="1576"/>
      <c r="E44" s="177"/>
      <c r="F44" s="168"/>
    </row>
    <row r="45" spans="2:6" x14ac:dyDescent="0.25">
      <c r="B45" s="176" t="s">
        <v>488</v>
      </c>
      <c r="C45" s="1575" t="str">
        <f>IF(OR((VLOOKUP(B5,'Table J (Target Health Effects)'!A5:Q156,9))=0,(VLOOKUP(B5,'Table J (Target Health Effects)'!A5:Q156,9))="NA",(VLOOKUP(B5,'Table J (Target Health Effects)'!A5:Q156,9))="",(VLOOKUP(B5,'Table J (Target Health Effects)'!A5:Q156,9))="D",(VLOOKUP(B5,'Table J (Target Health Effects)'!A5:Q156,9))="E"),"","X")</f>
        <v/>
      </c>
      <c r="D45" s="1576"/>
      <c r="E45" s="177"/>
      <c r="F45" s="168"/>
    </row>
    <row r="46" spans="2:6" x14ac:dyDescent="0.25">
      <c r="B46" s="176" t="s">
        <v>489</v>
      </c>
      <c r="C46" s="1575" t="str">
        <f>IF(OR((VLOOKUP(B5,'Table J (Target Health Effects)'!A5:Q156,10))=0,(VLOOKUP(B5,'Table J (Target Health Effects)'!A5:Q156,10))="NA",(VLOOKUP(B5,'Table J (Target Health Effects)'!A5:Q156,10))="",(VLOOKUP(B5,'Table J (Target Health Effects)'!A5:Q156,10))="D",(VLOOKUP(B5,'Table J (Target Health Effects)'!A5:Q156,10))="E"),"","X")</f>
        <v/>
      </c>
      <c r="D46" s="1576"/>
      <c r="E46" s="177"/>
      <c r="F46" s="168"/>
    </row>
    <row r="47" spans="2:6" x14ac:dyDescent="0.25">
      <c r="B47" s="176" t="s">
        <v>490</v>
      </c>
      <c r="C47" s="1575" t="str">
        <f>IF(OR((VLOOKUP(B5,'Table J (Target Health Effects)'!A5:Q156,11))=0,(VLOOKUP(B5,'Table J (Target Health Effects)'!A5:Q156,11))="NA",(VLOOKUP(B5,'Table J (Target Health Effects)'!A5:Q156,11))="",(VLOOKUP(B5,'Table J (Target Health Effects)'!A5:Q156,11))="D",(VLOOKUP(B5,'Table J (Target Health Effects)'!A5:Q156,11))="E"),"","X")</f>
        <v/>
      </c>
      <c r="D47" s="1576"/>
      <c r="E47" s="177"/>
      <c r="F47" s="168"/>
    </row>
    <row r="48" spans="2:6" x14ac:dyDescent="0.25">
      <c r="B48" s="178" t="s">
        <v>491</v>
      </c>
      <c r="C48" s="1575" t="str">
        <f>IF(OR((VLOOKUP(B5,'Table J (Target Health Effects)'!A5:Q156,12))=0,(VLOOKUP(B5,'Table J (Target Health Effects)'!A5:Q156,12))="NA",(VLOOKUP(B5,'Table J (Target Health Effects)'!A5:Q156,12))="",(VLOOKUP(B5,'Table J (Target Health Effects)'!A5:Q156,12))="D",(VLOOKUP(B5,'Table J (Target Health Effects)'!A5:Q156,12))="E"),"","X")</f>
        <v/>
      </c>
      <c r="D48" s="1576"/>
      <c r="E48" s="177"/>
      <c r="F48" s="168"/>
    </row>
    <row r="49" spans="1:9" x14ac:dyDescent="0.25">
      <c r="B49" s="179" t="s">
        <v>492</v>
      </c>
      <c r="C49" s="1575" t="str">
        <f>IF(OR((VLOOKUP(B5,'Table J (Target Health Effects)'!A5:Q156,13))=0,(VLOOKUP(B5,'Table J (Target Health Effects)'!A5:Q156,13))="NA",(VLOOKUP(B5,'Table J (Target Health Effects)'!A5:Q156,13))="",(VLOOKUP(B5,'Table J (Target Health Effects)'!A5:Q156,13))="D",(VLOOKUP(B5,'Table J (Target Health Effects)'!A5:Q156,13))="E"),"","X")</f>
        <v>X</v>
      </c>
      <c r="D49" s="1576"/>
      <c r="E49" s="177"/>
      <c r="F49" s="168"/>
    </row>
    <row r="50" spans="1:9" x14ac:dyDescent="0.25">
      <c r="B50" s="179" t="s">
        <v>493</v>
      </c>
      <c r="C50" s="1575" t="str">
        <f>IF(OR((VLOOKUP(B5,'Table J (Target Health Effects)'!A5:Q156,14))=0,(VLOOKUP(B5,'Table J (Target Health Effects)'!A5:Q156,14))="NA",(VLOOKUP(B5,'Table J (Target Health Effects)'!A5:Q156,14))="",(VLOOKUP(B5,'Table J (Target Health Effects)'!A5:Q156,14))="D",(VLOOKUP(B5,'Table J (Target Health Effects)'!A5:Q156,14))="E"),"","X")</f>
        <v/>
      </c>
      <c r="D50" s="1576"/>
      <c r="E50" s="177"/>
      <c r="F50" s="168"/>
    </row>
    <row r="51" spans="1:9" x14ac:dyDescent="0.25">
      <c r="B51" s="179" t="s">
        <v>659</v>
      </c>
      <c r="C51" s="1575" t="str">
        <f>IF(OR((VLOOKUP(B5,'Table J (Target Health Effects)'!A5:Q156,15))=0,(VLOOKUP(B5,'Table J (Target Health Effects)'!A5:Q156,15))="NA",(VLOOKUP(B5,'Table J (Target Health Effects)'!A5:Q156,15))="",(VLOOKUP(B5,'Table J (Target Health Effects)'!A5:Q156,15))="D",(VLOOKUP(B5,'Table J (Target Health Effects)'!A5:Q156,15))="E"),"","X")</f>
        <v/>
      </c>
      <c r="D51" s="1576"/>
      <c r="E51" s="177"/>
      <c r="F51" s="168"/>
    </row>
    <row r="52" spans="1:9" ht="14.25" customHeight="1" x14ac:dyDescent="0.25">
      <c r="B52" s="180" t="s">
        <v>37</v>
      </c>
      <c r="C52" s="1575" t="str">
        <f>IF(OR((VLOOKUP(B5,'Table J (Target Health Effects)'!A5:Q156,16))=0,(VLOOKUP(B5,'Table J (Target Health Effects)'!A5:Q156,16))="NA",(VLOOKUP(B5,'Table J (Target Health Effects)'!A5:Q156,16))="",(VLOOKUP(B5,'Table J (Target Health Effects)'!A5:Q156,16))="D",(VLOOKUP(B5,'Table J (Target Health Effects)'!A5:Q156,16))="E"),"","X")</f>
        <v/>
      </c>
      <c r="D52" s="1576"/>
      <c r="E52" s="177"/>
      <c r="F52" s="168"/>
    </row>
    <row r="53" spans="1:9" ht="66" customHeight="1" x14ac:dyDescent="0.25">
      <c r="B53" s="1577" t="s">
        <v>960</v>
      </c>
      <c r="C53" s="1578"/>
      <c r="D53" s="1579"/>
      <c r="E53" s="181"/>
      <c r="F53" s="182"/>
    </row>
    <row r="54" spans="1:9" ht="9.75" customHeight="1" x14ac:dyDescent="0.25">
      <c r="A54" s="186"/>
      <c r="G54" s="99"/>
      <c r="H54" s="99"/>
      <c r="I54" s="99"/>
    </row>
    <row r="55" spans="1:9" ht="63.75" customHeight="1" x14ac:dyDescent="0.25">
      <c r="B55" s="1544" t="s">
        <v>1224</v>
      </c>
      <c r="C55" s="1450"/>
      <c r="D55" s="1450"/>
      <c r="E55" s="1450"/>
      <c r="F55" s="1450"/>
    </row>
  </sheetData>
  <sheetProtection algorithmName="SHA-512" hashValue="dRwMCqxXXiSWc/Q5rvx5jIrOY+v7TOw5vbFl8ErsahfuEJki5Wo6GQR8MFBxOgbMyO+v4hYFyok7F+eavIkhsQ==" saltValue="SBNQ0e4u68TQJjDIfewGKg==" spinCount="100000" sheet="1" objects="1" scenarios="1"/>
  <mergeCells count="44">
    <mergeCell ref="C11:D11"/>
    <mergeCell ref="C13:D13"/>
    <mergeCell ref="C19:D19"/>
    <mergeCell ref="C12:D12"/>
    <mergeCell ref="C20:D20"/>
    <mergeCell ref="C14:D14"/>
    <mergeCell ref="C15:D15"/>
    <mergeCell ref="C17:D17"/>
    <mergeCell ref="C18:D18"/>
    <mergeCell ref="B5:F5"/>
    <mergeCell ref="C7:D7"/>
    <mergeCell ref="C8:D8"/>
    <mergeCell ref="C9:D9"/>
    <mergeCell ref="C10:D10"/>
    <mergeCell ref="C24:D24"/>
    <mergeCell ref="C27:D27"/>
    <mergeCell ref="C28:D28"/>
    <mergeCell ref="C30:D30"/>
    <mergeCell ref="C21:D21"/>
    <mergeCell ref="C22:D22"/>
    <mergeCell ref="C23:D23"/>
    <mergeCell ref="C31:D31"/>
    <mergeCell ref="C32:D32"/>
    <mergeCell ref="C33:D33"/>
    <mergeCell ref="C34:D34"/>
    <mergeCell ref="C35:D35"/>
    <mergeCell ref="C37:D37"/>
    <mergeCell ref="C38:D38"/>
    <mergeCell ref="C40:D40"/>
    <mergeCell ref="C39:D39"/>
    <mergeCell ref="C41:D41"/>
    <mergeCell ref="C42:D42"/>
    <mergeCell ref="C43:D43"/>
    <mergeCell ref="C44:D44"/>
    <mergeCell ref="C45:D45"/>
    <mergeCell ref="C46:D46"/>
    <mergeCell ref="C47:D47"/>
    <mergeCell ref="B55:F55"/>
    <mergeCell ref="C52:D52"/>
    <mergeCell ref="B53:D53"/>
    <mergeCell ref="C48:D48"/>
    <mergeCell ref="C49:D49"/>
    <mergeCell ref="C50:D50"/>
    <mergeCell ref="C51:D51"/>
  </mergeCells>
  <phoneticPr fontId="17" type="noConversion"/>
  <printOptions horizontalCentered="1"/>
  <pageMargins left="0.75" right="0.75" top="0.47" bottom="0.51" header="0.42" footer="0.26"/>
  <pageSetup scale="80" orientation="portrait" horizontalDpi="4294967293"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N22"/>
  <sheetViews>
    <sheetView showGridLines="0" showRowColHeaders="0" workbookViewId="0">
      <selection activeCell="B2" sqref="B2:M2"/>
    </sheetView>
  </sheetViews>
  <sheetFormatPr defaultRowHeight="13.2" x14ac:dyDescent="0.25"/>
  <cols>
    <col min="1" max="1" width="2.5546875" customWidth="1"/>
    <col min="4" max="4" width="13.6640625" customWidth="1"/>
    <col min="5" max="13" width="6.6640625" customWidth="1"/>
  </cols>
  <sheetData>
    <row r="1" spans="2:14" ht="58.5" customHeight="1" x14ac:dyDescent="0.3">
      <c r="B1" s="1590" t="s">
        <v>562</v>
      </c>
      <c r="C1" s="1591"/>
      <c r="D1" s="1591"/>
      <c r="E1" s="1591"/>
      <c r="F1" s="1591"/>
      <c r="G1" s="1591"/>
      <c r="H1" s="1591"/>
      <c r="I1" s="1591"/>
      <c r="J1" s="1591"/>
      <c r="K1" s="1419"/>
      <c r="L1" s="1419"/>
      <c r="M1" s="1419"/>
      <c r="N1" s="90"/>
    </row>
    <row r="2" spans="2:14" ht="44.25" customHeight="1" x14ac:dyDescent="0.3">
      <c r="B2" s="1595" t="s">
        <v>1220</v>
      </c>
      <c r="C2" s="1596"/>
      <c r="D2" s="1596"/>
      <c r="E2" s="1596"/>
      <c r="F2" s="1596"/>
      <c r="G2" s="1596"/>
      <c r="H2" s="1596"/>
      <c r="I2" s="1596"/>
      <c r="J2" s="1596"/>
      <c r="K2" s="1596"/>
      <c r="L2" s="1596"/>
      <c r="M2" s="1596"/>
      <c r="N2" s="90"/>
    </row>
    <row r="3" spans="2:14" ht="14.4" thickBot="1" x14ac:dyDescent="0.3">
      <c r="B3" s="341" t="s">
        <v>83</v>
      </c>
      <c r="C3" s="339"/>
      <c r="D3" s="339"/>
      <c r="E3" s="340"/>
      <c r="F3" s="340"/>
      <c r="G3" s="340"/>
      <c r="H3" s="340"/>
      <c r="I3" s="340"/>
      <c r="J3" s="340"/>
      <c r="K3" s="340"/>
      <c r="L3" s="340"/>
      <c r="M3" s="340"/>
    </row>
    <row r="4" spans="2:14" ht="47.25" customHeight="1" thickTop="1" x14ac:dyDescent="0.25">
      <c r="B4" s="335"/>
      <c r="C4" s="199"/>
      <c r="D4" s="333" t="s">
        <v>322</v>
      </c>
      <c r="E4" s="1597" t="s">
        <v>1228</v>
      </c>
      <c r="F4" s="1598"/>
      <c r="G4" s="1598"/>
      <c r="H4" s="1598"/>
      <c r="I4" s="1598"/>
      <c r="J4" s="1598"/>
      <c r="K4" s="1598"/>
      <c r="L4" s="1598"/>
      <c r="M4" s="1599"/>
    </row>
    <row r="5" spans="2:14" ht="57" customHeight="1" x14ac:dyDescent="0.25">
      <c r="B5" s="335"/>
      <c r="C5" s="199"/>
      <c r="D5" s="333" t="s">
        <v>324</v>
      </c>
      <c r="E5" s="1592" t="s">
        <v>1214</v>
      </c>
      <c r="F5" s="1593"/>
      <c r="G5" s="1593"/>
      <c r="H5" s="1593"/>
      <c r="I5" s="1593"/>
      <c r="J5" s="1593"/>
      <c r="K5" s="1593"/>
      <c r="L5" s="1593"/>
      <c r="M5" s="1594"/>
    </row>
    <row r="6" spans="2:14" ht="43.5" customHeight="1" x14ac:dyDescent="0.25">
      <c r="B6" s="335"/>
      <c r="C6" s="199"/>
      <c r="D6" s="333" t="s">
        <v>723</v>
      </c>
      <c r="E6" s="1592" t="s">
        <v>754</v>
      </c>
      <c r="F6" s="1593"/>
      <c r="G6" s="1593"/>
      <c r="H6" s="1593"/>
      <c r="I6" s="1593"/>
      <c r="J6" s="1593"/>
      <c r="K6" s="1593"/>
      <c r="L6" s="1593"/>
      <c r="M6" s="1594"/>
    </row>
    <row r="7" spans="2:14" ht="55.5" customHeight="1" x14ac:dyDescent="0.25">
      <c r="B7" s="335"/>
      <c r="C7" s="199"/>
      <c r="D7" s="333" t="s">
        <v>325</v>
      </c>
      <c r="E7" s="1592" t="s">
        <v>82</v>
      </c>
      <c r="F7" s="1593"/>
      <c r="G7" s="1593"/>
      <c r="H7" s="1593"/>
      <c r="I7" s="1593"/>
      <c r="J7" s="1593"/>
      <c r="K7" s="1593"/>
      <c r="L7" s="1593"/>
      <c r="M7" s="1594"/>
    </row>
    <row r="8" spans="2:14" ht="28.5" customHeight="1" thickBot="1" x14ac:dyDescent="0.3">
      <c r="B8" s="336"/>
      <c r="C8" s="337"/>
      <c r="D8" s="338" t="s">
        <v>756</v>
      </c>
      <c r="E8" s="1606" t="s">
        <v>1229</v>
      </c>
      <c r="F8" s="1607"/>
      <c r="G8" s="1607"/>
      <c r="H8" s="1607"/>
      <c r="I8" s="1607"/>
      <c r="J8" s="1607"/>
      <c r="K8" s="1607"/>
      <c r="L8" s="1607"/>
      <c r="M8" s="1608"/>
    </row>
    <row r="9" spans="2:14" ht="13.8" thickTop="1" x14ac:dyDescent="0.25"/>
    <row r="10" spans="2:14" x14ac:dyDescent="0.25">
      <c r="D10" s="334"/>
    </row>
    <row r="11" spans="2:14" ht="14.4" thickBot="1" x14ac:dyDescent="0.3">
      <c r="B11" s="347" t="s">
        <v>84</v>
      </c>
      <c r="C11" s="345"/>
      <c r="D11" s="346"/>
      <c r="E11" s="579"/>
    </row>
    <row r="12" spans="2:14" ht="69.75" customHeight="1" thickTop="1" x14ac:dyDescent="0.25">
      <c r="B12" s="342"/>
      <c r="C12" s="343"/>
      <c r="D12" s="344" t="s">
        <v>326</v>
      </c>
      <c r="E12" s="1610" t="s">
        <v>1230</v>
      </c>
      <c r="F12" s="1611"/>
      <c r="G12" s="1611"/>
      <c r="H12" s="1611"/>
      <c r="I12" s="1611"/>
      <c r="J12" s="1611"/>
      <c r="K12" s="1611"/>
      <c r="L12" s="1611"/>
      <c r="M12" s="1612"/>
    </row>
    <row r="13" spans="2:14" ht="57" customHeight="1" x14ac:dyDescent="0.25">
      <c r="B13" s="335"/>
      <c r="C13" s="199"/>
      <c r="D13" s="333" t="s">
        <v>324</v>
      </c>
      <c r="E13" s="1592" t="s">
        <v>1214</v>
      </c>
      <c r="F13" s="1593"/>
      <c r="G13" s="1593"/>
      <c r="H13" s="1593"/>
      <c r="I13" s="1593"/>
      <c r="J13" s="1593"/>
      <c r="K13" s="1593"/>
      <c r="L13" s="1593"/>
      <c r="M13" s="1594"/>
    </row>
    <row r="14" spans="2:14" ht="56.25" customHeight="1" x14ac:dyDescent="0.25">
      <c r="B14" s="335"/>
      <c r="C14" s="199"/>
      <c r="D14" s="333" t="s">
        <v>544</v>
      </c>
      <c r="E14" s="1592" t="s">
        <v>17</v>
      </c>
      <c r="F14" s="1593"/>
      <c r="G14" s="1593"/>
      <c r="H14" s="1593"/>
      <c r="I14" s="1593"/>
      <c r="J14" s="1593"/>
      <c r="K14" s="1593"/>
      <c r="L14" s="1593"/>
      <c r="M14" s="1594"/>
    </row>
    <row r="15" spans="2:14" ht="55.5" customHeight="1" thickBot="1" x14ac:dyDescent="0.3">
      <c r="B15" s="336"/>
      <c r="C15" s="337"/>
      <c r="D15" s="338" t="s">
        <v>325</v>
      </c>
      <c r="E15" s="1609" t="s">
        <v>82</v>
      </c>
      <c r="F15" s="1607"/>
      <c r="G15" s="1607"/>
      <c r="H15" s="1607"/>
      <c r="I15" s="1607"/>
      <c r="J15" s="1607"/>
      <c r="K15" s="1607"/>
      <c r="L15" s="1607"/>
      <c r="M15" s="1608"/>
    </row>
    <row r="16" spans="2:14" ht="13.8" thickTop="1" x14ac:dyDescent="0.25"/>
    <row r="17" spans="2:13" ht="13.8" thickBot="1" x14ac:dyDescent="0.3"/>
    <row r="18" spans="2:13" ht="30" customHeight="1" thickTop="1" thickBot="1" x14ac:dyDescent="0.3">
      <c r="B18" s="348" t="s">
        <v>85</v>
      </c>
      <c r="C18" s="349"/>
      <c r="D18" s="660"/>
      <c r="E18" s="1600" t="s">
        <v>755</v>
      </c>
      <c r="F18" s="1600"/>
      <c r="G18" s="1600"/>
      <c r="H18" s="1600"/>
      <c r="I18" s="1600"/>
      <c r="J18" s="1600"/>
      <c r="K18" s="1600"/>
      <c r="L18" s="1600"/>
      <c r="M18" s="1601"/>
    </row>
    <row r="19" spans="2:13" ht="14.4" thickTop="1" thickBot="1" x14ac:dyDescent="0.3"/>
    <row r="20" spans="2:13" ht="43.5" customHeight="1" thickTop="1" thickBot="1" x14ac:dyDescent="0.3">
      <c r="B20" s="428"/>
      <c r="C20" s="429"/>
      <c r="D20" s="430" t="s">
        <v>624</v>
      </c>
      <c r="E20" s="1602" t="s">
        <v>623</v>
      </c>
      <c r="F20" s="1603"/>
      <c r="G20" s="1603"/>
      <c r="H20" s="1603"/>
      <c r="I20" s="1603"/>
      <c r="J20" s="1603"/>
      <c r="K20" s="1603"/>
      <c r="L20" s="1603"/>
      <c r="M20" s="1604"/>
    </row>
    <row r="21" spans="2:13" ht="13.8" thickTop="1" x14ac:dyDescent="0.25"/>
    <row r="22" spans="2:13" ht="42" customHeight="1" x14ac:dyDescent="0.25">
      <c r="B22" s="1605" t="s">
        <v>1225</v>
      </c>
      <c r="C22" s="1419"/>
      <c r="D22" s="1419"/>
      <c r="E22" s="1419"/>
      <c r="F22" s="1419"/>
      <c r="G22" s="1419"/>
      <c r="H22" s="1419"/>
      <c r="I22" s="1419"/>
      <c r="J22" s="1419"/>
      <c r="K22" s="1419"/>
      <c r="L22" s="1419"/>
      <c r="M22" s="1419"/>
    </row>
  </sheetData>
  <sheetProtection algorithmName="SHA-512" hashValue="hdqtPNg6NRhBGeHUsiG8n8BIA6SUoln7v0nUiZ25CamTJqNjldLkMciBfltFuMrNWY8uD68M/kFCorWVwdAtjA==" saltValue="pBXfAiRUCDvpvTEieLDm+Q==" spinCount="100000" sheet="1" objects="1" scenarios="1"/>
  <mergeCells count="14">
    <mergeCell ref="E18:M18"/>
    <mergeCell ref="E20:M20"/>
    <mergeCell ref="B22:M22"/>
    <mergeCell ref="E8:M8"/>
    <mergeCell ref="E14:M14"/>
    <mergeCell ref="E13:M13"/>
    <mergeCell ref="E15:M15"/>
    <mergeCell ref="E12:M12"/>
    <mergeCell ref="B1:M1"/>
    <mergeCell ref="E5:M5"/>
    <mergeCell ref="E6:M6"/>
    <mergeCell ref="E7:M7"/>
    <mergeCell ref="B2:M2"/>
    <mergeCell ref="E4:M4"/>
  </mergeCells>
  <phoneticPr fontId="17" type="noConversion"/>
  <printOptions horizontalCentered="1"/>
  <pageMargins left="0.75" right="0.75" top="0.56000000000000005" bottom="1" header="0.5" footer="0.5"/>
  <pageSetup scale="86" orientation="portrait" horizontalDpi="4294967293" r:id="rId1"/>
  <headerFooter alignWithMargins="0">
    <oddFooter>&amp;R&amp;A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sheetPr>
  <dimension ref="B1:I21"/>
  <sheetViews>
    <sheetView showGridLines="0" workbookViewId="0">
      <selection activeCell="E3" sqref="E3:F3"/>
    </sheetView>
  </sheetViews>
  <sheetFormatPr defaultRowHeight="13.2" x14ac:dyDescent="0.25"/>
  <cols>
    <col min="1" max="1" width="5" customWidth="1"/>
  </cols>
  <sheetData>
    <row r="1" spans="2:9" ht="47.25" customHeight="1" x14ac:dyDescent="0.3">
      <c r="B1" s="1616" t="s">
        <v>1223</v>
      </c>
      <c r="C1" s="1617"/>
      <c r="D1" s="1617"/>
      <c r="E1" s="1617"/>
      <c r="F1" s="1617"/>
      <c r="G1" s="1617"/>
      <c r="H1" s="1617"/>
      <c r="I1" s="1617"/>
    </row>
    <row r="3" spans="2:9" ht="17.399999999999999" x14ac:dyDescent="0.3">
      <c r="B3" s="158"/>
      <c r="C3" s="159"/>
      <c r="D3" s="159"/>
      <c r="E3" s="1618" t="s">
        <v>802</v>
      </c>
      <c r="F3" s="1618"/>
      <c r="G3" s="159"/>
      <c r="H3" s="159"/>
      <c r="I3" s="159"/>
    </row>
    <row r="4" spans="2:9" ht="17.399999999999999" x14ac:dyDescent="0.3">
      <c r="B4" s="193" t="s">
        <v>563</v>
      </c>
      <c r="C4" s="159"/>
      <c r="D4" s="159"/>
      <c r="E4" s="188"/>
      <c r="F4" s="188"/>
      <c r="G4" s="159"/>
      <c r="H4" s="159"/>
      <c r="I4" s="159"/>
    </row>
    <row r="5" spans="2:9" ht="48.75" customHeight="1" x14ac:dyDescent="0.3">
      <c r="B5" s="1620" t="s">
        <v>222</v>
      </c>
      <c r="C5" s="1621"/>
      <c r="D5" s="1621"/>
      <c r="E5" s="1621"/>
      <c r="F5" s="1621"/>
      <c r="G5" s="1621"/>
      <c r="H5" s="1621"/>
      <c r="I5" s="1621"/>
    </row>
    <row r="6" spans="2:9" ht="48.75" customHeight="1" x14ac:dyDescent="0.3">
      <c r="B6" s="1620" t="s">
        <v>605</v>
      </c>
      <c r="C6" s="1419"/>
      <c r="D6" s="1419"/>
      <c r="E6" s="1419"/>
      <c r="F6" s="1419"/>
      <c r="G6" s="1419"/>
      <c r="H6" s="1419"/>
      <c r="I6" s="1419"/>
    </row>
    <row r="7" spans="2:9" ht="101.25" customHeight="1" x14ac:dyDescent="0.3">
      <c r="B7" s="1613" t="s">
        <v>604</v>
      </c>
      <c r="C7" s="1619"/>
      <c r="D7" s="1619"/>
      <c r="E7" s="1619"/>
      <c r="F7" s="1619"/>
      <c r="G7" s="1619"/>
      <c r="H7" s="1619"/>
      <c r="I7" s="1619"/>
    </row>
    <row r="8" spans="2:9" ht="33" customHeight="1" x14ac:dyDescent="0.3">
      <c r="B8" s="1614" t="s">
        <v>48</v>
      </c>
      <c r="C8" s="1615"/>
      <c r="D8" s="1615"/>
      <c r="E8" s="1615"/>
      <c r="F8" s="1615"/>
      <c r="G8" s="1615"/>
      <c r="H8" s="1615"/>
      <c r="I8" s="1615"/>
    </row>
    <row r="9" spans="2:9" ht="48.75" customHeight="1" x14ac:dyDescent="0.3">
      <c r="B9" s="1613" t="s">
        <v>803</v>
      </c>
      <c r="C9" s="1419"/>
      <c r="D9" s="1419"/>
      <c r="E9" s="1419"/>
      <c r="F9" s="1419"/>
      <c r="G9" s="1419"/>
      <c r="H9" s="1419"/>
      <c r="I9" s="1419"/>
    </row>
    <row r="10" spans="2:9" ht="35.25" customHeight="1" x14ac:dyDescent="0.3">
      <c r="B10" s="1613" t="s">
        <v>606</v>
      </c>
      <c r="C10" s="1419"/>
      <c r="D10" s="1419"/>
      <c r="E10" s="1419"/>
      <c r="F10" s="1419"/>
      <c r="G10" s="1419"/>
      <c r="H10" s="1419"/>
      <c r="I10" s="1419"/>
    </row>
    <row r="11" spans="2:9" ht="63" customHeight="1" x14ac:dyDescent="0.3">
      <c r="B11" s="1613" t="s">
        <v>1122</v>
      </c>
      <c r="C11" s="1419"/>
      <c r="D11" s="1419"/>
      <c r="E11" s="1419"/>
      <c r="F11" s="1419"/>
      <c r="G11" s="1419"/>
      <c r="H11" s="1419"/>
      <c r="I11" s="1419"/>
    </row>
    <row r="12" spans="2:9" ht="37.5" customHeight="1" x14ac:dyDescent="0.3">
      <c r="B12" s="1613" t="s">
        <v>608</v>
      </c>
      <c r="C12" s="1419"/>
      <c r="D12" s="1419"/>
      <c r="E12" s="1419"/>
      <c r="F12" s="1419"/>
      <c r="G12" s="1419"/>
      <c r="H12" s="1419"/>
      <c r="I12" s="1419"/>
    </row>
    <row r="13" spans="2:9" ht="48.75" customHeight="1" x14ac:dyDescent="0.3">
      <c r="B13" s="1613" t="s">
        <v>1093</v>
      </c>
      <c r="C13" s="1419"/>
      <c r="D13" s="1419"/>
      <c r="E13" s="1419"/>
      <c r="F13" s="1419"/>
      <c r="G13" s="1419"/>
      <c r="H13" s="1419"/>
      <c r="I13" s="1419"/>
    </row>
    <row r="14" spans="2:9" ht="32.25" customHeight="1" x14ac:dyDescent="0.3">
      <c r="B14" s="1614" t="s">
        <v>49</v>
      </c>
      <c r="C14" s="1615"/>
      <c r="D14" s="1615"/>
      <c r="E14" s="1615"/>
      <c r="F14" s="1615"/>
      <c r="G14" s="1615"/>
      <c r="H14" s="1615"/>
      <c r="I14" s="1615"/>
    </row>
    <row r="15" spans="2:9" ht="48.75" customHeight="1" x14ac:dyDescent="0.3">
      <c r="B15" s="1613" t="s">
        <v>211</v>
      </c>
      <c r="C15" s="1419"/>
      <c r="D15" s="1419"/>
      <c r="E15" s="1419"/>
      <c r="F15" s="1419"/>
      <c r="G15" s="1419"/>
      <c r="H15" s="1419"/>
      <c r="I15" s="1419"/>
    </row>
    <row r="16" spans="2:9" ht="35.25" customHeight="1" x14ac:dyDescent="0.3">
      <c r="B16" s="1613" t="s">
        <v>607</v>
      </c>
      <c r="C16" s="1419"/>
      <c r="D16" s="1419"/>
      <c r="E16" s="1419"/>
      <c r="F16" s="1419"/>
      <c r="G16" s="1419"/>
      <c r="H16" s="1419"/>
      <c r="I16" s="1419"/>
    </row>
    <row r="17" spans="2:9" ht="37.5" customHeight="1" x14ac:dyDescent="0.3">
      <c r="B17" s="1613" t="s">
        <v>757</v>
      </c>
      <c r="C17" s="1419"/>
      <c r="D17" s="1419"/>
      <c r="E17" s="1419"/>
      <c r="F17" s="1419"/>
      <c r="G17" s="1419"/>
      <c r="H17" s="1419"/>
      <c r="I17" s="1419"/>
    </row>
    <row r="18" spans="2:9" ht="63" customHeight="1" x14ac:dyDescent="0.3">
      <c r="B18" s="1613" t="s">
        <v>212</v>
      </c>
      <c r="C18" s="1419"/>
      <c r="D18" s="1419"/>
      <c r="E18" s="1419"/>
      <c r="F18" s="1419"/>
      <c r="G18" s="1419"/>
      <c r="H18" s="1419"/>
      <c r="I18" s="1419"/>
    </row>
    <row r="19" spans="2:9" ht="31.5" customHeight="1" x14ac:dyDescent="0.3">
      <c r="B19" s="1614" t="s">
        <v>50</v>
      </c>
      <c r="C19" s="1615"/>
      <c r="D19" s="1615"/>
      <c r="E19" s="1615"/>
      <c r="F19" s="1615"/>
      <c r="G19" s="1615"/>
      <c r="H19" s="1615"/>
      <c r="I19" s="1615"/>
    </row>
    <row r="20" spans="2:9" ht="24" customHeight="1" x14ac:dyDescent="0.3">
      <c r="B20" s="1613" t="s">
        <v>609</v>
      </c>
      <c r="C20" s="1419"/>
      <c r="D20" s="1419"/>
      <c r="E20" s="1419"/>
      <c r="F20" s="1419"/>
      <c r="G20" s="1419"/>
      <c r="H20" s="1419"/>
      <c r="I20" s="1419"/>
    </row>
    <row r="21" spans="2:9" ht="33.75" customHeight="1" x14ac:dyDescent="0.3">
      <c r="B21" s="1613" t="s">
        <v>210</v>
      </c>
      <c r="C21" s="1419"/>
      <c r="D21" s="1419"/>
      <c r="E21" s="1419"/>
      <c r="F21" s="1419"/>
      <c r="G21" s="1419"/>
      <c r="H21" s="1419"/>
      <c r="I21" s="1419"/>
    </row>
  </sheetData>
  <sheetProtection algorithmName="SHA-512" hashValue="DYHArCdRYUjcZawMYDwXHhmEnHGIl4Mr2A81KBg/Z/xI/AbVcuB0oSj5lMvILpxowC6qNmAeeMBua5fq6UzA1Q==" saltValue="kz3RK+Jy2TzCUDPWMQnxyA==" spinCount="100000" sheet="1" objects="1" scenarios="1"/>
  <mergeCells count="19">
    <mergeCell ref="B1:I1"/>
    <mergeCell ref="E3:F3"/>
    <mergeCell ref="B8:I8"/>
    <mergeCell ref="B9:I9"/>
    <mergeCell ref="B7:I7"/>
    <mergeCell ref="B5:I5"/>
    <mergeCell ref="B6:I6"/>
    <mergeCell ref="B21:I21"/>
    <mergeCell ref="B14:I14"/>
    <mergeCell ref="B15:I15"/>
    <mergeCell ref="B16:I16"/>
    <mergeCell ref="B17:I17"/>
    <mergeCell ref="B18:I18"/>
    <mergeCell ref="B20:I20"/>
    <mergeCell ref="B10:I10"/>
    <mergeCell ref="B11:I11"/>
    <mergeCell ref="B12:I12"/>
    <mergeCell ref="B13:I13"/>
    <mergeCell ref="B19:I19"/>
  </mergeCells>
  <phoneticPr fontId="17" type="noConversion"/>
  <pageMargins left="0.75" right="0.75" top="0.64" bottom="1" header="0.5" footer="0.5"/>
  <pageSetup orientation="portrait" horizontalDpi="4294967293"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J100"/>
  <sheetViews>
    <sheetView tabSelected="1" workbookViewId="0">
      <selection activeCell="C4" sqref="C4"/>
    </sheetView>
  </sheetViews>
  <sheetFormatPr defaultColWidth="9.109375" defaultRowHeight="13.2" x14ac:dyDescent="0.25"/>
  <cols>
    <col min="1" max="1" width="2.33203125" style="4" customWidth="1"/>
    <col min="2" max="2" width="40" style="4" customWidth="1"/>
    <col min="3" max="3" width="28.33203125" style="379" customWidth="1"/>
    <col min="4" max="4" width="24.33203125" style="379" customWidth="1"/>
    <col min="5" max="5" width="15.6640625" style="379" customWidth="1"/>
    <col min="6" max="6" width="8.88671875" customWidth="1"/>
    <col min="7" max="7" width="3.88671875" customWidth="1"/>
    <col min="8" max="8" width="11" customWidth="1"/>
    <col min="9" max="9" width="13.5546875" customWidth="1"/>
    <col min="10" max="10" width="9" customWidth="1"/>
    <col min="11" max="16384" width="9.109375" style="4"/>
  </cols>
  <sheetData>
    <row r="1" spans="2:7" x14ac:dyDescent="0.25">
      <c r="B1" s="521" t="s">
        <v>248</v>
      </c>
      <c r="D1" s="49"/>
      <c r="E1"/>
    </row>
    <row r="2" spans="2:7" ht="13.8" thickBot="1" x14ac:dyDescent="0.3"/>
    <row r="3" spans="2:7" ht="13.8" thickTop="1" x14ac:dyDescent="0.25">
      <c r="B3" s="380" t="s">
        <v>572</v>
      </c>
      <c r="C3" s="381"/>
    </row>
    <row r="4" spans="2:7" x14ac:dyDescent="0.25">
      <c r="B4" s="382" t="s">
        <v>573</v>
      </c>
      <c r="C4" s="383" t="str">
        <f>'2. EAL Surfer - Tier 1 EALs'!H3</f>
        <v>METHYL ETHYL KETONE</v>
      </c>
    </row>
    <row r="5" spans="2:7" x14ac:dyDescent="0.25">
      <c r="B5" s="382" t="s">
        <v>545</v>
      </c>
      <c r="C5" s="383" t="str">
        <f>'2. EAL Surfer - Tier 1 EALs'!D5</f>
        <v>Unrestricted</v>
      </c>
    </row>
    <row r="6" spans="2:7" x14ac:dyDescent="0.25">
      <c r="B6" s="382" t="s">
        <v>280</v>
      </c>
      <c r="C6" s="384" t="str">
        <f>'2. EAL Surfer - Tier 1 EALs'!D7</f>
        <v>Drinking Water Resource</v>
      </c>
    </row>
    <row r="7" spans="2:7" ht="27" thickBot="1" x14ac:dyDescent="0.3">
      <c r="B7" s="385" t="s">
        <v>769</v>
      </c>
      <c r="C7" s="407" t="str">
        <f>'2. EAL Surfer - Tier 1 EALs'!D10</f>
        <v>&lt; 150m</v>
      </c>
    </row>
    <row r="8" spans="2:7" ht="13.8" thickTop="1" x14ac:dyDescent="0.25">
      <c r="B8" s="387" t="s">
        <v>595</v>
      </c>
      <c r="C8" s="381">
        <f>IF('2. EAL Surfer - Tier 1 EALs'!D22=0,"-",'2. EAL Surfer - Tier 1 EALs'!D22)</f>
        <v>10</v>
      </c>
    </row>
    <row r="9" spans="2:7" x14ac:dyDescent="0.25">
      <c r="B9" s="392" t="s">
        <v>596</v>
      </c>
      <c r="C9" s="384">
        <f>IF('2. EAL Surfer - Tier 1 EALs'!D24=0,"-",'2. EAL Surfer - Tier 1 EALs'!D24)</f>
        <v>5300</v>
      </c>
    </row>
    <row r="10" spans="2:7" ht="16.2" thickBot="1" x14ac:dyDescent="0.3">
      <c r="B10" s="385" t="s">
        <v>597</v>
      </c>
      <c r="C10" s="386">
        <f>IF('2. EAL Surfer - Tier 1 EALs'!D26=0,"-",'2. EAL Surfer - Tier 1 EALs'!D26)</f>
        <v>250000</v>
      </c>
    </row>
    <row r="11" spans="2:7" ht="14.4" thickTop="1" thickBot="1" x14ac:dyDescent="0.3">
      <c r="B11" s="388"/>
    </row>
    <row r="12" spans="2:7" ht="27" customHeight="1" thickTop="1" x14ac:dyDescent="0.25">
      <c r="B12" s="389" t="s">
        <v>54</v>
      </c>
      <c r="C12" s="390" t="s">
        <v>280</v>
      </c>
      <c r="D12" s="391" t="s">
        <v>769</v>
      </c>
      <c r="E12" s="391" t="s">
        <v>539</v>
      </c>
      <c r="F12" s="249"/>
      <c r="G12" s="183"/>
    </row>
    <row r="13" spans="2:7" x14ac:dyDescent="0.25">
      <c r="B13" s="392" t="s">
        <v>540</v>
      </c>
      <c r="C13" s="50" t="s">
        <v>648</v>
      </c>
      <c r="D13" s="393" t="s">
        <v>770</v>
      </c>
      <c r="E13" s="393" t="str">
        <f>IF(AND($C$6=C13,$C$7=D13),"YES","NO")</f>
        <v>NO</v>
      </c>
      <c r="F13" s="249"/>
      <c r="G13" s="183"/>
    </row>
    <row r="14" spans="2:7" x14ac:dyDescent="0.25">
      <c r="B14" s="392" t="s">
        <v>323</v>
      </c>
      <c r="C14" s="50" t="s">
        <v>648</v>
      </c>
      <c r="D14" s="393" t="s">
        <v>771</v>
      </c>
      <c r="E14" s="393" t="str">
        <f>IF(AND($C$6=C14,$C$7=D14),"YES","NO")</f>
        <v>YES</v>
      </c>
      <c r="F14" s="249"/>
      <c r="G14" s="183"/>
    </row>
    <row r="15" spans="2:7" x14ac:dyDescent="0.25">
      <c r="B15" s="392" t="s">
        <v>541</v>
      </c>
      <c r="C15" s="393" t="s">
        <v>287</v>
      </c>
      <c r="D15" s="393" t="s">
        <v>770</v>
      </c>
      <c r="E15" s="393" t="str">
        <f>IF(AND($C$6=C15,$C$7=D15),"YES","NO")</f>
        <v>NO</v>
      </c>
      <c r="F15" s="249"/>
      <c r="G15" s="183"/>
    </row>
    <row r="16" spans="2:7" x14ac:dyDescent="0.25">
      <c r="B16" s="392" t="s">
        <v>542</v>
      </c>
      <c r="C16" s="393" t="s">
        <v>287</v>
      </c>
      <c r="D16" s="393" t="s">
        <v>771</v>
      </c>
      <c r="E16" s="393" t="str">
        <f>IF(AND($C$6=H2,$C$7=D16),"YES","NO")</f>
        <v>NO</v>
      </c>
      <c r="F16" s="249"/>
      <c r="G16" s="183"/>
    </row>
    <row r="17" spans="2:10" x14ac:dyDescent="0.25">
      <c r="B17" s="392"/>
      <c r="C17" s="393"/>
      <c r="D17" s="393"/>
      <c r="E17" s="393"/>
      <c r="F17" s="249"/>
      <c r="G17" s="183"/>
    </row>
    <row r="18" spans="2:10" x14ac:dyDescent="0.25">
      <c r="B18" s="394" t="s">
        <v>329</v>
      </c>
      <c r="C18" s="393" t="str">
        <f>IF(E13="YES","Table A-1",IF(E14="YES","Table A-2",IF(E15="YES","Table B-1","Table B-2")))</f>
        <v>Table A-2</v>
      </c>
      <c r="D18" s="393"/>
      <c r="E18" s="393"/>
      <c r="F18" s="249"/>
      <c r="G18" s="183"/>
    </row>
    <row r="19" spans="2:10" x14ac:dyDescent="0.25">
      <c r="B19" s="382" t="s">
        <v>322</v>
      </c>
      <c r="C19" s="244">
        <f>IF(C46=0,"-",C46)</f>
        <v>5607.4340205591161</v>
      </c>
      <c r="D19"/>
      <c r="E19"/>
      <c r="F19" s="249"/>
      <c r="G19" s="183"/>
    </row>
    <row r="20" spans="2:10" x14ac:dyDescent="0.25">
      <c r="B20" s="382" t="s">
        <v>772</v>
      </c>
      <c r="C20" s="395">
        <f>IF(C50=0,"-",C50)</f>
        <v>2229.044571428572</v>
      </c>
      <c r="D20"/>
      <c r="E20"/>
      <c r="F20" s="249"/>
      <c r="G20" s="183"/>
      <c r="J20" s="159"/>
    </row>
    <row r="21" spans="2:10" x14ac:dyDescent="0.25">
      <c r="B21" s="382" t="s">
        <v>756</v>
      </c>
      <c r="C21" s="395">
        <f>IF(C56=0,"-",C56)</f>
        <v>6.1591459438775509</v>
      </c>
      <c r="D21"/>
      <c r="E21"/>
      <c r="F21" s="249"/>
      <c r="G21" s="183"/>
    </row>
    <row r="22" spans="2:10" x14ac:dyDescent="0.25">
      <c r="B22" s="382" t="s">
        <v>723</v>
      </c>
      <c r="C22" s="395" t="str">
        <f>IF(C60=0,"-",C60)</f>
        <v>site-specific</v>
      </c>
      <c r="D22"/>
      <c r="E22"/>
      <c r="F22" s="249"/>
      <c r="G22" s="183"/>
    </row>
    <row r="23" spans="2:10" x14ac:dyDescent="0.25">
      <c r="B23" s="382" t="s">
        <v>325</v>
      </c>
      <c r="C23" s="395">
        <f>IF(C68=0,"-",C68)</f>
        <v>500</v>
      </c>
      <c r="D23" s="393"/>
      <c r="E23" s="393"/>
      <c r="F23" s="414"/>
      <c r="G23" s="183"/>
    </row>
    <row r="24" spans="2:10" x14ac:dyDescent="0.25">
      <c r="B24" s="382" t="s">
        <v>156</v>
      </c>
      <c r="C24" s="395" t="str">
        <f>IF(C70=0,"-",C70)</f>
        <v>-</v>
      </c>
      <c r="D24" s="439" t="s">
        <v>526</v>
      </c>
      <c r="E24" s="393"/>
      <c r="F24" s="414"/>
      <c r="G24" s="183"/>
    </row>
    <row r="25" spans="2:10" ht="13.8" thickBot="1" x14ac:dyDescent="0.3">
      <c r="B25" s="415" t="s">
        <v>55</v>
      </c>
      <c r="C25" s="416">
        <f>C71</f>
        <v>6.1591459438775509</v>
      </c>
      <c r="D25" s="438" t="str">
        <f>C72</f>
        <v>Leaching</v>
      </c>
      <c r="E25" s="396"/>
      <c r="F25" s="249"/>
      <c r="G25" s="183"/>
    </row>
    <row r="26" spans="2:10" ht="14.4" thickTop="1" thickBot="1" x14ac:dyDescent="0.3">
      <c r="B26" s="397"/>
      <c r="C26" s="398"/>
      <c r="D26" s="398"/>
      <c r="E26" s="398"/>
    </row>
    <row r="27" spans="2:10" ht="27" thickTop="1" x14ac:dyDescent="0.25">
      <c r="B27" s="389" t="s">
        <v>330</v>
      </c>
      <c r="C27" s="390" t="s">
        <v>280</v>
      </c>
      <c r="D27" s="391" t="s">
        <v>769</v>
      </c>
      <c r="E27" s="399" t="s">
        <v>539</v>
      </c>
    </row>
    <row r="28" spans="2:10" x14ac:dyDescent="0.25">
      <c r="B28" s="392" t="s">
        <v>773</v>
      </c>
      <c r="C28" s="50" t="s">
        <v>648</v>
      </c>
      <c r="D28" s="393" t="s">
        <v>771</v>
      </c>
      <c r="E28" s="384" t="str">
        <f>IF(AND($C$6=C28,$C$7=D28),"YES","NO")</f>
        <v>YES</v>
      </c>
    </row>
    <row r="29" spans="2:10" x14ac:dyDescent="0.25">
      <c r="B29" s="392" t="s">
        <v>774</v>
      </c>
      <c r="C29" s="50" t="s">
        <v>648</v>
      </c>
      <c r="D29" s="393" t="s">
        <v>770</v>
      </c>
      <c r="E29" s="384" t="str">
        <f>IF(AND($C$6=C29,$C$7=D29),"YES","NO")</f>
        <v>NO</v>
      </c>
    </row>
    <row r="30" spans="2:10" x14ac:dyDescent="0.25">
      <c r="B30" s="392" t="s">
        <v>775</v>
      </c>
      <c r="C30" s="393" t="s">
        <v>287</v>
      </c>
      <c r="D30" s="393" t="s">
        <v>771</v>
      </c>
      <c r="E30" s="384" t="str">
        <f>IF(AND($C$6=C30,$C$7=D30),"YES","NO")</f>
        <v>NO</v>
      </c>
    </row>
    <row r="31" spans="2:10" x14ac:dyDescent="0.25">
      <c r="B31" s="392" t="s">
        <v>776</v>
      </c>
      <c r="C31" s="393" t="s">
        <v>287</v>
      </c>
      <c r="D31" s="393" t="s">
        <v>770</v>
      </c>
      <c r="E31" s="384" t="str">
        <f>IF(AND($C$6=C31,$C$7=D31),"YES","NO")</f>
        <v>NO</v>
      </c>
    </row>
    <row r="32" spans="2:10" x14ac:dyDescent="0.25">
      <c r="B32" s="382"/>
      <c r="C32" s="395"/>
      <c r="D32" s="395"/>
      <c r="E32" s="400"/>
    </row>
    <row r="33" spans="2:5" x14ac:dyDescent="0.25">
      <c r="B33" s="394" t="s">
        <v>777</v>
      </c>
      <c r="C33" s="395" t="str">
        <f>IF(E28="YES","Table D-1a",IF(E29="YES","Table D-1b",IF(E30="YES","Table D-1c","Table D-1d")))</f>
        <v>Table D-1a</v>
      </c>
      <c r="D33" s="395"/>
      <c r="E33" s="400"/>
    </row>
    <row r="34" spans="2:5" x14ac:dyDescent="0.25">
      <c r="B34" s="382" t="s">
        <v>543</v>
      </c>
      <c r="C34" s="395">
        <f>IF(C75=0,"-",C75)</f>
        <v>5586.7346938775509</v>
      </c>
      <c r="D34" s="395"/>
      <c r="E34" s="400"/>
    </row>
    <row r="35" spans="2:5" x14ac:dyDescent="0.25">
      <c r="B35" s="382" t="s">
        <v>772</v>
      </c>
      <c r="C35" s="395">
        <f>IF(C79=0,"-",C79)</f>
        <v>223000000</v>
      </c>
      <c r="D35" s="395"/>
      <c r="E35" s="400"/>
    </row>
    <row r="36" spans="2:5" x14ac:dyDescent="0.25">
      <c r="B36" s="382" t="s">
        <v>544</v>
      </c>
      <c r="C36" s="395">
        <f>IF(C83=0,"-",C83)</f>
        <v>14000</v>
      </c>
      <c r="D36" s="395"/>
      <c r="E36" s="400"/>
    </row>
    <row r="37" spans="2:5" x14ac:dyDescent="0.25">
      <c r="B37" s="382" t="s">
        <v>325</v>
      </c>
      <c r="C37" s="395">
        <f>IF(C87=0,"-",C87)</f>
        <v>8400</v>
      </c>
      <c r="D37" s="439" t="s">
        <v>526</v>
      </c>
      <c r="E37" s="400"/>
    </row>
    <row r="38" spans="2:5" ht="13.8" thickBot="1" x14ac:dyDescent="0.3">
      <c r="B38" s="415" t="s">
        <v>778</v>
      </c>
      <c r="C38" s="416">
        <f>C88</f>
        <v>5586.7346938775509</v>
      </c>
      <c r="D38" s="438" t="str">
        <f>C89</f>
        <v>Drinking Water Toxicity</v>
      </c>
      <c r="E38" s="401"/>
    </row>
    <row r="39" spans="2:5" ht="13.8" thickTop="1" x14ac:dyDescent="0.25">
      <c r="B39" s="402"/>
      <c r="C39" s="395"/>
      <c r="D39" s="395"/>
      <c r="E39" s="395"/>
    </row>
    <row r="40" spans="2:5" ht="13.8" thickBot="1" x14ac:dyDescent="0.3"/>
    <row r="41" spans="2:5" ht="14.4" thickTop="1" thickBot="1" x14ac:dyDescent="0.3">
      <c r="B41" s="409" t="s">
        <v>223</v>
      </c>
      <c r="C41" s="410"/>
      <c r="D41" s="423" t="s">
        <v>321</v>
      </c>
    </row>
    <row r="42" spans="2:5" ht="13.8" thickTop="1" x14ac:dyDescent="0.25">
      <c r="B42" s="325" t="s">
        <v>719</v>
      </c>
      <c r="C42" s="238"/>
      <c r="D42" s="44"/>
    </row>
    <row r="43" spans="2:5" x14ac:dyDescent="0.25">
      <c r="B43" s="236" t="s">
        <v>204</v>
      </c>
      <c r="C43" s="244">
        <f>IF(VLOOKUP('2. EAL Surfer - Tier 1 EALs'!H3,'Table I-1 (Unrestricted SoilDE)'!A6:H159,2)=0,"-",VLOOKUP('2. EAL Surfer - Tier 1 EALs'!H3,'Table I-1 (Unrestricted SoilDE)'!A6:H159,2))</f>
        <v>5607.4340205591161</v>
      </c>
      <c r="D43" s="46" t="s">
        <v>505</v>
      </c>
    </row>
    <row r="44" spans="2:5" x14ac:dyDescent="0.25">
      <c r="B44" s="236" t="s">
        <v>205</v>
      </c>
      <c r="C44" s="244">
        <f>IF(VLOOKUP('2. EAL Surfer - Tier 1 EALs'!H3,'Table I-2 (C-I Soil DE)'!A6:G159,2)=0,"-",VLOOKUP('2. EAL Surfer - Tier 1 EALs'!H3,'Table I-2 (C-I Soil DE)'!A6:G159,2))</f>
        <v>28431.476163522013</v>
      </c>
      <c r="D44" s="46" t="s">
        <v>921</v>
      </c>
    </row>
    <row r="45" spans="2:5" x14ac:dyDescent="0.25">
      <c r="B45" s="236" t="s">
        <v>844</v>
      </c>
      <c r="C45" s="244">
        <f>IF(VLOOKUP('2. EAL Surfer - Tier 1 EALs'!H3,'Table I-3 (Construction DE)'!A6:G159,2)=0,"-",VLOOKUP('2. EAL Surfer - Tier 1 EALs'!H3,'Table I-3 (Construction DE)'!A6:G159,2))</f>
        <v>28431.476163522013</v>
      </c>
      <c r="D45" s="46" t="s">
        <v>652</v>
      </c>
    </row>
    <row r="46" spans="2:5" ht="13.8" thickBot="1" x14ac:dyDescent="0.3">
      <c r="B46" s="241" t="s">
        <v>845</v>
      </c>
      <c r="C46" s="411">
        <f>IF((IF('2. EAL Surfer - Tier 1 EALs'!D5='2. EAL Surfer - Tier 1 EALs'!O13,C43,C44))=0,"-",(IF('2. EAL Surfer - Tier 1 EALs'!D5='2. EAL Surfer - Tier 1 EALs'!O13,C43,C44)))</f>
        <v>5607.4340205591161</v>
      </c>
      <c r="D46" s="242" t="str">
        <f>IF('2. EAL Surfer - Tier 1 EALs'!D5='2. EAL Surfer - Tier 1 EALs'!O13,"Table I-1","Table I-2")</f>
        <v>Table I-1</v>
      </c>
    </row>
    <row r="47" spans="2:5" ht="13.8" thickTop="1" x14ac:dyDescent="0.25">
      <c r="B47" s="326" t="s">
        <v>718</v>
      </c>
      <c r="C47" s="244"/>
      <c r="D47" s="189"/>
    </row>
    <row r="48" spans="2:5" x14ac:dyDescent="0.25">
      <c r="B48" s="236" t="s">
        <v>204</v>
      </c>
      <c r="C48" s="244">
        <f>IF(VLOOKUP('2. EAL Surfer - Tier 1 EALs'!H3,'Table C-1b (Soil to IA)'!A5:F158,5)="","-",VLOOKUP('2. EAL Surfer - Tier 1 EALs'!H3,'Table C-1b (Soil to IA)'!A5:F158,5))</f>
        <v>2229.044571428572</v>
      </c>
      <c r="D48" s="237" t="s">
        <v>893</v>
      </c>
    </row>
    <row r="49" spans="2:4" x14ac:dyDescent="0.25">
      <c r="B49" s="236" t="s">
        <v>205</v>
      </c>
      <c r="C49" s="244">
        <f>IF(VLOOKUP('2. EAL Surfer - Tier 1 EALs'!H3,'Table C-1b (Soil to IA)'!A5:F158,6)="","-",VLOOKUP('2. EAL Surfer - Tier 1 EALs'!H3,'Table C-1b (Soil to IA)'!A5:F158,6))</f>
        <v>15603.312</v>
      </c>
      <c r="D49" s="237" t="s">
        <v>893</v>
      </c>
    </row>
    <row r="50" spans="2:4" ht="13.8" thickBot="1" x14ac:dyDescent="0.3">
      <c r="B50" s="240" t="s">
        <v>202</v>
      </c>
      <c r="C50" s="412">
        <f>IF((IF('2. EAL Surfer - Tier 1 EALs'!D5='2. EAL Surfer - Tier 1 EALs'!O13,C48,C49))=0,"-",(IF('2. EAL Surfer - Tier 1 EALs'!D5='2. EAL Surfer - Tier 1 EALs'!O13,C48,C49)))</f>
        <v>2229.044571428572</v>
      </c>
      <c r="D50" s="237" t="s">
        <v>893</v>
      </c>
    </row>
    <row r="51" spans="2:4" ht="13.8" thickTop="1" x14ac:dyDescent="0.25">
      <c r="B51" s="325" t="s">
        <v>285</v>
      </c>
      <c r="C51" s="248"/>
      <c r="D51" s="235"/>
    </row>
    <row r="52" spans="2:4" x14ac:dyDescent="0.25">
      <c r="B52" s="236" t="s">
        <v>922</v>
      </c>
      <c r="C52" s="244">
        <f>IF(VLOOKUP('2. EAL Surfer - Tier 1 EALs'!H3,'Table E Leaching'!B7:P160,12)="","-",VLOOKUP('2. EAL Surfer - Tier 1 EALs'!H3,'Table E Leaching'!B7:P160,12))</f>
        <v>6.1591459438775509</v>
      </c>
      <c r="D52" s="237" t="s">
        <v>894</v>
      </c>
    </row>
    <row r="53" spans="2:4" x14ac:dyDescent="0.25">
      <c r="B53" s="236" t="s">
        <v>923</v>
      </c>
      <c r="C53" s="244">
        <f>IF(VLOOKUP('2. EAL Surfer - Tier 1 EALs'!H3,'Table E Leaching'!B7:P160,13)="","-",VLOOKUP('2. EAL Surfer - Tier 1 EALs'!H3,'Table E Leaching'!B7:P160,13))</f>
        <v>6.1591459438775509</v>
      </c>
      <c r="D53" s="237" t="s">
        <v>894</v>
      </c>
    </row>
    <row r="54" spans="2:4" x14ac:dyDescent="0.25">
      <c r="B54" s="236" t="s">
        <v>924</v>
      </c>
      <c r="C54" s="244">
        <f>IF(VLOOKUP('2. EAL Surfer - Tier 1 EALs'!H3,'Table E Leaching'!B7:P160,14)="","-",VLOOKUP('2. EAL Surfer - Tier 1 EALs'!H3,'Table E Leaching'!B7:P160,14))</f>
        <v>15.434426000000002</v>
      </c>
      <c r="D54" s="237" t="s">
        <v>894</v>
      </c>
    </row>
    <row r="55" spans="2:4" x14ac:dyDescent="0.25">
      <c r="B55" s="236" t="s">
        <v>925</v>
      </c>
      <c r="C55" s="244">
        <f>IF(VLOOKUP('2. EAL Surfer - Tier 1 EALs'!H3,'Table E Leaching'!B7:P160,15)="","-",VLOOKUP('2. EAL Surfer - Tier 1 EALs'!H3,'Table E Leaching'!B7:P160,15))</f>
        <v>55.122950000000003</v>
      </c>
      <c r="D55" s="237" t="s">
        <v>894</v>
      </c>
    </row>
    <row r="56" spans="2:4" ht="13.8" thickBot="1" x14ac:dyDescent="0.3">
      <c r="B56" s="241" t="s">
        <v>203</v>
      </c>
      <c r="C56" s="411">
        <f>IF(IF(E28="YES",C52,IF(E29="YES",C53,IF(E30="YES",C54,C55)))=0,"-",IF(E28="YES",C52,IF(E29="YES",C53,IF(E30="YES",C54,C55))))</f>
        <v>6.1591459438775509</v>
      </c>
      <c r="D56" s="433" t="s">
        <v>894</v>
      </c>
    </row>
    <row r="57" spans="2:4" ht="13.8" thickTop="1" x14ac:dyDescent="0.25">
      <c r="B57" s="326" t="s">
        <v>717</v>
      </c>
      <c r="C57" s="244"/>
      <c r="D57" s="237"/>
    </row>
    <row r="58" spans="2:4" x14ac:dyDescent="0.25">
      <c r="B58" s="236" t="s">
        <v>204</v>
      </c>
      <c r="C58" s="244" t="str">
        <f>IF(VLOOKUP('2. EAL Surfer - Tier 1 EALs'!H3,'Table L (Soil Ecotoxicity)'!A5:C158,2)=0,"-",VLOOKUP('2. EAL Surfer - Tier 1 EALs'!H3,'Table L (Soil Ecotoxicity)'!A5:C158,2))</f>
        <v>site-specific</v>
      </c>
      <c r="D58" s="237" t="s">
        <v>892</v>
      </c>
    </row>
    <row r="59" spans="2:4" x14ac:dyDescent="0.25">
      <c r="B59" s="236" t="s">
        <v>205</v>
      </c>
      <c r="C59" s="244" t="str">
        <f>IF(VLOOKUP('2. EAL Surfer - Tier 1 EALs'!H3,'Table L (Soil Ecotoxicity)'!A5:C158,3)=0,"-",VLOOKUP('2. EAL Surfer - Tier 1 EALs'!H3,'Table L (Soil Ecotoxicity)'!A5:C158,3))</f>
        <v>site-specific</v>
      </c>
      <c r="D59" s="237" t="s">
        <v>892</v>
      </c>
    </row>
    <row r="60" spans="2:4" ht="13.8" thickBot="1" x14ac:dyDescent="0.3">
      <c r="B60" s="240" t="s">
        <v>45</v>
      </c>
      <c r="C60" s="412" t="str">
        <f>IF((IF('2. EAL Surfer - Tier 1 EALs'!D5='2. EAL Surfer - Tier 1 EALs'!O13,'Surfer Compiler HDOH'!C58,'Surfer Compiler HDOH'!C59))=0,"-",(IF('2. EAL Surfer - Tier 1 EALs'!D5='2. EAL Surfer - Tier 1 EALs'!O13,'Surfer Compiler HDOH'!C58,'Surfer Compiler HDOH'!C59)))</f>
        <v>site-specific</v>
      </c>
      <c r="D60" s="237" t="s">
        <v>892</v>
      </c>
    </row>
    <row r="61" spans="2:4" ht="13.8" thickTop="1" x14ac:dyDescent="0.25">
      <c r="B61" s="325" t="s">
        <v>283</v>
      </c>
      <c r="C61" s="248"/>
      <c r="D61" s="235"/>
    </row>
    <row r="62" spans="2:4" x14ac:dyDescent="0.25">
      <c r="B62" s="236" t="s">
        <v>291</v>
      </c>
      <c r="C62" s="244">
        <f>IF(VLOOKUP('2. EAL Surfer - Tier 1 EALs'!H3,'Table F-2 (Exposed Soils)'!A4:J157,2)="","-",VLOOKUP('2. EAL Surfer - Tier 1 EALs'!H3,'Table F-2 (Exposed Soils)'!A4:J157,2))</f>
        <v>500</v>
      </c>
      <c r="D62" s="237" t="s">
        <v>891</v>
      </c>
    </row>
    <row r="63" spans="2:4" x14ac:dyDescent="0.25">
      <c r="B63" s="236" t="s">
        <v>292</v>
      </c>
      <c r="C63" s="244">
        <f>IF(VLOOKUP('2. EAL Surfer - Tier 1 EALs'!H3,'Table F-3 (Isolated Soils)'!A4:J157,2)="","-",VLOOKUP('2. EAL Surfer - Tier 1 EALs'!H3,'Table F-3 (Isolated Soils)'!A4:J157,2))</f>
        <v>1000</v>
      </c>
      <c r="D63" s="237" t="s">
        <v>504</v>
      </c>
    </row>
    <row r="64" spans="2:4" x14ac:dyDescent="0.25">
      <c r="B64" s="240" t="s">
        <v>1012</v>
      </c>
      <c r="C64" s="412">
        <f>C62</f>
        <v>500</v>
      </c>
      <c r="D64" s="237"/>
    </row>
    <row r="65" spans="2:4" x14ac:dyDescent="0.25">
      <c r="B65" s="236" t="s">
        <v>293</v>
      </c>
      <c r="C65" s="244">
        <f>IF(VLOOKUP('2. EAL Surfer - Tier 1 EALs'!H3,'Table F-2 (Exposed Soils)'!A4:J157,3)="","-",VLOOKUP('2. EAL Surfer - Tier 1 EALs'!H3,'Table F-2 (Exposed Soils)'!A4:J157,3))</f>
        <v>1000</v>
      </c>
      <c r="D65" s="237" t="s">
        <v>891</v>
      </c>
    </row>
    <row r="66" spans="2:4" x14ac:dyDescent="0.25">
      <c r="B66" s="236" t="s">
        <v>294</v>
      </c>
      <c r="C66" s="244">
        <f>IF(VLOOKUP('2. EAL Surfer - Tier 1 EALs'!H3,'Table F-3 (Isolated Soils)'!A4:J157,3)="","-",VLOOKUP('2. EAL Surfer - Tier 1 EALs'!H3,'Table F-3 (Isolated Soils)'!A4:J157,3))</f>
        <v>2500</v>
      </c>
      <c r="D66" s="237" t="s">
        <v>504</v>
      </c>
    </row>
    <row r="67" spans="2:4" x14ac:dyDescent="0.25">
      <c r="B67" s="240" t="s">
        <v>1013</v>
      </c>
      <c r="C67" s="412">
        <f>C65</f>
        <v>1000</v>
      </c>
      <c r="D67" s="237"/>
    </row>
    <row r="68" spans="2:4" ht="13.8" thickBot="1" x14ac:dyDescent="0.3">
      <c r="B68" s="241" t="s">
        <v>622</v>
      </c>
      <c r="C68" s="411">
        <f>IF((IF('2. EAL Surfer - Tier 1 EALs'!D5='2. EAL Surfer - Tier 1 EALs'!O13,'Surfer Compiler HDOH'!C64,'Surfer Compiler HDOH'!C67))=0,"-",(IF('2. EAL Surfer - Tier 1 EALs'!D5='2. EAL Surfer - Tier 1 EALs'!O13,'Surfer Compiler HDOH'!C64,'Surfer Compiler HDOH'!C67)))</f>
        <v>500</v>
      </c>
      <c r="D68" s="433" t="s">
        <v>891</v>
      </c>
    </row>
    <row r="69" spans="2:4" ht="13.8" thickTop="1" x14ac:dyDescent="0.25">
      <c r="B69" s="240" t="s">
        <v>55</v>
      </c>
      <c r="C69" s="327">
        <f>MIN(C46,C50,C56,C60,C68)</f>
        <v>6.1591459438775509</v>
      </c>
      <c r="D69" s="239"/>
    </row>
    <row r="70" spans="2:4" x14ac:dyDescent="0.25">
      <c r="B70" s="240" t="s">
        <v>156</v>
      </c>
      <c r="C70" s="327" t="str">
        <f>IF(VLOOKUP('2. EAL Surfer - Tier 1 EALs'!H3,'2. EAL Surfer - Tier 1 EALs'!O33:X186,10)=2,(IF(VLOOKUP('2. EAL Surfer - Tier 1 EALs'!H3,'Table K (Soil Background)'!A4:E157,5)="","?",VLOOKUP('2. EAL Surfer - Tier 1 EALs'!H3,'Table K (Soil Background)'!A4:E157,5))),"-")</f>
        <v>-</v>
      </c>
      <c r="D70" s="239"/>
    </row>
    <row r="71" spans="2:4" x14ac:dyDescent="0.25">
      <c r="B71" s="240" t="s">
        <v>224</v>
      </c>
      <c r="C71" s="327">
        <f>IF(OR(C70="-",C70="?"),C69,IF(C70&gt;C69,C70,C69))</f>
        <v>6.1591459438775509</v>
      </c>
      <c r="D71" s="243"/>
    </row>
    <row r="72" spans="2:4" ht="14.25" customHeight="1" thickBot="1" x14ac:dyDescent="0.3">
      <c r="B72" s="241" t="s">
        <v>722</v>
      </c>
      <c r="C72" s="242" t="str">
        <f>IF(C71=C70,"Background",(IF(C71=C46,B42,IF(C71=C50,B47,IF(C71=C56,B51,IF(C71=C60,B57,B61))))))</f>
        <v>Leaching</v>
      </c>
      <c r="D72" s="244"/>
    </row>
    <row r="73" spans="2:4" ht="14.4" thickTop="1" thickBot="1" x14ac:dyDescent="0.3">
      <c r="B73" s="245"/>
      <c r="C73" s="246"/>
      <c r="D73" s="246"/>
    </row>
    <row r="74" spans="2:4" ht="15.75" customHeight="1" thickTop="1" thickBot="1" x14ac:dyDescent="0.3">
      <c r="B74" s="406" t="s">
        <v>225</v>
      </c>
      <c r="C74" s="413"/>
      <c r="D74" s="423" t="s">
        <v>321</v>
      </c>
    </row>
    <row r="75" spans="2:4" ht="14.4" thickTop="1" thickBot="1" x14ac:dyDescent="0.3">
      <c r="B75" s="325" t="s">
        <v>929</v>
      </c>
      <c r="C75" s="437">
        <f>IF('2. EAL Surfer - Tier 1 EALs'!D7='2. EAL Surfer - Tier 1 EALs'!P14,"-",(IF(VLOOKUP('2. EAL Surfer - Tier 1 EALs'!H3,'Table D-3a (Final DW-Toxicity)'!A5:H158,2)="","-",VLOOKUP('2. EAL Surfer - Tier 1 EALs'!H3,'Table D-3a (Final DW-Toxicity)'!A5:H158,2))))</f>
        <v>5586.7346938775509</v>
      </c>
      <c r="D75" s="329" t="s">
        <v>862</v>
      </c>
    </row>
    <row r="76" spans="2:4" x14ac:dyDescent="0.25">
      <c r="B76" s="417" t="s">
        <v>718</v>
      </c>
      <c r="C76" s="418"/>
      <c r="D76" s="419"/>
    </row>
    <row r="77" spans="2:4" x14ac:dyDescent="0.25">
      <c r="B77" s="236" t="s">
        <v>204</v>
      </c>
      <c r="C77" s="244">
        <f>IF(VLOOKUP('2. EAL Surfer - Tier 1 EALs'!H3,'Table C-1a (GW to IA)'!A5:F158,5)="","-",VLOOKUP('2. EAL Surfer - Tier 1 EALs'!H3,'Table C-1a (GW to IA)'!A5:F158,5))</f>
        <v>223000000</v>
      </c>
      <c r="D77" s="189" t="s">
        <v>767</v>
      </c>
    </row>
    <row r="78" spans="2:4" x14ac:dyDescent="0.25">
      <c r="B78" s="236" t="s">
        <v>205</v>
      </c>
      <c r="C78" s="244">
        <f>IF(VLOOKUP('2. EAL Surfer - Tier 1 EALs'!H3,'Table C-1a (GW to IA)'!A5:F158,6)="","-",VLOOKUP('2. EAL Surfer - Tier 1 EALs'!H3,'Table C-1a (GW to IA)'!A5:F158,6))</f>
        <v>223000000</v>
      </c>
      <c r="D78" s="189" t="s">
        <v>767</v>
      </c>
    </row>
    <row r="79" spans="2:4" ht="13.8" thickBot="1" x14ac:dyDescent="0.3">
      <c r="B79" s="420" t="s">
        <v>202</v>
      </c>
      <c r="C79" s="435">
        <f>IF(IF('2. EAL Surfer - Tier 1 EALs'!D5='2. EAL Surfer - Tier 1 EALs'!O13,C77,C78)=0,"-",IF('2. EAL Surfer - Tier 1 EALs'!D5='2. EAL Surfer - Tier 1 EALs'!O13,C77,C78))</f>
        <v>223000000</v>
      </c>
      <c r="D79" s="434" t="s">
        <v>767</v>
      </c>
    </row>
    <row r="80" spans="2:4" x14ac:dyDescent="0.25">
      <c r="B80" s="326" t="s">
        <v>720</v>
      </c>
      <c r="C80" s="244"/>
      <c r="D80" s="189"/>
    </row>
    <row r="81" spans="2:4" x14ac:dyDescent="0.25">
      <c r="B81" s="236" t="s">
        <v>926</v>
      </c>
      <c r="C81" s="244">
        <f>IF(VLOOKUP('2. EAL Surfer - Tier 1 EALs'!H3,'Table D-4a (Aquatic Goals Sum)'!A5:G158,2)="","-",VLOOKUP('2. EAL Surfer - Tier 1 EALs'!H3,'Table D-4a (Aquatic Goals Sum)'!A5:G158,2))</f>
        <v>14000</v>
      </c>
      <c r="D81" s="189" t="s">
        <v>423</v>
      </c>
    </row>
    <row r="82" spans="2:4" x14ac:dyDescent="0.25">
      <c r="B82" s="236" t="s">
        <v>927</v>
      </c>
      <c r="C82" s="244">
        <f>IF(VLOOKUP('2. EAL Surfer - Tier 1 EALs'!H3,'Table D-4a (Aquatic Goals Sum)'!A5:G158,3)="","-",VLOOKUP('2. EAL Surfer - Tier 1 EALs'!H3,'Table D-4a (Aquatic Goals Sum)'!A5:G158,3))</f>
        <v>200000</v>
      </c>
      <c r="D82" s="189" t="s">
        <v>423</v>
      </c>
    </row>
    <row r="83" spans="2:4" ht="13.8" thickBot="1" x14ac:dyDescent="0.3">
      <c r="B83" s="240" t="s">
        <v>928</v>
      </c>
      <c r="C83" s="412">
        <f>IF(IF('2. EAL Surfer - Tier 1 EALs'!D10='2. EAL Surfer - Tier 1 EALs'!S13,C81,C82)=0,"-",IF('2. EAL Surfer - Tier 1 EALs'!D10='2. EAL Surfer - Tier 1 EALs'!S13,C81,C82))</f>
        <v>14000</v>
      </c>
      <c r="D83" s="189" t="s">
        <v>423</v>
      </c>
    </row>
    <row r="84" spans="2:4" x14ac:dyDescent="0.25">
      <c r="B84" s="417" t="s">
        <v>283</v>
      </c>
      <c r="C84" s="418"/>
      <c r="D84" s="419"/>
    </row>
    <row r="85" spans="2:4" x14ac:dyDescent="0.25">
      <c r="B85" s="236" t="s">
        <v>543</v>
      </c>
      <c r="C85" s="244">
        <f>VLOOKUP('2. EAL Surfer - Tier 1 EALs'!H3,'Table G-1 (GW-DW Ceiling)'!A4:G157,2)</f>
        <v>8400</v>
      </c>
      <c r="D85" s="189" t="s">
        <v>766</v>
      </c>
    </row>
    <row r="86" spans="2:4" x14ac:dyDescent="0.25">
      <c r="B86" s="236" t="s">
        <v>276</v>
      </c>
      <c r="C86" s="244">
        <f>VLOOKUP('2. EAL Surfer - Tier 1 EALs'!H3,'Table G-2 (GW-NDW Ceiling)'!A4:G157,2)</f>
        <v>50000</v>
      </c>
      <c r="D86" s="189" t="s">
        <v>220</v>
      </c>
    </row>
    <row r="87" spans="2:4" ht="13.8" thickBot="1" x14ac:dyDescent="0.3">
      <c r="B87" s="241" t="s">
        <v>846</v>
      </c>
      <c r="C87" s="411">
        <f>IF(IF('2. EAL Surfer - Tier 1 EALs'!D7='2. EAL Surfer - Tier 1 EALs'!P13,C85,C86)=0,"-",IF('2. EAL Surfer - Tier 1 EALs'!D7='2. EAL Surfer - Tier 1 EALs'!P13,C85,C86))</f>
        <v>8400</v>
      </c>
      <c r="D87" s="242" t="str">
        <f>IF('2. EAL Surfer - Tier 1 EALs'!D7='2. EAL Surfer - Tier 1 EALs'!P13,"Table G-1","Table G-2")</f>
        <v>Table G-1</v>
      </c>
    </row>
    <row r="88" spans="2:4" ht="13.8" thickTop="1" x14ac:dyDescent="0.25">
      <c r="B88" s="234" t="s">
        <v>226</v>
      </c>
      <c r="C88" s="329">
        <f>MIN(C75,C79,C83,C87)</f>
        <v>5586.7346938775509</v>
      </c>
      <c r="D88" s="243"/>
    </row>
    <row r="89" spans="2:4" ht="13.8" thickBot="1" x14ac:dyDescent="0.3">
      <c r="B89" s="241" t="s">
        <v>722</v>
      </c>
      <c r="C89" s="242" t="str">
        <f>IF(C88=C75,B75,IF(C88=C79,B79,IF(C88=C83,B80,B84)))</f>
        <v>Drinking Water Toxicity</v>
      </c>
      <c r="D89" s="244"/>
    </row>
    <row r="90" spans="2:4" ht="14.4" thickTop="1" thickBot="1" x14ac:dyDescent="0.3">
      <c r="B90" s="247"/>
      <c r="C90" s="244"/>
      <c r="D90" s="244"/>
    </row>
    <row r="91" spans="2:4" ht="16.8" thickTop="1" thickBot="1" x14ac:dyDescent="0.3">
      <c r="B91" s="421" t="s">
        <v>227</v>
      </c>
      <c r="C91" s="422"/>
      <c r="D91" s="423" t="s">
        <v>321</v>
      </c>
    </row>
    <row r="92" spans="2:4" x14ac:dyDescent="0.25">
      <c r="B92" s="417" t="s">
        <v>993</v>
      </c>
      <c r="C92" s="418"/>
      <c r="D92" s="419"/>
    </row>
    <row r="93" spans="2:4" x14ac:dyDescent="0.25">
      <c r="B93" s="236" t="s">
        <v>204</v>
      </c>
      <c r="C93" s="244">
        <f>IF(VLOOKUP('2. EAL Surfer - Tier 1 EALs'!H3,'Table C-3 (Indoor Air Goals)'!A8:L161,6)="","-",VLOOKUP('2. EAL Surfer - Tier 1 EALs'!H3,'Table C-3 (Indoor Air Goals)'!A8:L161,6))</f>
        <v>1042.8571428571429</v>
      </c>
      <c r="D93" s="189" t="s">
        <v>779</v>
      </c>
    </row>
    <row r="94" spans="2:4" x14ac:dyDescent="0.25">
      <c r="B94" s="236" t="s">
        <v>205</v>
      </c>
      <c r="C94" s="244">
        <f>IF(VLOOKUP('2. EAL Surfer - Tier 1 EALs'!H3,'Table C-3 (Indoor Air Goals)'!A8:L161,9)="","-",VLOOKUP('2. EAL Surfer - Tier 1 EALs'!H3,'Table C-3 (Indoor Air Goals)'!A8:L161,9))</f>
        <v>4380</v>
      </c>
      <c r="D94" s="189" t="s">
        <v>779</v>
      </c>
    </row>
    <row r="95" spans="2:4" ht="13.8" thickBot="1" x14ac:dyDescent="0.3">
      <c r="B95" s="420" t="s">
        <v>277</v>
      </c>
      <c r="C95" s="435">
        <f>IF(IF('2. EAL Surfer - Tier 1 EALs'!D5='2. EAL Surfer - Tier 1 EALs'!O13,C93,C94)=0,"",IF('2. EAL Surfer - Tier 1 EALs'!D5='2. EAL Surfer - Tier 1 EALs'!O13,C93,C94))</f>
        <v>1042.8571428571429</v>
      </c>
      <c r="D95" s="434" t="s">
        <v>779</v>
      </c>
    </row>
    <row r="96" spans="2:4" x14ac:dyDescent="0.25">
      <c r="B96" s="326" t="s">
        <v>721</v>
      </c>
      <c r="C96" s="244"/>
      <c r="D96" s="189"/>
    </row>
    <row r="97" spans="2:4" x14ac:dyDescent="0.25">
      <c r="B97" s="236" t="s">
        <v>204</v>
      </c>
      <c r="C97" s="244">
        <f>IF(VLOOKUP('2. EAL Surfer - Tier 1 EALs'!H3,'Table C-2 (Soil Vapor to IA)'!A7:I160,4)="","-",VLOOKUP('2. EAL Surfer - Tier 1 EALs'!H3,'Table C-2 (Soil Vapor to IA)'!A7:I160,4))</f>
        <v>2085714.2857142857</v>
      </c>
      <c r="D97" s="189" t="s">
        <v>780</v>
      </c>
    </row>
    <row r="98" spans="2:4" x14ac:dyDescent="0.25">
      <c r="B98" s="236" t="s">
        <v>205</v>
      </c>
      <c r="C98" s="244">
        <f>IF(VLOOKUP('2. EAL Surfer - Tier 1 EALs'!H3,'Table C-2 (Soil Vapor to IA)'!A7:I160,7)="","-",VLOOKUP('2. EAL Surfer - Tier 1 EALs'!H3,'Table C-2 (Soil Vapor to IA)'!A7:I160,7))</f>
        <v>17520000</v>
      </c>
      <c r="D98" s="189" t="s">
        <v>780</v>
      </c>
    </row>
    <row r="99" spans="2:4" ht="13.8" thickBot="1" x14ac:dyDescent="0.3">
      <c r="B99" s="241" t="s">
        <v>278</v>
      </c>
      <c r="C99" s="411">
        <f>IF(IF('2. EAL Surfer - Tier 1 EALs'!D5='2. EAL Surfer - Tier 1 EALs'!O13,C97,C98)=0,"",IF('2. EAL Surfer - Tier 1 EALs'!D5='2. EAL Surfer - Tier 1 EALs'!O13,C97,C98))</f>
        <v>2085714.2857142857</v>
      </c>
      <c r="D99" s="242" t="s">
        <v>780</v>
      </c>
    </row>
    <row r="100" spans="2:4" ht="13.8" thickTop="1" x14ac:dyDescent="0.25"/>
  </sheetData>
  <sheetProtection algorithmName="SHA-512" hashValue="5RQLELyq3Pe7XKk//I5+vrWK073/y857MiD4sfacCkmrMtvXOAdeTFLzxSG+fwyF+8iJByKQNFoUH90wRosh1Q==" saltValue="+PI0VqrC0PoHhTO0vaUGEg==" spinCount="100000" sheet="1" objects="1" scenarios="1"/>
  <phoneticPr fontId="17" type="noConversion"/>
  <pageMargins left="0.75" right="0.75" top="0.24" bottom="0.28000000000000003" header="0.17" footer="0.16"/>
  <pageSetup scale="5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53</vt:i4>
      </vt:variant>
    </vt:vector>
  </HeadingPairs>
  <TitlesOfParts>
    <vt:vector size="105" baseType="lpstr">
      <vt:lpstr>Updates</vt:lpstr>
      <vt:lpstr>1. EAL Surfer - Instructions</vt:lpstr>
      <vt:lpstr>2. EAL Surfer - Tier 1 EALs</vt:lpstr>
      <vt:lpstr>3. EAL Surfer - Detailed EALs</vt:lpstr>
      <vt:lpstr>4. EAL Surfer - Surfer Report</vt:lpstr>
      <vt:lpstr>5.ESL Surfer - Chemical Summary</vt:lpstr>
      <vt:lpstr>6. Advanced EHE Options</vt:lpstr>
      <vt:lpstr>7. EAL Surfer - Glossary</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'2. EAL Surfer - Tier 1 EALs'!Print_Area</vt:lpstr>
      <vt:lpstr>'3. EAL Surfer - Detailed EALs'!Print_Area</vt:lpstr>
      <vt:lpstr>'4. EAL Surfer - Surfer Report'!Print_Area</vt:lpstr>
      <vt:lpstr>'5.ESL Surfer - Chemical Summary'!Print_Area</vt:lpstr>
      <vt:lpstr>'6. Advanced EHE Options'!Print_Area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Brewer, Roger C</dc:creator>
  <cp:lastModifiedBy>lbailey</cp:lastModifiedBy>
  <cp:lastPrinted>2017-09-05T20:43:03Z</cp:lastPrinted>
  <dcterms:created xsi:type="dcterms:W3CDTF">1999-05-06T02:39:42Z</dcterms:created>
  <dcterms:modified xsi:type="dcterms:W3CDTF">2017-09-05T21:00:36Z</dcterms:modified>
</cp:coreProperties>
</file>