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24226"/>
  <mc:AlternateContent>
    <mc:Choice Requires="x15">
      <x15ac:absPath xmlns:x15ac="http://schemas.microsoft.com/office/spreadsheetml/2010/11/ac" url="E:\Sync BOTH\HACC\ReportExample\CI NDW Greater150\"/>
    </mc:Choice>
  </mc:AlternateContent>
  <bookViews>
    <workbookView activeTab="8" firstSheet="5" tabRatio="810" windowHeight="7788" windowWidth="10332" xWindow="120" yWindow="4980"/>
  </bookViews>
  <sheets>
    <sheet name="Updates" r:id="rId1" sheetId="83"/>
    <sheet name="1. EAL Surfer - Instructions" r:id="rId2" sheetId="57"/>
    <sheet name="2. EAL Surfer - Tier 1 EALs" r:id="rId3" sheetId="56"/>
    <sheet name="3. EAL Surfer - Detailed EALs" r:id="rId4" sheetId="53"/>
    <sheet name="4. EAL Surfer - Surfer Report" r:id="rId5" sheetId="52"/>
    <sheet name="5.ESL Surfer - Chemical Summary" r:id="rId6" sheetId="50"/>
    <sheet name="6. Advanced EHE Options" r:id="rId7" sheetId="66"/>
    <sheet name="7. EAL Surfer - Glossary" r:id="rId8" sheetId="51"/>
    <sheet name="Surfer Compiler HDOH" r:id="rId9" sheetId="80"/>
    <sheet name="Summary Table A (Soil &amp; GW)" r:id="rId10" sheetId="1"/>
    <sheet name="Summary Table B (Soil &amp; GW)" r:id="rId11" sheetId="2"/>
    <sheet name="Summary Table C (IA &amp; Soil Vap)" r:id="rId12" sheetId="5"/>
    <sheet name="Summary Table D (SW)" r:id="rId13" sheetId="6"/>
    <sheet name="Table A-1 (DW,SW&gt;150m)" r:id="rId14" sheetId="7"/>
    <sheet name="Table A-2 (DW, SW&lt;150m)" r:id="rId15" sheetId="8"/>
    <sheet name="Table B-1 (NDW,SW&gt;150m)" r:id="rId16" sheetId="9"/>
    <sheet name="Table B-2 (NDW, SW&lt;150m)" r:id="rId17" sheetId="10"/>
    <sheet name="Table C-1a (GW to IA)" r:id="rId18" sheetId="15"/>
    <sheet name="Table C-1b (Soil to IA)" r:id="rId19" sheetId="16"/>
    <sheet name="Table C-2 (Soil Vapor to IA)" r:id="rId20" sheetId="17"/>
    <sheet name="Table C-3 (Indoor Air Goals)" r:id="rId21" sheetId="18"/>
    <sheet name="Table D-1a (DW, SW&lt;150m)" r:id="rId22" sheetId="19"/>
    <sheet name="Table D-1b (DW, SW&gt;150m)" r:id="rId23" sheetId="20"/>
    <sheet name="Table D-1c (NDW, SW&lt;150m)" r:id="rId24" sheetId="70"/>
    <sheet name="Table D-1d (NDW, SW&gt;150m)" r:id="rId25" sheetId="69"/>
    <sheet name="Table D-2a (SW-Fresh)" r:id="rId26" sheetId="21"/>
    <sheet name="Table D-2b (SW-Marine)" r:id="rId27" sheetId="22"/>
    <sheet name="Table D-2c (SW-Estuary)" r:id="rId28" sheetId="23"/>
    <sheet name="Table D-3a (Final DW-Toxicity)" r:id="rId29" sheetId="25"/>
    <sheet name="Table D-3b  (Risk-Based DW ALs)" r:id="rId30" sheetId="33"/>
    <sheet name="Table D-4a (Aquatic Goals Sum)" r:id="rId31" sheetId="63"/>
    <sheet name="Table D-4b (Chronic Summary)" r:id="rId32" sheetId="27"/>
    <sheet name="Table D-4c (Acute Summary)" r:id="rId33" sheetId="62"/>
    <sheet name="Table D-4d (Aquatic Hawaii)" r:id="rId34" sheetId="67"/>
    <sheet name="Table D-4e (Aquatic USEPA, etc)" r:id="rId35" sheetId="29"/>
    <sheet name="Table D-4f (Aquatic Bioacc.)" r:id="rId36" sheetId="30"/>
    <sheet name="Table D-5 (Agricultural Use)" r:id="rId37" sheetId="31"/>
    <sheet name="Table E Leaching" r:id="rId38" sheetId="34"/>
    <sheet name="Table F-1 (Ceiling Level Index)" r:id="rId39" sheetId="35"/>
    <sheet name="Table F-2 (Exposed Soils)" r:id="rId40" sheetId="36"/>
    <sheet name="Table F-3 (Isolated Soils)" r:id="rId41" sheetId="37"/>
    <sheet name="Table G-1 (GW-DW Ceiling)" r:id="rId42" sheetId="38"/>
    <sheet name="Table G-2 (GW-NDW Ceiling)" r:id="rId43" sheetId="39"/>
    <sheet name="Table G-3 (SW-DW Ceiling)" r:id="rId44" sheetId="40"/>
    <sheet name="Table G-4 (SW-NDW Ceiling)" r:id="rId45" sheetId="41"/>
    <sheet name="Table H (Constants)" r:id="rId46" sheetId="42"/>
    <sheet name="Table I-1 (Unrestricted SoilDE)" r:id="rId47" sheetId="46"/>
    <sheet name="Table I-2 (C-I Soil DE)" r:id="rId48" sheetId="47"/>
    <sheet name="Table I-3 (Construction DE)" r:id="rId49" sheetId="48"/>
    <sheet name="Table J (Target Health Effects)" r:id="rId50" sheetId="49"/>
    <sheet name="Table K (Soil Background)" r:id="rId51" sheetId="60"/>
    <sheet name="Table L (Soil Ecotoxicity)" r:id="rId52" sheetId="59"/>
  </sheets>
  <definedNames>
    <definedName localSheetId="1" name="_xlnm.Print_Area">'1. EAL Surfer - Instructions'!$B$2:$J$28</definedName>
    <definedName localSheetId="2" name="_xlnm.Print_Area">'2. EAL Surfer - Tier 1 EALs'!$A$1:$K$39</definedName>
    <definedName localSheetId="3" name="_xlnm.Print_Area">'3. EAL Surfer - Detailed EALs'!$A$1:$P$36</definedName>
    <definedName localSheetId="4" name="_xlnm.Print_Area">'4. EAL Surfer - Surfer Report'!$A$1:$H$50</definedName>
    <definedName localSheetId="5" name="_xlnm.Print_Area">'5.ESL Surfer - Chemical Summary'!$B$1:$F$55</definedName>
    <definedName localSheetId="6" name="_xlnm.Print_Area">'6. Advanced EHE Options'!$A$1:$M$22</definedName>
    <definedName localSheetId="9" name="_xlnm.Print_Area">'Summary Table A (Soil &amp; GW)'!$A$1:$E$175</definedName>
    <definedName localSheetId="34" name="_xlnm.Print_Area">'Table D-4e (Aquatic USEPA, etc)'!$A$4:$M$179</definedName>
    <definedName localSheetId="45" name="_xlnm.Print_Area">'Table H (Constants)'!$A$1:$R$199</definedName>
    <definedName localSheetId="50" name="_xlnm.Print_Area">'Table K (Soil Background)'!$A$1:$E$167</definedName>
    <definedName localSheetId="0" name="_xlnm.Print_Area">Updates!$B$2:$K$19</definedName>
    <definedName localSheetId="9" name="_xlnm.Print_Titles">'Summary Table A (Soil &amp; GW)'!$1:$4</definedName>
    <definedName localSheetId="10" name="_xlnm.Print_Titles">'Summary Table B (Soil &amp; GW)'!$1:$4</definedName>
    <definedName localSheetId="11" name="_xlnm.Print_Titles">'Summary Table C (IA &amp; Soil Vap)'!$1:$4</definedName>
    <definedName localSheetId="12" name="_xlnm.Print_Titles">'Summary Table D (SW)'!$1:$4</definedName>
    <definedName localSheetId="13" name="_xlnm.Print_Titles">'Table A-1 (DW,SW&gt;150m)'!$1:$6</definedName>
    <definedName localSheetId="14" name="_xlnm.Print_Titles">'Table A-2 (DW, SW&lt;150m)'!$1:$6</definedName>
    <definedName localSheetId="15" name="_xlnm.Print_Titles">'Table B-1 (NDW,SW&gt;150m)'!$1:$6</definedName>
    <definedName localSheetId="16" name="_xlnm.Print_Titles">'Table B-2 (NDW, SW&lt;150m)'!$1:$6</definedName>
    <definedName localSheetId="17" name="_xlnm.Print_Titles">'Table C-1a (GW to IA)'!$1:$4</definedName>
    <definedName localSheetId="18" name="_xlnm.Print_Titles">'Table C-1b (Soil to IA)'!$1:$4</definedName>
    <definedName localSheetId="19" name="_xlnm.Print_Titles">'Table C-2 (Soil Vapor to IA)'!$1:$6</definedName>
    <definedName localSheetId="20" name="_xlnm.Print_Titles">'Table C-3 (Indoor Air Goals)'!$1:$7</definedName>
    <definedName localSheetId="21" name="_xlnm.Print_Titles">'Table D-1a (DW, SW&lt;150m)'!$1:$5</definedName>
    <definedName localSheetId="22" name="_xlnm.Print_Titles">'Table D-1b (DW, SW&gt;150m)'!$1:$5</definedName>
    <definedName localSheetId="23" name="_xlnm.Print_Titles">'Table D-1c (NDW, SW&lt;150m)'!$1:$5</definedName>
    <definedName localSheetId="24" name="_xlnm.Print_Titles">'Table D-1d (NDW, SW&gt;150m)'!$1:$5</definedName>
    <definedName localSheetId="25" name="_xlnm.Print_Titles">'Table D-2a (SW-Fresh)'!$1:$5</definedName>
    <definedName localSheetId="26" name="_xlnm.Print_Titles">'Table D-2b (SW-Marine)'!$1:$5</definedName>
    <definedName localSheetId="27" name="_xlnm.Print_Titles">'Table D-2c (SW-Estuary)'!$1:$5</definedName>
    <definedName localSheetId="28" name="_xlnm.Print_Titles">'Table D-3a (Final DW-Toxicity)'!$1:$4</definedName>
    <definedName localSheetId="29" name="_xlnm.Print_Titles">'Table D-3b  (Risk-Based DW ALs)'!$1:$4</definedName>
    <definedName localSheetId="30" name="_xlnm.Print_Titles">'Table D-4a (Aquatic Goals Sum)'!$1:$4</definedName>
    <definedName localSheetId="31" name="_xlnm.Print_Titles">'Table D-4b (Chronic Summary)'!$1:$4</definedName>
    <definedName localSheetId="32" name="_xlnm.Print_Titles">'Table D-4c (Acute Summary)'!$1:$4</definedName>
    <definedName localSheetId="33" name="_xlnm.Print_Titles">'Table D-4d (Aquatic Hawaii)'!$1:$4</definedName>
    <definedName localSheetId="34" name="_xlnm.Print_Titles">'Table D-4e (Aquatic USEPA, etc)'!$1:$5</definedName>
    <definedName localSheetId="35" name="_xlnm.Print_Titles">'Table D-4f (Aquatic Bioacc.)'!$1:$4</definedName>
    <definedName localSheetId="36" name="_xlnm.Print_Titles">'Table D-5 (Agricultural Use)'!$1:$4</definedName>
    <definedName localSheetId="37" name="_xlnm.Print_Titles">'Table E Leaching'!$1:$6</definedName>
    <definedName localSheetId="39" name="_xlnm.Print_Titles">'Table F-2 (Exposed Soils)'!$1:$3</definedName>
    <definedName localSheetId="40" name="_xlnm.Print_Titles">'Table F-3 (Isolated Soils)'!$1:$3</definedName>
    <definedName localSheetId="41" name="_xlnm.Print_Titles">'Table G-1 (GW-DW Ceiling)'!$1:$3</definedName>
    <definedName localSheetId="42" name="_xlnm.Print_Titles">'Table G-2 (GW-NDW Ceiling)'!$1:$3</definedName>
    <definedName localSheetId="43" name="_xlnm.Print_Titles">'Table G-3 (SW-DW Ceiling)'!$1:$3</definedName>
    <definedName localSheetId="44" name="_xlnm.Print_Titles">'Table G-4 (SW-NDW Ceiling)'!$1:$3</definedName>
    <definedName localSheetId="45" name="_xlnm.Print_Titles">'Table H (Constants)'!$1:$9</definedName>
    <definedName localSheetId="46" name="_xlnm.Print_Titles">'Table I-1 (Unrestricted SoilDE)'!$1:$5</definedName>
    <definedName localSheetId="47" name="_xlnm.Print_Titles">'Table I-2 (C-I Soil DE)'!$1:$5</definedName>
    <definedName localSheetId="48" name="_xlnm.Print_Titles">'Table I-3 (Construction DE)'!$1:$5</definedName>
    <definedName localSheetId="49" name="_xlnm.Print_Titles">'Table J (Target Health Effects)'!$1:$4</definedName>
    <definedName localSheetId="50" name="_xlnm.Print_Titles">'Table K (Soil Background)'!$1:$3</definedName>
    <definedName localSheetId="51" name="_xlnm.Print_Titles">'Table L (Soil Ecotoxicity)'!$1:$4</definedName>
  </definedNames>
  <calcPr calcId="152511"/>
</workbook>
</file>

<file path=xl/calcChain.xml><?xml version="1.0" encoding="utf-8"?>
<calcChain xmlns="http://schemas.openxmlformats.org/spreadsheetml/2006/main">
  <c i="56" l="1" r="M34"/>
  <c i="56" r="M35"/>
  <c i="56" r="M36"/>
  <c i="56" r="M37"/>
  <c i="56" r="M38"/>
  <c i="56" r="M39"/>
  <c i="56" r="M40"/>
  <c i="56" r="M41"/>
  <c i="56" r="M42"/>
  <c i="56" r="M43"/>
  <c i="56" r="M44"/>
  <c i="56" r="M45"/>
  <c i="56" r="M46"/>
  <c i="56" r="M47"/>
  <c i="56" r="M48"/>
  <c i="56" r="M49"/>
  <c i="56" r="M50"/>
  <c i="56" r="M51"/>
  <c i="56" r="M52"/>
  <c i="56" r="M53"/>
  <c i="56" r="M54"/>
  <c i="56" r="M55"/>
  <c i="56" r="M56"/>
  <c i="56" r="M57"/>
  <c i="56" r="M58"/>
  <c i="56" r="M59"/>
  <c i="56" r="M60"/>
  <c i="56" r="M61"/>
  <c i="56" r="M62"/>
  <c i="56" r="M63"/>
  <c i="56" r="M64"/>
  <c i="56" r="M65"/>
  <c i="56" r="M66"/>
  <c i="56" r="M67"/>
  <c i="56" r="M68"/>
  <c i="56" r="M69"/>
  <c i="56" r="M70"/>
  <c i="56" r="M71"/>
  <c i="56" r="M72"/>
  <c i="56" r="M73"/>
  <c i="56" r="M74"/>
  <c i="56" r="M75"/>
  <c i="56" r="M76"/>
  <c i="56" r="M77"/>
  <c i="56" r="M78"/>
  <c i="56" r="M79"/>
  <c i="56" r="M80"/>
  <c i="56" r="M81"/>
  <c i="56" r="M82"/>
  <c i="56" r="M83"/>
  <c i="56" r="M84"/>
  <c i="56" r="M85"/>
  <c i="56" r="M86"/>
  <c i="56" r="M87"/>
  <c i="56" r="M88"/>
  <c i="56" r="M89"/>
  <c i="56" r="M90"/>
  <c i="56" r="M91"/>
  <c i="56" r="M92"/>
  <c i="56" r="M93"/>
  <c i="56" r="M94"/>
  <c i="56" r="M95"/>
  <c i="56" r="M96"/>
  <c i="56" r="M97"/>
  <c i="56" r="M98"/>
  <c i="56" r="M99"/>
  <c i="56" r="M100"/>
  <c i="56" r="M101"/>
  <c i="56" r="M102"/>
  <c i="56" r="M103"/>
  <c i="56" r="M104"/>
  <c i="56" r="M105"/>
  <c i="56" r="M106"/>
  <c i="56" r="M107"/>
  <c i="56" r="M108"/>
  <c i="56" r="M109"/>
  <c i="56" r="M110"/>
  <c i="56" r="M111"/>
  <c i="56" r="M112"/>
  <c i="56" r="M113"/>
  <c i="56" r="M114"/>
  <c i="56" r="M115"/>
  <c i="56" r="M116"/>
  <c i="56" r="M117"/>
  <c i="56" r="M118"/>
  <c i="56" r="M119"/>
  <c i="56" r="M120"/>
  <c i="56" r="M121"/>
  <c i="56" r="M122"/>
  <c i="56" r="M123"/>
  <c i="56" r="M124"/>
  <c i="56" r="M125"/>
  <c i="56" r="M126"/>
  <c i="56" r="M127"/>
  <c i="56" r="M128"/>
  <c i="56" r="M129"/>
  <c i="56" r="M130"/>
  <c i="56" r="M131"/>
  <c i="56" r="M132"/>
  <c i="56" r="M133"/>
  <c i="56" r="M134"/>
  <c i="56" r="M135"/>
  <c i="56" r="M136"/>
  <c i="56" r="M137"/>
  <c i="56" r="M138"/>
  <c i="56" r="M139"/>
  <c i="56" r="M140"/>
  <c i="56" r="M141"/>
  <c i="56" r="M142"/>
  <c i="56" r="M143"/>
  <c i="56" r="M144"/>
  <c i="56" r="M145"/>
  <c i="56" r="M146"/>
  <c i="56" r="M147"/>
  <c i="56" r="M148"/>
  <c i="56" r="M149"/>
  <c i="56" r="M150"/>
  <c i="56" r="M151"/>
  <c i="56" r="M152"/>
  <c i="56" r="M153"/>
  <c i="56" r="M154"/>
  <c i="56" r="M155"/>
  <c i="56" r="M156"/>
  <c i="56" r="M157"/>
  <c i="56" r="M158"/>
  <c i="56" r="M159"/>
  <c i="56" r="M160"/>
  <c i="56" r="M161"/>
  <c i="56" r="M162"/>
  <c i="56" r="M163"/>
  <c i="56" r="M164"/>
  <c i="56" r="M165"/>
  <c i="56" r="M166"/>
  <c i="56" r="M167"/>
  <c i="56" r="M168"/>
  <c i="56" r="M169"/>
  <c i="56" r="M170"/>
  <c i="56" r="M171"/>
  <c i="56" r="M172"/>
  <c i="56" r="M173"/>
  <c i="56" r="M174"/>
  <c i="56" r="M175"/>
  <c i="56" r="M176"/>
  <c i="56" r="M177"/>
  <c i="56" r="M178"/>
  <c i="56" r="M179"/>
  <c i="56" r="M180"/>
  <c i="56" r="M181"/>
  <c i="56" r="M182"/>
  <c i="56" r="M183"/>
  <c i="56" r="M184"/>
  <c i="56" r="M185"/>
  <c i="56" r="M186"/>
  <c i="56" r="M33"/>
  <c i="56" r="H3"/>
  <c i="56" l="1" r="H2"/>
  <c i="50" l="1" r="C10"/>
  <c i="50" r="C34"/>
  <c i="50" r="C13"/>
  <c i="50" r="C9"/>
  <c i="50" r="C12"/>
  <c i="50" r="C8"/>
  <c i="50" r="C11"/>
  <c i="50" r="C35"/>
  <c i="50" l="1" r="C33"/>
  <c i="50" r="B5"/>
  <c i="50" r="D29"/>
  <c i="50" r="C30"/>
  <c i="53" r="B3"/>
  <c i="50" r="C28"/>
  <c i="50" r="C31"/>
  <c i="80" r="C58"/>
  <c i="52" r="E16"/>
  <c i="50" r="C29"/>
  <c i="50" r="C32"/>
  <c i="80" r="C4"/>
  <c i="80" r="C59"/>
  <c i="80" l="1" r="C49"/>
  <c i="80" l="1" r="C48"/>
  <c i="53" r="D18"/>
  <c i="50" r="F15"/>
  <c i="50" r="F14"/>
  <c i="80" r="C10"/>
  <c i="80" r="C6"/>
  <c i="80" r="C7"/>
  <c i="80" r="C60"/>
  <c i="80" r="D87"/>
  <c i="52" r="H37" s="1"/>
  <c i="80" r="D46"/>
  <c i="52" r="H24" s="1"/>
  <c i="52" r="D19"/>
  <c i="52" r="D20"/>
  <c i="52" r="D21"/>
  <c i="50" r="C49"/>
  <c i="53" r="D14"/>
  <c i="53" r="F18"/>
  <c i="53" r="F17"/>
  <c i="53" r="F16"/>
  <c i="52" r="H36"/>
  <c i="52" r="H35"/>
  <c i="52" r="H28"/>
  <c i="52" r="H27"/>
  <c i="52" r="H26"/>
  <c i="52" r="H25"/>
  <c i="52" r="H42"/>
  <c i="52" r="H43"/>
  <c i="50" r="C15"/>
  <c i="50" r="C14"/>
  <c i="80" r="C9"/>
  <c i="80" r="C8"/>
  <c i="80" r="C5"/>
  <c i="50" r="C24"/>
  <c i="50" r="C50"/>
  <c i="50" r="C45"/>
  <c i="50" r="C40"/>
  <c i="53" r="O28"/>
  <c i="53" r="K30"/>
  <c i="53" r="K29"/>
  <c i="53" r="K28"/>
  <c i="53" r="D17"/>
  <c i="53" r="D16"/>
  <c i="52" r="F14"/>
  <c i="52" r="F13"/>
  <c i="52" r="F12"/>
  <c i="53" r="F23"/>
  <c i="50" r="C38"/>
  <c i="50" r="C41"/>
  <c i="50" r="C46"/>
  <c i="50" r="C52"/>
  <c i="50" r="C42"/>
  <c i="50" r="C48"/>
  <c i="50" r="C44"/>
  <c i="50" r="C39"/>
  <c i="50" r="C51"/>
  <c i="50" r="C47"/>
  <c i="50" r="C43"/>
  <c i="80" l="1" r="E16"/>
  <c i="80" r="C85"/>
  <c i="80" r="C87" s="1"/>
  <c i="52" r="F37" s="1"/>
  <c i="52" r="G37" s="1"/>
  <c i="50" r="C22"/>
  <c i="53" r="D12"/>
  <c i="80" r="C86"/>
  <c i="56" r="H20"/>
  <c i="80" r="C70"/>
  <c i="80" r="C24" s="1"/>
  <c i="53" r="F12" s="1"/>
  <c i="80" r="E29"/>
  <c i="80" r="E15"/>
  <c i="80" r="E31"/>
  <c i="80" r="E30"/>
  <c i="52" r="F26"/>
  <c i="52" r="G26" s="1"/>
  <c i="80" r="C22"/>
  <c i="53" r="J7" s="1"/>
  <c i="53" r="H6" s="1"/>
  <c i="80" r="E14"/>
  <c i="80" r="E13"/>
  <c i="80" r="E28"/>
  <c i="50" l="1" r="C18"/>
  <c i="50" r="C21"/>
  <c i="50" r="C19"/>
  <c i="80" r="C37"/>
  <c i="53" r="F24"/>
  <c i="53" r="D24" s="1"/>
  <c i="80" r="C82"/>
  <c i="50" r="C23"/>
  <c i="52" r="F29"/>
  <c i="53" r="B12"/>
  <c i="80" r="C18"/>
  <c i="80" r="C33"/>
  <c i="52" r="H34" s="1"/>
  <c i="80" l="1" r="C65"/>
  <c i="80" r="C67" s="1"/>
  <c i="80" r="C62"/>
  <c i="80" r="C64" s="1"/>
  <c i="80" r="C66"/>
  <c i="80" r="C63"/>
  <c i="80" r="C81"/>
  <c i="80" r="C83" s="1"/>
  <c i="50" r="C20"/>
  <c i="80" l="1" r="C68"/>
  <c i="52" r="F27" s="1"/>
  <c i="52" r="G27" s="1"/>
  <c i="80" r="C75"/>
  <c i="52" r="F34" s="1"/>
  <c i="52" r="G34" s="1"/>
  <c i="80" r="C94"/>
  <c i="80" r="C50"/>
  <c i="80" r="C36"/>
  <c i="53" r="D21"/>
  <c i="53" r="B20" s="1"/>
  <c i="52" r="F36"/>
  <c i="80" l="1" r="C23"/>
  <c i="53" r="F10" s="1"/>
  <c i="53" r="E9" s="1"/>
  <c i="80" r="C34"/>
  <c i="53" r="O24" s="1"/>
  <c i="53" r="N24" s="1"/>
  <c i="80" r="C93"/>
  <c i="80" r="C95" s="1"/>
  <c i="80" r="C97"/>
  <c i="80" r="C98"/>
  <c i="53" r="O7"/>
  <c i="53" r="N6" s="1"/>
  <c i="52" r="F25"/>
  <c i="52" r="G25" s="1"/>
  <c i="80" r="C20"/>
  <c i="52" r="G36"/>
  <c i="80" l="1" r="C45"/>
  <c i="80" r="C99"/>
  <c i="56" r="J9" s="1"/>
  <c i="56" r="K10" s="1"/>
  <c i="52" r="F43"/>
  <c i="53" r="L7"/>
  <c i="80" l="1" r="C44"/>
  <c i="80" r="C43"/>
  <c i="80" r="C46" s="1"/>
  <c i="53" r="N14"/>
  <c i="53" r="L13" s="1"/>
  <c i="52" r="F42"/>
  <c i="52" r="G42" s="1"/>
  <c i="52" l="1" r="F24"/>
  <c i="52" r="G24" s="1"/>
  <c i="80" r="C19"/>
  <c i="53" r="O10"/>
  <c i="53" r="N9" s="1"/>
  <c i="80" l="1" r="C78"/>
  <c i="80" l="1" r="C77"/>
  <c i="80" r="C79" s="1"/>
  <c i="52" l="1" r="F35"/>
  <c i="80" r="C35"/>
  <c i="53" r="O21" s="1"/>
  <c i="53" r="N20" s="1"/>
  <c i="80" r="C88"/>
  <c i="80" l="1" r="C55"/>
  <c i="80" r="C52"/>
  <c i="80" r="C56" s="1"/>
  <c i="80" r="C38"/>
  <c i="53" r="K21" s="1"/>
  <c i="80" r="C89"/>
  <c i="80" r="D38" s="1"/>
  <c i="52" r="F39" s="1"/>
  <c i="56" r="J6"/>
  <c i="56" r="K7" s="1"/>
  <c i="80" r="C53"/>
  <c i="52" r="G35"/>
  <c i="52" r="F38"/>
  <c i="80" r="C54"/>
  <c i="80" l="1" r="C21"/>
  <c i="53" r="H17" s="1"/>
  <c i="53" r="G16" s="1"/>
  <c i="52" r="F28"/>
  <c i="52" r="G28" s="1"/>
  <c i="80" r="C69"/>
  <c i="80" r="C71" s="1"/>
  <c i="80" l="1" r="C25"/>
  <c i="53" r="K14"/>
  <c i="53" r="C6" s="1"/>
  <c i="80" r="C72"/>
  <c i="80" r="D25" s="1"/>
  <c i="52" r="F31" s="1"/>
  <c i="56" r="J5"/>
  <c i="56" r="K5" s="1"/>
  <c i="56" r="H13" s="1"/>
  <c i="52" r="F30"/>
</calcChain>
</file>

<file path=xl/sharedStrings.xml><?xml version="1.0" encoding="utf-8"?>
<sst xmlns="http://schemas.openxmlformats.org/spreadsheetml/2006/main" count="25672" uniqueCount="1487">
  <si>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</si>
  <si>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</si>
  <si>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</si>
  <si>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</si>
  <si>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</si>
  <si>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</si>
  <si>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</si>
  <si>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</si>
  <si>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</si>
  <si>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</si>
  <si>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</si>
  <si>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</si>
  <si>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</si>
  <si>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</si>
  <si>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</si>
  <si>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</si>
  <si>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</si>
  <si>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</si>
  <si>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</si>
  <si>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</si>
  <si>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</si>
  <si>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</si>
  <si>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</si>
  <si>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</si>
  <si>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</si>
  <si>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</si>
  <si>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</si>
  <si>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</si>
  <si>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</si>
  <si>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</si>
  <si>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</si>
  <si>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</si>
  <si>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</si>
  <si>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</si>
  <si>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</si>
  <si>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</si>
  <si>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</si>
  <si>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</si>
  <si>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</si>
  <si>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</si>
  <si>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</si>
  <si>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</si>
  <si>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</si>
  <si>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</si>
  <si>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</si>
  <si>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</si>
  <si>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</si>
  <si>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</si>
  <si>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</si>
  <si>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</si>
  <si>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</si>
  <si>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</si>
  <si>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</si>
  <si>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</si>
  <si>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</si>
  <si>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</si>
  <si>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</si>
  <si>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</si>
  <si>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</si>
  <si>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</si>
  <si>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</si>
  <si>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</si>
  <si>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</si>
  <si>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</si>
  <si>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</si>
  <si>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</si>
  <si>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</si>
  <si>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</si>
  <si>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</si>
  <si>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</si>
  <si>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</si>
  <si>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</si>
  <si>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</si>
  <si>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</si>
  <si>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</si>
  <si>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</si>
  <si>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</si>
  <si>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</si>
  <si>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</si>
  <si>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</si>
  <si>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</si>
  <si>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</si>
  <si>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</si>
  <si>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</si>
  <si>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</si>
  <si>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</si>
  <si>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</si>
  <si>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</si>
  <si>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</si>
  <si>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</si>
  <si>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</si>
  <si>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</si>
  <si>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</si>
  <si>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</si>
  <si>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</si>
  <si>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</si>
  <si>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</si>
  <si>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</si>
  <si>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</si>
  <si>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</si>
  <si>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</si>
  <si>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</si>
  <si>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</si>
  <si>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</si>
  <si>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</si>
  <si>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</si>
  <si>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</si>
  <si>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</si>
  <si>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</si>
  <si>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</si>
  <si>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</si>
  <si>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</si>
  <si>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</si>
  <si>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</si>
  <si>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</si>
  <si>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</si>
  <si>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</si>
  <si>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</si>
  <si>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</si>
  <si>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</si>
  <si>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</si>
  <si>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</si>
  <si>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</si>
  <si>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</si>
  <si>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</si>
  <si>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</si>
  <si>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</si>
  <si>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</si>
  <si>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</si>
  <si>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</si>
  <si>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</si>
  <si>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</si>
  <si>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</si>
  <si>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</si>
  <si>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</si>
  <si>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</si>
  <si>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</si>
  <si>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</si>
  <si>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</si>
  <si>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</si>
  <si>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</si>
  <si>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</si>
  <si>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</si>
  <si>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</si>
  <si>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</si>
  <si>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</si>
  <si>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</si>
  <si>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</si>
  <si>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</si>
  <si>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</si>
  <si>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</si>
  <si>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</si>
  <si>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</si>
  <si>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</si>
  <si>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</si>
  <si>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</si>
  <si>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</si>
  <si>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</si>
  <si>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</si>
  <si>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</si>
  <si>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</si>
  <si>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</si>
  <si>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</si>
  <si>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</si>
  <si>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</si>
  <si>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</si>
  <si>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</si>
  <si>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</si>
  <si>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</si>
  <si>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</si>
  <si>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</si>
  <si>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</si>
  <si>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</si>
  <si>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</si>
  <si>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</si>
  <si>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</si>
  <si>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</si>
  <si>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</si>
  <si>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</si>
  <si>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</si>
  <si>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</si>
  <si>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</si>
  <si>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</si>
  <si>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</si>
  <si>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</si>
  <si>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</si>
  <si>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</si>
  <si>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</si>
  <si>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</si>
  <si>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</si>
  <si>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</si>
  <si>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</si>
  <si>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</si>
  <si>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</si>
  <si>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</si>
  <si>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</si>
  <si>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</si>
  <si>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</si>
  <si>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</si>
  <si>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</si>
  <si>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</si>
  <si>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</si>
  <si>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</si>
  <si>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</si>
  <si>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</si>
  <si>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</si>
  <si>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</si>
  <si>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</si>
  <si>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</si>
  <si>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</si>
  <si>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</si>
  <si>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</si>
  <si>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</si>
  <si>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</si>
  <si>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</si>
  <si>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</si>
  <si>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</si>
  <si>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</si>
  <si>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</si>
  <si>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</si>
  <si>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</si>
  <si>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</si>
  <si>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</si>
  <si>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</si>
  <si>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</si>
  <si>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</si>
  <si>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</si>
  <si>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</si>
  <si>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</si>
  <si>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</si>
  <si>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</si>
  <si>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</si>
  <si>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</si>
  <si>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</si>
  <si>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</si>
  <si>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</si>
  <si>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</si>
  <si>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</si>
  <si>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</si>
  <si>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</si>
  <si>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</si>
  <si>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</si>
  <si>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</si>
  <si>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</si>
  <si>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</si>
  <si>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</si>
  <si>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</si>
  <si>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</si>
  <si>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</si>
  <si>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</si>
  <si>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</si>
  <si>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</si>
  <si>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</si>
  <si>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</si>
  <si>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</si>
  <si>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</si>
  <si>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</si>
  <si>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</si>
  <si>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</si>
  <si>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</si>
  <si>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</si>
  <si>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</si>
  <si>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</si>
  <si>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</si>
  <si>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</si>
  <si>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</si>
  <si>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</si>
  <si>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</si>
  <si>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</si>
  <si>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</si>
  <si>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</si>
  <si>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</si>
  <si>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</si>
  <si>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</si>
  <si>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</si>
  <si>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</si>
  <si>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</si>
  <si>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</si>
  <si>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</si>
  <si>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</si>
  <si>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</si>
  <si>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</si>
  <si>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</si>
  <si>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</si>
  <si>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</si>
  <si>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</si>
  <si>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</si>
  <si>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</si>
  <si>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</si>
  <si>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</si>
  <si>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</si>
  <si>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</si>
  <si>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</si>
  <si>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</si>
  <si>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</si>
  <si>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</si>
  <si>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</si>
  <si>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</si>
  <si>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</si>
  <si>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</si>
  <si>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</si>
  <si>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</si>
  <si>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</si>
  <si>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</si>
  <si>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</si>
  <si>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</si>
  <si>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</si>
  <si>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</si>
  <si>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</si>
  <si>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</si>
  <si>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</si>
  <si>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</si>
  <si>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</si>
  <si>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</si>
  <si>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</si>
  <si>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</si>
  <si>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</si>
  <si>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</si>
  <si>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</si>
  <si>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</si>
  <si>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</si>
  <si>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</si>
  <si>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</si>
  <si>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</si>
  <si>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</si>
  <si>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</si>
  <si>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</si>
  <si>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</si>
  <si>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</si>
  <si>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</si>
  <si>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</si>
  <si>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</si>
  <si>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</si>
  <si>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</si>
  <si>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</si>
  <si>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</si>
  <si>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</si>
  <si>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</si>
  <si>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</si>
  <si>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</si>
  <si>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</si>
  <si>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</si>
  <si>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</si>
  <si>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</si>
  <si>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</si>
  <si>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</si>
  <si>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</si>
  <si>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</si>
  <si>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</si>
  <si>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</si>
  <si>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</si>
  <si>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</si>
  <si>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</si>
  <si>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</si>
  <si>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</si>
  <si>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</si>
  <si>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</si>
  <si>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</si>
  <si>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</si>
  <si>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</si>
  <si>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</si>
  <si>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</si>
  <si>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</si>
  <si>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</si>
  <si>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</si>
  <si>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</si>
  <si>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</si>
  <si>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</si>
  <si>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</si>
  <si>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</si>
  <si>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</si>
  <si>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</si>
  <si>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</si>
  <si>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</si>
  <si>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</si>
  <si>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</si>
  <si>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</si>
  <si>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</si>
  <si>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</si>
  <si>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</si>
  <si>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</si>
  <si>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</si>
  <si>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</si>
  <si>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</si>
  <si>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</si>
  <si>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</si>
  <si>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</si>
  <si>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</si>
  <si>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</si>
  <si>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</si>
  <si>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</si>
  <si>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</si>
  <si>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</si>
  <si>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</si>
  <si>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</si>
  <si>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</si>
  <si>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</si>
  <si>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</si>
  <si>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</si>
  <si>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</si>
  <si>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</si>
  <si>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</si>
  <si>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</si>
  <si>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</si>
  <si>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</si>
  <si>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</si>
  <si>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</si>
  <si>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</si>
  <si>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</si>
  <si>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</si>
  <si>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</si>
  <si>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</si>
  <si>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</si>
  <si>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</si>
  <si>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</si>
  <si>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</si>
  <si>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</si>
  <si>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</si>
  <si>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</si>
  <si>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</si>
  <si>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</si>
  <si>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</si>
  <si>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</si>
  <si>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</si>
  <si>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</si>
  <si>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</si>
  <si>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</si>
  <si>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</si>
  <si>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</si>
  <si>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</si>
  <si>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</si>
  <si>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</si>
  <si>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</si>
  <si>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</si>
  <si>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</si>
  <si>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</si>
  <si>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</si>
  <si>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</si>
  <si>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</si>
  <si>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</si>
  <si>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</si>
  <si>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</si>
  <si>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</si>
  <si>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</si>
  <si>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</si>
  <si>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</si>
  <si>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</si>
  <si>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</si>
  <si>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</si>
  <si>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</si>
  <si>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</si>
  <si>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</si>
  <si>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</si>
  <si>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</si>
  <si>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</si>
  <si>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</si>
  <si>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</si>
  <si>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</si>
  <si>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</si>
  <si>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</si>
  <si>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</si>
  <si>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</si>
  <si>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</si>
  <si>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</si>
  <si>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</si>
  <si>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</si>
  <si>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</si>
  <si>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</si>
  <si>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</si>
  <si>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</si>
  <si>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</si>
  <si>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</si>
  <si>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</si>
  <si>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</si>
  <si>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</si>
  <si>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</si>
  <si>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</si>
  <si>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</si>
  <si>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</si>
  <si>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</si>
  <si>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</si>
  <si>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</si>
  <si>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</si>
  <si>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</si>
  <si>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</si>
  <si>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</si>
  <si>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</si>
  <si>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</si>
  <si>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</si>
  <si>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</si>
  <si>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</si>
  <si>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</si>
  <si>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</si>
  <si>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</si>
  <si>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</si>
  <si>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</si>
  <si>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</si>
  <si>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</si>
  <si>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</si>
  <si>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</si>
  <si>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</si>
  <si>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</si>
  <si>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</si>
  <si>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</si>
  <si>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</si>
  <si>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</si>
  <si>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</si>
  <si>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</si>
  <si>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</si>
  <si>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</si>
  <si>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</si>
  <si>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</si>
  <si>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</si>
  <si>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</si>
  <si>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</si>
  <si>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</si>
  <si>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</si>
  <si>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</si>
  <si>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</si>
  <si>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</si>
  <si>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</si>
  <si>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</si>
  <si>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</si>
  <si>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</si>
  <si>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</si>
  <si>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</si>
  <si>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</si>
  <si>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</si>
  <si>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</si>
  <si>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</si>
  <si>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</si>
  <si>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</si>
  <si>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</si>
  <si>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</si>
  <si>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</si>
  <si>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</si>
  <si>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</si>
  <si>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</si>
  <si>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</si>
  <si>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</si>
  <si>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</si>
  <si>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</si>
  <si>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</si>
  <si>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</si>
  <si>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</si>
  <si>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</si>
  <si>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</si>
  <si>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</si>
  <si>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</si>
  <si>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</si>
  <si>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</si>
  <si>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</si>
  <si>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</si>
  <si>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</si>
  <si>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</si>
  <si>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</si>
  <si>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</si>
  <si>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</si>
  <si>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</si>
  <si>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</si>
  <si>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</si>
  <si>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</si>
  <si>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</si>
  <si>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</si>
  <si>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</si>
  <si>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</si>
  <si>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</si>
  <si>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</si>
  <si>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</si>
  <si>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</si>
  <si>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</si>
  <si>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</si>
  <si>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</si>
  <si>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</si>
  <si>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</si>
  <si>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</si>
  <si>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</si>
  <si>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</si>
  <si>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</si>
  <si>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</si>
  <si>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</si>
  <si>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</si>
  <si>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</si>
  <si>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</si>
  <si>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</si>
  <si>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</si>
  <si>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</si>
  <si>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</si>
  <si>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</si>
  <si>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</si>
  <si>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</si>
  <si>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</si>
  <si>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</si>
  <si>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</si>
  <si>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</si>
  <si>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</si>
  <si>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</si>
  <si>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</si>
  <si>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</si>
  <si>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</si>
  <si>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</si>
  <si>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</si>
  <si>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</si>
  <si>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</si>
  <si>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</si>
  <si>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</si>
  <si>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</si>
  <si>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</si>
  <si>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</si>
  <si>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</si>
  <si>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</si>
  <si>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</si>
  <si>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</si>
  <si>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</si>
  <si>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</si>
  <si>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</si>
  <si>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</si>
  <si>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</si>
  <si>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</si>
  <si>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</si>
  <si>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</si>
  <si>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</si>
  <si>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</si>
  <si>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</si>
  <si>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</si>
  <si>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</si>
  <si>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</si>
  <si>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</si>
  <si>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</si>
  <si>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</si>
  <si>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</si>
  <si>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</si>
  <si>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</si>
  <si>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</si>
  <si>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</si>
  <si>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</si>
  <si>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</si>
  <si>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</si>
  <si>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</si>
  <si>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</si>
  <si>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</si>
  <si>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</si>
  <si>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</si>
  <si>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</si>
  <si>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</si>
  <si>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</si>
  <si>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</si>
  <si>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</si>
  <si>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</si>
  <si>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</si>
  <si>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</si>
  <si>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</si>
  <si>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</si>
  <si>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</si>
  <si>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</si>
  <si>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</si>
  <si>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</si>
  <si>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</si>
  <si>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</si>
  <si>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</si>
  <si>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</si>
  <si>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</si>
  <si>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</si>
  <si>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</si>
  <si>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</si>
  <si>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</si>
  <si>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</si>
  <si>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</si>
  <si>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</si>
  <si>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</si>
  <si>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</si>
  <si>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</si>
  <si>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</si>
  <si>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</si>
  <si>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</si>
  <si>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</si>
  <si>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</si>
  <si>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</si>
  <si>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</si>
  <si>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</si>
  <si>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</si>
  <si>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</si>
  <si>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</si>
  <si>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</si>
  <si>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</si>
  <si>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</si>
  <si>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</si>
  <si>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</si>
  <si>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</si>
  <si>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</si>
  <si>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</si>
  <si>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</si>
  <si>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</si>
  <si>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</si>
  <si>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</si>
  <si>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</si>
  <si>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</si>
  <si>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</si>
  <si>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</si>
  <si>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</si>
  <si>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</si>
  <si>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</si>
  <si>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</si>
  <si>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</si>
  <si>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</si>
  <si>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</si>
  <si>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</si>
  <si>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</si>
  <si>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</si>
  <si>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</si>
  <si>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</si>
  <si>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</si>
  <si>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</si>
  <si>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</si>
  <si>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</si>
  <si>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</si>
  <si>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</si>
  <si>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</si>
  <si>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</si>
  <si>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</si>
  <si>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</si>
  <si>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</si>
  <si>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</si>
  <si>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</si>
  <si>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</si>
  <si>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</si>
  <si>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</si>
  <si>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</si>
  <si>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</si>
  <si>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</si>
  <si>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</si>
  <si>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</si>
  <si>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</si>
  <si>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</si>
  <si>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</si>
  <si>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</si>
  <si>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</si>
  <si>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</si>
  <si>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</si>
  <si>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</si>
  <si>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</si>
  <si>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</si>
  <si>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</si>
  <si>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</si>
  <si>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</si>
  <si>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</si>
  <si>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</si>
  <si>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</si>
  <si>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</si>
  <si>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</si>
  <si>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</si>
  <si>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</si>
  <si>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</si>
  <si>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</si>
  <si>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</si>
  <si>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</si>
  <si>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</si>
  <si>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</si>
  <si>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</si>
  <si>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</si>
  <si>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</si>
  <si>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</si>
  <si>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</si>
  <si>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</si>
  <si>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</si>
  <si>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</si>
  <si>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</si>
  <si>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</si>
  <si>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</si>
  <si>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</si>
  <si>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</si>
  <si>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</si>
  <si>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</si>
  <si>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</si>
  <si>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</si>
  <si>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</si>
  <si>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</si>
  <si>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</si>
  <si>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</si>
  <si>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</si>
  <si>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</si>
  <si>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</si>
  <si>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</si>
  <si>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</si>
  <si>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</si>
  <si>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</si>
  <si>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</si>
  <si>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</si>
  <si>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</si>
  <si>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</si>
  <si>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</si>
  <si>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</si>
  <si>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</si>
  <si>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</si>
  <si>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</si>
  <si>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</si>
  <si>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</si>
  <si>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</si>
  <si>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</si>
  <si>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</si>
  <si>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</si>
  <si>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</si>
  <si>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</si>
  <si>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</si>
  <si>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</si>
  <si>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</si>
  <si>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</si>
  <si>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</si>
  <si>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</si>
  <si>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</si>
  <si>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</si>
  <si>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</si>
  <si>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</si>
  <si>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</si>
  <si>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</si>
  <si>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</si>
  <si>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</si>
  <si>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</si>
  <si>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</si>
  <si>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</si>
  <si>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</si>
  <si>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</si>
  <si>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</si>
  <si>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</si>
  <si>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</si>
  <si>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</si>
  <si>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</si>
  <si>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</si>
  <si>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</si>
  <si>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</si>
  <si>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</si>
  <si>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</si>
  <si>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</si>
  <si>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</si>
  <si>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</si>
  <si>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</si>
  <si>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</si>
  <si>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</si>
  <si>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</si>
  <si>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</si>
  <si>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</si>
  <si>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</si>
  <si>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</si>
  <si>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</si>
  <si>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</si>
  <si>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</si>
  <si>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</si>
  <si>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</si>
  <si>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</si>
  <si>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</si>
  <si>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</si>
  <si>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</si>
  <si>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</si>
  <si>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</si>
  <si>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</si>
  <si>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</si>
  <si>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</si>
  <si>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</si>
  <si>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</si>
  <si>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</si>
  <si>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</si>
  <si>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</si>
  <si>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</si>
  <si>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</si>
  <si>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</si>
  <si>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</si>
  <si>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</si>
  <si>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</si>
  <si>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</si>
  <si>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</si>
  <si>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</si>
  <si>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</si>
  <si>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</si>
  <si>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</si>
  <si>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</si>
  <si>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</si>
  <si>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</si>
  <si>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</si>
  <si>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</si>
  <si>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</si>
  <si>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</si>
  <si>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</si>
  <si>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</si>
  <si>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</si>
  <si>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</si>
  <si>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</si>
  <si>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</si>
  <si>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</si>
  <si>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</si>
  <si>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</si>
  <si>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</si>
  <si>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</si>
  <si>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</si>
  <si>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</si>
  <si>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</si>
  <si>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</si>
  <si>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</si>
  <si>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</si>
  <si>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</si>
  <si>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</si>
  <si>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</si>
  <si>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</si>
  <si>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</si>
  <si>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</si>
  <si>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</si>
  <si>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</si>
  <si>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</si>
  <si>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</si>
  <si>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</si>
  <si>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</si>
  <si>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</si>
  <si>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</si>
  <si>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</si>
  <si>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</si>
  <si>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</si>
  <si>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</si>
  <si>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</si>
  <si>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</si>
  <si>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</si>
  <si>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</si>
  <si>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</si>
  <si>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</si>
  <si>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</si>
  <si>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</si>
  <si>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</si>
  <si>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</si>
  <si>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</si>
  <si>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</si>
  <si>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</si>
  <si>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</si>
  <si>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</si>
  <si>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</si>
  <si>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</si>
  <si>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</si>
  <si>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</si>
  <si>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</si>
  <si>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</si>
  <si>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</si>
  <si>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</si>
  <si>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</si>
  <si>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</si>
  <si>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</si>
  <si>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</si>
  <si>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</si>
  <si>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</si>
  <si>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</si>
  <si>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</si>
  <si>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</si>
  <si>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</si>
  <si>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</si>
  <si>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</si>
  <si>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</si>
  <si>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</si>
  <si>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</si>
  <si>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</si>
  <si>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</si>
  <si>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</si>
  <si>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</si>
  <si>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</si>
  <si>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</si>
  <si>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</si>
  <si>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</si>
  <si>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</si>
  <si>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</si>
  <si>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</si>
  <si>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</si>
  <si>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</si>
  <si>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</si>
  <si>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</si>
  <si>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</si>
  <si>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</si>
  <si>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</si>
  <si>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</si>
  <si>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</si>
  <si>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</si>
  <si>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</si>
  <si>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</si>
  <si>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</si>
  <si>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</si>
  <si>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</si>
  <si>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</si>
  <si>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</si>
  <si>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</si>
  <si>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</si>
  <si>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</si>
  <si>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</si>
  <si>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</si>
  <si>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</si>
  <si>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</si>
  <si>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</si>
  <si>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</si>
  <si>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</si>
  <si>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</si>
  <si>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</si>
  <si>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</si>
  <si>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</si>
  <si>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</si>
  <si>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</si>
  <si>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</si>
  <si>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</si>
  <si>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</si>
  <si>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</si>
  <si>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</si>
  <si>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</si>
  <si>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</si>
  <si>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</si>
  <si>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</si>
  <si>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</si>
  <si>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</si>
  <si>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</si>
  <si>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</si>
  <si>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</si>
  <si>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</si>
  <si>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</si>
  <si>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</si>
  <si>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</si>
  <si>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</si>
  <si>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</si>
  <si>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</si>
  <si>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</si>
  <si>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</si>
  <si>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</si>
  <si>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</si>
  <si>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</si>
  <si>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</si>
  <si>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</si>
  <si>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</si>
  <si>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</si>
  <si>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</si>
  <si>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</si>
  <si>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</si>
  <si>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</si>
  <si>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</si>
  <si>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</si>
  <si>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</si>
  <si>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</si>
  <si>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</si>
  <si>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</si>
  <si>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</si>
  <si>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</si>
  <si>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</si>
  <si>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</si>
  <si>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</si>
  <si>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</si>
  <si>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</si>
  <si>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</si>
  <si>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</si>
  <si>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</si>
  <si>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</si>
  <si>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</si>
  <si>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</si>
  <si>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</si>
  <si>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</si>
  <si>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</si>
  <si>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</si>
  <si>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</si>
  <si>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</si>
  <si>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</si>
  <si>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</si>
  <si>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</si>
  <si>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</si>
  <si>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</si>
  <si>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</si>
  <si>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</si>
  <si>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</si>
  <si>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</si>
  <si>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</si>
  <si>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</si>
  <si>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</si>
  <si>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</si>
  <si>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</si>
  <si>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</si>
  <si>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</si>
  <si>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</si>
  <si>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</si>
  <si>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</si>
  <si>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</si>
  <si>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</si>
  <si>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</si>
  <si>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</si>
  <si>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</si>
  <si>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</si>
  <si>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</si>
  <si>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</si>
  <si>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</si>
  <si>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</si>
  <si>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</si>
  <si>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</si>
  <si>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</si>
  <si>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</si>
  <si>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</si>
  <si>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</si>
  <si>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</si>
  <si>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</si>
  <si>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</si>
  <si>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</si>
  <si>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</si>
  <si>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</si>
  <si>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</si>
  <si>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</si>
  <si>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</si>
  <si>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</si>
  <si>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</si>
  <si>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</si>
  <si>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</si>
  <si>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</si>
  <si>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</si>
  <si>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</si>
  <si>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</si>
  <si>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</si>
  <si>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</si>
  <si>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</si>
  <si>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</si>
  <si>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</si>
  <si>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</si>
  <si>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</si>
  <si>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</si>
  <si>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</si>
  <si>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</si>
  <si>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</si>
  <si>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</si>
  <si>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</si>
  <si>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</si>
  <si>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</si>
  <si>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</si>
  <si>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</si>
  <si>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</si>
  <si>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</si>
  <si>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</si>
  <si>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</si>
  <si>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</si>
  <si>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</si>
  <si>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</si>
  <si>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</si>
  <si>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</si>
  <si>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</si>
  <si>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</si>
  <si>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</si>
  <si>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</si>
  <si>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</si>
  <si>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</si>
  <si>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</si>
  <si>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</si>
  <si>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</si>
  <si>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</si>
  <si>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</si>
  <si>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</si>
  <si>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</si>
  <si>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</si>
  <si>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</si>
  <si>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</si>
  <si>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</si>
  <si>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</si>
  <si>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</si>
  <si>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</si>
  <si>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</si>
  <si>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</si>
  <si>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</si>
  <si>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</si>
  <si>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</si>
  <si>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</si>
  <si>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</si>
  <si>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</si>
  <si>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</si>
  <si>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</si>
  <si>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</si>
  <si>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</si>
  <si>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</si>
  <si>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</si>
  <si>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</si>
  <si>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</si>
  <si>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</si>
  <si>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</si>
  <si>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</si>
  <si>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</si>
  <si>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</si>
  <si>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</si>
  <si>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</si>
  <si>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</si>
  <si>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</si>
  <si>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</si>
  <si>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</si>
  <si>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</si>
  <si>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</si>
  <si>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</si>
  <si>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</si>
  <si>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</si>
  <si>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</si>
  <si>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</si>
  <si>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</si>
  <si>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</si>
  <si>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</si>
  <si>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</si>
  <si>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</si>
  <si>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</si>
  <si>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</si>
  <si>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</si>
  <si>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</si>
  <si>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</si>
  <si>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</si>
  <si>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</si>
  <si>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</si>
  <si>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</si>
  <si>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</si>
  <si>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</si>
  <si>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</si>
  <si>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</si>
  <si>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</si>
  <si>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</si>
  <si>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</si>
  <si>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</si>
  <si>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</si>
  <si>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</si>
  <si>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</si>
  <si>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</si>
  <si>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</si>
  <si>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</si>
  <si>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</si>
  <si>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</si>
  <si>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</si>
  <si>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</si>
  <si>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</si>
  <si>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</si>
  <si>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</si>
  <si>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</si>
  <si>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</si>
  <si>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</si>
  <si>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</si>
  <si>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</si>
  <si>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</si>
  <si>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</si>
  <si>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</si>
  <si>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</si>
  <si>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</si>
  <si>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</si>
  <si>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</si>
  <si>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</si>
  <si>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</si>
  <si>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</si>
  <si>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</si>
  <si>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</si>
  <si>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</si>
  <si>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</si>
  <si>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</si>
  <si>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</si>
  <si>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</si>
  <si>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</si>
  <si>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</si>
  <si>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</si>
  <si>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</si>
  <si>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</si>
  <si>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</si>
  <si>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</si>
  <si>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</si>
  <si>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</si>
  <si>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</si>
  <si>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</si>
  <si>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</si>
  <si>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</si>
  <si>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</si>
  <si>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</si>
  <si>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</si>
  <si>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</si>
  <si>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</si>
  <si>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</si>
  <si>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</si>
  <si>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</si>
  <si>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</si>
  <si>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</si>
  <si>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</si>
  <si>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</si>
  <si>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</si>
  <si>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</si>
  <si>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</si>
  <si>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</si>
  <si>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</si>
  <si>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</si>
  <si>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</si>
  <si>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</si>
  <si>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</si>
  <si>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</si>
  <si>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</si>
  <si>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</si>
  <si>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</si>
  <si>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</si>
  <si>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</si>
  <si>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</si>
  <si>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</si>
  <si>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</si>
  <si>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</si>
  <si>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</si>
  <si>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</si>
  <si>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</si>
  <si>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</si>
  <si>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</si>
  <si>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</si>
  <si>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</si>
  <si>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</si>
  <si>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</si>
  <si>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</si>
  <si>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</si>
  <si>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</si>
  <si>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</si>
  <si>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</si>
  <si>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</si>
  <si>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</si>
  <si>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</si>
  <si>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</si>
  <si>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</si>
  <si>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</si>
  <si>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</si>
  <si>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</si>
  <si>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</si>
  <si>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</si>
  <si>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</si>
  <si>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</si>
  <si>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</si>
  <si>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</si>
  <si>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</si>
  <si>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</si>
  <si>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</si>
  <si>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</si>
  <si>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</si>
  <si>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</si>
  <si>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</si>
  <si>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</si>
  <si>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</si>
  <si>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</si>
  <si>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</si>
  <si>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</si>
  <si>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</si>
  <si>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</si>
  <si>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</si>
  <si>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</si>
  <si>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</si>
  <si>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</si>
  <si>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</si>
  <si>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</si>
  <si>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</si>
  <si>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</si>
  <si>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</si>
  <si>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</si>
  <si>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</si>
  <si>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</si>
  <si>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</si>
  <si>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</si>
  <si>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</si>
  <si>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</si>
  <si>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</si>
  <si>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</si>
  <si>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</si>
  <si>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</si>
  <si>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</si>
  <si>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</si>
  <si>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</si>
  <si>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</si>
  <si>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</si>
  <si>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</si>
  <si>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</si>
  <si>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</si>
  <si>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</si>
  <si>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</si>
  <si>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</si>
  <si>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</si>
  <si>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</si>
  <si>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</si>
  <si>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</si>
  <si>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</si>
  <si>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</si>
  <si>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</si>
  <si>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</si>
  <si>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</si>
  <si>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</si>
  <si>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</si>
  <si>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</si>
  <si>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</si>
  <si>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</si>
  <si>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</si>
  <si>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</si>
  <si>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</si>
  <si>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</si>
  <si>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</si>
  <si>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</si>
  <si>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</si>
  <si>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</si>
  <si>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</si>
  <si>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</si>
  <si>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</si>
  <si>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</si>
  <si>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</si>
  <si>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</si>
  <si>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</si>
  <si>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</si>
  <si>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</si>
  <si>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</si>
  <si>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</si>
  <si>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</si>
  <si>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</si>
  <si>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</si>
  <si>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</si>
  <si>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</si>
  <si>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</si>
  <si>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</si>
  <si>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</si>
  <si>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</si>
  <si>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</si>
  <si>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</si>
  <si>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</si>
  <si>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</si>
  <si>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</si>
  <si>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</si>
  <si>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</si>
  <si>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</si>
  <si>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</si>
  <si>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</si>
  <si>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</si>
  <si>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</si>
  <si>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</si>
  <si>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</si>
  <si>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</si>
  <si>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</si>
  <si>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</si>
  <si>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</si>
  <si>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</si>
  <si>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</si>
  <si>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</si>
  <si>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</si>
  <si>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</si>
  <si>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</si>
  <si>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</si>
  <si>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</si>
  <si>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</si>
  <si>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</si>
  <si>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</si>
  <si>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</si>
  <si>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</si>
  <si>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</si>
  <si>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</si>
  <si>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</si>
  <si>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</si>
  <si>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</si>
  <si>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</si>
  <si>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</si>
  <si>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</si>
  <si>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</si>
  <si>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</si>
  <si>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</si>
  <si>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</si>
  <si>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</si>
  <si>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</si>
  <si>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</si>
  <si>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</si>
  <si>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</si>
  <si>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</si>
  <si>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</si>
  <si>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</si>
  <si>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</si>
  <si>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</si>
  <si>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</si>
  <si>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</si>
  <si>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</si>
  <si>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</si>
  <si>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</si>
  <si>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</si>
  <si>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</si>
  <si>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</si>
  <si>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</si>
  <si>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</si>
  <si>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</si>
  <si>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</si>
  <si>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</si>
  <si>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</si>
  <si>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</si>
  <si>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</si>
  <si>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</si>
  <si>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</si>
  <si>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</si>
  <si>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</si>
  <si>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</si>
  <si>
    <t>Name</t>
  </si>
  <si>
    <t>Hapa Pavilian</t>
  </si>
  <si>
    <t>123 Fake</t>
  </si>
  <si>
    <t>Hemohaha</t>
  </si>
  <si>
    <t>HI</t>
  </si>
  <si>
    <t>11111</t>
  </si>
  <si>
    <t>1985-12-19</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</si>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</sst>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borderId="0" fillId="0" fontId="0" numFmtId="0"/>
  </cellStyleXfs>
  <cellXfs count="1719">
    <xf borderId="0" fillId="0" fontId="0" numFmtId="0" xfId="0"/>
    <xf applyAlignment="1" applyFont="1" applyNumberFormat="1" borderId="0" fillId="0" fontId="2" numFmtId="49" xfId="0">
      <alignment horizontal="center"/>
    </xf>
    <xf applyBorder="1" applyFont="1" applyNumberFormat="1" borderId="0" fillId="0" fontId="3" numFmtId="49" xfId="0"/>
    <xf applyBorder="1" applyFont="1" applyNumberFormat="1" borderId="1" fillId="0" fontId="2" numFmtId="49" xfId="0"/>
    <xf applyFont="1" borderId="0" fillId="0" fontId="6" numFmtId="0" xfId="0"/>
    <xf applyFont="1" borderId="0" fillId="0" fontId="2" numFmtId="0" xfId="0"/>
    <xf applyBorder="1" applyFont="1" applyNumberFormat="1" borderId="0" fillId="0" fontId="2" numFmtId="49" xfId="0"/>
    <xf applyAlignment="1" applyFont="1" borderId="0" fillId="0" fontId="2" numFmtId="0" xfId="0">
      <alignment horizontal="center"/>
    </xf>
    <xf applyAlignment="1" applyFont="1" applyProtection="1" borderId="0" fillId="0" fontId="2" numFmtId="0" xfId="0">
      <alignment horizontal="center"/>
    </xf>
    <xf applyAlignment="1" applyBorder="1" applyFont="1" applyProtection="1" borderId="0" fillId="0" fontId="2" numFmtId="0" xfId="0">
      <alignment horizontal="center"/>
    </xf>
    <xf applyAlignment="1" applyFont="1" applyProtection="1" borderId="0" fillId="0" fontId="4" numFmtId="0" xfId="0">
      <alignment horizontal="centerContinuous"/>
    </xf>
    <xf applyAlignment="1" applyFont="1" applyProtection="1" borderId="0" fillId="0" fontId="3" numFmtId="0" xfId="0">
      <alignment horizontal="centerContinuous"/>
    </xf>
    <xf applyAlignment="1" applyFont="1" applyNumberFormat="1" borderId="0" fillId="0" fontId="3" numFmtId="165" xfId="0">
      <alignment horizontal="centerContinuous" vertical="center"/>
    </xf>
    <xf applyAlignment="1" applyFont="1" applyNumberFormat="1" borderId="0" fillId="0" fontId="2" numFmtId="165" xfId="0">
      <alignment horizontal="center"/>
    </xf>
    <xf applyAlignment="1" applyBorder="1" applyFill="1" applyFont="1" applyNumberFormat="1" applyProtection="1" borderId="2" fillId="0" fontId="2" numFmtId="1" xfId="0">
      <alignment horizontal="left"/>
    </xf>
    <xf applyAlignment="1" applyBorder="1" applyFill="1" applyFont="1" applyNumberFormat="1" applyProtection="1" borderId="8" fillId="0" fontId="2" numFmtId="1" xfId="0">
      <alignment horizontal="left"/>
    </xf>
    <xf applyAlignment="1" applyBorder="1" applyFill="1" applyFont="1" applyNumberFormat="1" applyProtection="1" borderId="22" fillId="0" fontId="2" numFmtId="11" xfId="0">
      <alignment horizontal="center"/>
    </xf>
    <xf applyAlignment="1" applyBorder="1" applyFill="1" applyFont="1" applyNumberFormat="1" applyProtection="1" borderId="22" fillId="0" fontId="2" numFmtId="2" xfId="0">
      <alignment horizontal="center"/>
    </xf>
    <xf applyBorder="1" applyFont="1" borderId="0" fillId="0" fontId="6" numFmtId="0" xfId="0"/>
    <xf applyBorder="1" applyFont="1" applyNumberFormat="1" borderId="0" fillId="0" fontId="6" numFmtId="165" xfId="0"/>
    <xf applyBorder="1" applyFont="1" borderId="9" fillId="0" fontId="2" numFmtId="0" xfId="0"/>
    <xf applyBorder="1" applyFont="1" borderId="0" fillId="0" fontId="2" numFmtId="0" xfId="0"/>
    <xf applyBorder="1" applyFont="1" borderId="10" fillId="0" fontId="2" numFmtId="0" xfId="0"/>
    <xf applyBorder="1" applyFont="1" borderId="11" fillId="0" fontId="6" numFmtId="0" xfId="0"/>
    <xf applyBorder="1" applyFont="1" applyNumberFormat="1" borderId="11" fillId="0" fontId="6" numFmtId="165" xfId="0"/>
    <xf applyFont="1" applyNumberFormat="1" borderId="0" fillId="0" fontId="6" numFmtId="165" xfId="0"/>
    <xf applyFont="1" applyNumberFormat="1" borderId="0" fillId="0" fontId="2" numFmtId="165" xfId="0"/>
    <xf applyAlignment="1" applyBorder="1" applyFill="1" applyFont="1" applyNumberFormat="1" applyProtection="1" borderId="0" fillId="0" fontId="2" numFmtId="1" xfId="0">
      <alignment horizontal="center"/>
    </xf>
    <xf applyBorder="1" applyFont="1" applyNumberFormat="1" borderId="12" fillId="0" fontId="6" numFmtId="165" xfId="0"/>
    <xf applyAlignment="1" applyBorder="1" applyFill="1" applyFont="1" applyNumberFormat="1" applyProtection="1" borderId="9" fillId="0" fontId="2" numFmtId="1" xfId="0">
      <alignment horizontal="left"/>
    </xf>
    <xf applyAlignment="1" applyBorder="1" applyFill="1" applyFont="1" applyNumberFormat="1" applyProtection="1" borderId="0" fillId="0" fontId="2" numFmtId="1" xfId="0">
      <alignment horizontal="left"/>
    </xf>
    <xf applyAlignment="1" applyBorder="1" applyFill="1" applyFont="1" applyNumberFormat="1" applyProtection="1" borderId="39" fillId="0" fontId="2" numFmtId="0" xfId="0">
      <alignment horizontal="left"/>
    </xf>
    <xf applyAlignment="1" applyBorder="1" applyFont="1" applyNumberFormat="1" borderId="0" fillId="0" fontId="2" numFmtId="165" xfId="0">
      <alignment horizontal="center"/>
    </xf>
    <xf applyAlignment="1" applyFont="1" borderId="0" fillId="0" fontId="4" numFmtId="0" xfId="0">
      <alignment horizontal="centerContinuous" wrapText="1"/>
    </xf>
    <xf applyAlignment="1" applyFont="1" borderId="0" fillId="0" fontId="13" numFmtId="0" xfId="0">
      <alignment horizontal="centerContinuous"/>
    </xf>
    <xf applyAlignment="1" applyBorder="1" applyFont="1" borderId="57" fillId="0" fontId="13" numFmtId="0" xfId="0">
      <alignment horizontal="center"/>
    </xf>
    <xf applyAlignment="1" applyBorder="1" applyFont="1" borderId="20" fillId="0" fontId="13" numFmtId="0" xfId="0">
      <alignment horizontal="center"/>
    </xf>
    <xf applyAlignment="1" applyBorder="1" applyFont="1" borderId="58" fillId="0" fontId="13" numFmtId="0" xfId="0">
      <alignment horizontal="center" wrapText="1"/>
    </xf>
    <xf applyAlignment="1" applyBorder="1" borderId="59" fillId="0" fontId="0" numFmtId="0" xfId="0">
      <alignment horizontal="center" wrapText="1"/>
    </xf>
    <xf applyAlignment="1" applyBorder="1" borderId="60" fillId="0" fontId="0" numFmtId="0" xfId="0">
      <alignment horizontal="center" vertical="center"/>
    </xf>
    <xf applyAlignment="1" applyBorder="1" borderId="61" fillId="0" fontId="0" numFmtId="0" xfId="0">
      <alignment horizontal="center" wrapText="1"/>
    </xf>
    <xf applyAlignment="1" applyBorder="1" borderId="62" fillId="0" fontId="0" numFmtId="0" xfId="0">
      <alignment horizontal="center" vertical="center"/>
    </xf>
    <xf applyBorder="1" borderId="2" fillId="0" fontId="0" numFmtId="0" xfId="0"/>
    <xf applyAlignment="1" applyBorder="1" borderId="8" fillId="0" fontId="0" numFmtId="0" xfId="0">
      <alignment horizontal="center"/>
    </xf>
    <xf applyAlignment="1" applyBorder="1" borderId="29" fillId="0" fontId="0" numFmtId="0" xfId="0">
      <alignment horizontal="center"/>
    </xf>
    <xf applyAlignment="1" applyBorder="1" borderId="0" fillId="0" fontId="0" numFmtId="0" xfId="0">
      <alignment horizontal="center"/>
    </xf>
    <xf applyAlignment="1" applyBorder="1" borderId="12" fillId="0" fontId="0" numFmtId="0" xfId="0">
      <alignment horizontal="center"/>
    </xf>
    <xf applyAlignment="1" applyBorder="1" borderId="11" fillId="0" fontId="0" numFmtId="0" xfId="0">
      <alignment horizontal="center"/>
    </xf>
    <xf applyAlignment="1" applyBorder="1" borderId="13" fillId="0" fontId="0" numFmtId="0" xfId="0">
      <alignment horizontal="center"/>
    </xf>
    <xf applyAlignment="1" borderId="0" fillId="0" fontId="0" numFmtId="0" xfId="0">
      <alignment horizontal="center"/>
    </xf>
    <xf applyAlignment="1" applyBorder="1" applyFont="1" borderId="0" fillId="0" fontId="6" numFmtId="0" xfId="0">
      <alignment horizontal="center"/>
    </xf>
    <xf applyAlignment="1" applyFont="1" applyNumberFormat="1" applyProtection="1" borderId="0" fillId="0" fontId="2" numFmtId="49" xfId="0">
      <alignment horizontal="center"/>
    </xf>
    <xf applyAlignment="1" applyFont="1" applyNumberFormat="1" applyProtection="1" borderId="0" fillId="0" fontId="3" numFmtId="49" xfId="0">
      <alignment horizontal="centerContinuous"/>
    </xf>
    <xf applyAlignment="1" applyFont="1" borderId="0" fillId="0" fontId="2" numFmtId="0" xfId="0">
      <alignment textRotation="90" vertical="center"/>
    </xf>
    <xf applyAlignment="1" applyBorder="1" applyFont="1" applyNumberFormat="1" borderId="59" fillId="0" fontId="2" numFmtId="1" xfId="0">
      <alignment horizontal="center"/>
    </xf>
    <xf applyAlignment="1" applyBorder="1" applyFill="1" applyFont="1" applyNumberFormat="1" borderId="59" fillId="0" fontId="2" numFmtId="1" xfId="0">
      <alignment horizontal="center"/>
    </xf>
    <xf applyAlignment="1" applyBorder="1" applyFont="1" applyNumberFormat="1" borderId="65" fillId="0" fontId="2" numFmtId="49" xfId="0">
      <alignment horizontal="left"/>
    </xf>
    <xf applyAlignment="1" applyBorder="1" applyFont="1" applyNumberFormat="1" borderId="89" fillId="0" fontId="2" numFmtId="1" xfId="0">
      <alignment horizontal="center"/>
    </xf>
    <xf applyAlignment="1" applyBorder="1" applyFill="1" applyFont="1" applyNumberFormat="1" borderId="59" fillId="2" fontId="2" numFmtId="1" xfId="0">
      <alignment horizontal="center"/>
    </xf>
    <xf applyAlignment="1" applyBorder="1" applyFill="1" applyFont="1" applyNumberFormat="1" applyProtection="1" borderId="37" fillId="2" fontId="2" numFmtId="1" xfId="0">
      <alignment horizontal="center"/>
    </xf>
    <xf applyAlignment="1" applyBorder="1" applyFill="1" applyFont="1" applyNumberFormat="1" applyProtection="1" borderId="61" fillId="2" fontId="2" numFmtId="1" xfId="0">
      <alignment horizontal="center"/>
    </xf>
    <xf applyAlignment="1" applyBorder="1" applyFill="1" applyFont="1" applyNumberFormat="1" applyProtection="1" borderId="61" fillId="0" fontId="2" numFmtId="1" xfId="0">
      <alignment horizontal="center"/>
    </xf>
    <xf applyAlignment="1" applyBorder="1" applyFill="1" applyFont="1" applyNumberFormat="1" borderId="61" fillId="0" fontId="2" numFmtId="1" xfId="0">
      <alignment horizontal="center"/>
    </xf>
    <xf applyAlignment="1" applyBorder="1" applyFill="1" applyFont="1" applyNumberFormat="1" borderId="61" fillId="2" fontId="2" numFmtId="1" xfId="0">
      <alignment horizontal="center"/>
    </xf>
    <xf applyAlignment="1" applyBorder="1" applyFont="1" applyNumberFormat="1" applyProtection="1" borderId="0" fillId="0" fontId="2" numFmtId="49" xfId="0">
      <alignment horizontal="center"/>
    </xf>
    <xf applyAlignment="1" applyBorder="1" applyFont="1" applyProtection="1" borderId="9" fillId="0" fontId="2" numFmtId="0" xfId="0">
      <alignment horizontal="left"/>
    </xf>
    <xf applyBorder="1" applyFill="1" applyFont="1" applyNumberFormat="1" borderId="9" fillId="0" fontId="3" numFmtId="49" xfId="0"/>
    <xf applyBorder="1" applyFill="1" applyFont="1" applyNumberFormat="1" borderId="9" fillId="0" fontId="2" numFmtId="49" xfId="0"/>
    <xf applyBorder="1" applyFill="1" applyFont="1" applyNumberFormat="1" borderId="0" fillId="0" fontId="2" numFmtId="49" xfId="0"/>
    <xf applyBorder="1" applyFill="1" applyFont="1" applyNumberFormat="1" borderId="10" fillId="0" fontId="2" numFmtId="49" xfId="0"/>
    <xf applyAlignment="1" applyBorder="1" applyFont="1" applyProtection="1" borderId="31" fillId="0" fontId="3" numFmtId="0" xfId="0">
      <alignment horizontal="centerContinuous" vertical="center"/>
    </xf>
    <xf applyAlignment="1" applyBorder="1" applyFont="1" applyNumberFormat="1" applyProtection="1" borderId="8" fillId="0" fontId="3" numFmtId="11" xfId="0">
      <alignment horizontal="centerContinuous"/>
    </xf>
    <xf applyAlignment="1" applyBorder="1" applyFill="1" applyFont="1" applyNumberFormat="1" applyProtection="1" borderId="8" fillId="0" fontId="2" numFmtId="11" xfId="0">
      <alignment horizontal="centerContinuous"/>
    </xf>
    <xf applyAlignment="1" applyBorder="1" applyFont="1" applyNumberFormat="1" applyProtection="1" borderId="8" fillId="0" fontId="2" numFmtId="11" xfId="0">
      <alignment horizontal="centerContinuous"/>
    </xf>
    <xf applyAlignment="1" applyBorder="1" applyFill="1" applyFont="1" applyNumberFormat="1" applyProtection="1" borderId="8" fillId="0" fontId="2" numFmtId="49" xfId="0">
      <alignment horizontal="centerContinuous"/>
    </xf>
    <xf applyAlignment="1" applyBorder="1" applyFont="1" applyNumberFormat="1" applyProtection="1" borderId="8" fillId="0" fontId="2" numFmtId="165" xfId="0">
      <alignment horizontal="centerContinuous"/>
    </xf>
    <xf applyAlignment="1" applyBorder="1" applyFont="1" applyNumberFormat="1" applyProtection="1" borderId="29" fillId="0" fontId="2" numFmtId="49" xfId="0">
      <alignment horizontal="centerContinuous"/>
    </xf>
    <xf applyAlignment="1" applyBorder="1" applyFont="1" applyNumberFormat="1" applyProtection="1" borderId="24" fillId="0" fontId="7" numFmtId="11" xfId="0">
      <alignment horizontal="center" textRotation="90" vertical="center"/>
    </xf>
    <xf applyAlignment="1" applyBorder="1" applyFont="1" applyNumberFormat="1" applyProtection="1" borderId="103" fillId="0" fontId="7" numFmtId="11" xfId="0">
      <alignment horizontal="center" textRotation="90" vertical="center"/>
    </xf>
    <xf applyAlignment="1" applyBorder="1" applyFont="1" applyNumberFormat="1" applyProtection="1" borderId="24" fillId="0" fontId="3" numFmtId="11" xfId="0">
      <alignment horizontal="center" textRotation="90" vertical="center"/>
    </xf>
    <xf applyAlignment="1" applyBorder="1" applyFont="1" applyNumberFormat="1" applyProtection="1" borderId="24" fillId="0" fontId="3" numFmtId="49" xfId="0">
      <alignment horizontal="center" textRotation="90" vertical="center"/>
    </xf>
    <xf applyAlignment="1" applyBorder="1" applyFont="1" applyNumberFormat="1" applyProtection="1" borderId="24" fillId="0" fontId="3" numFmtId="165" xfId="0">
      <alignment horizontal="center" textRotation="90" vertical="center"/>
    </xf>
    <xf applyAlignment="1" applyBorder="1" applyFont="1" applyNumberFormat="1" applyProtection="1" borderId="104" fillId="0" fontId="7" numFmtId="165" xfId="0">
      <alignment horizontal="center" textRotation="90" vertical="center"/>
    </xf>
    <xf applyAlignment="1" applyBorder="1" applyFont="1" applyNumberFormat="1" applyProtection="1" borderId="28" fillId="0" fontId="3" numFmtId="49" xfId="0">
      <alignment horizontal="left"/>
    </xf>
    <xf applyAlignment="1" applyBorder="1" applyFont="1" applyNumberFormat="1" applyProtection="1" borderId="37" fillId="0" fontId="2" numFmtId="1" xfId="0">
      <alignment horizontal="center"/>
    </xf>
    <xf applyAlignment="1" applyBorder="1" applyFont="1" applyNumberFormat="1" applyProtection="1" borderId="59" fillId="0" fontId="2" numFmtId="1" xfId="0">
      <alignment horizontal="center"/>
    </xf>
    <xf applyAlignment="1" applyBorder="1" applyFill="1" applyFont="1" applyNumberFormat="1" applyProtection="1" borderId="59" fillId="2" fontId="2" numFmtId="1" xfId="0">
      <alignment horizontal="center"/>
    </xf>
    <xf applyAlignment="1" applyBorder="1" applyFill="1" applyFont="1" applyNumberFormat="1" applyProtection="1" borderId="59" fillId="0" fontId="2" numFmtId="1" xfId="0">
      <alignment horizontal="center"/>
    </xf>
    <xf applyAlignment="1" applyFont="1" borderId="0" fillId="0" fontId="6" numFmtId="0" xfId="0">
      <alignment horizontal="left"/>
    </xf>
    <xf applyBorder="1" applyFont="1" applyNumberFormat="1" borderId="94" fillId="0" fontId="2" numFmtId="49" xfId="0"/>
    <xf applyFont="1" applyNumberFormat="1" applyProtection="1" borderId="0" fillId="0" fontId="18" numFmtId="0" xfId="0">
      <protection hidden="1"/>
    </xf>
    <xf applyAlignment="1" applyFont="1" applyNumberFormat="1" applyProtection="1" borderId="0" fillId="0" fontId="19" numFmtId="0" xfId="0">
      <alignment horizontal="centerContinuous" vertical="center" wrapText="1"/>
      <protection hidden="1"/>
    </xf>
    <xf applyAlignment="1" applyFont="1" applyNumberFormat="1" applyProtection="1" borderId="0" fillId="0" fontId="20" numFmtId="0" xfId="0">
      <alignment horizontal="centerContinuous" vertical="center"/>
      <protection hidden="1"/>
    </xf>
    <xf applyAlignment="1" applyBorder="1" applyFont="1" applyProtection="1" borderId="0" fillId="0" fontId="2" numFmtId="0" xfId="0">
      <alignment horizontal="center"/>
      <protection hidden="1"/>
    </xf>
    <xf applyAlignment="1" applyBorder="1" applyFont="1" applyProtection="1" borderId="0" fillId="0" fontId="6" numFmtId="0" xfId="0">
      <alignment horizontal="left"/>
      <protection hidden="1"/>
    </xf>
    <xf applyFont="1" applyProtection="1" borderId="0" fillId="0" fontId="6" numFmtId="0" xfId="0">
      <protection hidden="1"/>
    </xf>
    <xf applyBorder="1" applyFill="1" applyFont="1" applyNumberFormat="1" applyProtection="1" borderId="0" fillId="0" fontId="18" numFmtId="0" xfId="0">
      <protection hidden="1"/>
    </xf>
    <xf applyAlignment="1" applyBorder="1" applyFill="1" applyFont="1" applyNumberFormat="1" applyProtection="1" borderId="0" fillId="0" fontId="23" numFmtId="0" xfId="0">
      <alignment horizontal="center"/>
      <protection hidden="1"/>
    </xf>
    <xf applyBorder="1" applyFill="1" applyFont="1" applyNumberFormat="1" applyProtection="1" borderId="2" fillId="3" fontId="18" numFmtId="0" xfId="0">
      <protection hidden="1"/>
    </xf>
    <xf applyAlignment="1" applyProtection="1" borderId="0" fillId="0" fontId="0" numFmtId="0" xfId="0">
      <alignment wrapText="1"/>
      <protection hidden="1"/>
    </xf>
    <xf applyAlignment="1" applyBorder="1" applyFill="1" applyFont="1" applyProtection="1" borderId="9" fillId="3" fontId="25" numFmtId="0" xfId="0">
      <alignment horizontal="left" vertical="center"/>
      <protection hidden="1"/>
    </xf>
    <xf applyBorder="1" applyFill="1" applyFont="1" applyNumberFormat="1" applyProtection="1" borderId="117" fillId="3" fontId="18" numFmtId="0" xfId="0">
      <protection hidden="1"/>
    </xf>
    <xf applyAlignment="1" applyBorder="1" applyFill="1" applyFont="1" applyProtection="1" borderId="117" fillId="3" fontId="1" numFmtId="0" xfId="0">
      <alignment wrapText="1"/>
      <protection hidden="1"/>
    </xf>
    <xf applyAlignment="1" applyBorder="1" applyFont="1" applyNumberFormat="1" applyProtection="1" borderId="0" fillId="0" fontId="6" numFmtId="49" xfId="0">
      <alignment horizontal="left"/>
      <protection hidden="1"/>
    </xf>
    <xf applyBorder="1" applyFill="1" applyFont="1" applyNumberFormat="1" applyProtection="1" borderId="9" fillId="3" fontId="18" numFmtId="0" xfId="0">
      <protection hidden="1"/>
    </xf>
    <xf applyAlignment="1" applyBorder="1" applyFill="1" applyFont="1" applyProtection="1" borderId="0" fillId="4" fontId="25" numFmtId="0" xfId="0">
      <alignment horizontal="right" vertical="center"/>
      <protection hidden="1"/>
    </xf>
    <xf applyAlignment="1" applyBorder="1" applyFill="1" applyFont="1" applyProtection="1" borderId="8" fillId="4" fontId="25" numFmtId="0" xfId="0">
      <alignment horizontal="center" wrapText="1"/>
      <protection hidden="1"/>
    </xf>
    <xf applyBorder="1" applyFill="1" applyFont="1" applyNumberFormat="1" applyProtection="1" borderId="10" fillId="4" fontId="18" numFmtId="0" xfId="0">
      <protection hidden="1"/>
    </xf>
    <xf applyAlignment="1" applyBorder="1" applyFill="1" applyFont="1" applyNumberFormat="1" applyProtection="1" borderId="11" fillId="4" fontId="21" numFmtId="2" xfId="0">
      <alignment horizontal="center" vertical="center" wrapText="1"/>
      <protection hidden="1"/>
    </xf>
    <xf applyAlignment="1" applyBorder="1" applyFill="1" applyFont="1" applyProtection="1" borderId="11" fillId="4" fontId="1" numFmtId="0" xfId="0">
      <alignment wrapText="1"/>
      <protection hidden="1"/>
    </xf>
    <xf applyAlignment="1" applyBorder="1" applyFill="1" applyFont="1" applyProtection="1" borderId="13" fillId="4" fontId="1" numFmtId="0" xfId="0">
      <alignment wrapText="1"/>
      <protection hidden="1"/>
    </xf>
    <xf applyBorder="1" applyFill="1" applyFont="1" applyNumberFormat="1" applyProtection="1" borderId="9" fillId="0" fontId="18" numFmtId="0" xfId="0">
      <protection hidden="1"/>
    </xf>
    <xf applyBorder="1" applyFill="1" applyFont="1" applyNumberFormat="1" applyProtection="1" borderId="10" fillId="3" fontId="18" numFmtId="0" xfId="0">
      <protection hidden="1"/>
    </xf>
    <xf applyAlignment="1" applyBorder="1" applyFill="1" applyFont="1" applyNumberFormat="1" applyProtection="1" borderId="11" fillId="3" fontId="25" numFmtId="0" xfId="0">
      <alignment horizontal="right" vertical="center" wrapText="1"/>
      <protection hidden="1"/>
    </xf>
    <xf applyAlignment="1" applyBorder="1" applyFill="1" applyFont="1" applyNumberFormat="1" applyProtection="1" borderId="0" fillId="4" fontId="26" numFmtId="0" xfId="0">
      <alignment horizontal="center" vertical="top" wrapText="1"/>
      <protection hidden="1"/>
    </xf>
    <xf applyBorder="1" applyFill="1" applyFont="1" applyNumberFormat="1" applyProtection="1" borderId="0" fillId="4" fontId="18" numFmtId="0" xfId="0">
      <protection hidden="1"/>
    </xf>
    <xf applyAlignment="1" applyBorder="1" applyFill="1" applyProtection="1" borderId="0" fillId="4" fontId="0" numFmtId="0" xfId="0">
      <alignment vertical="top" wrapText="1"/>
      <protection hidden="1"/>
    </xf>
    <xf applyAlignment="1" applyBorder="1" applyFill="1" applyFont="1" applyProtection="1" borderId="0" fillId="4" fontId="27" numFmtId="0" xfId="0">
      <alignment horizontal="right" vertical="top" wrapText="1"/>
      <protection hidden="1"/>
    </xf>
    <xf applyAlignment="1" applyBorder="1" applyFill="1" applyFont="1" applyProtection="1" borderId="11" fillId="3" fontId="6" numFmtId="0" xfId="0">
      <alignment horizontal="right" vertical="top" wrapText="1"/>
      <protection hidden="1"/>
    </xf>
    <xf applyAlignment="1" applyBorder="1" applyFill="1" applyFont="1" applyProtection="1" borderId="11" fillId="3" fontId="6" numFmtId="0" xfId="0">
      <alignment vertical="top" wrapText="1"/>
      <protection hidden="1"/>
    </xf>
    <xf applyAlignment="1" applyBorder="1" applyFill="1" applyProtection="1" borderId="11" fillId="3" fontId="0" numFmtId="0" xfId="0">
      <alignment vertical="top" wrapText="1"/>
      <protection hidden="1"/>
    </xf>
    <xf applyAlignment="1" applyBorder="1" applyFill="1" applyFont="1" applyNumberFormat="1" applyProtection="1" borderId="118" fillId="2" fontId="32" numFmtId="165" xfId="0">
      <alignment horizontal="left" wrapText="1"/>
      <protection hidden="1"/>
    </xf>
    <xf applyAlignment="1" applyBorder="1" applyFont="1" applyProtection="1" borderId="0" fillId="0" fontId="13" numFmtId="0" xfId="0">
      <protection hidden="1"/>
    </xf>
    <xf applyAlignment="1" applyFont="1" applyProtection="1" borderId="0" fillId="0" fontId="13" numFmtId="0" xfId="0">
      <alignment horizontal="left"/>
      <protection hidden="1"/>
    </xf>
    <xf applyAlignment="1" applyFont="1" applyProtection="1" borderId="0" fillId="0" fontId="13" numFmtId="0" xfId="0">
      <alignment horizontal="left" wrapText="1"/>
      <protection hidden="1"/>
    </xf>
    <xf applyAlignment="1" applyFont="1" applyProtection="1" borderId="0" fillId="0" fontId="6" numFmtId="0" xfId="0">
      <alignment horizontal="left"/>
      <protection hidden="1"/>
    </xf>
    <xf applyAlignment="1" applyFont="1" applyProtection="1" borderId="0" fillId="0" fontId="14" numFmtId="0" xfId="0">
      <alignment horizontal="left"/>
      <protection hidden="1"/>
    </xf>
    <xf applyBorder="1" applyFont="1" applyNumberFormat="1" applyProtection="1" borderId="0" fillId="0" fontId="6" numFmtId="49" xfId="0">
      <protection hidden="1"/>
    </xf>
    <xf applyBorder="1" applyFill="1" applyFont="1" applyNumberFormat="1" applyProtection="1" borderId="9" fillId="5" fontId="18" numFmtId="0" xfId="0">
      <protection hidden="1"/>
    </xf>
    <xf applyBorder="1" applyFill="1" applyFont="1" applyNumberFormat="1" applyProtection="1" borderId="0" fillId="5" fontId="18" numFmtId="0" xfId="0">
      <protection hidden="1"/>
    </xf>
    <xf applyBorder="1" applyFill="1" applyFont="1" applyNumberFormat="1" applyProtection="1" borderId="0" fillId="5" fontId="25" numFmtId="0" xfId="0">
      <protection hidden="1"/>
    </xf>
    <xf applyAlignment="1" applyBorder="1" applyFill="1" applyFont="1" applyNumberFormat="1" applyProtection="1" borderId="0" fillId="5" fontId="25" numFmtId="0" xfId="0">
      <alignment horizontal="center"/>
      <protection hidden="1"/>
    </xf>
    <xf applyBorder="1" applyFill="1" applyFont="1" applyNumberFormat="1" applyProtection="1" borderId="12" fillId="5" fontId="18" numFmtId="0" xfId="0">
      <protection hidden="1"/>
    </xf>
    <xf applyAlignment="1" applyBorder="1" applyFill="1" applyFont="1" applyNumberFormat="1" applyProtection="1" borderId="119" fillId="5" fontId="32" numFmtId="0" xfId="0">
      <alignment horizontal="center" vertical="center" wrapText="1"/>
      <protection hidden="1"/>
    </xf>
    <xf applyAlignment="1" applyBorder="1" applyFill="1" applyFont="1" applyNumberFormat="1" applyProtection="1" borderId="0" fillId="5" fontId="33" numFmtId="0" xfId="0">
      <alignment horizontal="right" vertical="top"/>
      <protection hidden="1"/>
    </xf>
    <xf applyAlignment="1" applyBorder="1" applyFill="1" applyFont="1" applyNumberFormat="1" applyProtection="1" borderId="120" fillId="5" fontId="32" numFmtId="165" xfId="0">
      <alignment horizontal="center"/>
      <protection hidden="1"/>
    </xf>
    <xf applyAlignment="1" applyBorder="1" applyFill="1" applyFont="1" applyNumberFormat="1" applyProtection="1" borderId="0" fillId="5" fontId="32" numFmtId="0" xfId="0">
      <alignment horizontal="center" wrapText="1"/>
      <protection hidden="1"/>
    </xf>
    <xf applyAlignment="1" applyBorder="1" applyFill="1" applyFont="1" applyNumberFormat="1" applyProtection="1" borderId="0" fillId="5" fontId="25" numFmtId="0" xfId="0">
      <alignment horizontal="center" vertical="center"/>
      <protection hidden="1"/>
    </xf>
    <xf applyAlignment="1" applyBorder="1" applyFill="1" applyFont="1" applyNumberFormat="1" applyProtection="1" borderId="0" fillId="5" fontId="32" numFmtId="0" xfId="0">
      <alignment horizontal="center" vertical="center" wrapText="1"/>
      <protection hidden="1"/>
    </xf>
    <xf applyBorder="1" applyFill="1" applyFont="1" applyNumberFormat="1" applyProtection="1" borderId="10" fillId="5" fontId="18" numFmtId="0" xfId="0">
      <protection hidden="1"/>
    </xf>
    <xf applyBorder="1" applyFill="1" applyFont="1" applyNumberFormat="1" applyProtection="1" borderId="11" fillId="5" fontId="18" numFmtId="0" xfId="0">
      <protection hidden="1"/>
    </xf>
    <xf applyAlignment="1" applyBorder="1" applyFill="1" applyFont="1" applyNumberFormat="1" applyProtection="1" borderId="11" fillId="5" fontId="18" numFmtId="0" xfId="0">
      <alignment horizontal="center"/>
      <protection hidden="1"/>
    </xf>
    <xf applyBorder="1" applyFill="1" applyFont="1" applyNumberFormat="1" applyProtection="1" borderId="13" fillId="5" fontId="18" numFmtId="0" xfId="0">
      <protection hidden="1"/>
    </xf>
    <xf applyAlignment="1" applyFont="1" applyNumberFormat="1" applyProtection="1" borderId="0" fillId="0" fontId="18" numFmtId="0" xfId="0">
      <alignment horizontal="center"/>
      <protection hidden="1"/>
    </xf>
    <xf applyFont="1" applyNumberFormat="1" applyProtection="1" borderId="0" fillId="0" fontId="20" numFmtId="0" xfId="0">
      <protection hidden="1"/>
    </xf>
    <xf applyAlignment="1" applyFont="1" applyNumberFormat="1" applyProtection="1" borderId="0" fillId="0" fontId="20" numFmtId="0" xfId="0">
      <alignment wrapText="1"/>
      <protection hidden="1"/>
    </xf>
    <xf applyAlignment="1" applyBorder="1" applyFont="1" applyProtection="1" borderId="0" fillId="0" fontId="3" numFmtId="0" xfId="0">
      <alignment horizontal="left"/>
      <protection hidden="1"/>
    </xf>
    <xf applyBorder="1" applyFont="1" applyNumberFormat="1" applyProtection="1" borderId="0" fillId="0" fontId="2" numFmtId="49" xfId="0">
      <protection hidden="1"/>
    </xf>
    <xf applyAlignment="1" applyFont="1" applyNumberFormat="1" applyProtection="1" borderId="0" fillId="0" fontId="18" numFmtId="0" xfId="0">
      <alignment horizontal="centerContinuous"/>
      <protection hidden="1"/>
    </xf>
    <xf applyProtection="1" borderId="0" fillId="0" fontId="0" numFmtId="0" xfId="0">
      <protection hidden="1"/>
    </xf>
    <xf applyBorder="1" applyFont="1" applyNumberFormat="1" applyProtection="1" borderId="0" fillId="0" fontId="3" numFmtId="49" xfId="0">
      <protection hidden="1"/>
    </xf>
    <xf applyAlignment="1" applyBorder="1" applyFont="1" applyProtection="1" borderId="0" fillId="0" fontId="2" numFmtId="0" xfId="0">
      <alignment horizontal="left"/>
      <protection hidden="1"/>
    </xf>
    <xf applyAlignment="1" applyBorder="1" applyFont="1" applyNumberFormat="1" applyProtection="1" borderId="0" fillId="0" fontId="2" numFmtId="49" xfId="0">
      <alignment horizontal="left"/>
      <protection hidden="1"/>
    </xf>
    <xf applyAlignment="1" applyBorder="1" applyFont="1" applyNumberFormat="1" applyProtection="1" borderId="0" fillId="0" fontId="3" numFmtId="49" xfId="0">
      <alignment horizontal="left"/>
      <protection hidden="1"/>
    </xf>
    <xf applyBorder="1" applyFont="1" applyProtection="1" borderId="0" fillId="0" fontId="2" numFmtId="0" xfId="0">
      <protection hidden="1"/>
    </xf>
    <xf applyBorder="1" applyFont="1" applyProtection="1" borderId="0" fillId="0" fontId="6" numFmtId="0" xfId="0">
      <protection hidden="1"/>
    </xf>
    <xf applyAlignment="1" applyBorder="1" applyProtection="1" borderId="73" fillId="0" fontId="0" numFmtId="0" xfId="0">
      <alignment horizontal="center"/>
      <protection hidden="1"/>
    </xf>
    <xf applyAlignment="1" applyBorder="1" applyProtection="1" borderId="122" fillId="0" fontId="0" numFmtId="0" xfId="0">
      <alignment horizontal="center"/>
      <protection hidden="1"/>
    </xf>
    <xf applyAlignment="1" applyFont="1" applyNumberFormat="1" borderId="0" fillId="0" fontId="20" numFmtId="0" xfId="0">
      <alignment horizontal="centerContinuous"/>
    </xf>
    <xf applyAlignment="1" borderId="0" fillId="0" fontId="0" numFmtId="0" xfId="0">
      <alignment horizontal="centerContinuous"/>
    </xf>
    <xf applyAlignment="1" applyFont="1" applyNumberFormat="1" applyProtection="1" borderId="0" fillId="0" fontId="21" numFmtId="0" xfId="0">
      <alignment horizontal="centerContinuous" vertical="center"/>
      <protection hidden="1"/>
    </xf>
    <xf applyAlignment="1" applyFont="1" applyProtection="1" borderId="0" fillId="0" fontId="23" numFmtId="0" xfId="0">
      <alignment horizontal="centerContinuous"/>
      <protection hidden="1"/>
    </xf>
    <xf applyAlignment="1" applyProtection="1" borderId="0" fillId="0" fontId="0" numFmtId="0" xfId="0">
      <alignment horizontal="centerContinuous"/>
      <protection hidden="1"/>
    </xf>
    <xf applyAlignment="1" applyProtection="1" borderId="0" fillId="0" fontId="0" numFmtId="0" xfId="0">
      <alignment horizontal="center"/>
      <protection hidden="1"/>
    </xf>
    <xf applyBorder="1" applyFont="1" applyProtection="1" borderId="123" fillId="0" fontId="13" numFmtId="0" xfId="0">
      <protection hidden="1"/>
    </xf>
    <xf applyAlignment="1" applyBorder="1" applyFont="1" applyProtection="1" borderId="124" fillId="0" fontId="13" numFmtId="0" xfId="0">
      <alignment horizontal="center"/>
      <protection hidden="1"/>
    </xf>
    <xf applyAlignment="1" applyBorder="1" applyFont="1" applyProtection="1" borderId="125" fillId="0" fontId="13" numFmtId="0" xfId="0">
      <alignment horizontal="center" wrapText="1"/>
      <protection hidden="1"/>
    </xf>
    <xf applyBorder="1" applyProtection="1" borderId="67" fillId="0" fontId="0" numFmtId="0" xfId="0">
      <protection hidden="1"/>
    </xf>
    <xf applyAlignment="1" applyBorder="1" applyProtection="1" borderId="0" fillId="0" fontId="0" numFmtId="0" xfId="0">
      <alignment horizontal="center"/>
      <protection hidden="1"/>
    </xf>
    <xf applyBorder="1" applyFill="1" applyProtection="1" borderId="67" fillId="0" fontId="0" numFmtId="0" xfId="0">
      <protection hidden="1"/>
    </xf>
    <xf applyBorder="1" applyFill="1" applyProtection="1" borderId="126" fillId="0" fontId="0" numFmtId="0" xfId="0">
      <protection hidden="1"/>
    </xf>
    <xf applyAlignment="1" applyBorder="1" applyProtection="1" borderId="77" fillId="0" fontId="0" numFmtId="0" xfId="0">
      <alignment horizontal="center"/>
      <protection hidden="1"/>
    </xf>
    <xf applyBorder="1" applyProtection="1" borderId="126" fillId="0" fontId="0" numFmtId="0" xfId="0">
      <protection hidden="1"/>
    </xf>
    <xf applyAlignment="1" applyBorder="1" applyFont="1" applyNumberFormat="1" applyProtection="1" borderId="0" fillId="0" fontId="6" numFmtId="11" xfId="0">
      <alignment horizontal="center" vertical="center"/>
      <protection hidden="1"/>
    </xf>
    <xf applyAlignment="1" applyBorder="1" applyFont="1" applyProtection="1" borderId="0" fillId="0" fontId="6" numFmtId="0" xfId="0">
      <alignment horizontal="center"/>
      <protection hidden="1"/>
    </xf>
    <xf applyAlignment="1" applyBorder="1" applyFont="1" applyProtection="1" borderId="77" fillId="0" fontId="6" numFmtId="0" xfId="0">
      <alignment horizontal="center"/>
      <protection hidden="1"/>
    </xf>
    <xf applyAlignment="1" applyBorder="1" applyFont="1" applyNumberFormat="1" applyProtection="1" borderId="67" fillId="0" fontId="6" numFmtId="11" xfId="0">
      <alignment vertical="center"/>
      <protection hidden="1"/>
    </xf>
    <xf applyAlignment="1" applyBorder="1" applyFont="1" applyNumberFormat="1" applyProtection="1" borderId="0" fillId="0" fontId="47" numFmtId="0" xfId="0">
      <alignment horizontal="center"/>
      <protection hidden="1"/>
    </xf>
    <xf applyAlignment="1" applyBorder="1" applyFont="1" applyNumberFormat="1" applyProtection="1" borderId="67" fillId="0" fontId="6" numFmtId="49" xfId="0">
      <alignment vertical="center"/>
      <protection hidden="1"/>
    </xf>
    <xf applyAlignment="1" applyBorder="1" applyFont="1" applyNumberFormat="1" applyProtection="1" borderId="67" fillId="0" fontId="6" numFmtId="165" xfId="0">
      <alignment vertical="center"/>
      <protection hidden="1"/>
    </xf>
    <xf applyAlignment="1" applyBorder="1" applyFont="1" applyNumberFormat="1" applyProtection="1" borderId="67" fillId="0" fontId="6" numFmtId="49" xfId="0">
      <protection hidden="1"/>
    </xf>
    <xf applyAlignment="1" applyBorder="1" applyFont="1" applyProtection="1" borderId="0" fillId="0" fontId="47" numFmtId="0" xfId="0">
      <alignment wrapText="1"/>
      <protection hidden="1"/>
    </xf>
    <xf applyAlignment="1" applyBorder="1" applyProtection="1" borderId="0" fillId="0" fontId="0" numFmtId="0" xfId="0">
      <alignment horizontal="center" wrapText="1"/>
      <protection hidden="1"/>
    </xf>
    <xf applyBorder="1" borderId="0" fillId="0" fontId="0" numFmtId="0" xfId="0"/>
    <xf applyAlignment="1" applyBorder="1" applyFill="1" applyFont="1" applyProtection="1" borderId="127" fillId="6" fontId="25" numFmtId="0" xfId="0">
      <alignment horizontal="center" vertical="center" wrapText="1"/>
      <protection hidden="1" locked="0"/>
    </xf>
    <xf applyAlignment="1" applyBorder="1" applyFill="1" applyFont="1" applyNumberFormat="1" applyProtection="1" borderId="9" fillId="4" fontId="25" numFmtId="0" xfId="0">
      <alignment horizontal="right" vertical="center" wrapText="1"/>
      <protection hidden="1"/>
    </xf>
    <xf applyAlignment="1" applyProtection="1" borderId="0" fillId="0" fontId="0" numFmtId="0" xfId="0">
      <protection hidden="1"/>
    </xf>
    <xf applyAlignment="1" borderId="0" fillId="0" fontId="0" numFmtId="0" xfId="0">
      <alignment horizontal="center" wrapText="1"/>
    </xf>
    <xf applyAlignment="1" applyFont="1" borderId="0" fillId="0" fontId="22" numFmtId="0" xfId="0">
      <alignment horizontal="center"/>
    </xf>
    <xf applyAlignment="1" applyBorder="1" applyFont="1" applyNumberFormat="1" applyProtection="1" borderId="12" fillId="0" fontId="6" numFmtId="165" xfId="0">
      <alignment horizontal="center" wrapText="1"/>
      <protection hidden="1"/>
    </xf>
    <xf applyAlignment="1" applyProtection="1" borderId="0" fillId="0" fontId="0" numFmtId="0" xfId="0">
      <alignment horizontal="center" wrapText="1"/>
      <protection hidden="1"/>
    </xf>
    <xf applyAlignment="1" applyBorder="1" applyFont="1" applyProtection="1" borderId="67" fillId="0" fontId="46" numFmtId="0" xfId="0">
      <alignment horizontal="center" wrapText="1"/>
      <protection hidden="1"/>
    </xf>
    <xf applyAlignment="1" applyBorder="1" applyProtection="1" borderId="67" fillId="0" fontId="0" numFmtId="0" xfId="0">
      <alignment horizontal="center" wrapText="1"/>
      <protection hidden="1"/>
    </xf>
    <xf applyAlignment="1" applyFont="1" applyNumberFormat="1" borderId="0" fillId="0" fontId="39" numFmtId="0" xfId="0">
      <alignment horizontal="left"/>
    </xf>
    <xf applyAlignment="1" applyFont="1" applyProtection="1" borderId="0" fillId="0" fontId="22" numFmtId="0" xfId="0">
      <alignment horizontal="centerContinuous" wrapText="1"/>
      <protection hidden="1"/>
    </xf>
    <xf applyFont="1" applyProtection="1" borderId="0" fillId="0" fontId="18" numFmtId="0" xfId="0">
      <protection hidden="1"/>
    </xf>
    <xf applyBorder="1" applyFont="1" applyProtection="1" borderId="9" fillId="0" fontId="18" numFmtId="0" xfId="0">
      <protection hidden="1"/>
    </xf>
    <xf applyBorder="1" applyFont="1" applyProtection="1" borderId="10" fillId="0" fontId="18" numFmtId="0" xfId="0">
      <protection hidden="1"/>
    </xf>
    <xf applyFont="1" applyNumberFormat="1" applyProtection="1" borderId="0" fillId="0" fontId="25" numFmtId="0" xfId="0">
      <protection hidden="1"/>
    </xf>
    <xf applyAlignment="1" applyBorder="1" applyFont="1" applyProtection="1" borderId="0" fillId="0" fontId="25" numFmtId="0" xfId="0">
      <protection hidden="1"/>
    </xf>
    <xf applyBorder="1" applyFill="1" applyFont="1" applyNumberFormat="1" applyProtection="1" borderId="2" fillId="0" fontId="18" numFmtId="0" xfId="0">
      <protection hidden="1"/>
    </xf>
    <xf applyBorder="1" applyFill="1" applyFont="1" applyNumberFormat="1" applyProtection="1" borderId="8" fillId="0" fontId="18" numFmtId="0" xfId="0">
      <protection hidden="1"/>
    </xf>
    <xf applyAlignment="1" applyBorder="1" applyFill="1" applyFont="1" applyNumberFormat="1" applyProtection="1" borderId="8" fillId="0" fontId="25" numFmtId="0" xfId="0">
      <alignment horizontal="right" vertical="center" wrapText="1"/>
      <protection hidden="1"/>
    </xf>
    <xf applyAlignment="1" applyBorder="1" applyFill="1" applyFont="1" applyProtection="1" borderId="8" fillId="0" fontId="25" numFmtId="0" xfId="0">
      <alignment horizontal="center" vertical="center"/>
      <protection hidden="1"/>
    </xf>
    <xf applyAlignment="1" applyBorder="1" applyFill="1" applyFont="1" applyProtection="1" borderId="8" fillId="0" fontId="29" numFmtId="0" xfId="0">
      <alignment vertical="top" wrapText="1"/>
      <protection hidden="1"/>
    </xf>
    <xf applyBorder="1" applyFill="1" applyFont="1" applyNumberFormat="1" applyProtection="1" borderId="29" fillId="0" fontId="18" numFmtId="0" xfId="0">
      <protection hidden="1"/>
    </xf>
    <xf applyAlignment="1" applyBorder="1" applyFill="1" applyFont="1" applyNumberFormat="1" applyProtection="1" borderId="0" fillId="0" fontId="25" numFmtId="0" xfId="0">
      <alignment horizontal="center" vertical="center"/>
      <protection hidden="1"/>
    </xf>
    <xf applyAlignment="1" applyBorder="1" applyFill="1" applyFont="1" applyNumberFormat="1" applyProtection="1" borderId="0" fillId="0" fontId="33" numFmtId="0" xfId="0">
      <alignment horizontal="left" vertical="center"/>
      <protection hidden="1"/>
    </xf>
    <xf applyAlignment="1" applyBorder="1" applyFill="1" applyFont="1" applyNumberFormat="1" applyProtection="1" borderId="0" fillId="0" fontId="22" numFmtId="0" xfId="0">
      <alignment horizontal="center" wrapText="1"/>
      <protection hidden="1"/>
    </xf>
    <xf applyAlignment="1" applyBorder="1" applyFill="1" applyFont="1" applyNumberFormat="1" applyProtection="1" borderId="0" fillId="0" fontId="33" numFmtId="0" xfId="0">
      <alignment horizontal="right" vertical="top"/>
      <protection hidden="1"/>
    </xf>
    <xf applyBorder="1" applyFill="1" applyFont="1" applyNumberFormat="1" applyProtection="1" borderId="12" fillId="0" fontId="18" numFmtId="0" xfId="0">
      <protection hidden="1"/>
    </xf>
    <xf applyAlignment="1" applyBorder="1" applyFill="1" applyFont="1" applyNumberFormat="1" applyProtection="1" borderId="0" fillId="0" fontId="32" numFmtId="165" xfId="0">
      <alignment horizontal="center"/>
      <protection hidden="1"/>
    </xf>
    <xf applyBorder="1" applyFill="1" applyFont="1" applyNumberFormat="1" applyProtection="1" borderId="0" fillId="0" fontId="25" numFmtId="0" xfId="0">
      <protection hidden="1"/>
    </xf>
    <xf applyAlignment="1" applyBorder="1" applyFill="1" applyFont="1" applyNumberFormat="1" applyProtection="1" borderId="0" fillId="0" fontId="25" numFmtId="0" xfId="0">
      <alignment horizontal="center" vertical="center" wrapText="1"/>
      <protection hidden="1"/>
    </xf>
    <xf applyAlignment="1" applyBorder="1" applyFill="1" applyFont="1" applyNumberFormat="1" applyProtection="1" borderId="0" fillId="0" fontId="33" numFmtId="0" xfId="0">
      <alignment horizontal="right"/>
      <protection hidden="1"/>
    </xf>
    <xf applyAlignment="1" applyBorder="1" applyFill="1" applyFont="1" applyNumberFormat="1" applyProtection="1" borderId="0" fillId="0" fontId="32" numFmtId="0" xfId="0">
      <alignment horizontal="center" wrapText="1"/>
      <protection hidden="1"/>
    </xf>
    <xf applyAlignment="1" applyBorder="1" applyFill="1" applyFont="1" applyNumberFormat="1" applyProtection="1" borderId="0" fillId="0" fontId="32" numFmtId="0" xfId="0">
      <alignment horizontal="center" vertical="center" wrapText="1"/>
      <protection hidden="1"/>
    </xf>
    <xf applyAlignment="1" applyBorder="1" applyFill="1" applyFont="1" applyProtection="1" borderId="0" fillId="0" fontId="35" numFmtId="0" xfId="0">
      <alignment horizontal="center" vertical="center" wrapText="1"/>
      <protection hidden="1"/>
    </xf>
    <xf applyAlignment="1" applyBorder="1" applyFill="1" applyFont="1" applyNumberFormat="1" applyProtection="1" borderId="128" fillId="7" fontId="34" numFmtId="0" xfId="0">
      <alignment horizontal="center" wrapText="1"/>
      <protection hidden="1"/>
    </xf>
    <xf applyAlignment="1" applyBorder="1" applyFill="1" applyFont="1" applyNumberFormat="1" applyProtection="1" borderId="129" fillId="7" fontId="32" numFmtId="165" xfId="0">
      <alignment horizontal="center"/>
      <protection hidden="1"/>
    </xf>
    <xf applyBorder="1" applyFill="1" applyFont="1" applyNumberFormat="1" applyProtection="1" borderId="9" fillId="2" fontId="18" numFmtId="0" xfId="0">
      <protection hidden="1"/>
    </xf>
    <xf applyBorder="1" applyFill="1" applyFont="1" applyNumberFormat="1" applyProtection="1" borderId="0" fillId="2" fontId="18" numFmtId="0" xfId="0">
      <protection hidden="1"/>
    </xf>
    <xf applyBorder="1" applyFill="1" applyFont="1" applyNumberFormat="1" applyProtection="1" borderId="0" fillId="2" fontId="25" numFmtId="0" xfId="0">
      <protection hidden="1"/>
    </xf>
    <xf applyAlignment="1" applyBorder="1" applyFill="1" applyFont="1" applyNumberFormat="1" applyProtection="1" borderId="0" fillId="2" fontId="25" numFmtId="0" xfId="0">
      <alignment horizontal="center"/>
      <protection hidden="1"/>
    </xf>
    <xf applyBorder="1" applyFill="1" applyFont="1" applyNumberFormat="1" applyProtection="1" borderId="12" fillId="2" fontId="18" numFmtId="0" xfId="0">
      <protection hidden="1"/>
    </xf>
    <xf applyAlignment="1" applyFont="1" applyNumberFormat="1" applyProtection="1" borderId="0" fillId="0" fontId="20" numFmtId="0" xfId="0">
      <alignment horizontal="centerContinuous"/>
      <protection hidden="1"/>
    </xf>
    <xf applyAlignment="1" applyBorder="1" applyFill="1" applyFont="1" applyNumberFormat="1" applyProtection="1" borderId="119" fillId="2" fontId="32" numFmtId="0" xfId="0">
      <alignment horizontal="center" wrapText="1"/>
      <protection hidden="1"/>
    </xf>
    <xf applyAlignment="1" applyBorder="1" applyFill="1" applyFont="1" applyNumberFormat="1" applyProtection="1" borderId="120" fillId="2" fontId="32" numFmtId="165" xfId="0">
      <alignment horizontal="center"/>
      <protection hidden="1"/>
    </xf>
    <xf applyAlignment="1" applyFill="1" applyFont="1" applyProtection="1" borderId="0" fillId="0" fontId="31" numFmtId="0" xfId="0">
      <alignment horizontal="center" wrapText="1"/>
      <protection hidden="1"/>
    </xf>
    <xf applyAlignment="1" applyBorder="1" applyFill="1" applyFont="1" applyNumberFormat="1" applyProtection="1" borderId="0" fillId="0" fontId="33" numFmtId="0" xfId="0">
      <alignment horizontal="center" vertical="top"/>
      <protection hidden="1"/>
    </xf>
    <xf applyAlignment="1" applyBorder="1" applyFill="1" applyFont="1" applyProtection="1" borderId="119" fillId="6" fontId="25" numFmtId="0" xfId="0">
      <alignment horizontal="center" vertical="center" wrapText="1"/>
      <protection hidden="1" locked="0"/>
    </xf>
    <xf applyBorder="1" applyFill="1" borderId="130" fillId="4" fontId="0" numFmtId="0" xfId="0"/>
    <xf applyFont="1" applyProtection="1" borderId="0" fillId="0" fontId="17" numFmtId="0" xfId="0">
      <protection hidden="1"/>
    </xf>
    <xf applyAlignment="1" applyFont="1" applyProtection="1" borderId="0" fillId="0" fontId="23" numFmtId="0" xfId="0">
      <alignment horizontal="centerContinuous" wrapText="1"/>
      <protection hidden="1"/>
    </xf>
    <xf applyAlignment="1" applyBorder="1" applyFont="1" applyProtection="1" borderId="2" fillId="0" fontId="13" numFmtId="0" xfId="0">
      <alignment horizontal="right"/>
      <protection hidden="1"/>
    </xf>
    <xf applyAlignment="1" applyBorder="1" applyFont="1" applyProtection="1" borderId="29" fillId="0" fontId="6" numFmtId="0" xfId="0">
      <alignment horizontal="center" wrapText="1"/>
      <protection hidden="1"/>
    </xf>
    <xf applyAlignment="1" applyBorder="1" applyFont="1" applyProtection="1" borderId="9" fillId="0" fontId="6" numFmtId="0" xfId="0">
      <alignment horizontal="right"/>
      <protection hidden="1"/>
    </xf>
    <xf applyAlignment="1" applyBorder="1" applyFont="1" applyProtection="1" borderId="12" fillId="0" fontId="6" numFmtId="0" xfId="0">
      <alignment horizontal="center" wrapText="1"/>
      <protection hidden="1"/>
    </xf>
    <xf applyAlignment="1" applyBorder="1" applyFont="1" applyProtection="1" borderId="8" fillId="0" fontId="6" numFmtId="0" xfId="0">
      <alignment horizontal="center" wrapText="1"/>
      <protection hidden="1"/>
    </xf>
    <xf applyAlignment="1" applyBorder="1" applyFont="1" applyProtection="1" borderId="9" fillId="0" fontId="6" numFmtId="0" xfId="0">
      <alignment horizontal="center" wrapText="1"/>
      <protection hidden="1"/>
    </xf>
    <xf applyAlignment="1" applyBorder="1" applyFont="1" applyProtection="1" borderId="9" fillId="0" fontId="13" numFmtId="0" xfId="0">
      <alignment horizontal="right"/>
      <protection hidden="1"/>
    </xf>
    <xf applyAlignment="1" applyBorder="1" applyFont="1" applyProtection="1" borderId="10" fillId="0" fontId="13" numFmtId="0" xfId="0">
      <alignment horizontal="right"/>
      <protection hidden="1"/>
    </xf>
    <xf applyAlignment="1" applyBorder="1" applyFont="1" applyNumberFormat="1" applyProtection="1" borderId="13" fillId="0" fontId="13" numFmtId="165" xfId="0">
      <alignment horizontal="center" wrapText="1"/>
      <protection hidden="1"/>
    </xf>
    <xf applyAlignment="1" applyBorder="1" applyFont="1" applyNumberFormat="1" applyProtection="1" borderId="9" fillId="0" fontId="6" numFmtId="165" xfId="0">
      <alignment horizontal="center" wrapText="1"/>
      <protection hidden="1"/>
    </xf>
    <xf applyAlignment="1" applyBorder="1" applyFont="1" applyNumberFormat="1" applyProtection="1" borderId="0" fillId="0" fontId="6" numFmtId="165" xfId="0">
      <alignment horizontal="center" wrapText="1"/>
      <protection hidden="1"/>
    </xf>
    <xf applyAlignment="1" applyFont="1" applyProtection="1" borderId="0" fillId="0" fontId="6" numFmtId="0" xfId="0">
      <alignment horizontal="right"/>
      <protection hidden="1"/>
    </xf>
    <xf applyAlignment="1" applyFont="1" applyNumberFormat="1" applyProtection="1" borderId="0" fillId="0" fontId="6" numFmtId="165" xfId="0">
      <alignment horizontal="center" wrapText="1"/>
      <protection hidden="1"/>
    </xf>
    <xf applyAlignment="1" applyBorder="1" applyFont="1" applyProtection="1" borderId="0" fillId="0" fontId="6" numFmtId="0" xfId="0">
      <alignment horizontal="right"/>
      <protection hidden="1"/>
    </xf>
    <xf applyAlignment="1" applyBorder="1" applyFont="1" applyNumberFormat="1" applyProtection="1" borderId="8" fillId="0" fontId="6" numFmtId="165" xfId="0">
      <alignment horizontal="center" wrapText="1"/>
      <protection hidden="1"/>
    </xf>
    <xf applyBorder="1" borderId="9" fillId="0" fontId="0" numFmtId="0" xfId="0"/>
    <xf applyAlignment="1" applyFont="1" applyNumberFormat="1" applyProtection="1" borderId="0" fillId="0" fontId="21" numFmtId="0" xfId="0">
      <alignment horizontal="center"/>
      <protection hidden="1"/>
    </xf>
    <xf applyAlignment="1" applyBorder="1" applyFont="1" borderId="0" fillId="0" fontId="35" numFmtId="0" xfId="0">
      <alignment wrapText="1"/>
    </xf>
    <xf applyAlignment="1" applyBorder="1" applyFill="1" applyFont="1" applyProtection="1" borderId="0" fillId="4" fontId="18" numFmtId="0" xfId="0">
      <alignment horizontal="right" vertical="top" wrapText="1"/>
      <protection hidden="1"/>
    </xf>
    <xf applyAlignment="1" applyBorder="1" applyFill="1" applyProtection="1" borderId="12" fillId="4" fontId="0" numFmtId="0" xfId="0">
      <alignment vertical="top" wrapText="1"/>
      <protection hidden="1"/>
    </xf>
    <xf applyAlignment="1" applyBorder="1" applyFill="1" applyProtection="1" borderId="12" fillId="3" fontId="0" numFmtId="0" xfId="0">
      <alignment vertical="top" wrapText="1"/>
      <protection hidden="1"/>
    </xf>
    <xf applyAlignment="1" applyBorder="1" applyFill="1" applyProtection="1" borderId="13" fillId="3" fontId="0" numFmtId="0" xfId="0">
      <alignment vertical="top" wrapText="1"/>
      <protection hidden="1"/>
    </xf>
    <xf applyAlignment="1" applyBorder="1" applyFill="1" applyFont="1" borderId="9" fillId="0" fontId="22" numFmtId="0" xfId="0">
      <alignment horizontal="center"/>
    </xf>
    <xf applyAlignment="1" applyBorder="1" applyFill="1" applyFont="1" applyNumberFormat="1" borderId="9" fillId="0" fontId="33" numFmtId="165" xfId="0">
      <alignment horizontal="left"/>
    </xf>
    <xf applyAlignment="1" applyBorder="1" applyFill="1" applyFont="1" applyNumberFormat="1" applyProtection="1" borderId="9" fillId="0" fontId="33" numFmtId="0" xfId="0">
      <alignment horizontal="left"/>
      <protection hidden="1"/>
    </xf>
    <xf applyAlignment="1" applyBorder="1" applyFont="1" borderId="0" fillId="0" fontId="35" numFmtId="0" xfId="0">
      <alignment horizontal="centerContinuous" wrapText="1"/>
    </xf>
    <xf applyAlignment="1" applyFont="1" applyProtection="1" borderId="0" fillId="0" fontId="48" numFmtId="0" xfId="0">
      <alignment wrapText="1"/>
      <protection hidden="1"/>
    </xf>
    <xf applyAlignment="1" applyFont="1" applyNumberFormat="1" applyProtection="1" borderId="0" fillId="0" fontId="20" numFmtId="0" xfId="0">
      <alignment horizontal="left"/>
      <protection hidden="1"/>
    </xf>
    <xf applyAlignment="1" applyFont="1" applyNumberFormat="1" applyProtection="1" borderId="0" fillId="0" fontId="32" numFmtId="0" xfId="0">
      <alignment wrapText="1"/>
      <protection hidden="1"/>
    </xf>
    <xf applyFont="1" borderId="0" fillId="0" fontId="18" numFmtId="0" xfId="0"/>
    <xf applyAlignment="1" applyFont="1" applyProtection="1" borderId="0" fillId="0" fontId="35" numFmtId="0" xfId="0">
      <alignment wrapText="1"/>
      <protection hidden="1"/>
    </xf>
    <xf applyAlignment="1" applyBorder="1" applyFill="1" applyFont="1" applyNumberFormat="1" applyProtection="1" borderId="0" fillId="2" fontId="25" numFmtId="0" xfId="0">
      <alignment horizontal="right"/>
      <protection hidden="1"/>
    </xf>
    <xf applyAlignment="1" applyBorder="1" applyFill="1" applyFont="1" applyNumberFormat="1" applyProtection="1" borderId="0" fillId="2" fontId="25" numFmtId="0" xfId="0">
      <alignment horizontal="left"/>
      <protection hidden="1"/>
    </xf>
    <xf applyAlignment="1" applyBorder="1" applyFill="1" applyFont="1" applyNumberFormat="1" applyProtection="1" borderId="0" fillId="2" fontId="25" numFmtId="0" xfId="0">
      <alignment horizontal="left" vertical="center"/>
      <protection hidden="1"/>
    </xf>
    <xf applyAlignment="1" applyBorder="1" applyFill="1" applyFont="1" applyNumberFormat="1" applyProtection="1" borderId="127" fillId="6" fontId="25" numFmtId="0" xfId="0">
      <alignment horizontal="center" vertical="top" wrapText="1"/>
      <protection hidden="1" locked="0"/>
    </xf>
    <xf applyAlignment="1" applyBorder="1" applyFill="1" applyFont="1" applyNumberFormat="1" applyProtection="1" borderId="0" fillId="4" fontId="25" numFmtId="0" xfId="0">
      <alignment vertical="top" wrapText="1"/>
      <protection hidden="1"/>
    </xf>
    <xf applyAlignment="1" applyBorder="1" applyFill="1" applyFont="1" applyNumberFormat="1" borderId="9" fillId="0" fontId="33" numFmtId="165" xfId="0">
      <alignment horizontal="left" vertical="center"/>
    </xf>
    <xf applyAlignment="1" borderId="0" fillId="0" fontId="0" numFmtId="0" xfId="0"/>
    <xf applyAlignment="1" applyBorder="1" applyFont="1" applyProtection="1" borderId="0" fillId="0" fontId="55" numFmtId="0" xfId="0">
      <alignment horizontal="left"/>
      <protection hidden="1"/>
    </xf>
    <xf applyAlignment="1" applyFont="1" applyProtection="1" borderId="0" fillId="0" fontId="6" numFmtId="0" xfId="0">
      <protection hidden="1"/>
    </xf>
    <xf applyAlignment="1" applyFont="1" applyNumberFormat="1" applyProtection="1" borderId="0" fillId="0" fontId="20" numFmtId="0" xfId="0">
      <alignment horizontal="center" wrapText="1"/>
      <protection hidden="1"/>
    </xf>
    <xf applyBorder="1" applyFill="1" applyFont="1" applyNumberFormat="1" borderId="0" fillId="0" fontId="3" numFmtId="49" xfId="0"/>
    <xf applyAlignment="1" applyBorder="1" applyFill="1" applyFont="1" applyNumberFormat="1" borderId="0" fillId="0" fontId="3" numFmtId="165" xfId="0">
      <alignment horizontal="center"/>
    </xf>
    <xf applyAlignment="1" applyBorder="1" applyFill="1" applyFont="1" applyNumberFormat="1" borderId="0" fillId="0" fontId="2" numFmtId="165" xfId="0">
      <alignment horizontal="center"/>
    </xf>
    <xf applyFill="1" applyFont="1" applyNumberFormat="1" borderId="0" fillId="0" fontId="3" numFmtId="49" xfId="0"/>
    <xf applyBorder="1" applyFill="1" applyFont="1" applyNumberFormat="1" borderId="1" fillId="0" fontId="2" numFmtId="49" xfId="0"/>
    <xf applyFill="1" applyFont="1" applyNumberFormat="1" borderId="0" fillId="0" fontId="2" numFmtId="49" xfId="0"/>
    <xf applyBorder="1" applyFill="1" applyFont="1" applyNumberFormat="1" borderId="6" fillId="0" fontId="2" numFmtId="49" xfId="0"/>
    <xf applyAlignment="1" applyBorder="1" applyFill="1" applyFont="1" applyNumberFormat="1" borderId="11" fillId="0" fontId="2" numFmtId="165" xfId="0">
      <alignment horizontal="center"/>
    </xf>
    <xf applyAlignment="1" applyBorder="1" applyFill="1" applyFont="1" applyNumberFormat="1" borderId="9" fillId="0" fontId="2" numFmtId="49" xfId="0"/>
    <xf applyAlignment="1" applyFill="1" applyFont="1" applyNumberFormat="1" borderId="0" fillId="0" fontId="2" numFmtId="165" xfId="0">
      <alignment horizontal="center"/>
    </xf>
    <xf applyAlignment="1" applyFill="1" applyFont="1" applyProtection="1" borderId="0" fillId="0" fontId="2" numFmtId="0" xfId="0">
      <alignment horizontal="center"/>
    </xf>
    <xf applyAlignment="1" applyFill="1" applyFont="1" applyProtection="1" borderId="0" fillId="0" fontId="3" numFmtId="0" xfId="0">
      <alignment horizontal="left"/>
    </xf>
    <xf applyAlignment="1" applyBorder="1" applyFill="1" applyFont="1" applyProtection="1" borderId="0" fillId="0" fontId="2" numFmtId="0" xfId="0">
      <alignment horizontal="center"/>
    </xf>
    <xf applyAlignment="1" applyBorder="1" applyFill="1" applyFont="1" applyProtection="1" borderId="8" fillId="0" fontId="2" numFmtId="0" xfId="0">
      <alignment horizontal="center"/>
    </xf>
    <xf applyFill="1" borderId="0" fillId="0" fontId="0" numFmtId="0" xfId="0"/>
    <xf applyAlignment="1" applyBorder="1" applyFill="1" applyFont="1" applyProtection="1" borderId="9" fillId="0" fontId="3" numFmtId="0" xfId="0">
      <alignment horizontal="left"/>
    </xf>
    <xf applyAlignment="1" applyFill="1" applyFont="1" borderId="0" fillId="0" fontId="2" numFmtId="0" xfId="0">
      <alignment horizontal="center"/>
    </xf>
    <xf applyAlignment="1" applyFill="1" applyFont="1" applyNumberFormat="1" borderId="0" fillId="0" fontId="2" numFmtId="11" xfId="0">
      <alignment horizontal="center"/>
    </xf>
    <xf applyFill="1" applyFont="1" applyNumberFormat="1" borderId="0" fillId="0" fontId="2" numFmtId="11" xfId="0"/>
    <xf applyFill="1" applyFont="1" borderId="0" fillId="0" fontId="2" numFmtId="0" xfId="0"/>
    <xf applyAlignment="1" applyBorder="1" applyFill="1" applyFont="1" applyProtection="1" borderId="2" fillId="0" fontId="2" numFmtId="0" xfId="0">
      <alignment horizontal="center"/>
    </xf>
    <xf applyAlignment="1" applyBorder="1" applyFill="1" applyFont="1" applyProtection="1" borderId="31" fillId="0" fontId="2" numFmtId="0" xfId="0">
      <alignment horizontal="center"/>
    </xf>
    <xf applyFill="1" applyFont="1" borderId="0" fillId="0" fontId="6" numFmtId="0" xfId="0"/>
    <xf applyAlignment="1" applyFill="1" applyFont="1" borderId="0" fillId="0" fontId="6" numFmtId="0" xfId="0">
      <alignment horizontal="center"/>
    </xf>
    <xf applyAlignment="1" applyFill="1" applyFont="1" applyNumberFormat="1" borderId="0" fillId="0" fontId="6" numFmtId="11" xfId="0">
      <alignment horizontal="center"/>
    </xf>
    <xf applyAlignment="1" applyBorder="1" applyFill="1" applyFont="1" borderId="0" fillId="0" fontId="2" numFmtId="0" xfId="0">
      <alignment horizontal="left"/>
    </xf>
    <xf applyBorder="1" applyFill="1" applyFont="1" borderId="0" fillId="0" fontId="2" numFmtId="0" xfId="0"/>
    <xf applyBorder="1" applyFont="1" applyNumberFormat="1" applyProtection="1" borderId="0" fillId="0" fontId="18" numFmtId="0" xfId="0">
      <protection hidden="1"/>
    </xf>
    <xf applyAlignment="1" applyBorder="1" applyFont="1" applyNumberFormat="1" applyProtection="1" borderId="0" fillId="0" fontId="18" numFmtId="0" xfId="0">
      <protection hidden="1"/>
    </xf>
    <xf applyBorder="1" applyFont="1" applyNumberFormat="1" applyProtection="1" borderId="12" fillId="0" fontId="18" numFmtId="0" xfId="0">
      <protection hidden="1"/>
    </xf>
    <xf applyAlignment="1" applyBorder="1" applyFill="1" applyFont="1" applyProtection="1" borderId="1" fillId="0" fontId="2" numFmtId="0" xfId="0">
      <alignment horizontal="left" vertical="center"/>
    </xf>
    <xf applyAlignment="1" applyBorder="1" applyFill="1" applyFont="1" applyProtection="1" borderId="94" fillId="0" fontId="2" numFmtId="0" xfId="0">
      <alignment horizontal="left" vertical="center"/>
    </xf>
    <xf applyBorder="1" applyFill="1" applyFont="1" applyNumberFormat="1" borderId="143" fillId="0" fontId="2" numFmtId="49" xfId="0"/>
    <xf applyAlignment="1" applyFill="1" applyFont="1" borderId="0" fillId="0" fontId="2" numFmtId="0" xfId="0">
      <alignment vertical="center"/>
    </xf>
    <xf applyBorder="1" applyFill="1" applyFont="1" applyNumberFormat="1" borderId="25" fillId="0" fontId="2" numFmtId="49" xfId="0"/>
    <xf applyAlignment="1" applyBorder="1" applyFont="1" applyNumberFormat="1" applyProtection="1" borderId="155" fillId="0" fontId="2" numFmtId="1" xfId="0">
      <alignment horizontal="center"/>
    </xf>
    <xf applyAlignment="1" applyBorder="1" applyFill="1" applyFont="1" applyNumberFormat="1" applyProtection="1" borderId="155" fillId="2" fontId="2" numFmtId="1" xfId="0">
      <alignment horizontal="center"/>
    </xf>
    <xf applyAlignment="1" applyBorder="1" applyFill="1" applyFont="1" applyNumberFormat="1" applyProtection="1" borderId="155" fillId="0" fontId="2" numFmtId="1" xfId="0">
      <alignment horizontal="center"/>
    </xf>
    <xf applyAlignment="1" applyBorder="1" applyFont="1" applyNumberFormat="1" borderId="155" fillId="0" fontId="2" numFmtId="1" xfId="0">
      <alignment horizontal="center"/>
    </xf>
    <xf applyAlignment="1" applyBorder="1" applyFill="1" applyFont="1" applyNumberFormat="1" borderId="155" fillId="0" fontId="2" numFmtId="1" xfId="0">
      <alignment horizontal="center"/>
    </xf>
    <xf applyAlignment="1" applyBorder="1" applyFill="1" applyFont="1" borderId="0" fillId="0" fontId="4" numFmtId="0" xfId="0">
      <alignment horizontal="centerContinuous" wrapText="1"/>
    </xf>
    <xf applyAlignment="1" applyBorder="1" applyFill="1" applyFont="1" borderId="0" fillId="0" fontId="2" numFmtId="0" xfId="0"/>
    <xf applyAlignment="1" applyBorder="1" applyFill="1" applyFont="1" borderId="11" fillId="0" fontId="2" numFmtId="0" xfId="0"/>
    <xf applyAlignment="1" applyBorder="1" applyFill="1" applyFont="1" borderId="75" fillId="0" fontId="3" numFmtId="0" xfId="0"/>
    <xf applyBorder="1" applyFill="1" applyFont="1" applyNumberFormat="1" borderId="16" fillId="0" fontId="2" numFmtId="49" xfId="0"/>
    <xf applyAlignment="1" applyBorder="1" applyFill="1" applyFont="1" borderId="9" fillId="0" fontId="2" numFmtId="0" xfId="0">
      <alignment horizontal="left"/>
    </xf>
    <xf applyAlignment="1" applyBorder="1" applyFill="1" applyFont="1" applyNumberFormat="1" borderId="0" fillId="0" fontId="4" numFmtId="165" xfId="0">
      <alignment horizontal="centerContinuous" wrapText="1"/>
    </xf>
    <xf applyAlignment="1" applyBorder="1" applyFill="1" applyFont="1" applyNumberFormat="1" borderId="8" fillId="0" fontId="2" numFmtId="165" xfId="0">
      <alignment horizontal="center"/>
    </xf>
    <xf applyAlignment="1" applyBorder="1" applyFill="1" applyFont="1" applyNumberFormat="1" borderId="81" fillId="0" fontId="2" numFmtId="165" xfId="0">
      <alignment horizontal="center"/>
    </xf>
    <xf applyAlignment="1" applyBorder="1" applyFill="1" applyFont="1" applyNumberFormat="1" borderId="116" fillId="0" fontId="2" numFmtId="165" xfId="0">
      <alignment horizontal="center"/>
    </xf>
    <xf applyAlignment="1" applyBorder="1" applyFont="1" applyProtection="1" borderId="2" fillId="0" fontId="13" numFmtId="0" xfId="0">
      <alignment horizontal="left"/>
      <protection hidden="1"/>
    </xf>
    <xf applyAlignment="1" applyBorder="1" applyFont="1" applyProtection="1" borderId="9" fillId="0" fontId="13" numFmtId="0" xfId="0">
      <alignment horizontal="left"/>
      <protection hidden="1"/>
    </xf>
    <xf applyAlignment="1" applyBorder="1" applyFont="1" applyNumberFormat="1" applyProtection="1" borderId="12" fillId="0" fontId="13" numFmtId="165" xfId="0">
      <alignment horizontal="center" wrapText="1"/>
      <protection hidden="1"/>
    </xf>
    <xf applyAlignment="1" applyBorder="1" applyFont="1" applyProtection="1" borderId="124" fillId="0" fontId="20" numFmtId="0" xfId="0">
      <alignment horizontal="right"/>
      <protection hidden="1"/>
    </xf>
    <xf applyAlignment="1" applyBorder="1" applyFont="1" applyNumberFormat="1" applyProtection="1" borderId="29" fillId="0" fontId="13" numFmtId="165" xfId="0">
      <alignment horizontal="center" wrapText="1"/>
      <protection hidden="1"/>
    </xf>
    <xf applyAlignment="1" applyBorder="1" applyFont="1" applyNumberFormat="1" applyProtection="1" borderId="0" fillId="0" fontId="6" numFmtId="0" xfId="0">
      <alignment horizontal="left"/>
      <protection hidden="1"/>
    </xf>
    <xf applyBorder="1" applyFill="1" applyFont="1" borderId="0" fillId="0" fontId="6" numFmtId="0" xfId="0"/>
    <xf applyBorder="1" applyFill="1" applyFont="1" borderId="9" fillId="0" fontId="2" numFmtId="0" xfId="0"/>
    <xf applyAlignment="1" applyBorder="1" applyFont="1" applyNumberFormat="1" applyProtection="1" borderId="0" fillId="0" fontId="32" numFmtId="0" xfId="0">
      <alignment horizontal="right" vertical="center"/>
      <protection hidden="1"/>
    </xf>
    <xf applyAlignment="1" borderId="0" fillId="0" fontId="0" numFmtId="0" xfId="0">
      <alignment vertical="center"/>
    </xf>
    <xf applyBorder="1" applyFont="1" applyProtection="1" borderId="9" fillId="0" fontId="25" numFmtId="0" xfId="0">
      <protection hidden="1"/>
    </xf>
    <xf applyBorder="1" applyFont="1" applyProtection="1" borderId="10" fillId="0" fontId="25" numFmtId="0" xfId="0">
      <protection hidden="1"/>
    </xf>
    <xf applyAlignment="1" applyBorder="1" applyFont="1" applyProtection="1" borderId="11" fillId="0" fontId="25" numFmtId="0" xfId="0">
      <protection hidden="1"/>
    </xf>
    <xf applyAlignment="1" applyBorder="1" applyFont="1" applyNumberFormat="1" applyProtection="1" borderId="11" fillId="0" fontId="32" numFmtId="0" xfId="0">
      <alignment horizontal="right" vertical="center"/>
      <protection hidden="1"/>
    </xf>
    <xf applyAlignment="1" applyBorder="1" applyFont="1" applyProtection="1" borderId="11" fillId="0" fontId="43" numFmtId="0" xfId="0">
      <alignment horizontal="left"/>
      <protection hidden="1"/>
    </xf>
    <xf applyBorder="1" borderId="11" fillId="0" fontId="0" numFmtId="0" xfId="0"/>
    <xf applyAlignment="1" applyBorder="1" applyFont="1" applyNumberFormat="1" applyProtection="1" borderId="11" fillId="0" fontId="32" numFmtId="0" xfId="0">
      <alignment horizontal="left"/>
      <protection hidden="1"/>
    </xf>
    <xf applyBorder="1" applyFont="1" applyProtection="1" borderId="2" fillId="0" fontId="25" numFmtId="0" xfId="0">
      <protection hidden="1"/>
    </xf>
    <xf applyAlignment="1" applyBorder="1" applyFont="1" applyProtection="1" borderId="8" fillId="0" fontId="25" numFmtId="0" xfId="0">
      <protection hidden="1"/>
    </xf>
    <xf applyAlignment="1" applyBorder="1" applyFont="1" applyNumberFormat="1" applyProtection="1" borderId="8" fillId="0" fontId="32" numFmtId="0" xfId="0">
      <alignment horizontal="right" vertical="center"/>
      <protection hidden="1"/>
    </xf>
    <xf applyAlignment="1" applyBorder="1" applyFont="1" applyNumberFormat="1" applyProtection="1" borderId="11" fillId="0" fontId="25" numFmtId="0" xfId="0">
      <alignment horizontal="center"/>
      <protection hidden="1"/>
    </xf>
    <xf applyAlignment="1" applyBorder="1" applyFont="1" applyNumberFormat="1" applyProtection="1" borderId="11" fillId="0" fontId="25" numFmtId="0" xfId="0">
      <alignment vertical="center"/>
      <protection hidden="1"/>
    </xf>
    <xf applyAlignment="1" applyBorder="1" applyFont="1" applyNumberFormat="1" applyProtection="1" borderId="11" fillId="0" fontId="32" numFmtId="0" xfId="0">
      <protection hidden="1"/>
    </xf>
    <xf applyAlignment="1" applyBorder="1" applyFont="1" borderId="163" fillId="0" fontId="13" numFmtId="0" xfId="0">
      <alignment vertical="center"/>
    </xf>
    <xf applyBorder="1" borderId="164" fillId="0" fontId="0" numFmtId="0" xfId="0"/>
    <xf applyAlignment="1" applyBorder="1" applyFill="1" applyFont="1" applyProtection="1" borderId="0" fillId="4" fontId="44" numFmtId="0" xfId="0">
      <alignment horizontal="right" vertical="center"/>
      <protection hidden="1"/>
    </xf>
    <xf applyAlignment="1" applyBorder="1" applyFill="1" applyFont="1" applyNumberFormat="1" applyProtection="1" borderId="0" fillId="4" fontId="61" numFmtId="0" xfId="0">
      <alignment horizontal="right" vertical="center"/>
      <protection hidden="1"/>
    </xf>
    <xf applyAlignment="1" applyBorder="1" applyFill="1" applyFont="1" applyNumberFormat="1" borderId="155" fillId="2" fontId="2" numFmtId="1" xfId="0">
      <alignment horizontal="center"/>
    </xf>
    <xf applyAlignment="1" applyBorder="1" applyFill="1" applyFont="1" borderId="0" fillId="0" fontId="6" numFmtId="0" xfId="0">
      <alignment wrapText="1"/>
    </xf>
    <xf applyBorder="1" applyFill="1" applyFont="1" applyNumberFormat="1" borderId="0" fillId="0" fontId="6" numFmtId="1" xfId="0"/>
    <xf applyAlignment="1" applyBorder="1" applyFill="1" applyFont="1" borderId="9" fillId="0" fontId="2" numFmtId="0" xfId="0"/>
    <xf applyAlignment="1" applyBorder="1" applyFill="1" applyFont="1" applyNumberFormat="1" borderId="0" fillId="0" fontId="6" numFmtId="1" xfId="0"/>
    <xf applyAlignment="1" applyBorder="1" applyFill="1" applyFont="1" borderId="0" fillId="0" fontId="6" numFmtId="0" xfId="0"/>
    <xf applyAlignment="1" applyBorder="1" applyFill="1" applyFont="1" applyNumberFormat="1" borderId="0" fillId="0" fontId="2" numFmtId="49" xfId="0"/>
    <xf applyAlignment="1" applyBorder="1" applyFill="1" applyFont="1" applyNumberFormat="1" borderId="0" fillId="0" fontId="3" numFmtId="49" xfId="0"/>
    <xf applyAlignment="1" applyBorder="1" applyFill="1" borderId="0" fillId="0" fontId="0" numFmtId="0" xfId="0"/>
    <xf applyBorder="1" applyFill="1" applyFont="1" applyNumberFormat="1" borderId="0" fillId="0" fontId="6" numFmtId="11" xfId="0"/>
    <xf applyBorder="1" applyFill="1" applyFont="1" applyNumberFormat="1" borderId="2" fillId="0" fontId="3" numFmtId="49" xfId="0"/>
    <xf applyBorder="1" applyFill="1" applyFont="1" applyNumberFormat="1" borderId="8" fillId="0" fontId="3" numFmtId="49" xfId="0"/>
    <xf applyAlignment="1" applyBorder="1" applyFill="1" applyFont="1" applyNumberFormat="1" applyProtection="1" borderId="8" fillId="0" fontId="2" numFmtId="1" xfId="0">
      <alignment horizontal="center"/>
    </xf>
    <xf applyBorder="1" applyFill="1" applyFont="1" borderId="8" fillId="0" fontId="6" numFmtId="0" xfId="0"/>
    <xf applyBorder="1" applyFill="1" applyFont="1" applyNumberFormat="1" borderId="0" fillId="0" fontId="2" numFmtId="1" xfId="0"/>
    <xf applyBorder="1" applyFill="1" applyFont="1" applyNumberFormat="1" borderId="0" fillId="0" fontId="56" numFmtId="1" xfId="0"/>
    <xf applyAlignment="1" applyBorder="1" applyFill="1" applyFont="1" applyNumberFormat="1" borderId="0" fillId="0" fontId="2" numFmtId="1" xfId="0"/>
    <xf applyAlignment="1" applyBorder="1" applyFill="1" applyFont="1" applyNumberFormat="1" borderId="0" fillId="0" fontId="56" numFmtId="1" xfId="0"/>
    <xf applyAlignment="1" applyBorder="1" applyFill="1" applyFont="1" applyNumberFormat="1" applyProtection="1" borderId="0" fillId="0" fontId="2" numFmtId="49" xfId="0">
      <alignment horizontal="center"/>
    </xf>
    <xf applyBorder="1" applyFill="1" applyFont="1" applyNumberFormat="1" borderId="0" fillId="0" fontId="6" numFmtId="49" xfId="0"/>
    <xf applyAlignment="1" applyBorder="1" applyFill="1" applyFont="1" applyNumberFormat="1" borderId="9" fillId="0" fontId="3" numFmtId="49" xfId="0">
      <alignment wrapText="1"/>
    </xf>
    <xf applyAlignment="1" applyBorder="1" applyFont="1" applyProtection="1" borderId="8" fillId="0" fontId="3" numFmtId="0" xfId="0">
      <alignment horizontal="centerContinuous" vertical="center"/>
    </xf>
    <xf applyAlignment="1" applyBorder="1" applyFill="1" applyFont="1" applyNumberFormat="1" borderId="154" fillId="0" fontId="2" numFmtId="49" xfId="0">
      <alignment horizontal="center"/>
    </xf>
    <xf applyAlignment="1" applyBorder="1" applyFill="1" applyFont="1" applyNumberFormat="1" borderId="49" fillId="0" fontId="2" numFmtId="49" xfId="0">
      <alignment horizontal="center"/>
    </xf>
    <xf applyAlignment="1" applyBorder="1" applyFont="1" applyNumberFormat="1" applyProtection="1" borderId="49" fillId="0" fontId="7" numFmtId="11" xfId="0">
      <alignment horizontal="center" textRotation="90" vertical="center"/>
    </xf>
    <xf applyAlignment="1" applyBorder="1" applyFill="1" applyFont="1" applyNumberFormat="1" borderId="50" fillId="0" fontId="2" numFmtId="49" xfId="0">
      <alignment horizontal="center"/>
    </xf>
    <xf applyAlignment="1" applyBorder="1" applyFill="1" applyFont="1" applyNumberFormat="1" borderId="52" fillId="0" fontId="2" numFmtId="49" xfId="0">
      <alignment horizontal="center"/>
    </xf>
    <xf applyAlignment="1" applyFont="1" borderId="0" fillId="0" fontId="6" numFmtId="0" xfId="0">
      <alignment horizontal="center" wrapText="1"/>
    </xf>
    <xf applyAlignment="1" applyBorder="1" applyFont="1" borderId="2" fillId="0" fontId="13" numFmtId="0" xfId="0">
      <alignment horizontal="right"/>
    </xf>
    <xf applyAlignment="1" applyBorder="1" applyFont="1" borderId="29" fillId="0" fontId="6" numFmtId="0" xfId="0">
      <alignment horizontal="center" wrapText="1"/>
    </xf>
    <xf applyAlignment="1" applyBorder="1" applyFont="1" borderId="9" fillId="0" fontId="6" numFmtId="0" xfId="0">
      <alignment horizontal="right"/>
    </xf>
    <xf applyAlignment="1" applyBorder="1" applyFont="1" applyNumberFormat="1" borderId="12" fillId="0" fontId="6" numFmtId="2" xfId="0">
      <alignment horizontal="center" wrapText="1"/>
    </xf>
    <xf applyAlignment="1" applyBorder="1" applyFont="1" borderId="12" fillId="0" fontId="6" numFmtId="0" xfId="0">
      <alignment horizontal="center" wrapText="1"/>
    </xf>
    <xf applyAlignment="1" applyBorder="1" applyFont="1" borderId="10" fillId="0" fontId="6" numFmtId="0" xfId="0">
      <alignment horizontal="right" wrapText="1"/>
    </xf>
    <xf applyAlignment="1" applyBorder="1" applyFont="1" borderId="13" fillId="0" fontId="6" numFmtId="0" xfId="0">
      <alignment horizontal="center" wrapText="1"/>
    </xf>
    <xf applyAlignment="1" applyBorder="1" applyFont="1" borderId="2" fillId="0" fontId="6" numFmtId="0" xfId="0">
      <alignment horizontal="right" wrapText="1"/>
    </xf>
    <xf applyAlignment="1" applyFont="1" borderId="0" fillId="0" fontId="6" numFmtId="0" xfId="0">
      <alignment horizontal="right" wrapText="1"/>
    </xf>
    <xf applyAlignment="1" applyBorder="1" applyFont="1" borderId="2" fillId="0" fontId="13" numFmtId="0" xfId="0">
      <alignment horizontal="right" wrapText="1"/>
    </xf>
    <xf applyAlignment="1" applyBorder="1" applyFont="1" borderId="8" fillId="0" fontId="13" numFmtId="0" xfId="0">
      <alignment horizontal="center"/>
    </xf>
    <xf applyAlignment="1" applyBorder="1" applyFont="1" borderId="8" fillId="0" fontId="13" numFmtId="0" xfId="0">
      <alignment horizontal="center" wrapText="1"/>
    </xf>
    <xf applyAlignment="1" applyBorder="1" applyFont="1" borderId="9" fillId="0" fontId="6" numFmtId="0" xfId="0">
      <alignment horizontal="right" wrapText="1"/>
    </xf>
    <xf applyAlignment="1" applyBorder="1" applyFont="1" borderId="0" fillId="0" fontId="6" numFmtId="0" xfId="0">
      <alignment horizontal="center" wrapText="1"/>
    </xf>
    <xf applyAlignment="1" applyBorder="1" applyFont="1" borderId="9" fillId="0" fontId="13" numFmtId="0" xfId="0">
      <alignment horizontal="right"/>
    </xf>
    <xf applyAlignment="1" applyBorder="1" applyFont="1" applyNumberFormat="1" borderId="0" fillId="0" fontId="6" numFmtId="165" xfId="0">
      <alignment horizontal="center" wrapText="1"/>
    </xf>
    <xf applyAlignment="1" applyBorder="1" applyFont="1" applyNumberFormat="1" borderId="11" fillId="0" fontId="6" numFmtId="165" xfId="0">
      <alignment horizontal="center" wrapText="1"/>
    </xf>
    <xf applyAlignment="1" applyFont="1" borderId="0" fillId="0" fontId="6" numFmtId="0" xfId="0">
      <alignment horizontal="right"/>
    </xf>
    <xf applyAlignment="1" applyFont="1" applyNumberFormat="1" borderId="0" fillId="0" fontId="6" numFmtId="165" xfId="0">
      <alignment horizontal="center" wrapText="1"/>
    </xf>
    <xf applyAlignment="1" applyBorder="1" applyFont="1" borderId="29" fillId="0" fontId="13" numFmtId="0" xfId="0">
      <alignment horizontal="center" wrapText="1"/>
    </xf>
    <xf applyAlignment="1" applyBorder="1" applyFont="1" applyNumberFormat="1" borderId="12" fillId="0" fontId="6" numFmtId="165" xfId="0">
      <alignment horizontal="center" wrapText="1"/>
    </xf>
    <xf applyAlignment="1" applyBorder="1" applyFont="1" applyNumberFormat="1" borderId="13" fillId="0" fontId="6" numFmtId="165" xfId="0">
      <alignment horizontal="center" wrapText="1"/>
    </xf>
    <xf applyAlignment="1" applyBorder="1" applyFont="1" borderId="0" fillId="0" fontId="6" numFmtId="0" xfId="0">
      <alignment horizontal="right"/>
    </xf>
    <xf applyAlignment="1" applyFont="1" borderId="0" fillId="0" fontId="13" numFmtId="0" xfId="0">
      <alignment horizontal="left"/>
    </xf>
    <xf applyAlignment="1" applyBorder="1" applyFill="1" applyFont="1" applyNumberFormat="1" applyProtection="1" borderId="0" fillId="4" fontId="61" numFmtId="0" xfId="0">
      <alignment horizontal="right" vertical="center" wrapText="1"/>
      <protection hidden="1"/>
    </xf>
    <xf applyAlignment="1" applyFont="1" borderId="0" fillId="0" fontId="14" numFmtId="0" xfId="0">
      <alignment horizontal="left"/>
    </xf>
    <xf applyAlignment="1" applyBorder="1" applyFont="1" applyProtection="1" borderId="2" fillId="0" fontId="13" numFmtId="0" xfId="0">
      <alignment horizontal="center" wrapText="1"/>
      <protection hidden="1"/>
    </xf>
    <xf applyAlignment="1" applyBorder="1" applyFont="1" borderId="13" fillId="0" fontId="6" numFmtId="0" xfId="0">
      <alignment horizontal="center" vertical="center" wrapText="1"/>
    </xf>
    <xf applyAlignment="1" applyFont="1" borderId="0" fillId="0" fontId="28" numFmtId="0" xfId="0">
      <alignment wrapText="1"/>
    </xf>
    <xf applyAlignment="1" applyBorder="1" applyFont="1" applyProtection="1" borderId="2" fillId="0" fontId="13" numFmtId="0" xfId="0">
      <alignment horizontal="centerContinuous" wrapText="1"/>
      <protection hidden="1"/>
    </xf>
    <xf applyAlignment="1" applyBorder="1" applyProtection="1" borderId="8" fillId="0" fontId="0" numFmtId="0" xfId="0">
      <alignment horizontal="centerContinuous" wrapText="1"/>
      <protection hidden="1"/>
    </xf>
    <xf applyAlignment="1" applyBorder="1" applyFont="1" applyNumberFormat="1" applyProtection="1" borderId="11" fillId="0" fontId="13" numFmtId="165" xfId="0">
      <alignment horizontal="center" wrapText="1"/>
      <protection hidden="1"/>
    </xf>
    <xf applyAlignment="1" applyBorder="1" applyFont="1" applyNumberFormat="1" applyProtection="1" borderId="0" fillId="0" fontId="13" numFmtId="165" xfId="0">
      <alignment horizontal="center" wrapText="1"/>
      <protection hidden="1"/>
    </xf>
    <xf applyAlignment="1" applyBorder="1" applyProtection="1" borderId="8" fillId="0" fontId="0" numFmtId="0" xfId="0">
      <alignment horizontal="center" wrapText="1"/>
      <protection hidden="1"/>
    </xf>
    <xf applyBorder="1" applyFont="1" borderId="9" fillId="0" fontId="6" numFmtId="0" xfId="0"/>
    <xf applyAlignment="1" applyBorder="1" applyFont="1" borderId="10" fillId="0" fontId="13" numFmtId="0" xfId="0">
      <alignment horizontal="right"/>
    </xf>
    <xf applyAlignment="1" applyBorder="1" applyFont="1" applyNumberFormat="1" borderId="11" fillId="0" fontId="13" numFmtId="165" xfId="0">
      <alignment horizontal="center" wrapText="1"/>
    </xf>
    <xf applyAlignment="1" applyBorder="1" applyFont="1" applyProtection="1" borderId="180" fillId="0" fontId="13" numFmtId="0" xfId="0">
      <alignment horizontal="left"/>
      <protection hidden="1"/>
    </xf>
    <xf applyAlignment="1" applyBorder="1" applyFont="1" applyNumberFormat="1" applyProtection="1" borderId="90" fillId="0" fontId="6" numFmtId="165" xfId="0">
      <alignment horizontal="center" wrapText="1"/>
      <protection hidden="1"/>
    </xf>
    <xf applyAlignment="1" applyBorder="1" applyFont="1" applyNumberFormat="1" applyProtection="1" borderId="181" fillId="0" fontId="6" numFmtId="165" xfId="0">
      <alignment horizontal="center" wrapText="1"/>
      <protection hidden="1"/>
    </xf>
    <xf applyAlignment="1" applyBorder="1" applyFont="1" applyProtection="1" borderId="68" fillId="0" fontId="13" numFmtId="0" xfId="0">
      <alignment horizontal="right"/>
      <protection hidden="1"/>
    </xf>
    <xf applyAlignment="1" applyBorder="1" applyFont="1" applyProtection="1" borderId="75" fillId="0" fontId="13" numFmtId="0" xfId="0">
      <alignment horizontal="left"/>
      <protection hidden="1"/>
    </xf>
    <xf applyAlignment="1" applyBorder="1" applyFont="1" applyNumberFormat="1" applyProtection="1" borderId="15" fillId="0" fontId="6" numFmtId="165" xfId="0">
      <alignment horizontal="center" wrapText="1"/>
      <protection hidden="1"/>
    </xf>
    <xf applyAlignment="1" applyBorder="1" applyFill="1" applyFont="1" applyNumberFormat="1" borderId="29" fillId="0" fontId="13" numFmtId="165" xfId="0">
      <alignment horizontal="center" wrapText="1"/>
    </xf>
    <xf applyAlignment="1" applyBorder="1" applyFill="1" applyFont="1" applyNumberFormat="1" applyProtection="1" borderId="9" fillId="5" fontId="32" numFmtId="0" xfId="0">
      <alignment horizontal="center" vertical="center" wrapText="1"/>
      <protection hidden="1"/>
    </xf>
    <xf applyAlignment="1" applyBorder="1" applyFill="1" applyFont="1" applyNumberFormat="1" applyProtection="1" borderId="9" fillId="5" fontId="32" numFmtId="165" xfId="0">
      <alignment horizontal="center"/>
      <protection hidden="1"/>
    </xf>
    <xf applyAlignment="1" applyBorder="1" applyFont="1" applyProtection="1" borderId="0" fillId="0" fontId="2" numFmtId="0" xfId="0">
      <alignment horizontal="right"/>
      <protection hidden="1"/>
    </xf>
    <xf applyAlignment="1" applyBorder="1" applyFill="1" applyFont="1" applyNumberFormat="1" applyProtection="1" borderId="0" fillId="0" fontId="25" numFmtId="0" xfId="0">
      <alignment horizontal="center"/>
      <protection hidden="1"/>
    </xf>
    <xf applyBorder="1" borderId="182" fillId="0" fontId="0" numFmtId="0" xfId="0"/>
    <xf applyBorder="1" borderId="130" fillId="0" fontId="0" numFmtId="0" xfId="0"/>
    <xf applyAlignment="1" applyBorder="1" applyFont="1" borderId="183" fillId="0" fontId="13" numFmtId="0" xfId="0">
      <alignment horizontal="right" vertical="center"/>
    </xf>
    <xf applyAlignment="1" applyFont="1" applyNumberFormat="1" applyProtection="1" borderId="0" fillId="0" fontId="22" numFmtId="0" xfId="0">
      <alignment horizontal="centerContinuous" vertical="center"/>
      <protection hidden="1"/>
    </xf>
    <xf applyAlignment="1" applyFont="1" borderId="0" fillId="0" fontId="18" numFmtId="0" xfId="0">
      <alignment wrapText="1"/>
    </xf>
    <xf applyAlignment="1" applyBorder="1" applyFont="1" applyProtection="1" borderId="13" fillId="0" fontId="13" numFmtId="0" xfId="0">
      <alignment horizontal="center" wrapText="1"/>
      <protection hidden="1"/>
    </xf>
    <xf applyAlignment="1" applyBorder="1" applyFont="1" applyNumberFormat="1" applyProtection="1" borderId="5" fillId="0" fontId="13" numFmtId="165" xfId="0">
      <alignment horizontal="center" wrapText="1"/>
      <protection hidden="1"/>
    </xf>
    <xf applyAlignment="1" applyBorder="1" applyFont="1" applyNumberFormat="1" applyProtection="1" borderId="46" fillId="0" fontId="13" numFmtId="165" xfId="0">
      <alignment horizontal="center" wrapText="1"/>
      <protection hidden="1"/>
    </xf>
    <xf applyAlignment="1" applyFont="1" borderId="0" fillId="0" fontId="28" numFmtId="0" xfId="0">
      <alignment horizontal="center" wrapText="1"/>
    </xf>
    <xf applyAlignment="1" applyBorder="1" applyFont="1" applyNumberFormat="1" applyProtection="1" borderId="8" fillId="0" fontId="13" numFmtId="165" xfId="0">
      <alignment horizontal="center" wrapText="1"/>
      <protection hidden="1"/>
    </xf>
    <xf applyAlignment="1" applyBorder="1" applyFont="1" applyNumberFormat="1" borderId="11" fillId="0" fontId="13" numFmtId="165" xfId="0">
      <alignment horizontal="center"/>
    </xf>
    <xf applyAlignment="1" applyBorder="1" applyFont="1" borderId="0" fillId="0" fontId="53" numFmtId="0" xfId="0">
      <alignment horizontal="center" wrapText="1"/>
    </xf>
    <xf applyBorder="1" applyFont="1" applyProtection="1" borderId="11" fillId="0" fontId="18" numFmtId="0" xfId="0">
      <protection hidden="1"/>
    </xf>
    <xf applyAlignment="1" applyBorder="1" applyFont="1" applyProtection="1" borderId="11" fillId="0" fontId="20" numFmtId="0" xfId="0">
      <alignment horizontal="right"/>
      <protection hidden="1"/>
    </xf>
    <xf applyAlignment="1" applyBorder="1" applyFill="1" applyFont="1" applyProtection="1" borderId="0" fillId="0" fontId="18" numFmtId="0" xfId="0">
      <alignment horizontal="centerContinuous" wrapText="1"/>
      <protection hidden="1"/>
    </xf>
    <xf applyAlignment="1" applyFont="1" applyProtection="1" borderId="0" fillId="0" fontId="20" numFmtId="0" xfId="0">
      <alignment horizontal="centerContinuous"/>
      <protection hidden="1"/>
    </xf>
    <xf applyAlignment="1" applyFont="1" applyProtection="1" borderId="0" fillId="0" fontId="68" numFmtId="0" xfId="0">
      <protection hidden="1"/>
    </xf>
    <xf applyBorder="1" applyFill="1" applyFont="1" applyProtection="1" borderId="2" fillId="6" fontId="18" numFmtId="0" xfId="0">
      <protection hidden="1"/>
    </xf>
    <xf applyAlignment="1" applyBorder="1" applyFill="1" applyFont="1" applyProtection="1" borderId="8" fillId="6" fontId="20" numFmtId="0" xfId="0">
      <alignment horizontal="right"/>
      <protection hidden="1"/>
    </xf>
    <xf applyAlignment="1" applyBorder="1" applyFill="1" applyFont="1" applyProtection="1" borderId="9" fillId="0" fontId="18" numFmtId="0" xfId="0">
      <alignment horizontal="left" wrapText="1"/>
      <protection locked="0"/>
    </xf>
    <xf applyAlignment="1" applyBorder="1" applyFont="1" applyProtection="1" borderId="0" fillId="0" fontId="18" numFmtId="0" xfId="0">
      <alignment vertical="top"/>
      <protection hidden="1"/>
    </xf>
    <xf applyBorder="1" applyFill="1" applyFont="1" applyProtection="1" borderId="9" fillId="6" fontId="18" numFmtId="0" xfId="0">
      <protection hidden="1"/>
    </xf>
    <xf applyAlignment="1" applyBorder="1" applyFill="1" applyFont="1" applyProtection="1" borderId="0" fillId="6" fontId="20" numFmtId="0" xfId="0">
      <alignment horizontal="right"/>
      <protection hidden="1"/>
    </xf>
    <xf applyAlignment="1" applyBorder="1" applyFill="1" applyFont="1" applyProtection="1" borderId="9" fillId="0" fontId="18" numFmtId="0" xfId="0">
      <alignment horizontal="left" vertical="top" wrapText="1"/>
      <protection locked="0"/>
    </xf>
    <xf applyAlignment="1" applyBorder="1" applyFont="1" applyProtection="1" borderId="0" fillId="0" fontId="18" numFmtId="0" xfId="0">
      <alignment horizontal="left" vertical="top"/>
      <protection hidden="1"/>
    </xf>
    <xf applyAlignment="1" applyBorder="1" applyFill="1" applyFont="1" applyProtection="1" borderId="0" fillId="6" fontId="18" numFmtId="0" xfId="0">
      <alignment horizontal="left"/>
      <protection locked="0"/>
    </xf>
    <xf applyAlignment="1" applyFill="1" applyFont="1" applyProtection="1" borderId="0" fillId="6" fontId="18" numFmtId="0" xfId="0">
      <alignment horizontal="left"/>
      <protection locked="0"/>
    </xf>
    <xf applyAlignment="1" applyBorder="1" applyFill="1" applyFont="1" applyProtection="1" borderId="9" fillId="0" fontId="18" numFmtId="0" xfId="0">
      <alignment horizontal="left"/>
      <protection locked="0"/>
    </xf>
    <xf applyBorder="1" applyFill="1" applyFont="1" applyProtection="1" borderId="10" fillId="6" fontId="18" numFmtId="0" xfId="0">
      <protection hidden="1"/>
    </xf>
    <xf applyAlignment="1" applyBorder="1" applyFill="1" applyFont="1" applyProtection="1" borderId="11" fillId="6" fontId="20" numFmtId="0" xfId="0">
      <alignment horizontal="right"/>
      <protection hidden="1"/>
    </xf>
    <xf applyAlignment="1" applyBorder="1" applyFill="1" applyFont="1" applyProtection="1" borderId="11" fillId="6" fontId="18" numFmtId="0" xfId="0">
      <alignment horizontal="left"/>
      <protection locked="0"/>
    </xf>
    <xf applyAlignment="1" applyBorder="1" applyFont="1" applyProtection="1" borderId="0" fillId="0" fontId="18" numFmtId="0" xfId="0">
      <alignment horizontal="left"/>
      <protection hidden="1"/>
    </xf>
    <xf applyAlignment="1" applyBorder="1" applyFill="1" applyFont="1" applyProtection="1" borderId="65" fillId="0" fontId="18" numFmtId="0" xfId="0">
      <alignment horizontal="center" vertical="center" wrapText="1"/>
      <protection hidden="1"/>
    </xf>
    <xf applyAlignment="1" applyBorder="1" applyFill="1" applyFont="1" applyProtection="1" borderId="0" fillId="0" fontId="18" numFmtId="0" xfId="0">
      <alignment horizontal="center" vertical="center" wrapText="1"/>
      <protection hidden="1"/>
    </xf>
    <xf applyAlignment="1" applyBorder="1" applyFill="1" applyFont="1" applyProtection="1" borderId="142" fillId="0" fontId="18" numFmtId="0" xfId="0">
      <alignment horizontal="center" vertical="center" wrapText="1"/>
      <protection hidden="1"/>
    </xf>
    <xf applyAlignment="1" applyBorder="1" applyFill="1" applyFont="1" applyProtection="1" borderId="82" fillId="0" fontId="18" numFmtId="0" xfId="0">
      <alignment horizontal="center" vertical="center" wrapText="1"/>
      <protection hidden="1"/>
    </xf>
    <xf applyBorder="1" applyFont="1" applyProtection="1" borderId="182" fillId="0" fontId="18" numFmtId="0" xfId="0">
      <protection hidden="1"/>
    </xf>
    <xf applyBorder="1" applyFont="1" applyProtection="1" borderId="130" fillId="0" fontId="18" numFmtId="0" xfId="0">
      <protection hidden="1"/>
    </xf>
    <xf applyAlignment="1" applyBorder="1" applyFont="1" applyProtection="1" borderId="130" fillId="0" fontId="20" numFmtId="0" xfId="0">
      <alignment horizontal="right"/>
      <protection hidden="1"/>
    </xf>
    <xf applyAlignment="1" applyBorder="1" applyFont="1" applyProtection="1" borderId="9" fillId="0" fontId="18" numFmtId="0" xfId="0">
      <alignment horizontal="centerContinuous"/>
      <protection hidden="1"/>
    </xf>
    <xf applyBorder="1" applyFont="1" applyProtection="1" borderId="0" fillId="0" fontId="18" numFmtId="0" xfId="0">
      <protection hidden="1"/>
    </xf>
    <xf applyAlignment="1" applyBorder="1" applyFont="1" applyProtection="1" borderId="0" fillId="0" fontId="20" numFmtId="0" xfId="0">
      <alignment horizontal="right"/>
      <protection hidden="1"/>
    </xf>
    <xf applyAlignment="1" applyBorder="1" applyFont="1" applyNumberFormat="1" applyProtection="1" borderId="0" fillId="0" fontId="20" numFmtId="2" xfId="0">
      <protection hidden="1"/>
    </xf>
    <xf applyAlignment="1" applyBorder="1" applyFont="1" applyProtection="1" borderId="0" fillId="0" fontId="20" numFmtId="0" xfId="0">
      <protection hidden="1"/>
    </xf>
    <xf applyAlignment="1" applyBorder="1" applyFont="1" applyProtection="1" borderId="0" fillId="0" fontId="18" numFmtId="0" xfId="0">
      <protection hidden="1"/>
    </xf>
    <xf applyAlignment="1" applyBorder="1" applyFont="1" applyProtection="1" borderId="0" fillId="0" fontId="18" numFmtId="0" xfId="0">
      <alignment horizontal="right"/>
      <protection hidden="1"/>
    </xf>
    <xf applyAlignment="1" applyBorder="1" applyFont="1" applyProtection="1" borderId="12" fillId="0" fontId="18" numFmtId="0" xfId="0">
      <alignment horizontal="center"/>
      <protection hidden="1"/>
    </xf>
    <xf applyAlignment="1" applyBorder="1" applyFont="1" applyProtection="1" borderId="11" fillId="0" fontId="18" numFmtId="0" xfId="0">
      <alignment horizontal="right"/>
      <protection hidden="1"/>
    </xf>
    <xf applyAlignment="1" applyBorder="1" applyFont="1" applyProtection="1" borderId="13" fillId="0" fontId="18" numFmtId="0" xfId="0">
      <alignment horizontal="center"/>
      <protection hidden="1"/>
    </xf>
    <xf applyAlignment="1" applyBorder="1" applyFont="1" applyNumberFormat="1" applyProtection="1" borderId="20" fillId="0" fontId="20" numFmtId="0" xfId="0">
      <alignment horizontal="center"/>
      <protection hidden="1"/>
    </xf>
    <xf applyAlignment="1" applyBorder="1" applyFont="1" borderId="0" fillId="0" fontId="20" numFmtId="0" xfId="0">
      <alignment horizontal="center" vertical="center"/>
    </xf>
    <xf applyAlignment="1" applyBorder="1" applyFont="1" applyNumberFormat="1" applyProtection="1" borderId="0" fillId="0" fontId="20" numFmtId="0" xfId="0">
      <alignment horizontal="right"/>
      <protection hidden="1"/>
    </xf>
    <xf applyAlignment="1" applyBorder="1" applyFont="1" applyProtection="1" borderId="23" fillId="0" fontId="18" numFmtId="0" xfId="0">
      <alignment horizontal="center"/>
      <protection hidden="1"/>
    </xf>
    <xf applyAlignment="1" applyBorder="1" applyFont="1" applyNumberFormat="1" applyProtection="1" borderId="23" fillId="0" fontId="18" numFmtId="165" xfId="0">
      <alignment horizontal="center"/>
      <protection hidden="1"/>
    </xf>
    <xf applyAlignment="1" applyBorder="1" applyFont="1" applyNumberFormat="1" applyProtection="1" borderId="0" fillId="0" fontId="18" numFmtId="165" xfId="0">
      <alignment horizontal="center"/>
      <protection hidden="1"/>
    </xf>
    <xf applyAlignment="1" applyBorder="1" applyFont="1" applyProtection="1" borderId="27" fillId="0" fontId="18" numFmtId="0" xfId="0">
      <alignment horizontal="center" vertical="center"/>
      <protection hidden="1"/>
    </xf>
    <xf applyAlignment="1" applyBorder="1" applyFont="1" borderId="0" fillId="0" fontId="18" numFmtId="0" xfId="0">
      <alignment horizontal="center" vertical="center"/>
    </xf>
    <xf applyAlignment="1" applyFont="1" applyProtection="1" borderId="0" fillId="0" fontId="18" numFmtId="0" xfId="0">
      <protection hidden="1"/>
    </xf>
    <xf applyBorder="1" applyFont="1" applyProtection="1" borderId="143" fillId="0" fontId="18" numFmtId="0" xfId="0">
      <protection hidden="1"/>
    </xf>
    <xf applyAlignment="1" applyBorder="1" applyFont="1" applyProtection="1" borderId="77" fillId="0" fontId="18" numFmtId="0" xfId="0">
      <protection hidden="1"/>
    </xf>
    <xf applyAlignment="1" applyBorder="1" applyFont="1" applyNumberFormat="1" applyProtection="1" borderId="77" fillId="0" fontId="20" numFmtId="0" xfId="0">
      <alignment horizontal="right"/>
      <protection hidden="1"/>
    </xf>
    <xf applyAlignment="1" applyBorder="1" applyFont="1" applyProtection="1" borderId="138" fillId="0" fontId="18" numFmtId="0" xfId="0">
      <alignment horizontal="center"/>
      <protection hidden="1"/>
    </xf>
    <xf applyAlignment="1" applyBorder="1" applyFont="1" applyNumberFormat="1" applyProtection="1" borderId="138" fillId="0" fontId="18" numFmtId="165" xfId="0">
      <alignment horizontal="center"/>
      <protection hidden="1"/>
    </xf>
    <xf applyAlignment="1" applyBorder="1" applyFont="1" applyNumberFormat="1" applyProtection="1" borderId="126" fillId="0" fontId="18" numFmtId="165" xfId="0">
      <alignment horizontal="center"/>
      <protection hidden="1"/>
    </xf>
    <xf applyAlignment="1" applyBorder="1" applyFont="1" applyProtection="1" borderId="137" fillId="0" fontId="18" numFmtId="0" xfId="0">
      <alignment horizontal="center" vertical="center"/>
      <protection hidden="1"/>
    </xf>
    <xf applyAlignment="1" applyBorder="1" applyFont="1" applyNumberFormat="1" applyProtection="1" borderId="59" fillId="0" fontId="18" numFmtId="165" xfId="0">
      <alignment horizontal="center"/>
      <protection hidden="1"/>
    </xf>
    <xf applyAlignment="1" applyBorder="1" applyFont="1" applyProtection="1" borderId="0" fillId="0" fontId="18" numFmtId="0" xfId="0">
      <alignment horizontal="center" vertical="center"/>
      <protection hidden="1"/>
    </xf>
    <xf applyBorder="1" applyFont="1" applyProtection="1" borderId="150" fillId="0" fontId="18" numFmtId="0" xfId="0">
      <protection hidden="1"/>
    </xf>
    <xf applyAlignment="1" applyBorder="1" applyFont="1" applyProtection="1" borderId="124" fillId="0" fontId="18" numFmtId="0" xfId="0">
      <protection hidden="1"/>
    </xf>
    <xf applyAlignment="1" applyBorder="1" applyFont="1" applyProtection="1" borderId="124" fillId="0" fontId="20" numFmtId="0" xfId="0">
      <alignment horizontal="center"/>
      <protection hidden="1"/>
    </xf>
    <xf applyAlignment="1" applyBorder="1" applyFont="1" applyNumberFormat="1" applyProtection="1" borderId="124" fillId="0" fontId="20" numFmtId="165" xfId="0">
      <alignment horizontal="center"/>
      <protection hidden="1"/>
    </xf>
    <xf applyAlignment="1" applyBorder="1" applyFont="1" applyNumberFormat="1" applyProtection="1" borderId="124" fillId="0" fontId="20" numFmtId="165" xfId="0">
      <alignment horizontal="left"/>
      <protection hidden="1"/>
    </xf>
    <xf applyAlignment="1" applyBorder="1" applyFont="1" applyProtection="1" borderId="152" fillId="0" fontId="18" numFmtId="0" xfId="0">
      <alignment vertical="center"/>
      <protection hidden="1"/>
    </xf>
    <xf applyAlignment="1" applyBorder="1" applyFont="1" applyProtection="1" borderId="0" fillId="0" fontId="18" numFmtId="0" xfId="0">
      <alignment vertical="center"/>
      <protection hidden="1"/>
    </xf>
    <xf applyAlignment="1" applyBorder="1" applyFont="1" applyProtection="1" borderId="11" fillId="0" fontId="18" numFmtId="0" xfId="0">
      <protection hidden="1"/>
    </xf>
    <xf applyAlignment="1" applyBorder="1" applyFont="1" applyProtection="1" borderId="11" fillId="0" fontId="20" numFmtId="0" xfId="0">
      <alignment horizontal="left"/>
      <protection hidden="1"/>
    </xf>
    <xf applyAlignment="1" applyBorder="1" applyFont="1" applyNumberFormat="1" applyProtection="1" borderId="11" fillId="0" fontId="20" numFmtId="165" xfId="0">
      <alignment horizontal="left"/>
      <protection hidden="1"/>
    </xf>
    <xf applyAlignment="1" applyBorder="1" applyFont="1" applyProtection="1" borderId="13" fillId="0" fontId="18" numFmtId="0" xfId="0">
      <alignment vertical="center"/>
      <protection hidden="1"/>
    </xf>
    <xf applyAlignment="1" applyFont="1" applyProtection="1" borderId="0" fillId="0" fontId="18" numFmtId="0" xfId="0">
      <alignment horizontal="center"/>
      <protection hidden="1"/>
    </xf>
    <xf applyAlignment="1" applyFont="1" applyNumberFormat="1" applyProtection="1" borderId="0" fillId="0" fontId="18" numFmtId="165" xfId="0">
      <alignment horizontal="center"/>
      <protection hidden="1"/>
    </xf>
    <xf applyAlignment="1" applyBorder="1" applyFont="1" applyNumberFormat="1" applyProtection="1" borderId="57" fillId="0" fontId="20" numFmtId="0" xfId="0">
      <protection hidden="1"/>
    </xf>
    <xf applyAlignment="1" applyBorder="1" applyFont="1" applyNumberFormat="1" applyProtection="1" borderId="146" fillId="0" fontId="18" numFmtId="0" xfId="0">
      <alignment horizontal="center"/>
      <protection hidden="1"/>
    </xf>
    <xf applyAlignment="1" applyBorder="1" applyFont="1" applyNumberFormat="1" applyProtection="1" borderId="146" fillId="0" fontId="18" numFmtId="0" xfId="0">
      <protection hidden="1"/>
    </xf>
    <xf applyAlignment="1" applyFont="1" applyNumberFormat="1" applyProtection="1" borderId="0" fillId="0" fontId="18" numFmtId="0" xfId="0">
      <protection hidden="1"/>
    </xf>
    <xf applyAlignment="1" applyBorder="1" applyFont="1" applyNumberFormat="1" applyProtection="1" borderId="11" fillId="0" fontId="20" numFmtId="165" xfId="0">
      <alignment horizontal="center"/>
      <protection hidden="1"/>
    </xf>
    <xf applyAlignment="1" applyBorder="1" applyFont="1" applyNumberFormat="1" applyProtection="1" borderId="11" fillId="0" fontId="20" numFmtId="0" xfId="0">
      <alignment horizontal="right"/>
      <protection hidden="1"/>
    </xf>
    <xf applyAlignment="1" applyBorder="1" applyFont="1" applyProtection="1" borderId="172" fillId="0" fontId="18" numFmtId="0" xfId="0">
      <alignment horizontal="center"/>
      <protection hidden="1"/>
    </xf>
    <xf applyAlignment="1" applyBorder="1" applyFont="1" applyNumberFormat="1" applyProtection="1" borderId="172" fillId="0" fontId="18" numFmtId="165" xfId="0">
      <alignment horizontal="center"/>
      <protection hidden="1"/>
    </xf>
    <xf applyAlignment="1" applyBorder="1" applyFont="1" applyProtection="1" borderId="144" fillId="0" fontId="18" numFmtId="0" xfId="0">
      <alignment horizontal="center"/>
      <protection hidden="1"/>
    </xf>
    <xf applyAlignment="1" applyFont="1" applyProtection="1" borderId="0" fillId="0" fontId="18" numFmtId="0" xfId="0">
      <alignment wrapText="1"/>
      <protection hidden="1"/>
    </xf>
    <xf applyAlignment="1" applyBorder="1" applyFill="1" applyFont="1" applyProtection="1" borderId="8" fillId="6" fontId="18" numFmtId="0" xfId="0">
      <alignment horizontal="left"/>
      <protection locked="0"/>
    </xf>
    <xf applyAlignment="1" applyBorder="1" applyFill="1" applyFont="1" applyProtection="1" borderId="0" fillId="6" fontId="18" numFmtId="0" xfId="0">
      <alignment horizontal="left" vertical="top"/>
      <protection locked="0"/>
    </xf>
    <xf applyAlignment="1" applyFill="1" applyFont="1" applyProtection="1" borderId="0" fillId="6" fontId="18" numFmtId="0" xfId="0">
      <alignment horizontal="left" vertical="top"/>
      <protection locked="0"/>
    </xf>
    <xf applyFont="1" borderId="0" fillId="0" fontId="46" numFmtId="0" xfId="0"/>
    <xf applyAlignment="1" applyBorder="1" applyFill="1" applyFont="1" applyProtection="1" borderId="0" fillId="0" fontId="20" numFmtId="0" xfId="0">
      <alignment horizontal="right" vertical="center" wrapText="1"/>
      <protection hidden="1"/>
    </xf>
    <xf applyFont="1" borderId="0" fillId="0" fontId="27" numFmtId="0" xfId="0"/>
    <xf applyAlignment="1" applyBorder="1" applyFont="1" applyProtection="1" borderId="0" fillId="0" fontId="69" numFmtId="0" xfId="0">
      <alignment horizontal="center"/>
      <protection hidden="1"/>
    </xf>
    <xf applyAlignment="1" applyBorder="1" applyFont="1" applyProtection="1" borderId="0" fillId="0" fontId="27" numFmtId="0" xfId="0">
      <alignment horizontal="left"/>
      <protection hidden="1"/>
    </xf>
    <xf applyFont="1" applyProtection="1" borderId="0" fillId="0" fontId="27" numFmtId="0" xfId="0">
      <protection hidden="1"/>
    </xf>
    <xf applyAlignment="1" applyFont="1" borderId="0" fillId="0" fontId="20" numFmtId="0" xfId="0">
      <alignment horizontal="centerContinuous" wrapText="1"/>
    </xf>
    <xf applyAlignment="1" applyFont="1" borderId="0" fillId="0" fontId="27" numFmtId="0" xfId="0">
      <alignment horizontal="centerContinuous"/>
    </xf>
    <xf applyFont="1" borderId="0" fillId="0" fontId="21" numFmtId="0" xfId="0"/>
    <xf applyAlignment="1" applyFont="1" applyProtection="1" borderId="0" fillId="0" fontId="52" numFmtId="0" xfId="0">
      <alignment horizontal="center" wrapText="1"/>
      <protection hidden="1"/>
    </xf>
    <xf applyAlignment="1" applyFont="1" borderId="0" fillId="0" fontId="20" numFmtId="0" xfId="0">
      <alignment horizontal="centerContinuous"/>
    </xf>
    <xf applyAlignment="1" applyFont="1" borderId="0" fillId="0" fontId="18" numFmtId="0" xfId="0">
      <alignment horizontal="centerContinuous"/>
    </xf>
    <xf applyAlignment="1" applyFont="1" borderId="0" fillId="0" fontId="20" numFmtId="0" xfId="0">
      <alignment wrapText="1"/>
    </xf>
    <xf applyAlignment="1" applyFont="1" applyProtection="1" borderId="0" fillId="0" fontId="71" numFmtId="0" xfId="0">
      <alignment horizontal="centerContinuous" wrapText="1"/>
      <protection hidden="1"/>
    </xf>
    <xf applyAlignment="1" applyBorder="1" applyFont="1" applyProtection="1" borderId="124" fillId="0" fontId="18" numFmtId="0" xfId="0">
      <alignment horizontal="right"/>
      <protection hidden="1"/>
    </xf>
    <xf applyAlignment="1" applyBorder="1" applyFont="1" applyProtection="1" borderId="152" fillId="0" fontId="18" numFmtId="0" xfId="0">
      <alignment horizontal="center"/>
      <protection hidden="1"/>
    </xf>
    <xf applyAlignment="1" applyBorder="1" applyFill="1" applyProtection="1" borderId="0" fillId="3" fontId="0" numFmtId="0" xfId="0">
      <alignment vertical="top" wrapText="1"/>
      <protection hidden="1"/>
    </xf>
    <xf applyAlignment="1" applyBorder="1" applyFont="1" applyProtection="1" borderId="27" fillId="0" fontId="18" numFmtId="0" xfId="0">
      <alignment horizontal="center"/>
      <protection hidden="1"/>
    </xf>
    <xf applyAlignment="1" applyBorder="1" applyFont="1" applyProtection="1" borderId="11" fillId="0" fontId="18" numFmtId="0" xfId="0">
      <alignment horizontal="center"/>
      <protection hidden="1"/>
    </xf>
    <xf applyAlignment="1" applyBorder="1" applyFill="1" applyFont="1" applyNumberFormat="1" borderId="0" fillId="2" fontId="2" numFmtId="0" xfId="0">
      <alignment horizontal="center"/>
    </xf>
    <xf applyAlignment="1" applyBorder="1" applyFill="1" applyFont="1" applyNumberFormat="1" applyProtection="1" borderId="0" fillId="2" fontId="2" numFmtId="165" xfId="0">
      <alignment horizontal="center"/>
      <protection hidden="1"/>
    </xf>
    <xf applyAlignment="1" applyBorder="1" applyFill="1" applyFont="1" applyNumberFormat="1" applyProtection="1" borderId="0" fillId="8" fontId="2" numFmtId="165" xfId="0">
      <alignment horizontal="center"/>
      <protection hidden="1"/>
    </xf>
    <xf applyAlignment="1" applyBorder="1" applyFill="1" applyFont="1" applyNumberFormat="1" applyProtection="1" borderId="0" fillId="2" fontId="6" numFmtId="0" xfId="0">
      <alignment horizontal="left"/>
      <protection hidden="1"/>
    </xf>
    <xf applyBorder="1" applyFill="1" applyFont="1" applyNumberFormat="1" applyProtection="1" borderId="0" fillId="2" fontId="2" numFmtId="49" xfId="0">
      <protection hidden="1"/>
    </xf>
    <xf applyAlignment="1" applyFill="1" applyFont="1" applyProtection="1" borderId="0" fillId="0" fontId="4" numFmtId="0" xfId="0">
      <alignment horizontal="centerContinuous" wrapText="1"/>
    </xf>
    <xf applyAlignment="1" applyFill="1" applyFont="1" applyNumberFormat="1" borderId="0" fillId="0" fontId="3" numFmtId="49" xfId="0">
      <alignment horizontal="centerContinuous" vertical="center"/>
    </xf>
    <xf applyAlignment="1" applyFill="1" applyFont="1" applyNumberFormat="1" borderId="0" fillId="0" fontId="2" numFmtId="49" xfId="0">
      <alignment horizontal="left"/>
    </xf>
    <xf applyAlignment="1" applyBorder="1" applyFill="1" applyFont="1" applyNumberFormat="1" borderId="162" fillId="0" fontId="2" numFmtId="49" xfId="0">
      <alignment horizontal="center"/>
    </xf>
    <xf applyAlignment="1" applyBorder="1" applyFill="1" applyFont="1" applyNumberFormat="1" applyProtection="1" borderId="153" fillId="2" fontId="2" numFmtId="1" xfId="0">
      <alignment horizontal="center"/>
    </xf>
    <xf applyAlignment="1" applyBorder="1" applyFill="1" applyFont="1" applyNumberFormat="1" borderId="157" fillId="0" fontId="2" numFmtId="49" xfId="0">
      <alignment horizontal="left"/>
    </xf>
    <xf applyAlignment="1" applyBorder="1" applyFill="1" applyFont="1" applyNumberFormat="1" borderId="17" fillId="0" fontId="2" numFmtId="49" xfId="0">
      <alignment horizontal="center"/>
    </xf>
    <xf applyAlignment="1" applyBorder="1" applyFont="1" applyNumberFormat="1" applyProtection="1" borderId="131" fillId="0" fontId="2" numFmtId="1" xfId="0">
      <alignment horizontal="center"/>
    </xf>
    <xf applyAlignment="1" applyBorder="1" applyFill="1" applyFont="1" applyNumberFormat="1" borderId="60" fillId="0" fontId="2" numFmtId="49" xfId="0">
      <alignment horizontal="left"/>
    </xf>
    <xf applyAlignment="1" applyBorder="1" applyFill="1" applyFont="1" applyNumberFormat="1" applyProtection="1" borderId="131" fillId="2" fontId="2" numFmtId="1" xfId="0">
      <alignment horizontal="center"/>
    </xf>
    <xf applyAlignment="1" applyBorder="1" applyFill="1" applyFont="1" applyNumberFormat="1" applyProtection="1" borderId="131" fillId="0" fontId="2" numFmtId="1" xfId="0">
      <alignment horizontal="center"/>
    </xf>
    <xf applyAlignment="1" applyBorder="1" applyFont="1" applyNumberFormat="1" borderId="131" fillId="0" fontId="2" numFmtId="1" xfId="0">
      <alignment horizontal="center"/>
    </xf>
    <xf applyAlignment="1" applyBorder="1" applyFill="1" applyFont="1" applyNumberFormat="1" borderId="60" fillId="0" fontId="2" numFmtId="49" xfId="0">
      <alignment horizontal="left" wrapText="1"/>
    </xf>
    <xf applyAlignment="1" applyBorder="1" applyFill="1" applyFont="1" applyNumberFormat="1" borderId="60" fillId="0" fontId="2" numFmtId="165" xfId="0">
      <alignment horizontal="left"/>
    </xf>
    <xf applyAlignment="1" applyBorder="1" applyFill="1" applyFont="1" applyNumberFormat="1" borderId="60" fillId="0" fontId="2" numFmtId="49" xfId="0">
      <alignment horizontal="center"/>
    </xf>
    <xf applyAlignment="1" applyBorder="1" applyFill="1" applyFont="1" applyNumberFormat="1" borderId="18" fillId="0" fontId="2" numFmtId="49" xfId="0">
      <alignment horizontal="center"/>
    </xf>
    <xf applyAlignment="1" applyBorder="1" applyFill="1" applyFont="1" applyNumberFormat="1" applyProtection="1" borderId="132" fillId="0" fontId="2" numFmtId="1" xfId="0">
      <alignment horizontal="center"/>
    </xf>
    <xf applyAlignment="1" applyBorder="1" applyFill="1" applyFont="1" applyNumberFormat="1" borderId="62" fillId="0" fontId="2" numFmtId="49" xfId="0">
      <alignment horizontal="left" wrapText="1"/>
    </xf>
    <xf applyAlignment="1" applyBorder="1" applyFill="1" applyFont="1" applyNumberFormat="1" borderId="12" fillId="0" fontId="2" numFmtId="49" xfId="0">
      <alignment horizontal="left"/>
    </xf>
    <xf applyAlignment="1" applyBorder="1" applyFill="1" applyFont="1" applyProtection="1" borderId="9" fillId="0" fontId="2" numFmtId="0" xfId="0">
      <alignment horizontal="left"/>
    </xf>
    <xf applyAlignment="1" applyBorder="1" applyFill="1" applyFont="1" borderId="12" fillId="0" fontId="6" numFmtId="0" xfId="0">
      <alignment horizontal="left"/>
    </xf>
    <xf applyAlignment="1" applyBorder="1" applyFont="1" borderId="9" fillId="0" fontId="6" numFmtId="0" xfId="0">
      <alignment horizontal="left"/>
    </xf>
    <xf applyAlignment="1" applyBorder="1" applyFill="1" applyFont="1" borderId="13" fillId="0" fontId="6" numFmtId="0" xfId="0">
      <alignment horizontal="left"/>
    </xf>
    <xf applyAlignment="1" applyFill="1" applyFont="1" borderId="0" fillId="0" fontId="6" numFmtId="0" xfId="0">
      <alignment horizontal="left"/>
    </xf>
    <xf applyBorder="1" applyFill="1" applyFont="1" applyNumberFormat="1" applyProtection="1" borderId="9" fillId="9" fontId="18" numFmtId="0" xfId="0">
      <protection hidden="1"/>
    </xf>
    <xf applyBorder="1" applyFill="1" applyFont="1" applyNumberFormat="1" applyProtection="1" borderId="0" fillId="9" fontId="18" numFmtId="0" xfId="0">
      <protection hidden="1"/>
    </xf>
    <xf applyBorder="1" applyFill="1" applyFont="1" applyNumberFormat="1" applyProtection="1" borderId="12" fillId="9" fontId="18" numFmtId="0" xfId="0">
      <protection hidden="1"/>
    </xf>
    <xf applyAlignment="1" applyFont="1" applyNumberFormat="1" applyProtection="1" borderId="0" fillId="0" fontId="27" numFmtId="0" xfId="0">
      <alignment horizontal="center" vertical="top"/>
      <protection hidden="1"/>
    </xf>
    <xf applyAlignment="1" applyFont="1" borderId="0" fillId="0" fontId="48" numFmtId="0" xfId="0">
      <alignment horizontal="center" vertical="top"/>
    </xf>
    <xf applyAlignment="1" applyBorder="1" applyFont="1" applyProtection="1" borderId="20" fillId="0" fontId="60" numFmtId="0" xfId="0">
      <alignment horizontal="center" wrapText="1"/>
      <protection hidden="1"/>
    </xf>
    <xf applyAlignment="1" applyFont="1" applyNumberFormat="1" applyProtection="1" borderId="0" fillId="0" fontId="27" numFmtId="0" xfId="0">
      <alignment vertical="top"/>
      <protection hidden="1"/>
    </xf>
    <xf applyAlignment="1" applyBorder="1" applyFont="1" applyProtection="1" borderId="107" fillId="0" fontId="60" numFmtId="0" xfId="0">
      <alignment horizontal="center" vertical="center" wrapText="1"/>
      <protection hidden="1"/>
    </xf>
    <xf applyFont="1" applyProtection="1" borderId="0" fillId="0" fontId="32" numFmtId="0" xfId="0">
      <protection hidden="1"/>
    </xf>
    <xf applyFont="1" applyProtection="1" borderId="0" fillId="0" fontId="25" numFmtId="0" xfId="0">
      <protection hidden="1"/>
    </xf>
    <xf applyBorder="1" applyFont="1" borderId="11" fillId="0" fontId="1" numFmtId="0" xfId="0"/>
    <xf applyAlignment="1" applyBorder="1" applyFill="1" applyFont="1" applyNumberFormat="1" applyProtection="1" borderId="0" fillId="5" fontId="2" numFmtId="1" xfId="0">
      <alignment horizontal="center"/>
      <protection hidden="1"/>
    </xf>
    <xf applyAlignment="1" applyFont="1" applyProtection="1" borderId="0" fillId="0" fontId="6" numFmtId="0" xfId="0">
      <alignment wrapText="1"/>
      <protection hidden="1"/>
    </xf>
    <xf applyAlignment="1" applyBorder="1" applyFill="1" applyFont="1" applyNumberFormat="1" applyProtection="1" borderId="80" fillId="0" fontId="7" numFmtId="165" xfId="0">
      <alignment horizontal="centerContinuous" wrapText="1"/>
    </xf>
    <xf applyAlignment="1" applyBorder="1" applyFill="1" applyFont="1" applyNumberFormat="1" applyProtection="1" borderId="64" fillId="0" fontId="3" numFmtId="165" xfId="0">
      <alignment horizontal="centerContinuous" wrapText="1"/>
    </xf>
    <xf applyAlignment="1" applyBorder="1" applyFill="1" applyFont="1" applyNumberFormat="1" borderId="80" fillId="0" fontId="7" numFmtId="165" xfId="0">
      <alignment horizontal="center" wrapText="1"/>
    </xf>
    <xf applyAlignment="1" applyBorder="1" applyFill="1" applyFont="1" applyNumberFormat="1" borderId="4" fillId="0" fontId="3" numFmtId="165" xfId="0">
      <alignment horizontal="center" wrapText="1"/>
    </xf>
    <xf applyAlignment="1" applyFont="1" applyNumberFormat="1" applyProtection="1" borderId="0" fillId="0" fontId="52" numFmtId="0" xfId="0">
      <alignment horizontal="center" wrapText="1"/>
      <protection hidden="1"/>
    </xf>
    <xf applyAlignment="1" applyBorder="1" applyFont="1" applyProtection="1" borderId="0" fillId="0" fontId="3" numFmtId="0" xfId="0">
      <alignment horizontal="center"/>
      <protection hidden="1"/>
    </xf>
    <xf applyAlignment="1" applyBorder="1" applyFont="1" applyNumberFormat="1" applyProtection="1" borderId="20" fillId="0" fontId="20" numFmtId="0" xfId="0">
      <alignment horizontal="center" wrapText="1"/>
      <protection hidden="1"/>
    </xf>
    <xf applyBorder="1" applyFill="1" applyFont="1" applyNumberFormat="1" applyProtection="1" borderId="0" fillId="0" fontId="2" numFmtId="49" xfId="0">
      <protection hidden="1"/>
    </xf>
    <xf applyFill="1" applyProtection="1" borderId="0" fillId="4" fontId="0" numFmtId="0" xfId="0">
      <protection hidden="1"/>
    </xf>
    <xf applyBorder="1" applyFill="1" applyProtection="1" borderId="9" fillId="4" fontId="0" numFmtId="0" xfId="0">
      <protection hidden="1"/>
    </xf>
    <xf applyAlignment="1" applyBorder="1" applyFill="1" applyFont="1" applyNumberFormat="1" applyProtection="1" borderId="0" fillId="4" fontId="25" numFmtId="0" xfId="0">
      <alignment horizontal="center" vertical="top" wrapText="1"/>
      <protection hidden="1"/>
    </xf>
    <xf applyBorder="1" applyFill="1" applyProtection="1" borderId="0" fillId="4" fontId="0" numFmtId="0" xfId="0">
      <protection hidden="1"/>
    </xf>
    <xf applyAlignment="1" applyFont="1" applyNumberFormat="1" applyProtection="1" borderId="0" fillId="0" fontId="21" numFmtId="0" xfId="0">
      <alignment horizontal="centerContinuous" vertical="center" wrapText="1"/>
      <protection hidden="1"/>
    </xf>
    <xf applyAlignment="1" applyBorder="1" applyFill="1" applyFont="1" applyNumberFormat="1" applyProtection="1" borderId="0" fillId="9" fontId="41" numFmtId="165" xfId="0">
      <alignment horizontal="left" vertical="center"/>
      <protection hidden="1"/>
    </xf>
    <xf applyAlignment="1" applyBorder="1" applyProtection="1" borderId="12" fillId="0" fontId="0" numFmtId="0" xfId="0">
      <protection hidden="1"/>
    </xf>
    <xf applyAlignment="1" applyBorder="1" applyProtection="1" borderId="0" fillId="0" fontId="0" numFmtId="0" xfId="0">
      <protection hidden="1"/>
    </xf>
    <xf applyAlignment="1" applyBorder="1" applyFont="1" applyProtection="1" borderId="9" fillId="0" fontId="24" numFmtId="0" xfId="0">
      <protection hidden="1"/>
    </xf>
    <xf applyAlignment="1" applyBorder="1" applyFont="1" applyProtection="1" borderId="0" fillId="0" fontId="24" numFmtId="0" xfId="0">
      <protection hidden="1"/>
    </xf>
    <xf applyAlignment="1" applyBorder="1" applyFill="1" applyFont="1" borderId="9" fillId="0" fontId="17" numFmtId="0" xfId="0"/>
    <xf applyAlignment="1" applyFont="1" borderId="0" fillId="0" fontId="27" numFmtId="0" xfId="0">
      <alignment vertical="center"/>
    </xf>
    <xf applyAlignment="1" applyBorder="1" applyFill="1" applyFont="1" applyNumberFormat="1" borderId="0" fillId="8" fontId="2" numFmtId="11" xfId="0">
      <alignment horizontal="center"/>
    </xf>
    <xf applyAlignment="1" applyBorder="1" applyFill="1" applyFont="1" applyNumberFormat="1" borderId="9" fillId="0" fontId="2" numFmtId="0" xfId="0"/>
    <xf applyBorder="1" applyFill="1" applyFont="1" applyNumberFormat="1" borderId="0" fillId="0" fontId="3" numFmtId="165" xfId="0"/>
    <xf applyAlignment="1" applyBorder="1" applyFill="1" applyFont="1" applyNumberFormat="1" borderId="0" fillId="0" fontId="3" numFmtId="0" xfId="0"/>
    <xf applyAlignment="1" applyBorder="1" applyFill="1" applyFont="1" borderId="0" fillId="0" fontId="6" numFmtId="0" xfId="0">
      <alignment horizontal="center"/>
    </xf>
    <xf applyAlignment="1" applyBorder="1" applyFill="1" applyFont="1" borderId="12" fillId="0" fontId="6" numFmtId="0" xfId="0">
      <alignment horizontal="center"/>
    </xf>
    <xf applyAlignment="1" applyBorder="1" applyFill="1" applyFont="1" applyNumberFormat="1" applyProtection="1" borderId="22" fillId="0" fontId="76" numFmtId="2" xfId="0">
      <alignment horizontal="center"/>
    </xf>
    <xf applyBorder="1" applyFill="1" applyFont="1" applyNumberFormat="1" borderId="8" fillId="0" fontId="78" numFmtId="2" xfId="0"/>
    <xf applyBorder="1" applyFill="1" applyFont="1" applyNumberFormat="1" borderId="8" fillId="0" fontId="78" numFmtId="165" xfId="0"/>
    <xf applyBorder="1" applyFill="1" applyFont="1" applyNumberFormat="1" borderId="0" fillId="0" fontId="78" numFmtId="2" xfId="0"/>
    <xf applyBorder="1" applyFill="1" applyFont="1" applyNumberFormat="1" borderId="0" fillId="0" fontId="78" numFmtId="165" xfId="0"/>
    <xf applyBorder="1" applyFill="1" applyFont="1" applyNumberFormat="1" borderId="0" fillId="0" fontId="78" numFmtId="49" xfId="0"/>
    <xf applyAlignment="1" applyBorder="1" applyFill="1" applyFont="1" borderId="0" fillId="0" fontId="78" numFmtId="0" xfId="0"/>
    <xf applyAlignment="1" applyBorder="1" applyFill="1" applyFont="1" borderId="0" fillId="0" fontId="78" numFmtId="0" xfId="0">
      <alignment wrapText="1"/>
    </xf>
    <xf applyBorder="1" applyFill="1" applyFont="1" applyNumberFormat="1" borderId="0" fillId="0" fontId="76" numFmtId="2" xfId="0"/>
    <xf applyBorder="1" applyFill="1" applyFont="1" applyNumberFormat="1" borderId="0" fillId="0" fontId="76" numFmtId="11" xfId="0"/>
    <xf applyAlignment="1" applyBorder="1" applyFill="1" applyFont="1" applyNumberFormat="1" borderId="0" fillId="0" fontId="78" numFmtId="2" xfId="0"/>
    <xf applyAlignment="1" applyBorder="1" applyFill="1" applyFont="1" applyNumberFormat="1" borderId="0" fillId="0" fontId="78" numFmtId="165" xfId="0"/>
    <xf applyAlignment="1" applyBorder="1" applyFill="1" applyFont="1" applyNumberFormat="1" borderId="0" fillId="0" fontId="76" numFmtId="2" xfId="0"/>
    <xf applyAlignment="1" applyBorder="1" applyFill="1" applyFont="1" applyNumberFormat="1" borderId="0" fillId="0" fontId="76" numFmtId="11" xfId="0"/>
    <xf applyBorder="1" applyFill="1" applyFont="1" applyNumberFormat="1" borderId="29" fillId="0" fontId="78" numFmtId="165" xfId="0"/>
    <xf applyBorder="1" applyFill="1" applyFont="1" applyNumberFormat="1" borderId="12" fillId="0" fontId="78" numFmtId="165" xfId="0"/>
    <xf applyBorder="1" applyFill="1" applyFont="1" applyNumberFormat="1" borderId="12" fillId="0" fontId="78" numFmtId="49" xfId="0"/>
    <xf applyAlignment="1" applyBorder="1" applyFill="1" applyFont="1" borderId="12" fillId="0" fontId="78" numFmtId="0" xfId="0"/>
    <xf applyAlignment="1" applyBorder="1" applyFill="1" applyFont="1" borderId="12" fillId="0" fontId="78" numFmtId="0" xfId="0">
      <alignment wrapText="1"/>
    </xf>
    <xf applyBorder="1" applyFill="1" applyFont="1" applyNumberFormat="1" borderId="12" fillId="0" fontId="76" numFmtId="11" xfId="0"/>
    <xf applyAlignment="1" applyBorder="1" applyFill="1" applyFont="1" applyNumberFormat="1" borderId="12" fillId="0" fontId="78" numFmtId="165" xfId="0"/>
    <xf applyAlignment="1" applyBorder="1" applyFill="1" applyFont="1" applyNumberFormat="1" borderId="12" fillId="0" fontId="76" numFmtId="11" xfId="0"/>
    <xf applyAlignment="1" borderId="0" fillId="0" fontId="0" numFmtId="0" xfId="0">
      <alignment wrapText="1"/>
    </xf>
    <xf applyAlignment="1" applyFont="1" applyNumberFormat="1" applyProtection="1" borderId="0" fillId="0" fontId="18" numFmtId="0" xfId="0">
      <alignment wrapText="1"/>
      <protection hidden="1"/>
    </xf>
    <xf applyAlignment="1" applyFont="1" borderId="0" fillId="0" fontId="18" numFmtId="0" xfId="0">
      <alignment wrapText="1"/>
    </xf>
    <xf applyFill="1" applyFont="1" applyNumberFormat="1" borderId="0" fillId="0" fontId="1" numFmtId="11" xfId="0"/>
    <xf applyAlignment="1" applyBorder="1" applyFill="1" applyFont="1" applyNumberFormat="1" applyProtection="1" borderId="0" fillId="2" fontId="1" numFmtId="0" xfId="0">
      <alignment horizontal="left"/>
      <protection hidden="1"/>
    </xf>
    <xf applyAlignment="1" applyBorder="1" applyFont="1" applyNumberFormat="1" applyProtection="1" borderId="0" fillId="0" fontId="2" numFmtId="166" xfId="0">
      <alignment horizontal="center"/>
      <protection hidden="1"/>
    </xf>
    <xf applyAlignment="1" applyBorder="1" applyFont="1" applyNumberFormat="1" applyProtection="1" borderId="0" fillId="0" fontId="55" numFmtId="166" xfId="0">
      <alignment horizontal="left"/>
      <protection hidden="1"/>
    </xf>
    <xf applyAlignment="1" applyFont="1" applyNumberFormat="1" borderId="0" fillId="0" fontId="13" numFmtId="166" xfId="0">
      <alignment horizontal="left"/>
    </xf>
    <xf applyAlignment="1" applyBorder="1" applyFont="1" applyNumberFormat="1" applyProtection="1" borderId="0" fillId="0" fontId="13" numFmtId="166" xfId="0">
      <protection hidden="1"/>
    </xf>
    <xf applyFont="1" applyNumberFormat="1" applyProtection="1" borderId="0" fillId="0" fontId="18" numFmtId="166" xfId="0">
      <protection hidden="1"/>
    </xf>
    <xf applyAlignment="1" applyFont="1" applyNumberFormat="1" borderId="0" fillId="0" fontId="6" numFmtId="166" xfId="0">
      <alignment horizontal="left"/>
    </xf>
    <xf applyAlignment="1" applyFont="1" applyNumberFormat="1" applyProtection="1" borderId="0" fillId="0" fontId="48" numFmtId="166" xfId="0">
      <alignment wrapText="1"/>
      <protection hidden="1"/>
    </xf>
    <xf applyAlignment="1" applyBorder="1" applyFill="1" applyFont="1" applyNumberFormat="1" applyProtection="1" borderId="0" fillId="8" fontId="2" numFmtId="166" xfId="0">
      <alignment horizontal="center"/>
      <protection hidden="1"/>
    </xf>
    <xf applyAlignment="1" applyBorder="1" applyFont="1" applyNumberFormat="1" applyProtection="1" borderId="0" fillId="0" fontId="3" numFmtId="166" xfId="0">
      <alignment horizontal="left"/>
      <protection hidden="1"/>
    </xf>
    <xf applyBorder="1" applyFont="1" applyNumberFormat="1" applyProtection="1" borderId="0" fillId="0" fontId="2" numFmtId="166" xfId="0">
      <protection hidden="1"/>
    </xf>
    <xf applyBorder="1" applyFont="1" applyNumberFormat="1" applyProtection="1" borderId="0" fillId="0" fontId="3" numFmtId="166" xfId="0">
      <protection hidden="1"/>
    </xf>
    <xf applyAlignment="1" applyBorder="1" applyFont="1" applyNumberFormat="1" applyProtection="1" borderId="0" fillId="0" fontId="2" numFmtId="166" xfId="0">
      <alignment horizontal="left"/>
      <protection hidden="1"/>
    </xf>
    <xf applyBorder="1" applyFont="1" applyNumberFormat="1" applyProtection="1" borderId="0" fillId="0" fontId="6" numFmtId="166" xfId="0">
      <protection hidden="1"/>
    </xf>
    <xf applyAlignment="1" applyBorder="1" applyFill="1" borderId="9" fillId="0" fontId="0" numFmtId="0" xfId="0"/>
    <xf applyAlignment="1" applyBorder="1" applyFont="1" applyNumberFormat="1" applyProtection="1" borderId="0" fillId="0" fontId="1" numFmtId="0" xfId="0">
      <alignment horizontal="left"/>
      <protection hidden="1"/>
    </xf>
    <xf applyAlignment="1" applyBorder="1" applyFill="1" applyFont="1" applyProtection="1" borderId="0" fillId="2" fontId="1" numFmtId="0" xfId="0">
      <alignment horizontal="left"/>
      <protection hidden="1"/>
    </xf>
    <xf applyAlignment="1" applyBorder="1" applyFont="1" applyNumberFormat="1" applyProtection="1" borderId="0" fillId="0" fontId="1" numFmtId="49" xfId="0">
      <alignment horizontal="left"/>
      <protection hidden="1"/>
    </xf>
    <xf applyAlignment="1" applyBorder="1" applyFill="1" applyFont="1" applyNumberFormat="1" borderId="131" fillId="0" fontId="2" numFmtId="49" xfId="0">
      <alignment horizontal="center"/>
    </xf>
    <xf applyAlignment="1" applyBorder="1" applyFill="1" applyFont="1" applyProtection="1" borderId="131" fillId="0" fontId="2" numFmtId="0" xfId="0">
      <alignment horizontal="center" vertical="center"/>
    </xf>
    <xf applyAlignment="1" applyBorder="1" applyFill="1" applyFont="1" applyNumberFormat="1" borderId="59" fillId="0" fontId="2" numFmtId="165" xfId="0">
      <alignment horizontal="center"/>
    </xf>
    <xf applyAlignment="1" applyBorder="1" applyFill="1" applyFont="1" applyNumberFormat="1" borderId="49" fillId="0" fontId="2" numFmtId="165" xfId="0">
      <alignment horizontal="center"/>
    </xf>
    <xf applyAlignment="1" applyBorder="1" applyFill="1" applyFont="1" applyNumberFormat="1" applyProtection="1" borderId="59" fillId="0" fontId="2" numFmtId="165" xfId="0">
      <alignment horizontal="center" vertical="center"/>
    </xf>
    <xf applyAlignment="1" applyBorder="1" applyFill="1" applyFont="1" applyNumberFormat="1" applyProtection="1" borderId="49" fillId="0" fontId="2" numFmtId="165" xfId="0">
      <alignment horizontal="center" vertical="center"/>
    </xf>
    <xf applyBorder="1" applyFill="1" applyFont="1" applyNumberFormat="1" applyProtection="1" borderId="0" fillId="11" fontId="2" numFmtId="49" xfId="0">
      <protection hidden="1"/>
    </xf>
    <xf applyAlignment="1" applyBorder="1" applyFill="1" applyFont="1" applyNumberFormat="1" applyProtection="1" borderId="0" fillId="11" fontId="1" numFmtId="0" xfId="0">
      <alignment horizontal="left"/>
      <protection hidden="1"/>
    </xf>
    <xf applyAlignment="1" applyBorder="1" borderId="164" fillId="0" fontId="0" numFmtId="0" xfId="0"/>
    <xf applyAlignment="1" applyBorder="1" applyFill="1" applyFont="1" applyNumberFormat="1" applyProtection="1" borderId="121" fillId="12" fontId="20" numFmtId="165" xfId="0">
      <alignment horizontal="left" vertical="center" wrapText="1"/>
      <protection hidden="1"/>
    </xf>
    <xf applyAlignment="1" applyBorder="1" applyFill="1" applyFont="1" applyNumberFormat="1" borderId="155" fillId="0" fontId="76" numFmtId="11" xfId="0">
      <alignment horizontal="center"/>
    </xf>
    <xf applyAlignment="1" applyBorder="1" applyFill="1" applyFont="1" applyNumberFormat="1" borderId="155" fillId="0" fontId="74" numFmtId="11" xfId="0">
      <alignment horizontal="center"/>
    </xf>
    <xf applyAlignment="1" applyBorder="1" applyFill="1" applyFont="1" applyNumberFormat="1" borderId="155" fillId="0" fontId="76" numFmtId="164" xfId="0">
      <alignment horizontal="center"/>
    </xf>
    <xf applyAlignment="1" applyBorder="1" applyFill="1" applyFont="1" applyNumberFormat="1" borderId="155" fillId="0" fontId="76" numFmtId="0" xfId="0">
      <alignment horizontal="center"/>
    </xf>
    <xf applyAlignment="1" applyBorder="1" applyFill="1" applyFont="1" applyNumberFormat="1" borderId="155" fillId="0" fontId="74" numFmtId="165" xfId="0">
      <alignment horizontal="center"/>
    </xf>
    <xf applyAlignment="1" applyBorder="1" applyFill="1" applyFont="1" applyNumberFormat="1" borderId="155" fillId="0" fontId="76" numFmtId="165" xfId="0">
      <alignment horizontal="center"/>
    </xf>
    <xf applyAlignment="1" applyBorder="1" applyFill="1" applyFont="1" applyNumberFormat="1" applyProtection="1" borderId="59" fillId="0" fontId="76" numFmtId="11" xfId="0">
      <alignment horizontal="center"/>
    </xf>
    <xf applyAlignment="1" applyBorder="1" applyFill="1" applyFont="1" applyNumberFormat="1" borderId="59" fillId="0" fontId="76" numFmtId="164" xfId="0">
      <alignment horizontal="center"/>
    </xf>
    <xf applyAlignment="1" applyBorder="1" applyFill="1" applyFont="1" applyNumberFormat="1" borderId="59" fillId="0" fontId="76" numFmtId="0" xfId="0">
      <alignment horizontal="center"/>
    </xf>
    <xf applyAlignment="1" applyBorder="1" applyFill="1" applyFont="1" applyNumberFormat="1" borderId="59" fillId="0" fontId="76" numFmtId="165" xfId="0">
      <alignment horizontal="center"/>
    </xf>
    <xf applyAlignment="1" applyBorder="1" applyFill="1" applyFont="1" applyNumberFormat="1" borderId="65" fillId="0" fontId="76" numFmtId="165" xfId="0">
      <alignment horizontal="center"/>
    </xf>
    <xf applyAlignment="1" applyBorder="1" applyFill="1" applyFont="1" applyNumberFormat="1" borderId="59" fillId="0" fontId="74" numFmtId="11" xfId="0">
      <alignment horizontal="center"/>
    </xf>
    <xf applyAlignment="1" applyBorder="1" applyFill="1" applyFont="1" applyNumberFormat="1" borderId="59" fillId="0" fontId="76" numFmtId="11" xfId="0">
      <alignment horizontal="center"/>
    </xf>
    <xf applyAlignment="1" applyBorder="1" applyFill="1" applyFont="1" applyNumberFormat="1" borderId="59" fillId="0" fontId="74" numFmtId="0" xfId="0">
      <alignment horizontal="center"/>
    </xf>
    <xf applyAlignment="1" applyBorder="1" applyFill="1" applyFont="1" applyNumberFormat="1" borderId="59" fillId="0" fontId="74" numFmtId="165" xfId="0">
      <alignment horizontal="center"/>
    </xf>
    <xf applyAlignment="1" applyBorder="1" applyFill="1" applyFont="1" applyNumberFormat="1" borderId="65" fillId="0" fontId="74" numFmtId="165" xfId="0">
      <alignment horizontal="center"/>
    </xf>
    <xf applyAlignment="1" applyBorder="1" applyFill="1" applyFont="1" applyNumberFormat="1" applyProtection="1" borderId="59" fillId="0" fontId="76" numFmtId="2" xfId="0">
      <alignment horizontal="center"/>
    </xf>
    <xf applyAlignment="1" applyBorder="1" applyFill="1" applyFont="1" applyNumberFormat="1" borderId="65" fillId="0" fontId="76" numFmtId="11" xfId="0">
      <alignment horizontal="center"/>
    </xf>
    <xf applyAlignment="1" applyBorder="1" applyFill="1" applyFont="1" applyNumberFormat="1" applyProtection="1" borderId="59" fillId="0" fontId="74" numFmtId="11" xfId="0">
      <alignment horizontal="center"/>
    </xf>
    <xf applyAlignment="1" applyBorder="1" applyFill="1" applyFont="1" applyNumberFormat="1" borderId="59" fillId="0" fontId="74" numFmtId="164" xfId="0">
      <alignment horizontal="center"/>
    </xf>
    <xf applyAlignment="1" applyBorder="1" applyFill="1" applyFont="1" applyNumberFormat="1" applyProtection="1" borderId="59" fillId="0" fontId="74" numFmtId="2" xfId="0">
      <alignment horizontal="center"/>
    </xf>
    <xf applyAlignment="1" applyBorder="1" applyFill="1" applyFont="1" applyNumberFormat="1" borderId="61" fillId="0" fontId="74" numFmtId="11" xfId="0">
      <alignment horizontal="center"/>
    </xf>
    <xf applyAlignment="1" applyBorder="1" applyFill="1" applyFont="1" applyNumberFormat="1" borderId="61" fillId="0" fontId="76" numFmtId="164" xfId="0">
      <alignment horizontal="center"/>
    </xf>
    <xf applyAlignment="1" applyBorder="1" applyFill="1" applyFont="1" applyNumberFormat="1" borderId="61" fillId="0" fontId="74" numFmtId="0" xfId="0">
      <alignment horizontal="center"/>
    </xf>
    <xf applyAlignment="1" applyBorder="1" applyFill="1" applyFont="1" applyNumberFormat="1" borderId="61" fillId="0" fontId="74" numFmtId="165" xfId="0">
      <alignment horizontal="center"/>
    </xf>
    <xf applyAlignment="1" applyBorder="1" applyFill="1" applyFont="1" applyNumberFormat="1" borderId="61" fillId="0" fontId="76" numFmtId="165" xfId="0">
      <alignment horizontal="center"/>
    </xf>
    <xf applyAlignment="1" applyBorder="1" applyFill="1" applyFont="1" applyNumberFormat="1" borderId="82" fillId="0" fontId="74" numFmtId="165" xfId="0">
      <alignment horizontal="center"/>
    </xf>
    <xf borderId="0" fillId="0" fontId="0" numFmtId="0" xfId="0"/>
    <xf applyAlignment="1" applyBorder="1" applyFill="1" applyFont="1" applyNumberFormat="1" applyProtection="1" borderId="59" fillId="10" fontId="2" numFmtId="1" xfId="0">
      <alignment horizontal="center"/>
    </xf>
    <xf applyAlignment="1" borderId="0" fillId="0" fontId="0" numFmtId="0" xfId="0">
      <alignment wrapText="1"/>
    </xf>
    <xf applyAlignment="1" applyFont="1" borderId="0" fillId="0" fontId="48" numFmtId="0" xfId="0">
      <alignment wrapText="1"/>
    </xf>
    <xf applyAlignment="1" applyFont="1" applyProtection="1" borderId="0" fillId="0" fontId="24" numFmtId="0" xfId="0">
      <alignment wrapText="1"/>
      <protection hidden="1"/>
    </xf>
    <xf applyAlignment="1" applyFont="1" borderId="0" fillId="0" fontId="24" numFmtId="0" xfId="0">
      <alignment wrapText="1"/>
    </xf>
    <xf applyAlignment="1" applyBorder="1" applyProtection="1" borderId="0" fillId="0" fontId="0" numFmtId="0" xfId="0">
      <alignment vertical="center" wrapText="1"/>
      <protection hidden="1"/>
    </xf>
    <xf applyAlignment="1" applyBorder="1" applyFill="1" applyFont="1" applyNumberFormat="1" applyProtection="1" borderId="0" fillId="3" fontId="20" numFmtId="0" xfId="0">
      <alignment horizontal="center" wrapText="1"/>
      <protection hidden="1"/>
    </xf>
    <xf borderId="0" fillId="0" fontId="0" numFmtId="0" xfId="0"/>
    <xf applyAlignment="1" applyProtection="1" borderId="0" fillId="0" fontId="0" numFmtId="0" xfId="0">
      <protection hidden="1"/>
    </xf>
    <xf applyAlignment="1" borderId="0" fillId="0" fontId="0" numFmtId="0" xfId="0"/>
    <xf applyAlignment="1" applyBorder="1" applyFill="1" applyFont="1" applyProtection="1" borderId="0" fillId="0" fontId="13" numFmtId="0" xfId="0">
      <alignment horizontal="center" wrapText="1"/>
      <protection hidden="1"/>
    </xf>
    <xf applyAlignment="1" applyBorder="1" applyFill="1" applyFont="1" applyProtection="1" borderId="0" fillId="0" fontId="1" numFmtId="0" xfId="0">
      <alignment wrapText="1"/>
      <protection hidden="1"/>
    </xf>
    <xf applyFont="1" borderId="0" fillId="0" fontId="1" numFmtId="0" xfId="0"/>
    <xf applyAlignment="1" applyFont="1" applyProtection="1" borderId="0" fillId="0" fontId="1" numFmtId="0" xfId="0">
      <alignment wrapText="1"/>
      <protection hidden="1"/>
    </xf>
    <xf applyFont="1" applyNumberFormat="1" applyProtection="1" borderId="0" fillId="0" fontId="1" numFmtId="0" xfId="0">
      <protection hidden="1"/>
    </xf>
    <xf applyBorder="1" applyFill="1" applyFont="1" applyNumberFormat="1" applyProtection="1" borderId="0" fillId="0" fontId="1" numFmtId="0" xfId="0">
      <protection hidden="1"/>
    </xf>
    <xf applyAlignment="1" applyBorder="1" applyFill="1" applyFont="1" applyProtection="1" borderId="201" fillId="0" fontId="83" numFmtId="0" xfId="0">
      <alignment vertical="center" wrapText="1"/>
    </xf>
    <xf applyAlignment="1" applyBorder="1" applyFill="1" applyFont="1" applyProtection="1" borderId="8" fillId="11" fontId="24" numFmtId="0" xfId="0">
      <alignment wrapText="1"/>
      <protection hidden="1"/>
    </xf>
    <xf applyAlignment="1" applyBorder="1" applyFill="1" applyFont="1" applyProtection="1" borderId="12" fillId="11" fontId="24" numFmtId="0" xfId="0">
      <alignment wrapText="1"/>
      <protection hidden="1"/>
    </xf>
    <xf applyAlignment="1" applyBorder="1" applyFill="1" applyFont="1" applyProtection="1" borderId="0" fillId="11" fontId="24" numFmtId="0" xfId="0">
      <alignment wrapText="1"/>
      <protection hidden="1"/>
    </xf>
    <xf applyAlignment="1" applyBorder="1" applyFill="1" applyFont="1" applyProtection="1" borderId="9" fillId="11" fontId="24" numFmtId="0" xfId="0">
      <alignment wrapText="1"/>
      <protection hidden="1"/>
    </xf>
    <xf applyAlignment="1" applyBorder="1" applyFill="1" applyFont="1" applyNumberFormat="1" applyProtection="1" borderId="127" fillId="6" fontId="25" numFmtId="0" xfId="0">
      <alignment horizontal="center" vertical="center" wrapText="1"/>
      <protection hidden="1" locked="0"/>
    </xf>
    <xf applyAlignment="1" applyFont="1" applyProtection="1" borderId="0" fillId="0" fontId="4" numFmtId="0" xfId="0">
      <protection hidden="1"/>
    </xf>
    <xf applyAlignment="1" applyFont="1" applyProtection="1" borderId="0" fillId="0" fontId="24" numFmtId="0" xfId="0">
      <protection hidden="1"/>
    </xf>
    <xf applyAlignment="1" applyBorder="1" applyFill="1" applyFont="1" borderId="0" fillId="0" fontId="22" numFmtId="0" xfId="0">
      <alignment horizontal="center"/>
    </xf>
    <xf applyAlignment="1" applyBorder="1" applyFill="1" applyFont="1" applyNumberFormat="1" borderId="0" fillId="0" fontId="33" numFmtId="165" xfId="0">
      <alignment horizontal="left" vertical="center"/>
    </xf>
    <xf applyAlignment="1" applyBorder="1" applyFill="1" applyFont="1" applyNumberFormat="1" applyProtection="1" borderId="0" fillId="0" fontId="33" numFmtId="0" xfId="0">
      <alignment horizontal="left"/>
      <protection hidden="1"/>
    </xf>
    <xf applyAlignment="1" applyBorder="1" applyFill="1" applyFont="1" applyNumberFormat="1" borderId="0" fillId="0" fontId="33" numFmtId="165" xfId="0">
      <alignment horizontal="left"/>
    </xf>
    <xf applyAlignment="1" applyBorder="1" applyFill="1" applyFont="1" applyNumberFormat="1" applyProtection="1" borderId="201" fillId="0" fontId="83" numFmtId="49" xfId="0">
      <alignment vertical="center" wrapText="1"/>
    </xf>
    <xf applyAlignment="1" applyBorder="1" applyFont="1" applyNumberFormat="1" applyProtection="1" borderId="0" fillId="0" fontId="2" numFmtId="49" xfId="0">
      <alignment horizontal="left" vertical="center"/>
    </xf>
    <xf applyAlignment="1" applyBorder="1" applyFill="1" applyFont="1" applyNumberFormat="1" applyProtection="1" borderId="202" fillId="0" fontId="78" numFmtId="49" xfId="0">
      <alignment horizontal="left" wrapText="1"/>
    </xf>
    <xf applyAlignment="1" applyBorder="1" applyFill="1" applyFont="1" applyNumberFormat="1" applyProtection="1" borderId="203" fillId="0" fontId="83" numFmtId="49" xfId="0">
      <alignment vertical="center" wrapText="1"/>
    </xf>
    <xf applyAlignment="1" applyBorder="1" applyFill="1" applyFont="1" applyNumberFormat="1" applyProtection="1" borderId="0" fillId="0" fontId="2" numFmtId="49" xfId="0">
      <alignment horizontal="left" vertical="center"/>
    </xf>
    <xf applyAlignment="1" applyFill="1" applyFont="1" applyProtection="1" borderId="0" fillId="11" fontId="1" numFmtId="0" xfId="0">
      <alignment horizontal="center" wrapText="1"/>
      <protection hidden="1"/>
    </xf>
    <xf applyAlignment="1" applyFill="1" applyFont="1" borderId="0" fillId="12" fontId="13" numFmtId="0" xfId="0">
      <alignment wrapText="1"/>
    </xf>
    <xf applyAlignment="1" applyFill="1" applyFont="1" applyNumberFormat="1" applyProtection="1" borderId="0" fillId="12" fontId="20" numFmtId="0" xfId="0">
      <alignment horizontal="centerContinuous"/>
      <protection hidden="1"/>
    </xf>
    <xf applyAlignment="1" applyFill="1" applyFont="1" borderId="0" fillId="0" fontId="85" numFmtId="0" xfId="0">
      <alignment horizontal="left" vertical="center"/>
    </xf>
    <xf applyAlignment="1" applyFill="1" applyFont="1" borderId="0" fillId="0" fontId="86" numFmtId="0" xfId="0">
      <alignment horizontal="left" vertical="center"/>
    </xf>
    <xf applyBorder="1" applyFill="1" applyFont="1" applyNumberFormat="1" borderId="0" fillId="0" fontId="1" numFmtId="165" xfId="0"/>
    <xf applyAlignment="1" applyBorder="1" applyFill="1" applyFont="1" borderId="0" fillId="0" fontId="1" numFmtId="0" xfId="0"/>
    <xf applyAlignment="1" applyBorder="1" applyFill="1" applyFont="1" borderId="0" fillId="0" fontId="1" numFmtId="0" xfId="0">
      <alignment wrapText="1"/>
    </xf>
    <xf applyBorder="1" applyFill="1" applyFont="1" applyNumberFormat="1" borderId="0" fillId="0" fontId="1" numFmtId="11" xfId="0"/>
    <xf applyAlignment="1" applyBorder="1" applyFill="1" applyFont="1" applyNumberFormat="1" borderId="0" fillId="0" fontId="1" numFmtId="165" xfId="0"/>
    <xf applyAlignment="1" applyBorder="1" applyFill="1" applyFont="1" applyNumberFormat="1" borderId="0" fillId="0" fontId="2" numFmtId="11" xfId="0"/>
    <xf applyAlignment="1" applyBorder="1" applyFill="1" applyFont="1" applyNumberFormat="1" borderId="0" fillId="0" fontId="1" numFmtId="11" xfId="0"/>
    <xf applyAlignment="1" applyBorder="1" applyFill="1" applyFont="1" applyNumberFormat="1" applyProtection="1" borderId="23" fillId="0" fontId="75" numFmtId="11" xfId="0">
      <alignment horizontal="center"/>
    </xf>
    <xf applyAlignment="1" applyBorder="1" applyFill="1" applyFont="1" applyNumberFormat="1" applyProtection="1" borderId="24" fillId="0" fontId="75" numFmtId="11" xfId="0">
      <alignment horizontal="center" vertical="center"/>
    </xf>
    <xf applyAlignment="1" applyBorder="1" applyFill="1" applyFont="1" applyNumberFormat="1" borderId="9" fillId="0" fontId="74" numFmtId="165" xfId="0">
      <alignment horizontal="center"/>
    </xf>
    <xf applyAlignment="1" applyBorder="1" applyFill="1" applyFont="1" borderId="9" fillId="0" fontId="2"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0" fillId="0" fontId="15" numFmtId="0" xfId="0">
      <alignment horizontal="centerContinuous" wrapText="1"/>
    </xf>
    <xf applyAlignment="1" applyFill="1" applyFont="1" borderId="0" fillId="0" fontId="2" numFmtId="0" xfId="0">
      <alignment horizontal="centerContinuous"/>
    </xf>
    <xf applyAlignment="1" applyFill="1" applyFont="1" applyNumberFormat="1" borderId="0" fillId="0" fontId="2" numFmtId="165" xfId="0">
      <alignment horizontal="centerContinuous"/>
    </xf>
    <xf applyAlignment="1" applyBorder="1" applyFill="1" applyFont="1" applyNumberFormat="1" borderId="113" fillId="0" fontId="3" numFmtId="165" xfId="0">
      <alignment horizontal="centerContinuous"/>
    </xf>
    <xf applyAlignment="1" applyBorder="1" applyFill="1" applyFont="1" applyNumberFormat="1" borderId="64" fillId="0" fontId="3" numFmtId="165" xfId="0">
      <alignment horizontal="centerContinuous"/>
    </xf>
    <xf applyAlignment="1" applyBorder="1" applyFill="1" applyFont="1" applyNumberFormat="1" borderId="75" fillId="0" fontId="63" numFmtId="165" xfId="0">
      <alignment horizontal="centerContinuous"/>
    </xf>
    <xf applyAlignment="1" applyBorder="1" applyFill="1" applyFont="1" applyNumberFormat="1" borderId="105" fillId="0" fontId="3" numFmtId="165" xfId="0">
      <alignment horizontal="centerContinuous"/>
    </xf>
    <xf applyAlignment="1" applyBorder="1" applyFill="1" applyFont="1" applyNumberFormat="1" borderId="75" fillId="0" fontId="7" numFmtId="165" xfId="0">
      <alignment horizontal="center" wrapText="1"/>
    </xf>
    <xf applyAlignment="1" applyBorder="1" applyFill="1" applyFont="1" applyNumberFormat="1" borderId="166" fillId="0" fontId="7" numFmtId="165" xfId="0">
      <alignment horizontal="center" wrapText="1"/>
    </xf>
    <xf applyAlignment="1" applyBorder="1" applyFill="1" applyFont="1" applyNumberFormat="1" borderId="113" fillId="0" fontId="7" numFmtId="165" xfId="0">
      <alignment horizontal="center" wrapText="1"/>
    </xf>
    <xf applyAlignment="1" applyBorder="1" applyFill="1" applyFont="1" applyNumberFormat="1" borderId="64" fillId="0" fontId="7" numFmtId="165" xfId="0">
      <alignment horizontal="center" wrapText="1"/>
    </xf>
    <xf applyAlignment="1" applyBorder="1" applyFill="1" applyFont="1" applyNumberFormat="1" borderId="165" fillId="0" fontId="2" numFmtId="165" xfId="0">
      <alignment horizontal="center"/>
    </xf>
    <xf applyAlignment="1" applyBorder="1" applyFill="1" applyFont="1" applyNumberFormat="1" borderId="158" fillId="0" fontId="2" numFmtId="165" xfId="0">
      <alignment horizontal="center"/>
    </xf>
    <xf applyAlignment="1" applyBorder="1" applyFill="1" applyFont="1" applyNumberFormat="1" borderId="98" fillId="0" fontId="2" numFmtId="165" xfId="0">
      <alignment horizontal="center"/>
    </xf>
    <xf applyAlignment="1" applyBorder="1" applyFill="1" applyFont="1" applyNumberFormat="1" borderId="139" fillId="0" fontId="2" numFmtId="165" xfId="0">
      <alignment horizontal="center"/>
    </xf>
    <xf applyAlignment="1" applyBorder="1" applyFill="1" applyFont="1" applyNumberFormat="1" borderId="89" fillId="0" fontId="2" numFmtId="165" xfId="0">
      <alignment horizontal="center"/>
    </xf>
    <xf applyAlignment="1" applyBorder="1" applyFill="1" applyFont="1" applyNumberFormat="1" borderId="65" fillId="0" fontId="2" numFmtId="165" xfId="0">
      <alignment horizontal="center"/>
    </xf>
    <xf applyBorder="1" applyFill="1" applyFont="1" applyNumberFormat="1" borderId="200" fillId="0" fontId="2" numFmtId="49" xfId="0"/>
    <xf applyAlignment="1" applyBorder="1" applyFill="1" applyFont="1" applyNumberFormat="1" borderId="1" fillId="0" fontId="2" numFmtId="49" xfId="0">
      <alignment wrapText="1"/>
    </xf>
    <xf applyAlignment="1" applyBorder="1" applyFill="1" applyFont="1" applyNumberFormat="1" borderId="140" fillId="0" fontId="2" numFmtId="165" xfId="0">
      <alignment horizontal="center"/>
    </xf>
    <xf applyAlignment="1" applyBorder="1" applyFill="1" applyFont="1" applyNumberFormat="1" borderId="133" fillId="0" fontId="2" numFmtId="165" xfId="0">
      <alignment horizontal="center"/>
    </xf>
    <xf applyAlignment="1" applyBorder="1" applyFill="1" applyFont="1" applyNumberFormat="1" borderId="82" fillId="0" fontId="2" numFmtId="165" xfId="0">
      <alignment horizontal="center"/>
    </xf>
    <xf applyBorder="1" applyFill="1" applyFont="1" applyNumberFormat="1" borderId="2" fillId="0" fontId="2" numFmtId="49" xfId="0"/>
    <xf applyBorder="1" applyFill="1" applyFont="1" borderId="8" fillId="0" fontId="2" numFmtId="0" xfId="0"/>
    <xf applyAlignment="1" applyBorder="1" applyFill="1" applyFont="1" applyNumberFormat="1" borderId="29" fillId="0" fontId="2" numFmtId="165" xfId="0">
      <alignment horizontal="center"/>
    </xf>
    <xf applyAlignment="1" applyBorder="1" applyFill="1" applyFont="1" applyNumberFormat="1" borderId="12" fillId="0" fontId="2" numFmtId="165" xfId="0">
      <alignment horizontal="center"/>
    </xf>
    <xf applyBorder="1" applyFill="1" applyFont="1" applyNumberFormat="1" borderId="12" fillId="0" fontId="2" numFmtId="49" xfId="0"/>
    <xf applyBorder="1" applyFill="1" applyFont="1" applyNumberFormat="1" borderId="0" fillId="0" fontId="2" numFmtId="165" xfId="0"/>
    <xf applyAlignment="1" applyBorder="1" applyFill="1" applyFont="1" applyNumberFormat="1" borderId="0" fillId="0" fontId="2" numFmtId="165" xfId="0"/>
    <xf applyAlignment="1" applyBorder="1" applyFill="1" applyFont="1" applyNumberFormat="1" borderId="12" fillId="0" fontId="2" numFmtId="165" xfId="0"/>
    <xf applyFill="1" applyFont="1" applyNumberFormat="1" borderId="0" fillId="0" fontId="2" numFmtId="165" xfId="0"/>
    <xf applyAlignment="1" applyBorder="1" applyFill="1" applyFont="1" applyNumberFormat="1" borderId="167" fillId="0" fontId="3" numFmtId="165" xfId="0">
      <alignment horizontal="centerContinuous"/>
    </xf>
    <xf applyAlignment="1" applyBorder="1" applyFill="1" applyFont="1" applyNumberFormat="1" borderId="3" fillId="0" fontId="7" numFmtId="165" xfId="0">
      <alignment horizontal="center" wrapText="1"/>
    </xf>
    <xf applyAlignment="1" applyBorder="1" applyFill="1" applyFont="1" applyNumberFormat="1" borderId="113" fillId="0" fontId="3" numFmtId="165" xfId="0">
      <alignment horizontal="centerContinuous" wrapText="1"/>
    </xf>
    <xf applyAlignment="1" applyBorder="1" applyFill="1" applyFont="1" applyNumberFormat="1" borderId="109" fillId="0" fontId="3" numFmtId="165" xfId="0">
      <alignment horizontal="centerContinuous"/>
    </xf>
    <xf applyAlignment="1" applyBorder="1" applyFill="1" applyFont="1" applyNumberFormat="1" borderId="80" fillId="0" fontId="7" numFmtId="165" xfId="0">
      <alignment horizontal="centerContinuous" wrapText="1"/>
    </xf>
    <xf applyAlignment="1" applyBorder="1" applyFill="1" applyFont="1" applyNumberFormat="1" borderId="26" fillId="0" fontId="3" numFmtId="165" xfId="0">
      <alignment horizontal="centerContinuous"/>
    </xf>
    <xf applyAlignment="1" applyBorder="1" applyFill="1" applyFont="1" applyNumberFormat="1" borderId="84" fillId="0" fontId="7" numFmtId="165" xfId="0">
      <alignment horizontal="center" wrapText="1"/>
    </xf>
    <xf applyAlignment="1" applyBorder="1" applyFill="1" applyFont="1" applyNumberFormat="1" borderId="42" fillId="0" fontId="3" numFmtId="165" xfId="0">
      <alignment horizontal="center" wrapText="1"/>
    </xf>
    <xf applyAlignment="1" applyBorder="1" applyFill="1" applyFont="1" applyNumberFormat="1" borderId="85" fillId="0" fontId="3" numFmtId="165" xfId="0">
      <alignment horizontal="center" wrapText="1"/>
    </xf>
    <xf applyAlignment="1" applyBorder="1" applyFill="1" applyFont="1" applyNumberFormat="1" borderId="153" fillId="0" fontId="2" numFmtId="0" xfId="0">
      <alignment horizontal="center"/>
    </xf>
    <xf applyAlignment="1" applyBorder="1" applyFill="1" applyFont="1" applyNumberFormat="1" borderId="154" fillId="0" fontId="2" numFmtId="0" xfId="0">
      <alignment horizontal="center"/>
    </xf>
    <xf applyAlignment="1" applyBorder="1" applyFill="1" applyFont="1" applyNumberFormat="1" borderId="153" fillId="0" fontId="2" numFmtId="165" xfId="0">
      <alignment horizontal="center"/>
    </xf>
    <xf applyAlignment="1" applyBorder="1" applyFill="1" applyFont="1" applyNumberFormat="1" borderId="159" fillId="0" fontId="2" numFmtId="165" xfId="0">
      <alignment horizontal="center"/>
    </xf>
    <xf applyAlignment="1" applyBorder="1" applyFill="1" applyFont="1" applyNumberFormat="1" borderId="131" fillId="0" fontId="2" numFmtId="0" xfId="0">
      <alignment horizontal="center"/>
    </xf>
    <xf applyAlignment="1" applyBorder="1" applyFill="1" applyFont="1" applyNumberFormat="1" borderId="49" fillId="0" fontId="2" numFmtId="0" xfId="0">
      <alignment horizontal="center"/>
    </xf>
    <xf applyAlignment="1" applyBorder="1" applyFill="1" applyFont="1" applyNumberFormat="1" borderId="131" fillId="0" fontId="2" numFmtId="165" xfId="0">
      <alignment horizontal="center"/>
    </xf>
    <xf applyAlignment="1" applyBorder="1" applyFill="1" applyFont="1" applyNumberFormat="1" borderId="48" fillId="0" fontId="2" numFmtId="165" xfId="0">
      <alignment horizontal="center"/>
    </xf>
    <xf applyBorder="1" applyFill="1" applyFont="1" applyNumberFormat="1" borderId="94" fillId="0" fontId="2" numFmtId="49" xfId="0"/>
    <xf applyAlignment="1" applyBorder="1" applyFill="1" applyFont="1" applyNumberFormat="1" borderId="37" fillId="0" fontId="2" numFmtId="0" xfId="0">
      <alignment horizontal="center"/>
    </xf>
    <xf applyAlignment="1" applyBorder="1" applyFill="1" applyFont="1" applyNumberFormat="1" borderId="48" fillId="0" fontId="2" numFmtId="0" xfId="0">
      <alignment horizontal="center" wrapText="1"/>
    </xf>
    <xf applyAlignment="1" applyBorder="1" applyFill="1" applyFont="1" applyNumberFormat="1" borderId="134" fillId="0" fontId="2" numFmtId="0" xfId="0">
      <alignment horizontal="center" wrapText="1"/>
    </xf>
    <xf applyAlignment="1" applyBorder="1" applyFill="1" applyFont="1" applyNumberFormat="1" borderId="51" fillId="0" fontId="2" numFmtId="0" xfId="0">
      <alignment horizontal="center"/>
    </xf>
    <xf applyAlignment="1" applyBorder="1" applyFill="1" applyFont="1" applyNumberFormat="1" borderId="116" fillId="0" fontId="2" numFmtId="0" xfId="0">
      <alignment horizontal="center"/>
    </xf>
    <xf applyAlignment="1" applyBorder="1" applyFill="1" applyFont="1" applyNumberFormat="1" borderId="51" fillId="0" fontId="2" numFmtId="165" xfId="0">
      <alignment horizontal="center"/>
    </xf>
    <xf applyBorder="1" applyFill="1" applyFont="1" applyNumberFormat="1" borderId="12" fillId="0" fontId="2" numFmtId="165" xfId="0"/>
    <xf applyAlignment="1" applyBorder="1" applyFill="1" applyFont="1" applyNumberFormat="1" borderId="30" fillId="0" fontId="3" numFmtId="165" xfId="0">
      <alignment horizontal="centerContinuous" wrapText="1"/>
    </xf>
    <xf applyAlignment="1" applyBorder="1" applyFill="1" applyFont="1" applyNumberFormat="1" borderId="42" fillId="0" fontId="7" numFmtId="165" xfId="0">
      <alignment horizontal="center" wrapText="1"/>
    </xf>
    <xf applyAlignment="1" applyBorder="1" applyFill="1" applyFont="1" applyNumberFormat="1" borderId="85" fillId="0" fontId="7" numFmtId="165" xfId="0">
      <alignment horizontal="center" wrapText="1"/>
    </xf>
    <xf applyBorder="1" applyFill="1" applyFont="1" applyNumberFormat="1" borderId="149" fillId="0" fontId="2" numFmtId="49" xfId="0"/>
    <xf applyAlignment="1" applyBorder="1" applyFill="1" applyFont="1" applyNumberFormat="1" borderId="0" fillId="0" fontId="3" numFmtId="165" xfId="0">
      <alignment horizontal="centerContinuous"/>
    </xf>
    <xf applyAlignment="1" applyBorder="1" applyFill="1" applyFont="1" applyNumberFormat="1" borderId="0" fillId="0" fontId="2" numFmtId="165" xfId="0">
      <alignment horizontal="centerContinuous"/>
    </xf>
    <xf applyAlignment="1" applyBorder="1" applyFill="1" applyFont="1" applyNumberFormat="1" borderId="0" fillId="0" fontId="3" numFmtId="0" xfId="0">
      <alignment horizontal="centerContinuous"/>
    </xf>
    <xf applyAlignment="1" applyFill="1" applyFont="1" borderId="0" fillId="0" fontId="2" numFmtId="0" xfId="0"/>
    <xf applyAlignment="1" applyFill="1" applyFont="1" applyNumberFormat="1" borderId="0" fillId="0" fontId="6" numFmtId="1" xfId="0">
      <alignment horizontal="center"/>
    </xf>
    <xf applyAlignment="1" applyBorder="1" applyFill="1" applyFont="1" borderId="13" fillId="0" fontId="2" numFmtId="0" xfId="0"/>
    <xf applyAlignment="1" applyBorder="1" applyFill="1" applyFont="1" applyNumberFormat="1" borderId="75" fillId="0" fontId="3" numFmtId="165" xfId="0">
      <alignment horizontal="centerContinuous"/>
    </xf>
    <xf applyAlignment="1" applyBorder="1" applyFill="1" applyFont="1" applyNumberFormat="1" borderId="15" fillId="0" fontId="9" numFmtId="165" xfId="0">
      <alignment horizontal="centerContinuous"/>
    </xf>
    <xf applyAlignment="1" applyBorder="1" applyFill="1" applyFont="1" applyNumberFormat="1" borderId="15" fillId="0" fontId="2" numFmtId="165" xfId="0">
      <alignment horizontal="centerContinuous"/>
    </xf>
    <xf applyAlignment="1" applyBorder="1" applyFill="1" applyFont="1" applyNumberFormat="1" borderId="15" fillId="0" fontId="2" numFmtId="0" xfId="0">
      <alignment horizontal="centerContinuous"/>
    </xf>
    <xf applyAlignment="1" applyBorder="1" applyFill="1" applyFont="1" applyNumberFormat="1" borderId="64" fillId="0" fontId="2" numFmtId="165" xfId="0">
      <alignment horizontal="centerContinuous"/>
    </xf>
    <xf applyAlignment="1" applyBorder="1" applyFill="1" applyFont="1" applyNumberFormat="1" borderId="174" fillId="0" fontId="3" numFmtId="165" xfId="0">
      <alignment horizontal="center"/>
    </xf>
    <xf applyAlignment="1" applyBorder="1" applyFill="1" applyFont="1" applyNumberFormat="1" borderId="46" fillId="0" fontId="7" numFmtId="165" xfId="0">
      <alignment horizontal="centerContinuous" vertical="center"/>
    </xf>
    <xf applyAlignment="1" applyBorder="1" applyFill="1" applyFont="1" applyNumberFormat="1" borderId="175" fillId="0" fontId="3" numFmtId="165" xfId="0">
      <alignment horizontal="centerContinuous" vertical="center"/>
    </xf>
    <xf applyAlignment="1" applyBorder="1" applyFill="1" applyFont="1" applyNumberFormat="1" borderId="176" fillId="0" fontId="3" numFmtId="165" xfId="0">
      <alignment horizontal="centerContinuous" wrapText="1"/>
    </xf>
    <xf applyAlignment="1" applyBorder="1" applyFill="1" applyFont="1" applyNumberFormat="1" borderId="39" fillId="0" fontId="3" numFmtId="165" xfId="0"/>
    <xf applyAlignment="1" applyBorder="1" applyFill="1" applyFont="1" applyNumberFormat="1" borderId="156" fillId="0" fontId="3" numFmtId="165" xfId="0">
      <alignment horizontal="centerContinuous" wrapText="1"/>
    </xf>
    <xf applyAlignment="1" applyBorder="1" applyFill="1" applyFont="1" applyNumberFormat="1" borderId="40" fillId="0" fontId="3" numFmtId="165" xfId="0">
      <alignment horizontal="center" wrapText="1"/>
    </xf>
    <xf applyAlignment="1" applyBorder="1" applyFill="1" applyFont="1" applyNumberFormat="1" borderId="160" fillId="0" fontId="3" numFmtId="165" xfId="0">
      <alignment horizontal="center" wrapText="1"/>
    </xf>
    <xf applyAlignment="1" applyBorder="1" applyFill="1" applyFont="1" applyNumberFormat="1" borderId="175" fillId="0" fontId="3" numFmtId="165" xfId="0"/>
    <xf applyAlignment="1" applyBorder="1" applyFill="1" applyFont="1" applyNumberFormat="1" borderId="177" fillId="0" fontId="3" numFmtId="165" xfId="0">
      <alignment horizontal="center"/>
    </xf>
    <xf applyAlignment="1" applyBorder="1" applyFill="1" applyFont="1" borderId="101" fillId="0" fontId="3" numFmtId="0" xfId="0">
      <alignment horizontal="center"/>
    </xf>
    <xf applyAlignment="1" applyBorder="1" applyFill="1" applyFont="1" borderId="101" fillId="0" fontId="3" numFmtId="0" xfId="0">
      <alignment horizontal="center" wrapText="1"/>
    </xf>
    <xf applyAlignment="1" applyBorder="1" applyFill="1" applyFont="1" applyNumberFormat="1" borderId="86" fillId="0" fontId="3" numFmtId="165" xfId="0">
      <alignment horizontal="center"/>
    </xf>
    <xf applyAlignment="1" applyBorder="1" applyFill="1" applyFont="1" applyNumberFormat="1" borderId="76" fillId="0" fontId="3" numFmtId="165" xfId="0">
      <alignment horizontal="center"/>
    </xf>
    <xf applyAlignment="1" applyBorder="1" applyFill="1" applyFont="1" applyNumberFormat="1" borderId="5" fillId="0" fontId="3" numFmtId="165" xfId="0">
      <alignment horizontal="center" vertical="center" wrapText="1"/>
    </xf>
    <xf applyAlignment="1" applyBorder="1" applyFill="1" applyFont="1" applyNumberFormat="1" borderId="162" fillId="0" fontId="2" numFmtId="165" xfId="0">
      <alignment horizontal="center"/>
    </xf>
    <xf applyAlignment="1" applyBorder="1" applyFill="1" applyFont="1" applyNumberFormat="1" borderId="162" fillId="0" fontId="2" numFmtId="165" xfId="0">
      <alignment horizontal="left"/>
    </xf>
    <xf applyAlignment="1" applyBorder="1" applyFill="1" applyFont="1" applyNumberFormat="1" borderId="161" fillId="0" fontId="2" numFmtId="165" xfId="0">
      <alignment horizontal="center"/>
    </xf>
    <xf applyAlignment="1" applyBorder="1" applyFill="1" applyFont="1" applyNumberFormat="1" borderId="97" fillId="0" fontId="2" numFmtId="165" xfId="0">
      <alignment horizontal="center"/>
    </xf>
    <xf applyAlignment="1" applyBorder="1" applyFill="1" applyFont="1" applyNumberFormat="1" borderId="154" fillId="0" fontId="2" numFmtId="165" xfId="0">
      <alignment horizontal="center"/>
    </xf>
    <xf applyAlignment="1" applyBorder="1" applyFill="1" applyFont="1" applyNumberFormat="1" borderId="160" fillId="0" fontId="2" numFmtId="165" xfId="0">
      <alignment horizontal="center"/>
    </xf>
    <xf applyAlignment="1" applyBorder="1" applyFill="1" applyFont="1" applyNumberFormat="1" borderId="17" fillId="0" fontId="2" numFmtId="165" xfId="0">
      <alignment horizontal="center"/>
    </xf>
    <xf applyAlignment="1" applyBorder="1" applyFill="1" applyFont="1" applyNumberFormat="1" borderId="17" fillId="0" fontId="2" numFmtId="165" xfId="0">
      <alignment horizontal="left"/>
    </xf>
    <xf applyAlignment="1" applyBorder="1" applyFill="1" applyFont="1" applyNumberFormat="1" borderId="134" fillId="0" fontId="2" numFmtId="165" xfId="0">
      <alignment horizontal="center"/>
    </xf>
    <xf applyAlignment="1" applyBorder="1" applyFill="1" applyFont="1" applyNumberFormat="1" borderId="37" fillId="0" fontId="2" numFmtId="165" xfId="0">
      <alignment horizontal="center"/>
    </xf>
    <xf applyAlignment="1" applyBorder="1" applyFill="1" applyFont="1" applyNumberFormat="1" borderId="74" fillId="0" fontId="2" numFmtId="165" xfId="0">
      <alignment horizontal="center"/>
    </xf>
    <xf applyAlignment="1" applyFill="1" applyFont="1" applyNumberFormat="1" borderId="0" fillId="0" fontId="2" numFmtId="165" xfId="0"/>
    <xf applyAlignment="1" applyBorder="1" applyFill="1" applyFont="1" applyNumberFormat="1" borderId="79" fillId="0" fontId="2" numFmtId="165" xfId="0">
      <alignment horizontal="center"/>
    </xf>
    <xf applyAlignment="1" applyBorder="1" applyFill="1" applyFont="1" applyNumberFormat="1" borderId="77" fillId="0" fontId="2" numFmtId="165" xfId="0">
      <alignment horizontal="center"/>
    </xf>
    <xf applyAlignment="1" applyBorder="1" applyFill="1" applyFont="1" applyNumberFormat="1" borderId="17" fillId="0" fontId="2" numFmtId="0" xfId="0">
      <alignment horizontal="center"/>
    </xf>
    <xf applyAlignment="1" applyBorder="1" applyFill="1" applyFont="1" applyNumberFormat="1" borderId="74" fillId="0" fontId="3" numFmtId="165" xfId="0">
      <alignment horizontal="center"/>
    </xf>
    <xf applyAlignment="1" applyBorder="1" applyFill="1" applyFont="1" applyNumberFormat="1" borderId="18" fillId="0" fontId="2" numFmtId="165" xfId="0">
      <alignment horizontal="center"/>
    </xf>
    <xf applyAlignment="1" applyBorder="1" applyFill="1" applyFont="1" applyNumberFormat="1" borderId="114" fillId="0" fontId="2" numFmtId="165" xfId="0">
      <alignment horizontal="center"/>
    </xf>
    <xf applyAlignment="1" applyBorder="1" applyFill="1" applyFont="1" applyNumberFormat="1" borderId="18" fillId="0" fontId="2" numFmtId="0" xfId="0">
      <alignment horizontal="center"/>
    </xf>
    <xf applyAlignment="1" applyBorder="1" applyFill="1" applyFont="1" applyNumberFormat="1" borderId="115" fillId="0" fontId="2" numFmtId="165" xfId="0">
      <alignment horizontal="center"/>
    </xf>
    <xf applyAlignment="1" applyBorder="1" applyFill="1" applyFont="1" applyNumberFormat="1" borderId="52" fillId="0" fontId="2" numFmtId="165" xfId="0">
      <alignment horizontal="center"/>
    </xf>
    <xf applyAlignment="1" applyBorder="1" applyFill="1" applyFont="1" applyNumberFormat="1" borderId="110" fillId="0" fontId="3" numFmtId="165" xfId="0">
      <alignment horizontal="center"/>
    </xf>
    <xf applyAlignment="1" applyBorder="1" applyFill="1" applyFont="1" applyNumberFormat="1" borderId="0" fillId="0" fontId="2" numFmtId="0" xfId="0">
      <alignment horizontal="center"/>
    </xf>
    <xf applyAlignment="1" applyBorder="1" applyFill="1" applyFont="1" applyNumberFormat="1" borderId="12" fillId="0" fontId="3" numFmtId="165" xfId="0">
      <alignment horizontal="center"/>
    </xf>
    <xf applyAlignment="1" applyFill="1" applyNumberFormat="1" borderId="0" fillId="0" fontId="0" numFmtId="0" xfId="0"/>
    <xf applyAlignment="1" applyBorder="1" applyFill="1" applyNumberFormat="1" borderId="12" fillId="0" fontId="0" numFmtId="0" xfId="0"/>
    <xf applyAlignment="1" applyBorder="1" applyFill="1" applyFont="1" borderId="10" fillId="0" fontId="2" numFmtId="0" xfId="0"/>
    <xf applyAlignment="1" applyBorder="1" applyFill="1" applyFont="1" applyNumberFormat="1" borderId="11" fillId="0" fontId="2" numFmtId="165" xfId="0">
      <alignment horizontal="left"/>
    </xf>
    <xf applyAlignment="1" applyBorder="1" applyFill="1" applyFont="1" applyNumberFormat="1" borderId="11" fillId="0" fontId="2" numFmtId="0" xfId="0">
      <alignment horizontal="left"/>
    </xf>
    <xf applyAlignment="1" applyBorder="1" applyFill="1" applyFont="1" applyNumberFormat="1" borderId="13" fillId="0" fontId="2" numFmtId="165" xfId="0">
      <alignment horizontal="left"/>
    </xf>
    <xf applyAlignment="1" applyFill="1" applyFont="1" applyNumberFormat="1" borderId="0" fillId="0" fontId="2" numFmtId="0" xfId="0"/>
    <xf applyAlignment="1" applyFill="1" applyFont="1" applyNumberFormat="1" borderId="0" fillId="0" fontId="2" numFmtId="0" xfId="0">
      <alignment horizontal="right"/>
    </xf>
    <xf applyAlignment="1" applyFill="1" applyFont="1" applyNumberFormat="1" borderId="0" fillId="0" fontId="2" numFmtId="165" xfId="0">
      <alignment horizontal="right"/>
    </xf>
    <xf applyAlignment="1" applyBorder="1" applyFill="1" applyFont="1" borderId="13" fillId="0" fontId="3" numFmtId="0" xfId="0"/>
    <xf applyAlignment="1" applyBorder="1" applyFill="1" applyFont="1" applyNumberFormat="1" borderId="15" fillId="0" fontId="7" numFmtId="165" xfId="0">
      <alignment horizontal="centerContinuous"/>
    </xf>
    <xf applyAlignment="1" applyBorder="1" applyFill="1" applyFont="1" applyNumberFormat="1" borderId="15" fillId="0" fontId="3" numFmtId="165" xfId="0">
      <alignment horizontal="centerContinuous"/>
    </xf>
    <xf applyAlignment="1" applyBorder="1" applyFill="1" applyFont="1" applyNumberFormat="1" borderId="15" fillId="0" fontId="3" numFmtId="0" xfId="0">
      <alignment horizontal="centerContinuous"/>
    </xf>
    <xf applyAlignment="1" applyFill="1" applyFont="1" borderId="0" fillId="0" fontId="3" numFmtId="0" xfId="0"/>
    <xf applyAlignment="1" applyBorder="1" applyFill="1" applyFont="1" applyNumberFormat="1" borderId="156" fillId="0" fontId="2" numFmtId="165" xfId="0">
      <alignment horizontal="center"/>
    </xf>
    <xf applyAlignment="1" applyBorder="1" applyFill="1" applyFont="1" applyNumberFormat="1" borderId="157" fillId="0" fontId="2" numFmtId="165" xfId="0">
      <alignment horizontal="center"/>
    </xf>
    <xf applyAlignment="1" applyBorder="1" applyFill="1" applyFont="1" applyNumberFormat="1" borderId="36" fillId="0" fontId="2" numFmtId="165" xfId="0">
      <alignment horizontal="center"/>
    </xf>
    <xf applyAlignment="1" applyBorder="1" applyFill="1" applyFont="1" applyNumberFormat="1" borderId="60" fillId="0" fontId="2" numFmtId="165" xfId="0">
      <alignment horizontal="center"/>
    </xf>
    <xf applyAlignment="1" applyBorder="1" applyFill="1" applyFont="1" applyNumberFormat="1" borderId="78" fillId="0" fontId="3" numFmtId="165" xfId="0">
      <alignment horizontal="center"/>
    </xf>
    <xf applyAlignment="1" applyBorder="1" applyFill="1" applyFont="1" applyNumberFormat="1" borderId="62" fillId="0" fontId="3" numFmtId="165" xfId="0">
      <alignment horizontal="center"/>
    </xf>
    <xf applyAlignment="1" applyBorder="1" applyFill="1" applyFont="1" applyNumberFormat="1" borderId="0" fillId="0" fontId="2" numFmtId="165" xfId="0">
      <alignment horizontal="right"/>
    </xf>
    <xf applyAlignment="1" applyBorder="1" applyFill="1" applyFont="1" applyNumberFormat="1" borderId="110" fillId="0" fontId="2" numFmtId="165" xfId="0">
      <alignment horizontal="center"/>
    </xf>
    <xf applyAlignment="1" applyBorder="1" applyFill="1" applyFont="1" borderId="0" fillId="0" fontId="3" numFmtId="0" xfId="0">
      <alignment horizontal="centerContinuous" wrapText="1"/>
    </xf>
    <xf applyAlignment="1" applyBorder="1" applyFill="1" applyFont="1" borderId="0" fillId="0" fontId="3" numFmtId="0" xfId="0">
      <alignment horizontal="centerContinuous"/>
    </xf>
    <xf applyAlignment="1" applyBorder="1" applyFill="1" applyFont="1" applyNumberFormat="1" borderId="81" fillId="0" fontId="2" numFmtId="49" xfId="0">
      <alignment horizontal="center"/>
    </xf>
    <xf applyAlignment="1" applyBorder="1" applyFill="1" applyFont="1" applyNumberFormat="1" borderId="122" fillId="0" fontId="2" numFmtId="49" xfId="0">
      <alignment horizontal="center"/>
    </xf>
    <xf applyAlignment="1" applyBorder="1" applyFill="1" applyFont="1" applyNumberFormat="1" borderId="50" fillId="0" fontId="2" numFmtId="165" xfId="0">
      <alignment horizontal="center"/>
    </xf>
    <xf applyAlignment="1" applyBorder="1" applyFill="1" applyFont="1" applyNumberFormat="1" borderId="78" fillId="0" fontId="3" numFmtId="49" xfId="0">
      <alignment horizontal="center"/>
    </xf>
    <xf applyAlignment="1" applyBorder="1" applyFill="1" applyFont="1" applyNumberFormat="1" borderId="116" fillId="0" fontId="2" numFmtId="49" xfId="0">
      <alignment horizontal="center"/>
    </xf>
    <xf applyAlignment="1" applyBorder="1" applyFill="1" applyFont="1" applyNumberFormat="1" borderId="115" fillId="0" fontId="2" numFmtId="49" xfId="0">
      <alignment horizontal="center"/>
    </xf>
    <xf applyAlignment="1" applyBorder="1" applyFill="1" applyFont="1" applyNumberFormat="1" borderId="62" fillId="0" fontId="3" numFmtId="49" xfId="0">
      <alignment horizontal="center"/>
    </xf>
    <xf applyAlignment="1" applyBorder="1" applyFill="1" applyFont="1" applyNumberFormat="1" borderId="0" fillId="0" fontId="2" numFmtId="49" xfId="0">
      <alignment horizontal="center"/>
    </xf>
    <xf applyAlignment="1" applyBorder="1" applyFill="1" applyFont="1" applyNumberFormat="1" borderId="0" fillId="0" fontId="3" numFmtId="49" xfId="0">
      <alignment horizontal="center"/>
    </xf>
    <xf applyAlignment="1" applyBorder="1" applyFill="1" applyFont="1" applyNumberFormat="1" borderId="12" fillId="0" fontId="2" numFmtId="49" xfId="0">
      <alignment horizontal="center"/>
    </xf>
    <xf applyAlignment="1" applyBorder="1" applyFill="1" applyFont="1" applyNumberFormat="1" borderId="0" fillId="0" fontId="2" numFmtId="165" xfId="0">
      <alignment horizontal="left"/>
    </xf>
    <xf applyAlignment="1" applyBorder="1" applyFill="1" applyFont="1" applyNumberFormat="1" borderId="0" fillId="0" fontId="2" numFmtId="0" xfId="0">
      <alignment horizontal="left"/>
    </xf>
    <xf applyAlignment="1" applyBorder="1" applyFill="1" applyFont="1" applyNumberFormat="1" borderId="12" fillId="0" fontId="2" numFmtId="165" xfId="0">
      <alignment horizontal="left"/>
    </xf>
    <xf applyBorder="1" applyFill="1" applyFont="1" applyNumberFormat="1" borderId="11" fillId="0" fontId="2" numFmtId="165" xfId="0"/>
    <xf applyBorder="1" applyFill="1" applyFont="1" borderId="11" fillId="0" fontId="2" numFmtId="0" xfId="0"/>
    <xf applyAlignment="1" applyBorder="1" applyFill="1" applyFont="1" applyNumberFormat="1" borderId="13" fillId="0" fontId="2" numFmtId="165" xfId="0">
      <alignment horizontal="right"/>
    </xf>
    <xf applyAlignment="1" applyFill="1" applyFont="1" applyNumberFormat="1" applyProtection="1" borderId="0" fillId="0" fontId="4" numFmtId="0" xfId="0">
      <alignment horizontal="centerContinuous"/>
    </xf>
    <xf applyAlignment="1" applyFill="1" applyFont="1" applyNumberFormat="1" applyProtection="1" borderId="0" fillId="0" fontId="3" numFmtId="165" xfId="0">
      <alignment horizontal="centerContinuous"/>
    </xf>
    <xf applyAlignment="1" applyFill="1" applyFont="1" applyNumberFormat="1" applyProtection="1" borderId="0" fillId="0" fontId="2" numFmtId="0" xfId="0">
      <alignment horizontal="center"/>
    </xf>
    <xf applyAlignment="1" applyFill="1" applyFont="1" applyNumberFormat="1" applyProtection="1" borderId="0" fillId="0" fontId="2" numFmtId="165" xfId="0">
      <alignment horizontal="center"/>
    </xf>
    <xf applyAlignment="1" applyFill="1" applyFont="1" borderId="0" fillId="0" fontId="11" numFmtId="0" xfId="0">
      <alignment horizontal="center"/>
    </xf>
    <xf applyAlignment="1" applyFill="1" applyFont="1" borderId="0" fillId="0" fontId="11" numFmtId="0" xfId="0">
      <alignment horizontal="center" vertical="center"/>
    </xf>
    <xf applyAlignment="1" applyBorder="1" applyFill="1" applyFont="1" applyProtection="1" borderId="150" fillId="0" fontId="3" numFmtId="0" xfId="0">
      <alignment horizontal="left" vertical="center"/>
    </xf>
    <xf applyAlignment="1" applyBorder="1" applyFill="1" applyFont="1" applyNumberFormat="1" applyProtection="1" borderId="151" fillId="0" fontId="3" numFmtId="165" xfId="0">
      <alignment horizontal="center" vertical="center"/>
    </xf>
    <xf applyAlignment="1" applyBorder="1" applyFill="1" applyFont="1" applyNumberFormat="1" applyProtection="1" borderId="152" fillId="0" fontId="3" numFmtId="165" xfId="0">
      <alignment horizontal="center" vertical="center"/>
    </xf>
    <xf applyAlignment="1" applyFill="1" applyFont="1" applyNumberFormat="1" borderId="0" fillId="0" fontId="2" numFmtId="11" xfId="0">
      <alignment horizontal="center" vertical="center"/>
    </xf>
    <xf applyAlignment="1" applyBorder="1" applyFill="1" applyFont="1" applyNumberFormat="1" applyProtection="1" borderId="153" fillId="0" fontId="2" numFmtId="165" xfId="0">
      <alignment horizontal="center"/>
    </xf>
    <xf applyAlignment="1" applyBorder="1" applyFill="1" applyFont="1" applyNumberFormat="1" applyProtection="1" borderId="98" fillId="0" fontId="2" numFmtId="165" xfId="0">
      <alignment horizontal="center"/>
    </xf>
    <xf applyAlignment="1" applyBorder="1" applyFill="1" applyFont="1" applyNumberFormat="1" applyProtection="1" borderId="131" fillId="0" fontId="2" numFmtId="165" xfId="0">
      <alignment horizontal="center"/>
    </xf>
    <xf applyAlignment="1" applyBorder="1" applyFill="1" applyFont="1" applyNumberFormat="1" applyProtection="1" borderId="65" fillId="0" fontId="2" numFmtId="165" xfId="0">
      <alignment horizontal="center"/>
    </xf>
    <xf applyAlignment="1" applyBorder="1" applyFill="1" applyFont="1" applyNumberFormat="1" borderId="132" fillId="0" fontId="2" numFmtId="0" xfId="0">
      <alignment horizontal="center"/>
    </xf>
    <xf applyAlignment="1" applyBorder="1" applyFill="1" applyFont="1" applyNumberFormat="1" borderId="52" fillId="0" fontId="2" numFmtId="0" xfId="0">
      <alignment horizontal="center"/>
    </xf>
    <xf applyAlignment="1" applyBorder="1" applyFill="1" applyFont="1" applyNumberFormat="1" applyProtection="1" borderId="132" fillId="0" fontId="2" numFmtId="165" xfId="0">
      <alignment horizontal="center"/>
    </xf>
    <xf applyAlignment="1" applyBorder="1" applyFill="1" applyFont="1" applyNumberFormat="1" applyProtection="1" borderId="82" fillId="0" fontId="2" numFmtId="165" xfId="0">
      <alignment horizontal="center"/>
    </xf>
    <xf applyAlignment="1" applyBorder="1" applyFill="1" applyFont="1" applyNumberFormat="1" applyProtection="1" borderId="8" fillId="0" fontId="2" numFmtId="0" xfId="0">
      <alignment horizontal="center"/>
    </xf>
    <xf applyAlignment="1" applyBorder="1" applyFill="1" applyFont="1" applyNumberFormat="1" applyProtection="1" borderId="8" fillId="0" fontId="2" numFmtId="165" xfId="0">
      <alignment horizontal="center"/>
    </xf>
    <xf applyAlignment="1" applyBorder="1" applyFill="1" applyFont="1" applyNumberFormat="1" applyProtection="1" borderId="29" fillId="0" fontId="2" numFmtId="165" xfId="0">
      <alignment horizontal="center"/>
    </xf>
    <xf applyAlignment="1" applyBorder="1" applyFill="1" applyFont="1" applyNumberFormat="1" applyProtection="1" borderId="0" fillId="0" fontId="2" numFmtId="0" xfId="0">
      <alignment horizontal="center"/>
    </xf>
    <xf applyAlignment="1" applyBorder="1" applyFill="1" applyFont="1" applyNumberFormat="1" applyProtection="1" borderId="0" fillId="0" fontId="2" numFmtId="165" xfId="0">
      <alignment horizontal="center"/>
    </xf>
    <xf applyAlignment="1" applyBorder="1" applyFill="1" applyFont="1" applyNumberFormat="1" applyProtection="1" borderId="12" fillId="0" fontId="2" numFmtId="165" xfId="0">
      <alignment horizontal="center"/>
    </xf>
    <xf applyBorder="1" applyFill="1" applyFont="1" applyNumberFormat="1" borderId="0" fillId="0" fontId="3" numFmtId="0" xfId="0"/>
    <xf applyBorder="1" applyFill="1" applyFont="1" applyNumberFormat="1" borderId="0" fillId="0" fontId="6" numFmtId="165" xfId="0"/>
    <xf applyBorder="1" applyFill="1" applyFont="1" applyNumberFormat="1" borderId="12" fillId="0" fontId="6" numFmtId="165" xfId="0"/>
    <xf applyAlignment="1" applyBorder="1" applyFill="1" applyFont="1" applyNumberFormat="1" borderId="9" fillId="0" fontId="2" numFmtId="49" xfId="0">
      <alignment horizontal="left"/>
    </xf>
    <xf applyAlignment="1" applyBorder="1" applyFill="1" applyFont="1" applyNumberFormat="1" borderId="0" fillId="0" fontId="2" numFmtId="49" xfId="0">
      <alignment horizontal="left"/>
    </xf>
    <xf applyBorder="1" applyFill="1" applyFont="1" borderId="10" fillId="0" fontId="2" numFmtId="0" xfId="0"/>
    <xf applyBorder="1" applyFill="1" applyFont="1" applyNumberFormat="1" borderId="11" fillId="0" fontId="6" numFmtId="0" xfId="0"/>
    <xf applyBorder="1" applyFill="1" applyFont="1" applyNumberFormat="1" borderId="11" fillId="0" fontId="6" numFmtId="165" xfId="0"/>
    <xf applyBorder="1" applyFill="1" applyFont="1" applyNumberFormat="1" borderId="13" fillId="0" fontId="6" numFmtId="165" xfId="0"/>
    <xf applyFill="1" applyFont="1" applyNumberFormat="1" borderId="0" fillId="0" fontId="6" numFmtId="0" xfId="0"/>
    <xf applyFill="1" applyFont="1" applyNumberFormat="1" borderId="0" fillId="0" fontId="6" numFmtId="165" xfId="0"/>
    <xf applyAlignment="1" applyFill="1" applyFont="1" applyNumberFormat="1" borderId="0" fillId="0" fontId="2" numFmtId="0" xfId="0">
      <alignment horizontal="center"/>
    </xf>
    <xf applyAlignment="1" applyBorder="1" applyFill="1" applyFont="1" applyProtection="1" borderId="95" fillId="0" fontId="2" numFmtId="0" xfId="0">
      <alignment horizontal="center"/>
    </xf>
    <xf applyAlignment="1" applyBorder="1" applyFill="1" applyFont="1" applyProtection="1" borderId="9" fillId="0" fontId="3" numFmtId="0" xfId="0">
      <alignment horizontal="left" vertical="center"/>
    </xf>
    <xf applyAlignment="1" applyFill="1" applyFont="1" applyNumberFormat="1" borderId="0" fillId="0" fontId="3" numFmtId="165" xfId="0">
      <alignment horizontal="centerContinuous" vertical="center"/>
    </xf>
    <xf applyAlignment="1" applyBorder="1" applyFill="1" applyFont="1" applyNumberFormat="1" applyProtection="1" borderId="95" fillId="0" fontId="3" numFmtId="165" xfId="0">
      <alignment horizontal="centerContinuous" wrapText="1"/>
    </xf>
    <xf applyAlignment="1" applyBorder="1" applyFill="1" applyFont="1" applyNumberFormat="1" borderId="96" fillId="0" fontId="2" numFmtId="165" xfId="0">
      <alignment horizontal="centerContinuous"/>
    </xf>
    <xf applyAlignment="1" applyBorder="1" applyFill="1" applyFont="1" applyNumberFormat="1" borderId="26" fillId="0" fontId="2" numFmtId="165" xfId="0">
      <alignment horizontal="centerContinuous"/>
    </xf>
    <xf applyAlignment="1" applyBorder="1" applyFill="1" applyFont="1" applyProtection="1" borderId="9" fillId="0" fontId="2" numFmtId="0" xfId="0">
      <alignment horizontal="center"/>
    </xf>
    <xf applyAlignment="1" applyBorder="1" applyFill="1" applyFont="1" applyProtection="1" borderId="32" fillId="0" fontId="2" numFmtId="0" xfId="0">
      <alignment horizontal="center"/>
    </xf>
    <xf applyAlignment="1" applyBorder="1" applyFill="1" applyFont="1" applyNumberFormat="1" applyProtection="1" borderId="111" fillId="0" fontId="3" numFmtId="165" xfId="0">
      <alignment horizontal="center"/>
    </xf>
    <xf applyAlignment="1" applyBorder="1" applyFill="1" applyFont="1" applyNumberFormat="1" applyProtection="1" borderId="91" fillId="0" fontId="3" numFmtId="165" xfId="0">
      <alignment horizontal="center"/>
    </xf>
    <xf applyAlignment="1" applyBorder="1" applyFill="1" applyFont="1" applyNumberFormat="1" applyProtection="1" borderId="90" fillId="0" fontId="3" numFmtId="165" xfId="0">
      <alignment horizontal="center"/>
    </xf>
    <xf applyAlignment="1" applyBorder="1" applyFill="1" applyFont="1" applyNumberFormat="1" applyProtection="1" borderId="112" fillId="0" fontId="3" numFmtId="165" xfId="0">
      <alignment horizontal="center"/>
    </xf>
    <xf applyAlignment="1" applyBorder="1" applyFill="1" applyFont="1" applyNumberFormat="1" applyProtection="1" borderId="97" fillId="0" fontId="3" numFmtId="165" xfId="0">
      <alignment horizontal="center"/>
    </xf>
    <xf applyAlignment="1" applyBorder="1" applyFill="1" applyFont="1" applyNumberFormat="1" applyProtection="1" borderId="98" fillId="0" fontId="3" numFmtId="165" xfId="0">
      <alignment horizontal="center"/>
    </xf>
    <xf applyAlignment="1" applyBorder="1" applyFill="1" applyFont="1" applyNumberFormat="1" applyProtection="1" borderId="92" fillId="0" fontId="3" numFmtId="165" xfId="0">
      <alignment horizontal="center"/>
    </xf>
    <xf applyAlignment="1" applyBorder="1" applyFill="1" applyFont="1" applyNumberFormat="1" applyProtection="1" borderId="73" fillId="0" fontId="3" numFmtId="165" xfId="0">
      <alignment horizontal="center"/>
    </xf>
    <xf applyAlignment="1" applyBorder="1" applyFill="1" applyFont="1" applyNumberFormat="1" applyProtection="1" borderId="0" fillId="0" fontId="3" numFmtId="165" xfId="0">
      <alignment horizontal="center"/>
    </xf>
    <xf applyAlignment="1" applyBorder="1" applyFill="1" applyFont="1" applyNumberFormat="1" applyProtection="1" borderId="94" fillId="0" fontId="3" numFmtId="165" xfId="0">
      <alignment horizontal="center"/>
    </xf>
    <xf applyAlignment="1" applyBorder="1" applyFill="1" applyFont="1" applyNumberFormat="1" applyProtection="1" borderId="37" fillId="0" fontId="3" numFmtId="165" xfId="0">
      <alignment horizontal="center"/>
    </xf>
    <xf applyAlignment="1" applyBorder="1" applyFill="1" applyFont="1" applyNumberFormat="1" applyProtection="1" borderId="65" fillId="0" fontId="3" numFmtId="165" xfId="0">
      <alignment horizontal="center"/>
    </xf>
    <xf applyAlignment="1" applyBorder="1" applyFill="1" applyFont="1" applyProtection="1" borderId="7" fillId="0" fontId="3" numFmtId="0" xfId="0">
      <alignment horizontal="left" vertical="center"/>
    </xf>
    <xf applyAlignment="1" applyBorder="1" applyFill="1" applyFont="1" applyNumberFormat="1" applyProtection="1" borderId="93" fillId="0" fontId="3" numFmtId="165" xfId="0">
      <alignment horizontal="center" vertical="center"/>
    </xf>
    <xf applyAlignment="1" applyBorder="1" applyFill="1" applyFont="1" applyNumberFormat="1" applyProtection="1" borderId="86" fillId="0" fontId="3" numFmtId="165" xfId="0">
      <alignment horizontal="center" vertical="center"/>
    </xf>
    <xf applyAlignment="1" applyBorder="1" applyFill="1" applyFont="1" applyNumberFormat="1" applyProtection="1" borderId="55" fillId="0" fontId="3" numFmtId="165" xfId="0">
      <alignment horizontal="center" vertical="center"/>
    </xf>
    <xf applyAlignment="1" applyBorder="1" applyFill="1" applyFont="1" applyNumberFormat="1" applyProtection="1" borderId="28" fillId="0" fontId="3" numFmtId="165" xfId="0">
      <alignment horizontal="center" vertical="center"/>
    </xf>
    <xf applyAlignment="1" applyBorder="1" applyFill="1" applyFont="1" applyNumberFormat="1" borderId="98" fillId="0" fontId="2" numFmtId="0" xfId="0">
      <alignment horizontal="center"/>
    </xf>
    <xf applyAlignment="1" applyBorder="1" applyFill="1" applyFont="1" applyNumberFormat="1" applyProtection="1" borderId="112" fillId="0" fontId="2" numFmtId="165" xfId="0">
      <alignment horizontal="center"/>
    </xf>
    <xf applyAlignment="1" applyBorder="1" applyFill="1" applyFont="1" applyNumberFormat="1" applyProtection="1" borderId="157" fillId="0" fontId="2" numFmtId="165" xfId="0">
      <alignment horizontal="center"/>
    </xf>
    <xf applyAlignment="1" applyBorder="1" applyFill="1" applyFont="1" applyNumberFormat="1" borderId="65" fillId="0" fontId="2" numFmtId="0" xfId="0">
      <alignment horizontal="center"/>
    </xf>
    <xf applyAlignment="1" applyBorder="1" applyFill="1" applyFont="1" applyNumberFormat="1" applyProtection="1" borderId="94" fillId="0" fontId="2" numFmtId="165" xfId="0">
      <alignment horizontal="center"/>
    </xf>
    <xf applyAlignment="1" applyBorder="1" applyFill="1" applyFont="1" applyNumberFormat="1" applyProtection="1" borderId="60" fillId="0" fontId="2" numFmtId="165" xfId="0">
      <alignment horizontal="center"/>
    </xf>
    <xf applyAlignment="1" applyBorder="1" applyFill="1" applyFont="1" applyNumberFormat="1" borderId="82" fillId="0" fontId="2" numFmtId="0" xfId="0">
      <alignment horizontal="center"/>
    </xf>
    <xf applyAlignment="1" applyBorder="1" applyFill="1" applyFont="1" applyNumberFormat="1" applyProtection="1" borderId="6" fillId="0" fontId="2" numFmtId="165" xfId="0">
      <alignment horizontal="center"/>
    </xf>
    <xf applyAlignment="1" applyBorder="1" applyFill="1" applyFont="1" applyNumberFormat="1" applyProtection="1" borderId="62" fillId="0" fontId="2" numFmtId="165" xfId="0">
      <alignment horizontal="center"/>
    </xf>
    <xf applyAlignment="1" applyBorder="1" applyFill="1" applyFont="1" applyNumberFormat="1" borderId="132" fillId="0" fontId="2" numFmtId="165" xfId="0">
      <alignment horizontal="center"/>
    </xf>
    <xf applyAlignment="1" applyFill="1" borderId="0" fillId="0" fontId="0" numFmtId="0" xfId="0"/>
    <xf applyAlignment="1" applyBorder="1" applyFill="1" borderId="12" fillId="0" fontId="0" numFmtId="0" xfId="0"/>
    <xf applyAlignment="1" applyBorder="1" applyFill="1" applyFont="1" applyNumberFormat="1" borderId="9" fillId="0" fontId="3" numFmtId="49" xfId="0">
      <alignment horizontal="left"/>
    </xf>
    <xf applyAlignment="1" applyBorder="1" applyFill="1" applyFont="1" applyNumberFormat="1" borderId="13" fillId="0" fontId="2" numFmtId="165" xfId="0">
      <alignment horizontal="center"/>
    </xf>
    <xf applyAlignment="1" applyBorder="1" applyFill="1" applyFont="1" borderId="8" fillId="0" fontId="2" numFmtId="0" xfId="0">
      <alignment horizontal="left"/>
    </xf>
    <xf applyAlignment="1" applyBorder="1" applyFill="1" applyFont="1" borderId="8" fillId="0" fontId="2" numFmtId="0" xfId="0">
      <alignment horizontal="center"/>
    </xf>
    <xf applyBorder="1" applyFill="1" applyFont="1" applyNumberFormat="1" borderId="8" fillId="0" fontId="6" numFmtId="0" xfId="0"/>
    <xf applyBorder="1" applyFill="1" applyFont="1" applyNumberFormat="1" borderId="8" fillId="0" fontId="6" numFmtId="165" xfId="0"/>
    <xf applyAlignment="1" applyFill="1" applyFont="1" applyProtection="1" borderId="0" fillId="0" fontId="3" numFmtId="0" xfId="0">
      <alignment horizontal="centerContinuous" wrapText="1"/>
    </xf>
    <xf applyAlignment="1" applyFill="1" applyFont="1" applyNumberFormat="1" applyProtection="1" borderId="0" fillId="0" fontId="3" numFmtId="0" xfId="0">
      <alignment horizontal="centerContinuous"/>
    </xf>
    <xf applyAlignment="1" applyBorder="1" applyFill="1" applyFont="1" applyNumberFormat="1" borderId="38" fillId="0" fontId="3" numFmtId="165" xfId="0">
      <alignment horizontal="centerContinuous"/>
    </xf>
    <xf applyAlignment="1" applyBorder="1" applyFill="1" applyFont="1" applyNumberFormat="1" borderId="8" fillId="0" fontId="2" numFmtId="165" xfId="0">
      <alignment horizontal="centerContinuous"/>
    </xf>
    <xf applyAlignment="1" applyBorder="1" applyFill="1" applyFont="1" applyNumberFormat="1" applyProtection="1" borderId="33" fillId="0" fontId="3" numFmtId="165" xfId="0">
      <alignment horizontal="center"/>
    </xf>
    <xf applyAlignment="1" applyBorder="1" applyFill="1" applyFont="1" applyNumberFormat="1" applyProtection="1" borderId="40" fillId="0" fontId="3" numFmtId="165" xfId="0">
      <alignment horizontal="center"/>
    </xf>
    <xf applyAlignment="1" applyBorder="1" applyFill="1" applyFont="1" applyNumberFormat="1" applyProtection="1" borderId="90" fillId="0" fontId="7" numFmtId="165" xfId="0">
      <alignment horizontal="centerContinuous"/>
    </xf>
    <xf applyAlignment="1" applyBorder="1" applyFill="1" applyFont="1" applyNumberFormat="1" applyProtection="1" borderId="41" fillId="0" fontId="3" numFmtId="165" xfId="0">
      <alignment horizontal="centerContinuous"/>
    </xf>
    <xf applyAlignment="1" applyBorder="1" applyFill="1" applyFont="1" applyNumberFormat="1" applyProtection="1" borderId="42" fillId="0" fontId="3" numFmtId="165" xfId="0">
      <alignment horizontal="centerContinuous"/>
    </xf>
    <xf applyAlignment="1" applyBorder="1" applyFill="1" applyFont="1" applyNumberFormat="1" applyProtection="1" borderId="102" fillId="0" fontId="3" numFmtId="165" xfId="0">
      <alignment horizontal="centerContinuous"/>
    </xf>
    <xf applyAlignment="1" applyBorder="1" applyFill="1" applyFont="1" applyNumberFormat="1" applyProtection="1" borderId="43" fillId="0" fontId="3" numFmtId="165" xfId="0">
      <alignment horizontal="centerContinuous"/>
    </xf>
    <xf applyAlignment="1" applyBorder="1" applyFill="1" applyFont="1" applyNumberFormat="1" applyProtection="1" borderId="35" fillId="0" fontId="3" numFmtId="165" xfId="0">
      <alignment horizontal="center"/>
    </xf>
    <xf applyAlignment="1" applyBorder="1" applyFill="1" applyFont="1" applyNumberFormat="1" applyProtection="1" borderId="34" fillId="0" fontId="3" numFmtId="165" xfId="0">
      <alignment horizontal="center"/>
    </xf>
    <xf applyAlignment="1" applyBorder="1" applyFill="1" applyFont="1" applyNumberFormat="1" applyProtection="1" borderId="99" fillId="0" fontId="3" numFmtId="165" xfId="0">
      <alignment horizontal="center"/>
    </xf>
    <xf applyAlignment="1" applyBorder="1" applyFill="1" applyFont="1" applyNumberFormat="1" applyProtection="1" borderId="100" fillId="0" fontId="3" numFmtId="165" xfId="0">
      <alignment horizontal="center"/>
    </xf>
    <xf applyAlignment="1" applyBorder="1" applyFill="1" applyFont="1" applyNumberFormat="1" borderId="35" fillId="0" fontId="3" numFmtId="165" xfId="0">
      <alignment horizontal="center"/>
    </xf>
    <xf applyAlignment="1" applyBorder="1" applyFill="1" applyFont="1" applyNumberFormat="1" applyProtection="1" borderId="44" fillId="0" fontId="3" numFmtId="165" xfId="0">
      <alignment horizontal="center"/>
    </xf>
    <xf applyAlignment="1" applyBorder="1" applyFill="1" applyFont="1" applyNumberFormat="1" applyProtection="1" borderId="45" fillId="0" fontId="3" numFmtId="165" xfId="0">
      <alignment horizontal="center"/>
    </xf>
    <xf applyAlignment="1" applyBorder="1" applyFill="1" applyFont="1" applyNumberFormat="1" applyProtection="1" borderId="101" fillId="0" fontId="3" numFmtId="165" xfId="0">
      <alignment horizontal="center"/>
    </xf>
    <xf applyAlignment="1" applyBorder="1" applyFill="1" applyFont="1" applyNumberFormat="1" applyProtection="1" borderId="46" fillId="0" fontId="3" numFmtId="165" xfId="0">
      <alignment horizontal="center"/>
    </xf>
    <xf applyAlignment="1" applyBorder="1" applyFill="1" applyFont="1" applyNumberFormat="1" borderId="47" fillId="0" fontId="3" numFmtId="49" xfId="0">
      <alignment horizontal="center" wrapText="1"/>
    </xf>
    <xf applyAlignment="1" applyBorder="1" applyFill="1" applyFont="1" applyNumberFormat="1" applyProtection="1" borderId="161" fillId="0" fontId="2" numFmtId="165" xfId="0">
      <alignment horizontal="center"/>
    </xf>
    <xf applyAlignment="1" applyBorder="1" applyFill="1" applyFont="1" applyNumberFormat="1" borderId="157" fillId="0" fontId="2" numFmtId="11" xfId="0">
      <alignment horizontal="center"/>
    </xf>
    <xf applyAlignment="1" applyBorder="1" applyFill="1" applyFont="1" applyNumberFormat="1" applyProtection="1" borderId="134" fillId="0" fontId="2" numFmtId="165" xfId="0">
      <alignment horizontal="center"/>
    </xf>
    <xf applyAlignment="1" applyBorder="1" applyFill="1" applyFont="1" applyNumberFormat="1" borderId="60" fillId="0" fontId="2" numFmtId="11" xfId="0">
      <alignment horizontal="center"/>
    </xf>
    <xf applyAlignment="1" applyBorder="1" applyFill="1" applyFont="1" applyNumberFormat="1" applyProtection="1" borderId="116" fillId="0" fontId="2" numFmtId="165" xfId="0">
      <alignment horizontal="center"/>
    </xf>
    <xf applyAlignment="1" applyBorder="1" applyFill="1" applyFont="1" applyNumberFormat="1" borderId="62" fillId="0" fontId="2" numFmtId="11" xfId="0">
      <alignment horizontal="center"/>
    </xf>
    <xf applyAlignment="1" applyBorder="1" applyFill="1" applyFont="1" borderId="12" fillId="0" fontId="2" numFmtId="0" xfId="0">
      <alignment horizontal="center"/>
    </xf>
    <xf applyBorder="1" applyFill="1" applyFont="1" applyNumberFormat="1" borderId="0" fillId="0" fontId="2" numFmtId="0" xfId="0"/>
    <xf applyBorder="1" applyFill="1" applyFont="1" applyNumberFormat="1" borderId="11" fillId="0" fontId="2" numFmtId="0" xfId="0"/>
    <xf applyAlignment="1" applyBorder="1" applyFill="1" applyFont="1" borderId="13" fillId="0" fontId="2" numFmtId="0" xfId="0">
      <alignment horizontal="center"/>
    </xf>
    <xf applyFill="1" applyFont="1" applyNumberFormat="1" borderId="0" fillId="0" fontId="2" numFmtId="0" xfId="0"/>
    <xf applyAlignment="1" applyBorder="1" applyFill="1" applyFont="1" applyNumberFormat="1" borderId="0" fillId="0" fontId="5" numFmtId="49" xfId="0">
      <alignment horizontal="centerContinuous"/>
    </xf>
    <xf applyAlignment="1" applyBorder="1" applyFill="1" applyFont="1" applyNumberFormat="1" borderId="0" fillId="0" fontId="3" numFmtId="49" xfId="0">
      <alignment horizontal="centerContinuous"/>
    </xf>
    <xf applyAlignment="1" applyBorder="1" applyFill="1" applyFont="1" applyNumberFormat="1" borderId="0" fillId="0" fontId="3" numFmtId="165" xfId="0">
      <alignment horizontal="left"/>
    </xf>
    <xf applyAlignment="1" applyBorder="1" applyFill="1" applyFont="1" applyNumberFormat="1" borderId="30" fillId="0" fontId="7" numFmtId="165" xfId="0">
      <alignment horizontal="left" wrapText="1"/>
    </xf>
    <xf applyAlignment="1" applyBorder="1" applyFill="1" applyFont="1" applyNumberFormat="1" borderId="30" fillId="0" fontId="3" numFmtId="165" xfId="0">
      <alignment horizontal="center" wrapText="1"/>
    </xf>
    <xf applyAlignment="1" applyBorder="1" applyFill="1" applyFont="1" applyNumberFormat="1" borderId="96" fillId="0" fontId="3" numFmtId="165" xfId="0">
      <alignment horizontal="centerContinuous" wrapText="1"/>
    </xf>
    <xf applyAlignment="1" applyBorder="1" applyFill="1" applyFont="1" applyNumberFormat="1" borderId="22" fillId="0" fontId="3" numFmtId="165" xfId="0">
      <alignment horizontal="center" wrapText="1"/>
    </xf>
    <xf applyAlignment="1" applyBorder="1" applyFill="1" applyFont="1" applyNumberFormat="1" borderId="26" fillId="0" fontId="3" numFmtId="165" xfId="0">
      <alignment horizontal="centerContinuous" wrapText="1"/>
    </xf>
    <xf applyAlignment="1" applyBorder="1" applyFill="1" applyFont="1" applyNumberFormat="1" borderId="101" fillId="0" fontId="3" numFmtId="165" xfId="0">
      <alignment horizontal="left" wrapText="1"/>
    </xf>
    <xf applyAlignment="1" applyBorder="1" applyFill="1" applyFont="1" applyNumberFormat="1" borderId="108" fillId="0" fontId="3" numFmtId="165" xfId="0">
      <alignment horizontal="center" wrapText="1"/>
    </xf>
    <xf applyAlignment="1" applyBorder="1" applyFill="1" applyFont="1" applyNumberFormat="1" borderId="104" fillId="0" fontId="3" numFmtId="165" xfId="0">
      <alignment horizontal="center" wrapText="1"/>
    </xf>
    <xf applyAlignment="1" applyBorder="1" applyFill="1" applyFont="1" applyNumberFormat="1" borderId="28" fillId="0" fontId="3" numFmtId="165" xfId="0">
      <alignment horizontal="center" wrapText="1"/>
    </xf>
    <xf applyAlignment="1" applyBorder="1" applyFill="1" applyFont="1" applyNumberFormat="1" applyProtection="1" borderId="158" fillId="0" fontId="2" numFmtId="165" xfId="0">
      <alignment horizontal="center"/>
    </xf>
    <xf applyAlignment="1" applyBorder="1" applyFill="1" applyFont="1" applyNumberFormat="1" applyProtection="1" borderId="89" fillId="0" fontId="2" numFmtId="165" xfId="0">
      <alignment horizontal="center"/>
    </xf>
    <xf applyAlignment="1" applyBorder="1" applyFill="1" applyFont="1" applyNumberFormat="1" borderId="18" fillId="0" fontId="2" numFmtId="165" xfId="0">
      <alignment horizontal="left"/>
    </xf>
    <xf applyAlignment="1" applyBorder="1" applyFill="1" applyFont="1" applyNumberFormat="1" applyProtection="1" borderId="133" fillId="0" fontId="2" numFmtId="165" xfId="0">
      <alignment horizontal="center"/>
    </xf>
    <xf applyAlignment="1" applyFill="1" applyFont="1" applyNumberFormat="1" borderId="0" fillId="0" fontId="2" numFmtId="165" xfId="0">
      <alignment horizontal="left"/>
    </xf>
    <xf applyAlignment="1" applyFill="1" applyFont="1" applyNumberFormat="1" borderId="0" fillId="0" fontId="2" numFmtId="49" xfId="0"/>
    <xf applyBorder="1" applyFill="1" applyFont="1" applyNumberFormat="1" borderId="8" fillId="0" fontId="2" numFmtId="49" xfId="0"/>
    <xf applyAlignment="1" applyBorder="1" applyFill="1" applyFont="1" applyNumberFormat="1" borderId="8" fillId="0" fontId="2" numFmtId="165" xfId="0">
      <alignment horizontal="left"/>
    </xf>
    <xf applyAlignment="1" applyBorder="1" applyFill="1" applyFont="1" applyNumberFormat="1" borderId="2" fillId="0" fontId="3" numFmtId="49" xfId="0"/>
    <xf applyAlignment="1" applyBorder="1" applyFill="1" applyFont="1" applyNumberFormat="1" borderId="66" fillId="0" fontId="7" numFmtId="165" xfId="0">
      <alignment horizontal="left" wrapText="1"/>
    </xf>
    <xf applyAlignment="1" applyBorder="1" applyFill="1" applyFont="1" applyNumberFormat="1" borderId="96" fillId="0" fontId="3" numFmtId="165" xfId="0">
      <alignment horizontal="center" wrapText="1"/>
    </xf>
    <xf applyAlignment="1" applyBorder="1" applyFill="1" applyFont="1" applyNumberFormat="1" borderId="22" fillId="0" fontId="3" numFmtId="165" xfId="0">
      <alignment horizontal="centerContinuous" wrapText="1"/>
    </xf>
    <xf applyAlignment="1" applyBorder="1" applyFill="1" applyFont="1" applyNumberFormat="1" borderId="107" fillId="0" fontId="3" numFmtId="165" xfId="0">
      <alignment horizontal="center" wrapText="1"/>
    </xf>
    <xf applyAlignment="1" applyBorder="1" applyFill="1" applyFont="1" applyProtection="1" borderId="7" fillId="0" fontId="3" numFmtId="0" xfId="0">
      <alignment horizontal="left"/>
    </xf>
    <xf applyAlignment="1" applyBorder="1" applyFill="1" applyFont="1" applyNumberFormat="1" borderId="45" fillId="0" fontId="3" numFmtId="165" xfId="0">
      <alignment horizontal="left" wrapText="1"/>
    </xf>
    <xf applyAlignment="1" applyBorder="1" applyFill="1" applyFont="1" applyNumberFormat="1" borderId="24" fillId="0" fontId="3" numFmtId="165" xfId="0">
      <alignment horizontal="center" wrapText="1"/>
    </xf>
    <xf applyAlignment="1" applyBorder="1" applyFill="1" applyFont="1" applyNumberFormat="1" borderId="5" fillId="0" fontId="3" numFmtId="165" xfId="0">
      <alignment horizontal="center" wrapText="1"/>
    </xf>
    <xf applyAlignment="1" applyBorder="1" applyFill="1" applyFont="1" applyNumberFormat="1" borderId="154" fillId="0" fontId="2" numFmtId="165" xfId="0">
      <alignment horizontal="left"/>
    </xf>
    <xf applyAlignment="1" applyBorder="1" applyFill="1" applyFont="1" applyNumberFormat="1" borderId="155" fillId="0" fontId="2" numFmtId="165" xfId="0">
      <alignment horizontal="center"/>
    </xf>
    <xf applyAlignment="1" applyBorder="1" applyFill="1" applyFont="1" applyNumberFormat="1" borderId="49" fillId="0" fontId="2" numFmtId="165" xfId="0">
      <alignment horizontal="left"/>
    </xf>
    <xf applyAlignment="1" applyBorder="1" applyFill="1" applyFont="1" applyNumberFormat="1" borderId="52" fillId="0" fontId="2" numFmtId="165" xfId="0">
      <alignment horizontal="left"/>
    </xf>
    <xf applyAlignment="1" applyBorder="1" applyFill="1" applyFont="1" applyNumberFormat="1" borderId="61" fillId="0" fontId="2" numFmtId="165" xfId="0">
      <alignment horizontal="center"/>
    </xf>
    <xf applyAlignment="1" applyBorder="1" applyFill="1" applyFont="1" applyNumberFormat="1" borderId="62" fillId="0" fontId="2" numFmtId="165" xfId="0">
      <alignment horizontal="center"/>
    </xf>
    <xf applyBorder="1" applyFill="1" applyFont="1" applyNumberFormat="1" borderId="13" fillId="0" fontId="2" numFmtId="165" xfId="0"/>
    <xf applyAlignment="1" applyBorder="1" applyFill="1" applyFont="1" applyNumberFormat="1" borderId="86" fillId="0" fontId="3" numFmtId="165" xfId="0">
      <alignment horizontal="center" wrapText="1"/>
    </xf>
    <xf applyBorder="1" applyFill="1" applyFont="1" applyNumberFormat="1" borderId="0" fillId="0" fontId="3" numFmtId="164" xfId="0"/>
    <xf applyAlignment="1" applyBorder="1" applyFill="1" applyFont="1" applyProtection="1" borderId="14" fillId="0" fontId="3" numFmtId="0" xfId="0">
      <alignment horizontal="left"/>
    </xf>
    <xf applyAlignment="1" applyBorder="1" applyFill="1" applyFont="1" applyNumberFormat="1" borderId="80" fillId="0" fontId="3" numFmtId="165" xfId="0">
      <alignment horizontal="center" wrapText="1"/>
    </xf>
    <xf applyAlignment="1" applyBorder="1" applyFill="1" applyFont="1" applyNumberFormat="1" borderId="106" fillId="0" fontId="3" numFmtId="0" xfId="0">
      <alignment horizontal="left"/>
    </xf>
    <xf applyAlignment="1" applyBorder="1" applyFill="1" applyFont="1" applyNumberFormat="1" borderId="53" fillId="0" fontId="3" numFmtId="165" xfId="0">
      <alignment horizontal="center" wrapText="1"/>
    </xf>
    <xf applyAlignment="1" applyBorder="1" applyFill="1" applyFont="1" applyNumberFormat="1" borderId="4" fillId="0" fontId="3" numFmtId="49" xfId="0">
      <alignment horizontal="left"/>
    </xf>
    <xf applyAlignment="1" applyBorder="1" applyFill="1" applyFont="1" applyNumberFormat="1" borderId="38" fillId="0" fontId="3" numFmtId="165" xfId="0">
      <alignment horizontal="center" wrapText="1"/>
    </xf>
    <xf applyAlignment="1" applyBorder="1" applyFill="1" applyFont="1" applyNumberFormat="1" borderId="105" fillId="0" fontId="3" numFmtId="0" xfId="0">
      <alignment horizontal="left"/>
    </xf>
    <xf applyFill="1" applyFont="1" applyNumberFormat="1" borderId="0" fillId="0" fontId="3" numFmtId="164" xfId="0"/>
    <xf applyAlignment="1" applyBorder="1" applyFill="1" applyFont="1" applyNumberFormat="1" borderId="154" fillId="0" fontId="2" numFmtId="0" xfId="0">
      <alignment horizontal="left"/>
    </xf>
    <xf applyAlignment="1" applyBorder="1" applyFill="1" applyFont="1" applyNumberFormat="1" borderId="154" fillId="0" fontId="2" numFmtId="49" xfId="0">
      <alignment horizontal="left"/>
    </xf>
    <xf applyAlignment="1" applyBorder="1" applyFill="1" applyFont="1" applyNumberFormat="1" borderId="98" fillId="0" fontId="2" numFmtId="0" xfId="0">
      <alignment horizontal="left"/>
    </xf>
    <xf applyAlignment="1" applyBorder="1" applyFill="1" applyFont="1" applyNumberFormat="1" borderId="49" fillId="0" fontId="2" numFmtId="0" xfId="0">
      <alignment horizontal="left"/>
    </xf>
    <xf applyAlignment="1" applyBorder="1" applyFill="1" applyFont="1" applyNumberFormat="1" borderId="49" fillId="0" fontId="2" numFmtId="49" xfId="0">
      <alignment horizontal="left"/>
    </xf>
    <xf applyAlignment="1" applyBorder="1" applyFill="1" applyFont="1" applyNumberFormat="1" borderId="65" fillId="0" fontId="2" numFmtId="0" xfId="0">
      <alignment horizontal="left"/>
    </xf>
    <xf applyAlignment="1" applyBorder="1" applyFill="1" applyFont="1" applyNumberFormat="1" borderId="131" fillId="0" fontId="3" numFmtId="165" xfId="0">
      <alignment horizontal="center" wrapText="1"/>
    </xf>
    <xf applyAlignment="1" applyBorder="1" applyFill="1" applyFont="1" applyNumberFormat="1" borderId="49" fillId="0" fontId="3" numFmtId="49" xfId="0">
      <alignment horizontal="left"/>
    </xf>
    <xf applyFill="1" applyFont="1" applyNumberFormat="1" borderId="0" fillId="0" fontId="2" numFmtId="164" xfId="0"/>
    <xf applyAlignment="1" applyBorder="1" applyFill="1" applyFont="1" applyNumberFormat="1" borderId="89" fillId="0" fontId="2" numFmtId="49" xfId="0">
      <alignment horizontal="left"/>
    </xf>
    <xf applyAlignment="1" applyBorder="1" applyFill="1" applyFont="1" applyNumberFormat="1" borderId="50" fillId="0" fontId="3" numFmtId="49" xfId="0">
      <alignment horizontal="left"/>
    </xf>
    <xf applyAlignment="1" applyBorder="1" applyFill="1" applyFont="1" applyNumberFormat="1" borderId="50" fillId="0" fontId="2" numFmtId="49" xfId="0">
      <alignment horizontal="left"/>
    </xf>
    <xf applyAlignment="1" applyBorder="1" applyFill="1" applyFont="1" applyNumberFormat="1" borderId="52" fillId="0" fontId="2" numFmtId="0" xfId="0">
      <alignment horizontal="left"/>
    </xf>
    <xf applyAlignment="1" applyBorder="1" applyFill="1" applyFont="1" applyNumberFormat="1" borderId="52" fillId="0" fontId="2" numFmtId="49" xfId="0">
      <alignment horizontal="left"/>
    </xf>
    <xf applyAlignment="1" applyBorder="1" applyFill="1" applyFont="1" applyNumberFormat="1" borderId="82" fillId="0" fontId="2" numFmtId="0" xfId="0">
      <alignment horizontal="left"/>
    </xf>
    <xf applyAlignment="1" applyBorder="1" applyFill="1" applyFont="1" applyNumberFormat="1" borderId="12" fillId="0" fontId="2" numFmtId="0" xfId="0">
      <alignment horizontal="left"/>
    </xf>
    <xf applyAlignment="1" applyBorder="1" applyFill="1" applyFont="1" applyNumberFormat="1" borderId="8" fillId="0" fontId="2" numFmtId="0" xfId="0">
      <alignment horizontal="left"/>
    </xf>
    <xf applyAlignment="1" applyBorder="1" applyFill="1" applyFont="1" applyNumberFormat="1" borderId="8" fillId="0" fontId="2" numFmtId="49" xfId="0">
      <alignment horizontal="left"/>
    </xf>
    <xf applyAlignment="1" applyFill="1" applyFont="1" applyNumberFormat="1" borderId="0" fillId="0" fontId="2" numFmtId="0" xfId="0">
      <alignment horizontal="left"/>
    </xf>
    <xf applyAlignment="1" applyBorder="1" applyFill="1" applyFont="1" applyNumberFormat="1" borderId="0" fillId="0" fontId="4" numFmtId="49" xfId="0">
      <alignment horizontal="centerContinuous" wrapText="1"/>
    </xf>
    <xf applyAlignment="1" applyBorder="1" applyFill="1" applyFont="1" applyNumberFormat="1" borderId="0" fillId="0" fontId="4" numFmtId="0" xfId="0">
      <alignment horizontal="centerContinuous" wrapText="1"/>
    </xf>
    <xf applyAlignment="1" applyBorder="1" applyFill="1" applyFont="1" applyNumberFormat="1" borderId="0" fillId="0" fontId="3" numFmtId="49" xfId="0">
      <alignment horizontal="left"/>
    </xf>
    <xf applyAlignment="1" applyBorder="1" applyFill="1" applyFont="1" applyNumberFormat="1" borderId="0" fillId="0" fontId="5" numFmtId="165" xfId="0">
      <alignment horizontal="centerContinuous"/>
    </xf>
    <xf applyAlignment="1" applyBorder="1" applyFill="1" applyFont="1" applyNumberFormat="1" borderId="0" fillId="0" fontId="5" numFmtId="0" xfId="0">
      <alignment horizontal="centerContinuous"/>
    </xf>
    <xf applyAlignment="1" applyBorder="1" applyFill="1" applyFont="1" applyNumberFormat="1" borderId="0" fillId="0" fontId="3" numFmtId="0" xfId="0">
      <alignment horizontal="left"/>
    </xf>
    <xf applyAlignment="1" applyBorder="1" applyFill="1" applyFont="1" applyProtection="1" borderId="2" fillId="0" fontId="3" numFmtId="0" xfId="0">
      <alignment horizontal="left"/>
    </xf>
    <xf applyAlignment="1" applyBorder="1" applyFill="1" applyFont="1" applyNumberFormat="1" applyProtection="1" borderId="30" fillId="0" fontId="3" numFmtId="165" xfId="0">
      <alignment horizontal="center" wrapText="1"/>
    </xf>
    <xf applyAlignment="1" applyBorder="1" applyFill="1" applyFont="1" applyNumberFormat="1" applyProtection="1" borderId="109" fillId="0" fontId="3" numFmtId="0" xfId="0">
      <alignment horizontal="left"/>
    </xf>
    <xf applyAlignment="1" applyBorder="1" applyFill="1" applyFont="1" applyNumberFormat="1" borderId="26" fillId="0" fontId="3" numFmtId="165" xfId="0">
      <alignment horizontal="center" wrapText="1"/>
    </xf>
    <xf applyAlignment="1" applyBorder="1" applyFill="1" applyFont="1" applyNumberFormat="1" borderId="155" fillId="0" fontId="2" numFmtId="0" xfId="0">
      <alignment horizontal="left"/>
    </xf>
    <xf applyAlignment="1" applyBorder="1" applyFill="1" applyFont="1" applyNumberFormat="1" applyProtection="1" borderId="155" fillId="0" fontId="2" numFmtId="165" xfId="0">
      <alignment horizontal="center"/>
    </xf>
    <xf applyAlignment="1" applyBorder="1" applyFill="1" applyFont="1" applyNumberFormat="1" borderId="59" fillId="0" fontId="2" numFmtId="0" xfId="0">
      <alignment horizontal="left"/>
    </xf>
    <xf applyAlignment="1" applyBorder="1" applyFill="1" applyFont="1" applyNumberFormat="1" applyProtection="1" borderId="59" fillId="0" fontId="2" numFmtId="165" xfId="0">
      <alignment horizontal="center"/>
    </xf>
    <xf applyAlignment="1" applyBorder="1" applyFill="1" applyFont="1" applyNumberFormat="1" borderId="61" fillId="0" fontId="2" numFmtId="0" xfId="0">
      <alignment horizontal="left"/>
    </xf>
    <xf applyAlignment="1" applyBorder="1" applyFill="1" applyFont="1" applyNumberFormat="1" applyProtection="1" borderId="61" fillId="0" fontId="2" numFmtId="165" xfId="0">
      <alignment horizontal="center"/>
    </xf>
    <xf applyBorder="1" applyFill="1" applyFont="1" applyNumberFormat="1" borderId="12" fillId="0" fontId="3" numFmtId="165" xfId="0"/>
    <xf applyAlignment="1" applyBorder="1" applyFill="1" applyFont="1" borderId="38" fillId="0" fontId="3" numFmtId="0" xfId="0">
      <alignment horizontal="centerContinuous"/>
    </xf>
    <xf applyAlignment="1" applyBorder="1" applyFill="1" applyFont="1" borderId="15" fillId="0" fontId="7" numFmtId="0" xfId="0">
      <alignment horizontal="centerContinuous"/>
    </xf>
    <xf applyAlignment="1" applyBorder="1" applyFill="1" applyFont="1" borderId="80" fillId="0" fontId="3" numFmtId="0" xfId="0">
      <alignment horizontal="centerContinuous"/>
    </xf>
    <xf applyAlignment="1" applyBorder="1" applyFill="1" applyFont="1" borderId="105" fillId="0" fontId="7" numFmtId="0" xfId="0">
      <alignment horizontal="centerContinuous"/>
    </xf>
    <xf applyAlignment="1" applyBorder="1" applyFill="1" applyFont="1" applyNumberFormat="1" borderId="84" fillId="0" fontId="3" numFmtId="165" xfId="0">
      <alignment horizontal="center" wrapText="1"/>
    </xf>
    <xf applyAlignment="1" applyBorder="1" applyFill="1" applyFont="1" applyNumberFormat="1" borderId="70" fillId="0" fontId="3" numFmtId="165" xfId="0">
      <alignment horizontal="center" wrapText="1"/>
    </xf>
    <xf applyAlignment="1" applyBorder="1" applyFill="1" applyFont="1" applyNumberFormat="1" borderId="38" fillId="0" fontId="7" numFmtId="165" xfId="0">
      <alignment horizontal="centerContinuous" wrapText="1"/>
    </xf>
    <xf applyAlignment="1" applyBorder="1" applyFill="1" applyFont="1" applyNumberFormat="1" borderId="15" fillId="0" fontId="6" numFmtId="0" xfId="0">
      <alignment horizontal="centerContinuous"/>
    </xf>
    <xf applyAlignment="1" applyBorder="1" applyFill="1" applyFont="1" applyNumberFormat="1" borderId="15" fillId="0" fontId="6" numFmtId="165" xfId="0">
      <alignment horizontal="centerContinuous"/>
    </xf>
    <xf applyAlignment="1" applyBorder="1" applyFill="1" applyFont="1" applyNumberFormat="1" borderId="38" fillId="0" fontId="6" numFmtId="165" xfId="0">
      <alignment horizontal="centerContinuous"/>
    </xf>
    <xf applyAlignment="1" applyBorder="1" applyFill="1" applyFont="1" applyNumberFormat="1" borderId="64" fillId="0" fontId="6" numFmtId="0" xfId="0">
      <alignment horizontal="centerContinuous"/>
    </xf>
    <xf applyAlignment="1" applyBorder="1" applyFill="1" applyFont="1" applyNumberFormat="1" borderId="56" fillId="0" fontId="3" numFmtId="0" xfId="0">
      <alignment horizontal="left"/>
    </xf>
    <xf applyAlignment="1" applyBorder="1" applyFill="1" applyFont="1" applyNumberFormat="1" borderId="102" fillId="0" fontId="3" numFmtId="165" xfId="0">
      <alignment horizontal="center" wrapText="1"/>
    </xf>
    <xf applyAlignment="1" applyBorder="1" applyFill="1" applyFont="1" applyNumberFormat="1" borderId="43" fillId="0" fontId="3" numFmtId="0" xfId="0">
      <alignment horizontal="left"/>
    </xf>
    <xf applyAlignment="1" applyBorder="1" applyFill="1" applyFont="1" applyNumberFormat="1" borderId="88" fillId="0" fontId="3" numFmtId="0" xfId="0">
      <alignment horizontal="left"/>
    </xf>
    <xf applyAlignment="1" applyBorder="1" applyFill="1" applyFont="1" applyNumberFormat="1" borderId="161" fillId="0" fontId="2" numFmtId="0" xfId="0">
      <alignment horizontal="left"/>
    </xf>
    <xf applyAlignment="1" applyBorder="1" applyFill="1" applyFont="1" applyNumberFormat="1" borderId="157" fillId="0" fontId="2" numFmtId="0" xfId="0">
      <alignment horizontal="left"/>
    </xf>
    <xf applyAlignment="1" applyBorder="1" applyFill="1" applyFont="1" applyNumberFormat="1" borderId="134" fillId="0" fontId="2" numFmtId="0" xfId="0">
      <alignment horizontal="left"/>
    </xf>
    <xf applyAlignment="1" applyBorder="1" applyFill="1" applyFont="1" applyNumberFormat="1" borderId="60" fillId="0" fontId="2" numFmtId="0" xfId="0">
      <alignment horizontal="left"/>
    </xf>
    <xf applyAlignment="1" applyBorder="1" applyFill="1" applyFont="1" applyNumberFormat="1" borderId="116" fillId="0" fontId="2" numFmtId="0" xfId="0">
      <alignment horizontal="left"/>
    </xf>
    <xf applyAlignment="1" applyBorder="1" applyFill="1" applyFont="1" applyNumberFormat="1" borderId="62" fillId="0" fontId="2" numFmtId="0" xfId="0">
      <alignment horizontal="left"/>
    </xf>
    <xf applyAlignment="1" applyBorder="1" applyFill="1" applyFont="1" applyNumberFormat="1" borderId="10" fillId="0" fontId="2" numFmtId="49" xfId="0"/>
    <xf applyAlignment="1" applyBorder="1" applyFill="1" applyFont="1" applyNumberFormat="1" borderId="13" fillId="0" fontId="2" numFmtId="0" xfId="0">
      <alignment horizontal="left"/>
    </xf>
    <xf applyAlignment="1" applyBorder="1" applyFill="1" applyFont="1" applyNumberFormat="1" borderId="4" fillId="0" fontId="3" numFmtId="0" xfId="0">
      <alignment horizontal="left"/>
    </xf>
    <xf applyAlignment="1" applyBorder="1" applyFill="1" applyFont="1" applyNumberFormat="1" borderId="64" fillId="0" fontId="3" numFmtId="0" xfId="0">
      <alignment horizontal="left"/>
    </xf>
    <xf applyAlignment="1" applyBorder="1" applyFill="1" applyFont="1" applyNumberFormat="1" borderId="98" fillId="0" fontId="2" numFmtId="165" xfId="0">
      <alignment horizontal="left"/>
    </xf>
    <xf applyAlignment="1" applyBorder="1" applyFill="1" applyFont="1" applyNumberFormat="1" borderId="65" fillId="0" fontId="2" numFmtId="165" xfId="0">
      <alignment horizontal="left"/>
    </xf>
    <xf applyAlignment="1" applyBorder="1" applyFill="1" applyFont="1" applyNumberFormat="1" borderId="82" fillId="0" fontId="2" numFmtId="165" xfId="0">
      <alignment horizontal="left"/>
    </xf>
    <xf applyAlignment="1" applyBorder="1" applyFill="1" applyFont="1" applyNumberFormat="1" borderId="95" fillId="0" fontId="3" numFmtId="49" xfId="0"/>
    <xf applyAlignment="1" applyBorder="1" applyFill="1" applyFont="1" applyNumberFormat="1" borderId="66" fillId="0" fontId="3" numFmtId="165" xfId="0">
      <alignment horizontal="centerContinuous"/>
    </xf>
    <xf applyAlignment="1" applyBorder="1" applyFill="1" applyFont="1" applyNumberFormat="1" borderId="31" fillId="0" fontId="3" numFmtId="165" xfId="0">
      <alignment horizontal="centerContinuous" wrapText="1"/>
    </xf>
    <xf applyAlignment="1" applyBorder="1" applyFill="1" applyFont="1" applyNumberFormat="1" borderId="29" fillId="0" fontId="3" numFmtId="165" xfId="0">
      <alignment horizontal="centerContinuous"/>
    </xf>
    <xf applyAlignment="1" applyBorder="1" applyFill="1" applyFont="1" applyProtection="1" borderId="93" fillId="0" fontId="3" numFmtId="0" xfId="0">
      <alignment horizontal="left"/>
    </xf>
    <xf applyBorder="1" applyFill="1" applyFont="1" applyNumberFormat="1" borderId="112" fillId="0" fontId="2" numFmtId="49" xfId="0"/>
    <xf applyAlignment="1" applyBorder="1" applyFill="1" applyFont="1" applyNumberFormat="1" borderId="37" fillId="0" fontId="2" numFmtId="165" xfId="0">
      <alignment horizontal="center" wrapText="1"/>
    </xf>
    <xf applyAlignment="1" applyBorder="1" applyFill="1" applyFont="1" applyNumberFormat="1" borderId="89" fillId="0" fontId="2" numFmtId="165" xfId="0">
      <alignment horizontal="center" wrapText="1"/>
    </xf>
    <xf applyAlignment="1" applyBorder="1" applyFill="1" applyFont="1" applyNumberFormat="1" borderId="131" fillId="0" fontId="2" numFmtId="165" xfId="0">
      <alignment horizontal="center" wrapText="1"/>
    </xf>
    <xf applyAlignment="1" applyBorder="1" applyFill="1" applyFont="1" applyNumberFormat="1" borderId="65" fillId="0" fontId="2" numFmtId="165" xfId="0">
      <alignment horizontal="center" wrapText="1"/>
    </xf>
    <xf applyAlignment="1" applyBorder="1" applyFill="1" applyFont="1" applyNumberFormat="1" borderId="131" fillId="0" fontId="2" numFmtId="11" xfId="0">
      <alignment horizontal="center"/>
    </xf>
    <xf applyBorder="1" applyFill="1" applyFont="1" applyNumberFormat="1" borderId="131" fillId="0" fontId="2" numFmtId="165" xfId="0"/>
    <xf applyAlignment="1" applyBorder="1" applyFill="1" applyFont="1" applyNumberFormat="1" borderId="59" fillId="0" fontId="2" numFmtId="165" xfId="0">
      <alignment horizontal="center" wrapText="1"/>
    </xf>
    <xf applyBorder="1" applyFill="1" applyFont="1" applyNumberFormat="1" borderId="8" fillId="0" fontId="2" numFmtId="165" xfId="0"/>
    <xf applyBorder="1" applyFill="1" applyFont="1" applyNumberFormat="1" borderId="29" fillId="0" fontId="2" numFmtId="165" xfId="0"/>
    <xf applyBorder="1" applyFill="1" applyFont="1" applyNumberFormat="1" borderId="12" fillId="0" fontId="3" numFmtId="0" xfId="0"/>
    <xf applyBorder="1" applyFill="1" applyFont="1" applyNumberFormat="1" borderId="10" fillId="0" fontId="3" numFmtId="49" xfId="0"/>
    <xf applyBorder="1" applyFill="1" applyFont="1" applyNumberFormat="1" borderId="11" fillId="0" fontId="3" numFmtId="165" xfId="0"/>
    <xf applyBorder="1" applyFill="1" applyFont="1" applyNumberFormat="1" borderId="11" fillId="0" fontId="3" numFmtId="49" xfId="0"/>
    <xf applyBorder="1" applyFill="1" applyFont="1" applyNumberFormat="1" borderId="13" fillId="0" fontId="3" numFmtId="0" xfId="0"/>
    <xf applyFill="1" applyFont="1" applyNumberFormat="1" borderId="0" fillId="0" fontId="3" numFmtId="0" xfId="0"/>
    <xf applyAlignment="1" applyBorder="1" applyFill="1" applyFont="1" applyNumberFormat="1" borderId="87" fillId="0" fontId="3" numFmtId="165" xfId="0">
      <alignment horizontal="center" wrapText="1"/>
    </xf>
    <xf applyAlignment="1" applyBorder="1" applyFill="1" applyFont="1" applyNumberFormat="1" borderId="46" fillId="0" fontId="3" numFmtId="165" xfId="0">
      <alignment horizontal="left" wrapText="1"/>
    </xf>
    <xf applyAlignment="1" applyBorder="1" applyFill="1" applyFont="1" applyNumberFormat="1" borderId="43" fillId="0" fontId="3" numFmtId="165" xfId="0">
      <alignment horizontal="left" wrapText="1"/>
    </xf>
    <xf applyAlignment="1" applyBorder="1" applyFill="1" applyFont="1" applyNumberFormat="1" borderId="199" fillId="0" fontId="3" numFmtId="165" xfId="0">
      <alignment horizontal="center" wrapText="1"/>
    </xf>
    <xf applyAlignment="1" applyBorder="1" applyFill="1" applyFont="1" applyNumberFormat="1" borderId="46" fillId="0" fontId="3" numFmtId="49" xfId="0">
      <alignment horizontal="left" wrapText="1"/>
    </xf>
    <xf applyAlignment="1" applyBorder="1" applyFill="1" applyFont="1" applyNumberFormat="1" borderId="85" fillId="0" fontId="3" numFmtId="165" xfId="0">
      <alignment horizontal="left" wrapText="1"/>
    </xf>
    <xf applyAlignment="1" applyBorder="1" applyFill="1" applyFont="1" applyNumberFormat="1" borderId="36" fillId="0" fontId="2" numFmtId="165" xfId="0">
      <alignment horizontal="left"/>
    </xf>
    <xf applyAlignment="1" applyBorder="1" applyFill="1" applyFont="1" applyNumberFormat="1" borderId="36" fillId="0" fontId="2" numFmtId="49" xfId="0">
      <alignment horizontal="left"/>
    </xf>
    <xf applyAlignment="1" applyBorder="1" applyFill="1" applyFont="1" applyNumberFormat="1" borderId="48" fillId="0" fontId="74" numFmtId="165" xfId="0">
      <alignment horizontal="center"/>
    </xf>
    <xf applyAlignment="1" applyBorder="1" applyFill="1" applyFont="1" applyNumberFormat="1" borderId="89" fillId="0" fontId="74" numFmtId="165" xfId="0">
      <alignment horizontal="center"/>
    </xf>
    <xf applyAlignment="1" applyBorder="1" applyFill="1" applyFont="1" applyNumberFormat="1" borderId="36" fillId="0" fontId="74" numFmtId="165" xfId="0">
      <alignment horizontal="left"/>
    </xf>
    <xf applyAlignment="1" applyBorder="1" applyFill="1" applyFont="1" applyNumberFormat="1" borderId="49" fillId="0" fontId="74" numFmtId="165" xfId="0">
      <alignment horizontal="left"/>
    </xf>
    <xf applyAlignment="1" applyBorder="1" applyFill="1" applyFont="1" applyNumberFormat="1" borderId="36" fillId="0" fontId="74" numFmtId="165" xfId="0">
      <alignment horizontal="center"/>
    </xf>
    <xf applyAlignment="1" applyBorder="1" applyFill="1" applyFont="1" applyNumberFormat="1" borderId="48" fillId="0" fontId="2" numFmtId="165" xfId="0">
      <alignment horizontal="center" wrapText="1"/>
    </xf>
    <xf applyAlignment="1" applyBorder="1" applyFill="1" applyFont="1" applyNumberFormat="1" borderId="36" fillId="0" fontId="2" numFmtId="165" xfId="0">
      <alignment horizontal="left" wrapText="1"/>
    </xf>
    <xf applyAlignment="1" applyBorder="1" applyFill="1" applyFont="1" applyNumberFormat="1" borderId="49" fillId="0" fontId="2" numFmtId="165" xfId="0">
      <alignment horizontal="left" wrapText="1"/>
    </xf>
    <xf applyAlignment="1" applyBorder="1" applyFill="1" applyFont="1" applyNumberFormat="1" borderId="36" fillId="0" fontId="2" numFmtId="165" xfId="0">
      <alignment horizontal="center" wrapText="1"/>
    </xf>
    <xf applyAlignment="1" applyBorder="1" applyFill="1" applyFont="1" applyNumberFormat="1" borderId="126" fillId="0" fontId="2" numFmtId="49" xfId="0">
      <alignment horizontal="left" wrapText="1"/>
    </xf>
    <xf applyAlignment="1" applyBorder="1" applyFill="1" applyFont="1" applyNumberFormat="1" borderId="65" fillId="0" fontId="2" numFmtId="165" xfId="0">
      <alignment horizontal="left" wrapText="1"/>
    </xf>
    <xf applyAlignment="1" applyBorder="1" applyFill="1" applyFont="1" applyNumberFormat="1" borderId="36" fillId="0" fontId="2" numFmtId="49" xfId="0">
      <alignment horizontal="left" wrapText="1"/>
    </xf>
    <xf applyAlignment="1" applyBorder="1" applyFill="1" applyFont="1" applyNumberFormat="1" borderId="126" fillId="0" fontId="2" numFmtId="49" xfId="0">
      <alignment horizontal="left"/>
    </xf>
    <xf applyAlignment="1" applyBorder="1" applyFill="1" applyFont="1" applyNumberFormat="1" borderId="65" fillId="0" fontId="2" numFmtId="49" xfId="0">
      <alignment horizontal="left"/>
    </xf>
    <xf applyAlignment="1" applyBorder="1" applyFill="1" applyFont="1" applyNumberFormat="1" borderId="89" fillId="0" fontId="74" numFmtId="165" xfId="0">
      <alignment horizontal="left" wrapText="1"/>
    </xf>
    <xf applyAlignment="1" applyBorder="1" applyFill="1" applyFont="1" applyNumberFormat="1" borderId="59" fillId="0" fontId="2" numFmtId="165" xfId="0">
      <alignment horizontal="left"/>
    </xf>
    <xf applyAlignment="1" applyBorder="1" applyFill="1" applyFont="1" applyNumberFormat="1" borderId="89" fillId="0" fontId="2" numFmtId="165" xfId="0">
      <alignment horizontal="left"/>
    </xf>
    <xf applyAlignment="1" applyBorder="1" applyFill="1" applyFont="1" applyNumberFormat="1" borderId="126" fillId="0" fontId="2" numFmtId="165" xfId="0">
      <alignment horizontal="center"/>
    </xf>
    <xf applyAlignment="1" applyBorder="1" applyFill="1" applyFont="1" applyNumberFormat="1" borderId="138" fillId="0" fontId="2" numFmtId="165" xfId="0">
      <alignment horizontal="center"/>
    </xf>
    <xf applyAlignment="1" applyBorder="1" applyFill="1" applyFont="1" applyNumberFormat="1" borderId="137" fillId="0" fontId="2" numFmtId="165" xfId="0">
      <alignment horizontal="left"/>
    </xf>
    <xf applyAlignment="1" applyBorder="1" applyFill="1" applyFont="1" applyNumberFormat="1" borderId="89" fillId="0" fontId="74" numFmtId="165" xfId="0">
      <alignment horizontal="left"/>
    </xf>
    <xf applyAlignment="1" applyBorder="1" applyFill="1" applyFont="1" applyNumberFormat="1" borderId="89" fillId="0" fontId="2" numFmtId="165" xfId="0">
      <alignment horizontal="left" wrapText="1"/>
    </xf>
    <xf applyAlignment="1" applyBorder="1" applyFill="1" applyFont="1" applyNumberFormat="1" borderId="77" fillId="0" fontId="2" numFmtId="165" xfId="0">
      <alignment horizontal="center" wrapText="1"/>
    </xf>
    <xf applyAlignment="1" applyBorder="1" applyFill="1" applyFont="1" applyNumberFormat="1" borderId="126" fillId="0" fontId="2" numFmtId="165" xfId="0">
      <alignment horizontal="center" wrapText="1"/>
    </xf>
    <xf applyAlignment="1" applyBorder="1" applyFill="1" applyFont="1" applyNumberFormat="1" borderId="138" fillId="0" fontId="2" numFmtId="165" xfId="0">
      <alignment horizontal="center" wrapText="1"/>
    </xf>
    <xf applyAlignment="1" applyBorder="1" applyFill="1" applyFont="1" applyNumberFormat="1" borderId="137" fillId="0" fontId="2" numFmtId="165" xfId="0">
      <alignment horizontal="left" wrapText="1"/>
    </xf>
    <xf applyAlignment="1" applyBorder="1" applyFill="1" applyFont="1" applyNumberFormat="1" borderId="126" fillId="0" fontId="2" numFmtId="49" xfId="0">
      <alignment horizontal="center"/>
    </xf>
    <xf applyAlignment="1" applyBorder="1" applyFill="1" applyFont="1" applyNumberFormat="1" borderId="89" fillId="0" fontId="74" numFmtId="49" xfId="0">
      <alignment horizontal="left"/>
    </xf>
    <xf applyAlignment="1" applyBorder="1" applyFill="1" applyFont="1" applyNumberFormat="1" borderId="77" fillId="0" fontId="74" numFmtId="165" xfId="0">
      <alignment horizontal="center"/>
    </xf>
    <xf applyAlignment="1" applyBorder="1" applyFill="1" applyFont="1" applyNumberFormat="1" borderId="126" fillId="0" fontId="74" numFmtId="165" xfId="0">
      <alignment horizontal="center"/>
    </xf>
    <xf applyAlignment="1" applyBorder="1" applyFill="1" applyFont="1" applyNumberFormat="1" borderId="137" fillId="0" fontId="2" numFmtId="49" xfId="0">
      <alignment horizontal="left"/>
    </xf>
    <xf applyAlignment="1" applyBorder="1" applyFill="1" applyFont="1" applyNumberFormat="1" borderId="48" fillId="0" fontId="74" numFmtId="165" xfId="0">
      <alignment horizontal="center" wrapText="1"/>
    </xf>
    <xf applyAlignment="1" applyBorder="1" applyFill="1" applyFont="1" applyNumberFormat="1" borderId="89" fillId="0" fontId="74" numFmtId="165" xfId="0">
      <alignment horizontal="center" wrapText="1"/>
    </xf>
    <xf applyAlignment="1" applyBorder="1" applyFill="1" applyFont="1" applyNumberFormat="1" borderId="59" fillId="0" fontId="74" numFmtId="165" xfId="0">
      <alignment horizontal="center" wrapText="1"/>
    </xf>
    <xf applyAlignment="1" applyBorder="1" applyFill="1" applyFont="1" applyNumberFormat="1" borderId="49" fillId="0" fontId="74" numFmtId="165" xfId="0">
      <alignment horizontal="left" wrapText="1"/>
    </xf>
    <xf applyAlignment="1" applyBorder="1" applyFill="1" applyFont="1" applyNumberFormat="1" borderId="77" fillId="0" fontId="74" numFmtId="165" xfId="0">
      <alignment horizontal="center" wrapText="1"/>
    </xf>
    <xf applyAlignment="1" applyBorder="1" applyFill="1" applyFont="1" applyNumberFormat="1" borderId="126" fillId="0" fontId="74" numFmtId="165" xfId="0">
      <alignment horizontal="center" wrapText="1"/>
    </xf>
    <xf applyAlignment="1" applyBorder="1" applyFill="1" applyFont="1" applyNumberFormat="1" borderId="126" fillId="0" fontId="2" numFmtId="165" xfId="0">
      <alignment horizontal="left" wrapText="1"/>
    </xf>
    <xf applyAlignment="1" applyBorder="1" applyFill="1" applyFont="1" applyNumberFormat="1" borderId="89" fillId="0" fontId="2" numFmtId="49" xfId="0">
      <alignment horizontal="left" wrapText="1"/>
    </xf>
    <xf applyAlignment="1" applyBorder="1" applyFill="1" applyFont="1" applyNumberFormat="1" borderId="49" fillId="0" fontId="2" numFmtId="49" xfId="0">
      <alignment horizontal="left" wrapText="1"/>
    </xf>
    <xf applyAlignment="1" applyBorder="1" applyFill="1" applyFont="1" applyNumberFormat="1" borderId="126" fillId="0" fontId="2" numFmtId="165" xfId="0">
      <alignment horizontal="left"/>
    </xf>
    <xf applyAlignment="1" applyBorder="1" applyFill="1" applyFont="1" applyNumberFormat="1" borderId="48" fillId="0" fontId="3" numFmtId="165" xfId="0">
      <alignment horizontal="center" wrapText="1"/>
    </xf>
    <xf applyAlignment="1" applyBorder="1" applyFill="1" applyFont="1" applyNumberFormat="1" borderId="89" fillId="0" fontId="3" numFmtId="165" xfId="0">
      <alignment horizontal="center" wrapText="1"/>
    </xf>
    <xf applyAlignment="1" applyBorder="1" applyFill="1" applyFont="1" applyNumberFormat="1" borderId="36" fillId="0" fontId="3" numFmtId="165" xfId="0">
      <alignment horizontal="center" wrapText="1"/>
    </xf>
    <xf applyAlignment="1" applyBorder="1" applyFill="1" applyFont="1" applyNumberFormat="1" borderId="133" fillId="0" fontId="2" numFmtId="165" xfId="0">
      <alignment horizontal="left"/>
    </xf>
    <xf applyAlignment="1" applyBorder="1" applyFill="1" applyFont="1" applyNumberFormat="1" borderId="133" fillId="0" fontId="2" numFmtId="49" xfId="0">
      <alignment horizontal="left"/>
    </xf>
    <xf applyAlignment="1" applyBorder="1" applyFill="1" applyFont="1" applyNumberFormat="1" borderId="11" fillId="0" fontId="2" numFmtId="49" xfId="0">
      <alignment horizontal="left"/>
    </xf>
    <xf applyAlignment="1" applyBorder="1" applyFill="1" applyFont="1" applyNumberFormat="1" borderId="4" fillId="0" fontId="3" numFmtId="165" xfId="0">
      <alignment horizontal="left" wrapText="1"/>
    </xf>
    <xf applyAlignment="1" applyBorder="1" applyFill="1" applyFont="1" applyNumberFormat="1" borderId="80" fillId="0" fontId="7" numFmtId="0" xfId="0">
      <alignment horizontal="center" wrapText="1"/>
    </xf>
    <xf applyAlignment="1" applyBorder="1" applyFill="1" applyFont="1" applyNumberFormat="1" borderId="64" fillId="0" fontId="7" numFmtId="0" xfId="0">
      <alignment horizontal="center" wrapText="1"/>
    </xf>
    <xf applyAlignment="1" applyFill="1" applyFont="1" applyNumberFormat="1" borderId="0" fillId="0" fontId="3" numFmtId="49" xfId="0"/>
    <xf applyAlignment="1" applyBorder="1" applyFill="1" applyFont="1" applyNumberFormat="1" borderId="136" fillId="0" fontId="2" numFmtId="165" xfId="0">
      <alignment horizontal="center"/>
    </xf>
    <xf applyAlignment="1" applyBorder="1" applyFill="1" applyFont="1" applyNumberFormat="1" borderId="50" fillId="0" fontId="2" numFmtId="165" xfId="0">
      <alignment horizontal="left"/>
    </xf>
    <xf applyAlignment="1" applyBorder="1" applyFill="1" applyFont="1" applyNumberFormat="1" borderId="135" fillId="0" fontId="2" numFmtId="165" xfId="0">
      <alignment horizontal="center"/>
    </xf>
    <xf applyAlignment="1" applyBorder="1" applyFill="1" applyFont="1" applyNumberFormat="1" borderId="78" fillId="0" fontId="2" numFmtId="165" xfId="0">
      <alignment horizontal="center"/>
    </xf>
    <xf applyAlignment="1" applyBorder="1" applyFill="1" applyFont="1" applyNumberFormat="1" borderId="131" fillId="0" fontId="2" numFmtId="11" xfId="0">
      <alignment horizontal="center" wrapText="1"/>
    </xf>
    <xf applyAlignment="1" applyBorder="1" applyFill="1" applyFont="1" applyNumberFormat="1" borderId="60" fillId="0" fontId="2" numFmtId="165" xfId="0">
      <alignment horizontal="center" wrapText="1"/>
    </xf>
    <xf applyAlignment="1" applyBorder="1" applyFill="1" applyFont="1" applyNumberFormat="1" borderId="178" fillId="0" fontId="2" numFmtId="165" xfId="0">
      <alignment horizontal="left"/>
    </xf>
    <xf applyBorder="1" applyFill="1" applyFont="1" applyNumberFormat="1" borderId="29" fillId="0" fontId="2" numFmtId="0" xfId="0"/>
    <xf applyAlignment="1" applyFill="1" applyFont="1" applyNumberFormat="1" borderId="0" fillId="0" fontId="2" numFmtId="49" xfId="0">
      <alignment horizontal="center"/>
    </xf>
    <xf applyAlignment="1" applyBorder="1" applyFill="1" applyFont="1" applyNumberFormat="1" borderId="12" fillId="0" fontId="2" numFmtId="49" xfId="0"/>
    <xf applyBorder="1" applyFill="1" applyFont="1" applyNumberFormat="1" borderId="11" fillId="0" fontId="2" numFmtId="49" xfId="0"/>
    <xf applyBorder="1" applyFill="1" applyFont="1" applyNumberFormat="1" borderId="13" fillId="0" fontId="2" numFmtId="0" xfId="0"/>
    <xf applyAlignment="1" applyBorder="1" applyFill="1" applyFont="1" applyNumberFormat="1" borderId="3" fillId="0" fontId="3" numFmtId="49" xfId="0">
      <alignment horizontal="center" wrapText="1"/>
    </xf>
    <xf applyAlignment="1" applyBorder="1" applyFill="1" applyFont="1" applyNumberFormat="1" borderId="141" fillId="0" fontId="2" numFmtId="165" xfId="0">
      <alignment horizontal="center"/>
    </xf>
    <xf applyBorder="1" applyFill="1" applyFont="1" applyNumberFormat="1" borderId="12" fillId="0" fontId="3" numFmtId="49" xfId="0"/>
    <xf applyBorder="1" applyFill="1" applyFont="1" applyNumberFormat="1" borderId="13" fillId="0" fontId="2" numFmtId="49" xfId="0"/>
    <xf applyAlignment="1" applyBorder="1" applyFill="1" applyFont="1" applyNumberFormat="1" borderId="0" fillId="0" fontId="4" numFmtId="49" xfId="0">
      <alignment horizontal="centerContinuous" vertical="center" wrapText="1"/>
    </xf>
    <xf applyAlignment="1" applyFill="1" applyFont="1" applyProtection="1" borderId="0" fillId="0" fontId="2" numFmtId="0" xfId="0">
      <alignment horizontal="centerContinuous" vertical="center"/>
    </xf>
    <xf applyAlignment="1" applyFill="1" applyFont="1" borderId="0" fillId="0" fontId="2" numFmtId="0" xfId="0">
      <alignment horizontal="centerContinuous" vertical="center"/>
    </xf>
    <xf applyAlignment="1" applyFill="1" applyFont="1" applyNumberFormat="1" borderId="0" fillId="0" fontId="2" numFmtId="165" xfId="0">
      <alignment horizontal="centerContinuous" vertical="center"/>
    </xf>
    <xf applyAlignment="1" applyBorder="1" applyFill="1" applyFont="1" applyNumberFormat="1" borderId="75" fillId="0" fontId="2" numFmtId="165" xfId="0">
      <alignment horizontal="centerContinuous"/>
    </xf>
    <xf applyAlignment="1" applyBorder="1" applyFill="1" borderId="15" fillId="0" fontId="0" numFmtId="0" xfId="0">
      <alignment horizontal="centerContinuous"/>
    </xf>
    <xf applyAlignment="1" applyBorder="1" applyFill="1" applyFont="1" applyNumberFormat="1" borderId="80" fillId="0" fontId="2" numFmtId="165" xfId="0">
      <alignment horizontal="centerContinuous" wrapText="1"/>
    </xf>
    <xf applyAlignment="1" applyBorder="1" applyFill="1" borderId="53" fillId="0" fontId="0" numFmtId="0" xfId="0">
      <alignment horizontal="centerContinuous"/>
    </xf>
    <xf applyAlignment="1" applyBorder="1" applyFill="1" borderId="64" fillId="0" fontId="0" numFmtId="0" xfId="0">
      <alignment horizontal="centerContinuous"/>
    </xf>
    <xf applyAlignment="1" applyFill="1" applyFont="1" borderId="0" fillId="0" fontId="3" numFmtId="0" xfId="0">
      <alignment horizontal="center"/>
    </xf>
    <xf applyAlignment="1" applyBorder="1" applyFill="1" applyFont="1" applyNumberFormat="1" borderId="25" fillId="0" fontId="2" numFmtId="165" xfId="0">
      <alignment horizontal="centerContinuous"/>
    </xf>
    <xf applyAlignment="1" applyBorder="1" applyFill="1" applyFont="1" borderId="40" fillId="0" fontId="2" numFmtId="0" xfId="0">
      <alignment horizontal="centerContinuous"/>
    </xf>
    <xf applyAlignment="1" applyBorder="1" applyFill="1" applyFont="1" borderId="0" fillId="0" fontId="2" numFmtId="0" xfId="0">
      <alignment horizontal="centerContinuous"/>
    </xf>
    <xf applyAlignment="1" applyBorder="1" applyFill="1" applyFont="1" borderId="168" fillId="0" fontId="2" numFmtId="0" xfId="0">
      <alignment horizontal="centerContinuous"/>
    </xf>
    <xf applyAlignment="1" applyBorder="1" applyFill="1" applyFont="1" applyNumberFormat="1" borderId="35" fillId="0" fontId="2" numFmtId="165" xfId="0">
      <alignment horizontal="centerContinuous"/>
    </xf>
    <xf applyAlignment="1" applyBorder="1" applyFill="1" applyFont="1" borderId="90" fillId="0" fontId="2" numFmtId="0" xfId="0">
      <alignment horizontal="centerContinuous"/>
    </xf>
    <xf applyAlignment="1" applyBorder="1" applyFill="1" applyFont="1" borderId="170" fillId="0" fontId="2" numFmtId="0" xfId="0">
      <alignment horizontal="centerContinuous"/>
    </xf>
    <xf applyAlignment="1" applyBorder="1" applyFill="1" applyFont="1" applyNumberFormat="1" borderId="2" fillId="0" fontId="3" numFmtId="49" xfId="0">
      <alignment horizontal="centerContinuous"/>
    </xf>
    <xf applyAlignment="1" applyBorder="1" applyFill="1" applyFont="1" applyNumberFormat="1" applyProtection="1" borderId="19" fillId="0" fontId="2" numFmtId="11" xfId="0">
      <alignment horizontal="center" wrapText="1"/>
    </xf>
    <xf applyAlignment="1" applyBorder="1" applyFill="1" applyFont="1" applyNumberFormat="1" applyProtection="1" borderId="19" fillId="0" fontId="56" numFmtId="11" xfId="0">
      <alignment horizontal="center" wrapText="1"/>
    </xf>
    <xf applyAlignment="1" applyBorder="1" applyFill="1" applyFont="1" applyNumberFormat="1" applyProtection="1" borderId="20" fillId="0" fontId="2" numFmtId="11" xfId="0">
      <alignment horizontal="center" wrapText="1"/>
    </xf>
    <xf applyAlignment="1" applyBorder="1" applyFill="1" applyFont="1" borderId="21" fillId="0" fontId="2" numFmtId="0" xfId="0">
      <alignment horizontal="center" wrapText="1"/>
    </xf>
    <xf applyAlignment="1" applyBorder="1" applyFill="1" applyFont="1" applyNumberFormat="1" borderId="83" fillId="0" fontId="2" numFmtId="165" xfId="0">
      <alignment horizontal="center" wrapText="1"/>
    </xf>
    <xf applyAlignment="1" applyBorder="1" applyFill="1" applyFont="1" applyNumberFormat="1" borderId="49" fillId="0" fontId="2" numFmtId="165" xfId="0">
      <alignment horizontal="center" wrapText="1"/>
    </xf>
    <xf applyAlignment="1" applyBorder="1" applyFill="1" applyFont="1" applyNumberFormat="1" borderId="171" fillId="0" fontId="3" numFmtId="49" xfId="0"/>
    <xf applyAlignment="1" applyBorder="1" applyFill="1" applyFont="1" applyNumberFormat="1" applyProtection="1" borderId="108" fillId="0" fontId="2" numFmtId="11" xfId="0">
      <alignment horizontal="center"/>
    </xf>
    <xf applyAlignment="1" applyBorder="1" applyFill="1" applyFont="1" applyNumberFormat="1" applyProtection="1" borderId="108" fillId="0" fontId="56" numFmtId="11" xfId="0">
      <alignment horizontal="center"/>
    </xf>
    <xf applyAlignment="1" applyBorder="1" applyFill="1" applyFont="1" applyNumberFormat="1" applyProtection="1" borderId="24" fillId="0" fontId="2" numFmtId="11" xfId="0">
      <alignment horizontal="center"/>
    </xf>
    <xf applyAlignment="1" applyBorder="1" applyFill="1" applyFont="1" borderId="104" fillId="0" fontId="2" numFmtId="0" xfId="0">
      <alignment horizontal="center"/>
    </xf>
    <xf applyAlignment="1" applyBorder="1" applyFill="1" applyFont="1" applyNumberFormat="1" borderId="76" fillId="0" fontId="2" numFmtId="165" xfId="0">
      <alignment horizontal="center"/>
    </xf>
    <xf applyAlignment="1" applyBorder="1" applyFill="1" applyFont="1" applyNumberFormat="1" borderId="108" fillId="0" fontId="2" numFmtId="165" xfId="0">
      <alignment horizontal="center"/>
    </xf>
    <xf applyAlignment="1" applyBorder="1" applyFill="1" applyFont="1" applyNumberFormat="1" borderId="24" fillId="0" fontId="2" numFmtId="165" xfId="0">
      <alignment horizontal="center"/>
    </xf>
    <xf applyAlignment="1" applyBorder="1" applyFill="1" applyFont="1" applyNumberFormat="1" borderId="55" fillId="0" fontId="2" numFmtId="165" xfId="0">
      <alignment horizontal="center"/>
    </xf>
    <xf applyAlignment="1" applyBorder="1" applyFill="1" applyFont="1" applyNumberFormat="1" borderId="179" fillId="0" fontId="2" numFmtId="165" xfId="0">
      <alignment horizontal="center"/>
    </xf>
    <xf applyAlignment="1" applyBorder="1" applyFill="1" applyFont="1" applyNumberFormat="1" applyProtection="1" borderId="153" fillId="0" fontId="2" numFmtId="11" xfId="0">
      <alignment horizontal="center"/>
    </xf>
    <xf applyAlignment="1" applyBorder="1" applyFill="1" applyFont="1" applyNumberFormat="1" applyProtection="1" borderId="155" fillId="0" fontId="2" numFmtId="11" xfId="0">
      <alignment horizontal="center"/>
    </xf>
    <xf applyAlignment="1" applyBorder="1" applyFill="1" applyFont="1" applyNumberFormat="1" borderId="89" fillId="0" fontId="2" numFmtId="11" xfId="0">
      <alignment horizontal="center"/>
    </xf>
    <xf applyAlignment="1" applyBorder="1" applyFill="1" applyFont="1" applyNumberFormat="1" applyProtection="1" borderId="131" fillId="0" fontId="2" numFmtId="11" xfId="0">
      <alignment horizontal="center"/>
    </xf>
    <xf applyAlignment="1" applyBorder="1" applyFill="1" applyFont="1" applyNumberFormat="1" applyProtection="1" borderId="59" fillId="0" fontId="2" numFmtId="11" xfId="0">
      <alignment horizontal="center"/>
    </xf>
    <xf applyAlignment="1" applyBorder="1" applyFill="1" applyFont="1" applyNumberFormat="1" applyProtection="1" borderId="132" fillId="0" fontId="2" numFmtId="11" xfId="0">
      <alignment horizontal="center"/>
    </xf>
    <xf applyAlignment="1" applyBorder="1" applyFill="1" applyFont="1" applyNumberFormat="1" applyProtection="1" borderId="61" fillId="0" fontId="2" numFmtId="11" xfId="0">
      <alignment horizontal="center"/>
    </xf>
    <xf applyAlignment="1" applyBorder="1" applyFill="1" applyFont="1" applyNumberFormat="1" borderId="61" fillId="0" fontId="2" numFmtId="11" xfId="0">
      <alignment horizontal="center"/>
    </xf>
    <xf applyAlignment="1" applyBorder="1" applyFill="1" applyFont="1" borderId="0" fillId="0" fontId="2" numFmtId="0" xfId="0">
      <alignment horizontal="center"/>
    </xf>
    <xf applyBorder="1" applyFill="1" applyFont="1" borderId="12" fillId="0" fontId="2" numFmtId="0" xfId="0"/>
    <xf applyBorder="1" applyFill="1" applyFont="1" borderId="12" fillId="0" fontId="6" numFmtId="0" xfId="0"/>
    <xf applyBorder="1" applyFill="1" applyFont="1" borderId="11" fillId="0" fontId="6" numFmtId="0" xfId="0"/>
    <xf applyBorder="1" applyFill="1" applyFont="1" borderId="13" fillId="0" fontId="6" numFmtId="0" xfId="0"/>
    <xf applyFill="1" applyFont="1" borderId="0" fillId="0" fontId="1" numFmtId="0" xfId="0"/>
    <xf applyAlignment="1" applyBorder="1" applyFill="1" applyFont="1" applyNumberFormat="1" borderId="0" fillId="0" fontId="3" numFmtId="11" xfId="0">
      <alignment horizontal="centerContinuous"/>
    </xf>
    <xf applyAlignment="1" applyBorder="1" applyFill="1" applyFont="1" applyNumberFormat="1" borderId="53" fillId="0" fontId="3" numFmtId="0" xfId="0">
      <alignment horizontal="center" wrapText="1"/>
    </xf>
    <xf applyAlignment="1" applyBorder="1" applyFill="1" applyFont="1" applyNumberFormat="1" borderId="63" fillId="0" fontId="3" numFmtId="49" xfId="0">
      <alignment horizontal="center" wrapText="1"/>
    </xf>
    <xf applyAlignment="1" applyBorder="1" applyFill="1" applyFont="1" applyNumberFormat="1" borderId="54" fillId="0" fontId="3" numFmtId="49" xfId="0">
      <alignment horizontal="center" wrapText="1"/>
    </xf>
    <xf applyAlignment="1" applyBorder="1" applyFill="1" applyFont="1" applyNumberFormat="1" borderId="64" fillId="0" fontId="3" numFmtId="11" xfId="0">
      <alignment horizontal="center" wrapText="1"/>
    </xf>
    <xf applyAlignment="1" applyBorder="1" applyFill="1" applyFont="1" applyNumberFormat="1" borderId="37" fillId="0" fontId="2" numFmtId="11" xfId="0">
      <alignment horizontal="center"/>
    </xf>
    <xf applyAlignment="1" applyBorder="1" applyFill="1" applyFont="1" applyNumberFormat="1" borderId="36" fillId="0" fontId="2" numFmtId="11" xfId="0">
      <alignment horizontal="center"/>
    </xf>
    <xf applyAlignment="1" applyBorder="1" applyFill="1" applyFont="1" applyNumberFormat="1" borderId="65" fillId="0" fontId="2" numFmtId="11" xfId="0">
      <alignment horizontal="center"/>
    </xf>
    <xf applyAlignment="1" applyBorder="1" applyFill="1" applyFont="1" applyNumberFormat="1" borderId="115" fillId="0" fontId="2" numFmtId="11" xfId="0">
      <alignment horizontal="center"/>
    </xf>
    <xf applyAlignment="1" applyBorder="1" applyFill="1" applyFont="1" applyNumberFormat="1" borderId="114" fillId="0" fontId="2" numFmtId="11" xfId="0">
      <alignment horizontal="center"/>
    </xf>
    <xf applyAlignment="1" applyBorder="1" applyFill="1" applyFont="1" applyNumberFormat="1" borderId="133" fillId="0" fontId="2" numFmtId="11" xfId="0">
      <alignment horizontal="center"/>
    </xf>
    <xf applyAlignment="1" applyBorder="1" applyFill="1" applyFont="1" applyNumberFormat="1" borderId="8" fillId="0" fontId="2" numFmtId="0" xfId="0">
      <alignment horizontal="center"/>
    </xf>
    <xf applyAlignment="1" applyBorder="1" applyFill="1" applyFont="1" applyNumberFormat="1" borderId="8" fillId="0" fontId="2" numFmtId="49" xfId="0">
      <alignment horizontal="center"/>
    </xf>
    <xf applyAlignment="1" applyBorder="1" applyFill="1" applyFont="1" applyNumberFormat="1" borderId="8" fillId="0" fontId="2" numFmtId="11" xfId="0">
      <alignment horizontal="center"/>
    </xf>
    <xf applyAlignment="1" applyBorder="1" applyFill="1" applyFont="1" applyNumberFormat="1" borderId="29" fillId="0" fontId="2" numFmtId="11" xfId="0">
      <alignment horizontal="center"/>
    </xf>
    <xf applyAlignment="1" applyBorder="1" applyFill="1" applyFont="1" applyNumberFormat="1" borderId="12" fillId="0" fontId="2" numFmtId="11" xfId="0">
      <alignment horizontal="center"/>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11" fillId="0" fontId="2" numFmtId="0" xfId="0">
      <alignment horizontal="center"/>
    </xf>
    <xf applyAlignment="1" applyBorder="1" applyFill="1" applyFont="1" applyNumberFormat="1" borderId="11" fillId="0" fontId="2" numFmtId="49" xfId="0">
      <alignment horizontal="center"/>
    </xf>
    <xf applyAlignment="1" applyBorder="1" applyFill="1" applyFont="1" applyNumberFormat="1" borderId="13" fillId="0" fontId="2" numFmtId="11" xfId="0">
      <alignment horizontal="center"/>
    </xf>
    <xf applyAlignment="1" applyBorder="1" applyFill="1" applyFont="1" applyNumberFormat="1" borderId="0" fillId="0" fontId="3" numFmtId="11" xfId="0">
      <alignment horizontal="left"/>
    </xf>
    <xf applyAlignment="1" applyBorder="1" applyFill="1" applyFont="1" applyNumberFormat="1" borderId="122" fillId="0" fontId="2" numFmtId="11" xfId="0">
      <alignment horizontal="center"/>
    </xf>
    <xf applyAlignment="1" applyBorder="1" applyFill="1" applyFont="1" applyNumberFormat="1" borderId="77" fillId="0" fontId="2" numFmtId="11" xfId="0">
      <alignment horizontal="center"/>
    </xf>
    <xf applyAlignment="1" applyBorder="1" applyFill="1" applyFont="1" applyNumberFormat="1" borderId="126" fillId="0" fontId="2" numFmtId="11" xfId="0">
      <alignment horizontal="center"/>
    </xf>
    <xf applyAlignment="1" applyBorder="1" applyFill="1" applyFont="1" applyNumberFormat="1" borderId="0" fillId="0" fontId="3" numFmtId="164" xfId="0">
      <alignment horizontal="center"/>
    </xf>
    <xf applyAlignment="1" applyBorder="1" applyFill="1" applyFont="1" applyNumberFormat="1" borderId="15" fillId="0" fontId="3" numFmtId="165" xfId="0">
      <alignment horizontal="center"/>
    </xf>
    <xf applyAlignment="1" applyBorder="1" applyFill="1" applyFont="1" applyNumberFormat="1" borderId="54" fillId="0" fontId="3" numFmtId="165" xfId="0">
      <alignment horizontal="center" wrapText="1"/>
    </xf>
    <xf applyAlignment="1" applyBorder="1" applyFill="1" applyFont="1" applyNumberFormat="1" borderId="64" fillId="0" fontId="3" numFmtId="165" xfId="0">
      <alignment horizontal="center" wrapText="1"/>
    </xf>
    <xf applyAlignment="1" applyFill="1" applyFont="1" applyNumberFormat="1" borderId="0" fillId="0" fontId="3" numFmtId="164" xfId="0">
      <alignment horizontal="center"/>
    </xf>
    <xf applyAlignment="1" applyFill="1" applyFont="1" applyNumberFormat="1" borderId="0" fillId="0" fontId="2" numFmtId="164" xfId="0">
      <alignment horizontal="center"/>
    </xf>
    <xf applyAlignment="1" applyBorder="1" applyFill="1" applyFont="1" applyNumberFormat="1" borderId="0" fillId="0" fontId="2" numFmtId="49" xfId="0">
      <alignment horizontal="centerContinuous"/>
    </xf>
    <xf applyAlignment="1" applyFill="1" applyFont="1" applyProtection="1" borderId="0" fillId="0" fontId="4" numFmtId="0" xfId="0">
      <alignment horizontal="centerContinuous"/>
    </xf>
    <xf applyAlignment="1" applyFill="1" applyFont="1" applyNumberFormat="1" applyProtection="1" borderId="0" fillId="0" fontId="3" numFmtId="1" xfId="0">
      <alignment horizontal="centerContinuous"/>
    </xf>
    <xf applyAlignment="1" applyFill="1" applyFont="1" applyNumberFormat="1" applyProtection="1" borderId="0" fillId="0" fontId="11" numFmtId="1" xfId="0">
      <alignment horizontal="centerContinuous"/>
    </xf>
    <xf applyAlignment="1" applyFill="1" applyFont="1" applyProtection="1" borderId="0" fillId="0" fontId="3" numFmtId="0" xfId="0">
      <alignment horizontal="centerContinuous"/>
    </xf>
    <xf applyAlignment="1" applyFill="1" applyFont="1" applyNumberFormat="1" applyProtection="1" borderId="0" fillId="0" fontId="75" numFmtId="2" xfId="0">
      <alignment horizontal="centerContinuous"/>
    </xf>
    <xf applyAlignment="1" applyFill="1" applyFont="1" applyNumberFormat="1" borderId="0" fillId="0" fontId="75" numFmtId="11" xfId="0">
      <alignment horizontal="centerContinuous" vertical="center"/>
    </xf>
    <xf applyAlignment="1" applyFill="1" applyFont="1" applyNumberFormat="1" borderId="0" fillId="0" fontId="3" numFmtId="11" xfId="0">
      <alignment horizontal="centerContinuous" vertical="center"/>
    </xf>
    <xf applyAlignment="1" applyFill="1" applyFont="1" applyProtection="1" borderId="0" fillId="0" fontId="82" numFmtId="0" xfId="0">
      <alignment horizontal="left"/>
    </xf>
    <xf applyAlignment="1" applyFill="1" applyFont="1" applyNumberFormat="1" applyProtection="1" borderId="0" fillId="0" fontId="56" numFmtId="1" xfId="0">
      <alignment horizontal="center"/>
    </xf>
    <xf applyAlignment="1" applyFill="1" applyFont="1" applyProtection="1" borderId="0" fillId="0" fontId="82" numFmtId="0" xfId="0">
      <alignment horizontal="center"/>
    </xf>
    <xf applyAlignment="1" applyFill="1" applyFont="1" applyNumberFormat="1" applyProtection="1" borderId="0" fillId="0" fontId="76" numFmtId="2" xfId="0">
      <alignment horizontal="center"/>
    </xf>
    <xf applyAlignment="1" applyFill="1" applyFont="1" applyNumberFormat="1" borderId="0" fillId="0" fontId="76" numFmtId="11" xfId="0">
      <alignment horizontal="center"/>
    </xf>
    <xf applyAlignment="1" applyBorder="1" applyFill="1" applyFont="1" applyNumberFormat="1" applyProtection="1" borderId="31" fillId="0" fontId="2" numFmtId="1" xfId="0">
      <alignment horizontal="center"/>
    </xf>
    <xf applyAlignment="1" applyBorder="1" applyFill="1" applyFont="1" applyNumberFormat="1" applyProtection="1" borderId="22" fillId="0" fontId="56" numFmtId="1" xfId="0">
      <alignment horizontal="center"/>
    </xf>
    <xf applyAlignment="1" applyBorder="1" applyFill="1" applyFont="1" applyNumberFormat="1" applyProtection="1" borderId="22" fillId="0" fontId="76" numFmtId="11" xfId="0">
      <alignment horizontal="center"/>
    </xf>
    <xf applyAlignment="1" applyBorder="1" applyFill="1" applyFont="1" applyNumberFormat="1" applyProtection="1" borderId="26" fillId="0" fontId="76" numFmtId="11" xfId="0">
      <alignment horizontal="center"/>
    </xf>
    <xf applyAlignment="1" applyBorder="1" applyFill="1" applyFont="1" applyNumberFormat="1" applyProtection="1" borderId="32" fillId="0" fontId="2" numFmtId="1" xfId="0">
      <alignment horizontal="center"/>
    </xf>
    <xf applyAlignment="1" applyBorder="1" applyFill="1" applyFont="1" applyNumberFormat="1" applyProtection="1" borderId="23" fillId="0" fontId="56" numFmtId="1" xfId="0">
      <alignment horizontal="center"/>
    </xf>
    <xf applyAlignment="1" applyBorder="1" applyFill="1" applyFont="1" applyNumberFormat="1" applyProtection="1" borderId="23" fillId="0" fontId="3" numFmtId="11" xfId="0">
      <alignment horizontal="center"/>
    </xf>
    <xf applyAlignment="1" applyBorder="1" applyFill="1" applyFont="1" applyNumberFormat="1" applyProtection="1" borderId="23" fillId="0" fontId="3" numFmtId="2" xfId="0">
      <alignment horizontal="center"/>
    </xf>
    <xf applyAlignment="1" applyBorder="1" applyFill="1" applyFont="1" applyNumberFormat="1" applyProtection="1" borderId="23" fillId="0" fontId="75" numFmtId="2" xfId="0">
      <alignment horizontal="center"/>
    </xf>
    <xf applyAlignment="1" applyBorder="1" applyFill="1" applyFont="1" applyNumberFormat="1" applyProtection="1" borderId="23" fillId="0" fontId="75" numFmtId="11" xfId="0">
      <alignment horizontal="center" wrapText="1"/>
    </xf>
    <xf applyAlignment="1" applyBorder="1" applyFill="1" applyFont="1" applyNumberFormat="1" applyProtection="1" borderId="27" fillId="0" fontId="75" numFmtId="11" xfId="0">
      <alignment horizontal="center"/>
    </xf>
    <xf applyAlignment="1" applyBorder="1" applyFill="1" applyFont="1" applyNumberFormat="1" applyProtection="1" borderId="32" fillId="0" fontId="3" numFmtId="1" xfId="0">
      <alignment horizontal="center"/>
    </xf>
    <xf applyAlignment="1" applyBorder="1" applyFill="1" applyFont="1" applyNumberFormat="1" applyProtection="1" borderId="23" fillId="0" fontId="11" numFmtId="1" xfId="0">
      <alignment horizontal="center"/>
    </xf>
    <xf applyAlignment="1" applyBorder="1" applyFill="1" applyFont="1" applyProtection="1" borderId="171" fillId="0" fontId="3" numFmtId="0" xfId="0">
      <alignment horizontal="left" vertical="center"/>
    </xf>
    <xf applyAlignment="1" applyBorder="1" applyFill="1" applyFont="1" applyNumberFormat="1" applyProtection="1" borderId="147" fillId="0" fontId="3" numFmtId="1" xfId="0">
      <alignment horizontal="center"/>
    </xf>
    <xf applyAlignment="1" applyBorder="1" applyFill="1" applyFont="1" applyNumberFormat="1" applyProtection="1" borderId="70" fillId="0" fontId="11" numFmtId="1" xfId="0">
      <alignment horizontal="center"/>
    </xf>
    <xf applyAlignment="1" applyBorder="1" applyFill="1" applyFont="1" applyNumberFormat="1" applyProtection="1" borderId="24" fillId="0" fontId="3" numFmtId="11" xfId="0">
      <alignment horizontal="center" vertical="center"/>
    </xf>
    <xf applyAlignment="1" applyBorder="1" applyFill="1" applyFont="1" applyNumberFormat="1" applyProtection="1" borderId="24" fillId="0" fontId="3" numFmtId="2" xfId="0">
      <alignment horizontal="center" vertical="center"/>
    </xf>
    <xf applyAlignment="1" applyBorder="1" applyFill="1" applyFont="1" applyNumberFormat="1" applyProtection="1" borderId="24" fillId="0" fontId="75" numFmtId="2" xfId="0">
      <alignment horizontal="center" vertical="center"/>
    </xf>
    <xf applyAlignment="1" applyBorder="1" applyFill="1" applyFont="1" applyNumberFormat="1" applyProtection="1" borderId="28" fillId="0" fontId="75" numFmtId="11" xfId="0">
      <alignment horizontal="center" vertical="center"/>
    </xf>
    <xf applyAlignment="1" applyBorder="1" applyFill="1" applyFont="1" applyNumberFormat="1" borderId="162" fillId="0" fontId="2" numFmtId="0" xfId="0">
      <alignment horizontal="center"/>
    </xf>
    <xf applyAlignment="1" applyBorder="1" applyFill="1" applyFont="1" applyNumberFormat="1" applyProtection="1" borderId="136" fillId="0" fontId="2" numFmtId="1" xfId="0">
      <alignment horizontal="center"/>
    </xf>
    <xf applyAlignment="1" applyBorder="1" applyFill="1" applyFont="1" applyNumberFormat="1" borderId="170" fillId="0" fontId="2" numFmtId="165" xfId="0">
      <alignment horizontal="center"/>
    </xf>
    <xf applyAlignment="1" applyBorder="1" applyFill="1" applyFont="1" applyNumberFormat="1" borderId="136" fillId="0" fontId="2" numFmtId="1" xfId="0">
      <alignment horizontal="center"/>
    </xf>
    <xf applyAlignment="1" applyBorder="1" applyFill="1" applyFont="1" applyNumberFormat="1" applyProtection="1" borderId="48" fillId="0" fontId="2" numFmtId="1" xfId="0">
      <alignment horizontal="center"/>
    </xf>
    <xf applyAlignment="1" applyBorder="1" applyFill="1" applyFont="1" applyNumberFormat="1" borderId="48" fillId="0" fontId="2" numFmtId="1" xfId="0">
      <alignment horizontal="center"/>
    </xf>
    <xf applyAlignment="1" applyBorder="1" applyFill="1" applyFont="1" applyNumberFormat="1" borderId="65" fillId="0" fontId="74" numFmtId="11" xfId="0">
      <alignment horizontal="center"/>
    </xf>
    <xf applyAlignment="1" applyBorder="1" applyFill="1" applyFont="1" applyNumberFormat="1" borderId="59" fillId="0" fontId="2" numFmtId="11" xfId="0">
      <alignment horizontal="center"/>
    </xf>
    <xf applyAlignment="1" applyBorder="1" applyFill="1" applyFont="1" applyNumberFormat="1" borderId="59" fillId="0" fontId="2" numFmtId="164" xfId="0">
      <alignment horizontal="center"/>
    </xf>
    <xf applyAlignment="1" applyBorder="1" applyFill="1" applyFont="1" applyNumberFormat="1" applyProtection="1" borderId="59" fillId="0" fontId="2" numFmtId="2" xfId="0">
      <alignment horizontal="center"/>
    </xf>
    <xf applyAlignment="1" applyBorder="1" applyFill="1" applyFont="1" applyNumberFormat="1" applyProtection="1" borderId="51" fillId="0" fontId="2" numFmtId="1" xfId="0">
      <alignment horizontal="center"/>
    </xf>
    <xf applyAlignment="1" applyBorder="1" applyFill="1" applyFont="1" applyNumberFormat="1" borderId="11" fillId="0" fontId="2" numFmtId="1" xfId="0"/>
    <xf applyAlignment="1" applyBorder="1" applyFill="1" applyFont="1" applyNumberFormat="1" borderId="11" fillId="0" fontId="56" numFmtId="1" xfId="0"/>
    <xf applyAlignment="1" applyBorder="1" applyFill="1" applyFont="1" applyNumberFormat="1" borderId="11" fillId="0" fontId="76" numFmtId="2" xfId="0"/>
    <xf applyAlignment="1" applyBorder="1" applyFill="1" applyFont="1" applyNumberFormat="1" borderId="11" fillId="0" fontId="76" numFmtId="11" xfId="0"/>
    <xf applyAlignment="1" applyBorder="1" applyFill="1" applyFont="1" applyNumberFormat="1" borderId="13" fillId="0" fontId="76" numFmtId="11" xfId="0"/>
    <xf applyAlignment="1" applyFill="1" applyFont="1" applyNumberFormat="1" borderId="0" fillId="0" fontId="2" numFmtId="1" xfId="0">
      <alignment horizontal="center"/>
    </xf>
    <xf applyAlignment="1" applyFill="1" applyFont="1" applyNumberFormat="1" borderId="0" fillId="0" fontId="56" numFmtId="1" xfId="0">
      <alignment horizontal="center"/>
    </xf>
    <xf applyAlignment="1" applyFill="1" applyFont="1" applyNumberFormat="1" borderId="0" fillId="0" fontId="76" numFmtId="2" xfId="0">
      <alignment horizontal="center"/>
    </xf>
    <xf applyFill="1" applyFont="1" applyNumberFormat="1" borderId="0" fillId="0" fontId="6" numFmtId="1" xfId="0"/>
    <xf applyFill="1" applyFont="1" applyNumberFormat="1" borderId="0" fillId="0" fontId="47" numFmtId="1" xfId="0"/>
    <xf applyFill="1" applyFont="1" applyNumberFormat="1" borderId="0" fillId="0" fontId="78" numFmtId="2" xfId="0"/>
    <xf applyFill="1" applyFont="1" applyNumberFormat="1" borderId="0" fillId="0" fontId="78" numFmtId="11" xfId="0"/>
    <xf applyFill="1" applyFont="1" applyNumberFormat="1" borderId="0" fillId="0" fontId="76" numFmtId="11" xfId="0"/>
    <xf applyAlignment="1" applyFill="1" applyFont="1" applyNumberFormat="1" applyProtection="1" borderId="0" fillId="0" fontId="4" numFmtId="165" xfId="0">
      <alignment horizontal="centerContinuous" wrapText="1"/>
    </xf>
    <xf applyAlignment="1" applyFill="1" applyFont="1" applyNumberFormat="1" applyProtection="1" borderId="0" fillId="0" fontId="3" numFmtId="0" xfId="0">
      <alignment horizontal="centerContinuous" wrapText="1"/>
    </xf>
    <xf applyAlignment="1" applyFill="1" applyFont="1" borderId="0" fillId="0" fontId="6" numFmtId="0" xfId="0">
      <alignment horizontal="centerContinuous" wrapText="1"/>
    </xf>
    <xf applyAlignment="1" applyFill="1" applyFont="1" applyNumberFormat="1" applyProtection="1" borderId="0" fillId="0" fontId="2" numFmtId="0" xfId="0"/>
    <xf applyAlignment="1" applyBorder="1" applyFill="1" applyFont="1" applyNumberFormat="1" borderId="30" fillId="0" fontId="3" numFmtId="165" xfId="0">
      <alignment horizontal="center"/>
    </xf>
    <xf applyAlignment="1" applyBorder="1" applyFill="1" applyFont="1" applyNumberFormat="1" borderId="66" fillId="0" fontId="2" numFmtId="0" xfId="0"/>
    <xf applyAlignment="1" applyBorder="1" applyFill="1" applyFont="1" borderId="8" fillId="0" fontId="7" numFmtId="0" xfId="0">
      <alignment horizontal="center"/>
    </xf>
    <xf applyAlignment="1" applyBorder="1" applyFill="1" applyFont="1" borderId="109" fillId="0" fontId="7" numFmtId="0" xfId="0">
      <alignment horizontal="center"/>
    </xf>
    <xf applyAlignment="1" applyBorder="1" applyFill="1" applyFont="1" borderId="22" fillId="0" fontId="7" numFmtId="0" xfId="0">
      <alignment horizontal="center"/>
    </xf>
    <xf applyAlignment="1" applyBorder="1" applyFill="1" applyFont="1" borderId="29" fillId="0" fontId="3" numFmtId="0" xfId="0">
      <alignment horizontal="center"/>
    </xf>
    <xf applyAlignment="1" applyBorder="1" applyFill="1" applyFont="1" applyNumberFormat="1" borderId="34" fillId="0" fontId="2" numFmtId="0" xfId="0"/>
    <xf applyAlignment="1" applyBorder="1" applyFill="1" applyFont="1" borderId="0" fillId="0" fontId="3" numFmtId="0" xfId="0">
      <alignment horizontal="center"/>
    </xf>
    <xf applyAlignment="1" applyBorder="1" applyFill="1" applyFont="1" borderId="67" fillId="0" fontId="3" numFmtId="0" xfId="0">
      <alignment horizontal="center"/>
    </xf>
    <xf applyAlignment="1" applyBorder="1" applyFill="1" applyFont="1" borderId="23" fillId="0" fontId="3" numFmtId="0" xfId="0">
      <alignment horizontal="center"/>
    </xf>
    <xf applyAlignment="1" applyBorder="1" applyFill="1" applyFont="1" borderId="12" fillId="0" fontId="3" numFmtId="0" xfId="0">
      <alignment horizontal="center"/>
    </xf>
    <xf applyAlignment="1" applyBorder="1" applyFill="1" applyFont="1" applyProtection="1" borderId="68" fillId="0" fontId="3" numFmtId="0" xfId="0">
      <alignment horizontal="center" vertical="center"/>
    </xf>
    <xf applyAlignment="1" applyBorder="1" applyFill="1" applyFont="1" applyNumberFormat="1" borderId="44" fillId="0" fontId="3" numFmtId="165" xfId="0">
      <alignment horizontal="center" vertical="center"/>
    </xf>
    <xf applyAlignment="1" applyBorder="1" applyFill="1" applyFont="1" applyNumberFormat="1" borderId="45" fillId="0" fontId="3" numFmtId="0" xfId="0">
      <alignment vertical="center"/>
    </xf>
    <xf applyAlignment="1" applyBorder="1" applyFill="1" applyFont="1" borderId="46" fillId="0" fontId="3" numFmtId="0" xfId="0">
      <alignment horizontal="center" vertical="center"/>
    </xf>
    <xf applyAlignment="1" applyBorder="1" applyFill="1" applyFont="1" borderId="69" fillId="0" fontId="3" numFmtId="0" xfId="0">
      <alignment horizontal="center" vertical="center"/>
    </xf>
    <xf applyAlignment="1" applyBorder="1" applyFill="1" applyFont="1" borderId="70" fillId="0" fontId="3" numFmtId="0" xfId="0">
      <alignment horizontal="center" vertical="center"/>
    </xf>
    <xf applyAlignment="1" applyBorder="1" applyFill="1" applyFont="1" borderId="5" fillId="0" fontId="3" numFmtId="0" xfId="0">
      <alignment horizontal="center" vertical="center"/>
    </xf>
    <xf applyAlignment="1" applyBorder="1" applyFill="1" applyFont="1" applyNumberFormat="1" borderId="89" fillId="0" fontId="2" numFmtId="0" xfId="0"/>
    <xf applyFill="1" applyNumberFormat="1" borderId="0" fillId="0" fontId="0" numFmtId="165" xfId="0"/>
    <xf applyAlignment="1" applyBorder="1" applyFill="1" applyFont="1" applyNumberFormat="1" borderId="49" fillId="0" fontId="2" numFmtId="0" xfId="0"/>
    <xf applyAlignment="1" applyBorder="1" applyFill="1" applyFont="1" applyNumberFormat="1" borderId="52" fillId="0" fontId="2" numFmtId="0" xfId="0"/>
    <xf applyAlignment="1" applyBorder="1" applyFill="1" applyFont="1" applyNumberFormat="1" applyProtection="1" borderId="0" fillId="0" fontId="2" numFmtId="0" xfId="0"/>
    <xf applyAlignment="1" applyFill="1" applyFont="1" applyNumberFormat="1" applyProtection="1" borderId="0" fillId="0" fontId="2" numFmtId="0" xfId="0">
      <alignment horizontal="left"/>
    </xf>
    <xf applyAlignment="1" applyBorder="1" applyFill="1" applyFont="1" applyNumberFormat="1" borderId="66" fillId="0" fontId="2" numFmtId="0" xfId="0">
      <alignment horizontal="left"/>
    </xf>
    <xf applyAlignment="1" applyBorder="1" applyFill="1" applyFont="1" borderId="26" fillId="0" fontId="3" numFmtId="0" xfId="0">
      <alignment horizontal="center"/>
    </xf>
    <xf applyAlignment="1" applyBorder="1" applyFill="1" applyFont="1" applyNumberFormat="1" borderId="34" fillId="0" fontId="2" numFmtId="0" xfId="0">
      <alignment horizontal="left"/>
    </xf>
    <xf applyAlignment="1" applyBorder="1" applyFill="1" applyFont="1" borderId="27" fillId="0" fontId="3" numFmtId="0" xfId="0">
      <alignment horizontal="center"/>
    </xf>
    <xf applyAlignment="1" applyBorder="1" applyFill="1" applyFont="1" applyNumberFormat="1" borderId="45" fillId="0" fontId="3" numFmtId="0" xfId="0">
      <alignment horizontal="left" vertical="center"/>
    </xf>
    <xf applyAlignment="1" applyBorder="1" applyFill="1" applyFont="1" borderId="72" fillId="0" fontId="3" numFmtId="0" xfId="0">
      <alignment horizontal="center" vertical="center"/>
    </xf>
    <xf applyAlignment="1" applyBorder="1" applyFill="1" applyFont="1" applyNumberFormat="1" applyProtection="1" borderId="0" fillId="0" fontId="2" numFmtId="0" xfId="0">
      <alignment horizontal="left"/>
    </xf>
    <xf applyBorder="1" applyFill="1" applyFont="1" applyNumberFormat="1" borderId="0" fillId="0" fontId="6" numFmtId="0" xfId="0"/>
    <xf applyAlignment="1" applyBorder="1" applyFill="1" applyFont="1" borderId="30" fillId="0" fontId="3" numFmtId="0" xfId="0">
      <alignment horizontal="center"/>
    </xf>
    <xf applyAlignment="1" applyBorder="1" applyFill="1" applyFont="1" borderId="96" fillId="0" fontId="7" numFmtId="0" xfId="0">
      <alignment horizontal="center"/>
    </xf>
    <xf applyAlignment="1" applyBorder="1" applyFill="1" applyFont="1" borderId="35" fillId="0" fontId="3" numFmtId="0" xfId="0">
      <alignment horizontal="center"/>
    </xf>
    <xf applyAlignment="1" applyBorder="1" applyFill="1" applyFont="1" borderId="73" fillId="0" fontId="3" numFmtId="0" xfId="0">
      <alignment horizontal="center"/>
    </xf>
    <xf applyAlignment="1" applyBorder="1" applyFill="1" applyFont="1" borderId="44" fillId="0" fontId="3" numFmtId="0" xfId="0">
      <alignment horizontal="center" vertical="center"/>
    </xf>
    <xf applyAlignment="1" applyBorder="1" applyFill="1" applyFont="1" borderId="71" fillId="0" fontId="3" numFmtId="0" xfId="0">
      <alignment horizontal="center" vertical="center"/>
    </xf>
    <xf applyAlignment="1" applyBorder="1" applyFill="1" applyFont="1" applyNumberFormat="1" borderId="11" fillId="0" fontId="2" numFmtId="165" xfId="0">
      <alignment horizontal="centerContinuous"/>
    </xf>
    <xf applyAlignment="1" applyBorder="1" applyFill="1" applyFont="1" borderId="9" fillId="0" fontId="3" numFmtId="0" xfId="0"/>
    <xf applyAlignment="1" applyBorder="1" applyFill="1" applyFont="1" borderId="80" fillId="0" fontId="3" numFmtId="0" xfId="0">
      <alignment horizontal="center" wrapText="1"/>
    </xf>
    <xf applyAlignment="1" applyBorder="1" applyFill="1" applyFont="1" borderId="54" fillId="0" fontId="3" numFmtId="0" xfId="0">
      <alignment horizontal="center" wrapText="1"/>
    </xf>
    <xf applyAlignment="1" applyBorder="1" applyFill="1" applyFont="1" borderId="4" fillId="0" fontId="3" numFmtId="0" xfId="0">
      <alignment horizontal="center" wrapText="1"/>
    </xf>
    <xf applyBorder="1" applyFill="1" applyFont="1" applyNumberFormat="1" borderId="135" fillId="0" fontId="2" numFmtId="49" xfId="0"/>
    <xf applyBorder="1" applyFill="1" applyFont="1" applyNumberFormat="1" borderId="138" fillId="0" fontId="2" numFmtId="165" xfId="0"/>
    <xf applyBorder="1" applyFill="1" applyFont="1" applyNumberFormat="1" borderId="50" fillId="0" fontId="2" numFmtId="165" xfId="0"/>
    <xf applyAlignment="1" applyBorder="1" applyFill="1" applyFont="1" applyNumberFormat="1" borderId="135" fillId="0" fontId="2" numFmtId="49" xfId="0">
      <alignment horizontal="center"/>
    </xf>
    <xf applyAlignment="1" applyBorder="1" applyFill="1" applyFont="1" applyProtection="1" borderId="135" fillId="0" fontId="2" numFmtId="0" xfId="0">
      <alignment horizontal="center" vertical="center"/>
    </xf>
    <xf applyAlignment="1" applyBorder="1" applyFill="1" applyFont="1" applyNumberFormat="1" applyProtection="1" borderId="138" fillId="0" fontId="2" numFmtId="165" xfId="0">
      <alignment horizontal="center" vertical="center"/>
    </xf>
    <xf applyAlignment="1" applyBorder="1" applyFill="1" applyFont="1" applyNumberFormat="1" applyProtection="1" borderId="50" fillId="0" fontId="2" numFmtId="165" xfId="0">
      <alignment horizontal="center" vertical="center"/>
    </xf>
    <xf applyAlignment="1" applyBorder="1" applyFill="1" applyFont="1" applyNumberFormat="1" borderId="131" fillId="0" fontId="2" numFmtId="49" xfId="0">
      <alignment horizontal="center" wrapText="1"/>
    </xf>
    <xf applyAlignment="1" applyBorder="1" applyFill="1" applyFont="1" applyNumberFormat="1" borderId="132" fillId="0" fontId="2" numFmtId="49" xfId="0">
      <alignment horizontal="center"/>
    </xf>
    <xf applyAlignment="1" applyBorder="1" applyFill="1" applyFont="1" applyNumberFormat="1" borderId="0" fillId="0" fontId="2" numFmtId="9" xfId="0">
      <alignment horizontal="center" wrapText="1"/>
    </xf>
    <xf applyAlignment="1" applyBorder="1" applyFill="1" applyFont="1" applyNumberFormat="1" borderId="102" fillId="0" fontId="2" numFmtId="165" xfId="0">
      <alignment horizontal="center"/>
    </xf>
    <xf applyAlignment="1" applyBorder="1" applyFill="1" applyFont="1" applyNumberFormat="1" borderId="85" fillId="0" fontId="2" numFmtId="165" xfId="0">
      <alignment horizontal="center" wrapText="1"/>
    </xf>
    <xf applyAlignment="1" applyBorder="1" applyFill="1" applyFont="1" applyNumberFormat="1" applyProtection="1" borderId="0" fillId="0" fontId="16" numFmtId="0" xfId="0">
      <alignment horizontal="center" wrapText="1"/>
      <protection hidden="1"/>
    </xf>
    <xf applyAlignment="1" applyBorder="1" applyFill="1" applyFont="1" applyNumberFormat="1" applyProtection="1" borderId="0" fillId="0" fontId="24" numFmtId="0" xfId="0">
      <alignment wrapText="1"/>
      <protection hidden="1"/>
    </xf>
    <xf applyAlignment="1" applyBorder="1" applyFill="1" applyNumberFormat="1" applyProtection="1" borderId="0" fillId="0" fontId="0" numFmtId="0" xfId="0">
      <alignment wrapText="1"/>
      <protection hidden="1"/>
    </xf>
    <xf applyNumberFormat="1" borderId="0" fillId="0" fontId="0" numFmtId="0" xfId="0"/>
    <xf applyAlignment="1" applyFont="1" applyNumberFormat="1" applyProtection="1" borderId="0" fillId="0" fontId="1" numFmtId="0" xfId="0">
      <alignment horizontal="center" wrapText="1"/>
      <protection hidden="1"/>
    </xf>
    <xf applyAlignment="1" applyNumberFormat="1" applyProtection="1" borderId="0" fillId="0" fontId="0" numFmtId="0" xfId="0">
      <alignment horizontal="center" wrapText="1"/>
      <protection hidden="1"/>
    </xf>
    <xf applyAlignment="1" applyFill="1" applyFont="1" applyNumberFormat="1" borderId="0" fillId="13" fontId="13" numFmtId="0" xfId="0">
      <alignment wrapText="1"/>
    </xf>
    <xf applyAlignment="1" applyFill="1" applyFont="1" applyNumberFormat="1" borderId="0" fillId="13" fontId="1" numFmtId="0" xfId="0">
      <alignment horizontal="left" wrapText="1"/>
    </xf>
    <xf applyAlignment="1" applyFont="1" borderId="0" fillId="0" fontId="18" numFmtId="0" xfId="0">
      <alignment wrapText="1"/>
    </xf>
    <xf applyAlignment="1" applyFont="1" borderId="0" fillId="0" fontId="1" numFmtId="0" xfId="0">
      <alignment wrapText="1"/>
    </xf>
    <xf applyAlignment="1" applyFont="1" applyNumberFormat="1" applyProtection="1" borderId="0" fillId="0" fontId="19" numFmtId="0" xfId="0">
      <alignment horizontal="center" vertical="center" wrapText="1"/>
      <protection hidden="1"/>
    </xf>
    <xf applyAlignment="1" applyFont="1" borderId="0" fillId="0" fontId="27" numFmtId="0" xfId="0">
      <alignment wrapText="1"/>
    </xf>
    <xf applyAlignment="1" applyFont="1" applyNumberFormat="1" applyProtection="1" borderId="0" fillId="0" fontId="22" numFmtId="0" xfId="0">
      <alignment horizontal="center" vertical="center" wrapText="1"/>
      <protection hidden="1"/>
    </xf>
    <xf applyAlignment="1" applyFont="1" borderId="0" fillId="0" fontId="41" numFmtId="0" xfId="0">
      <alignment vertical="center" wrapText="1"/>
    </xf>
    <xf applyAlignment="1" applyFont="1" applyNumberFormat="1" applyProtection="1" borderId="0" fillId="0" fontId="18" numFmtId="0" xfId="0">
      <alignment wrapText="1"/>
      <protection hidden="1"/>
    </xf>
    <xf applyAlignment="1" borderId="0" fillId="0" fontId="0" numFmtId="0" xfId="0">
      <alignment wrapText="1"/>
    </xf>
    <xf applyAlignment="1" applyFont="1" applyProtection="1" borderId="0" fillId="0" fontId="70" numFmtId="0" xfId="0">
      <alignment horizontal="center" wrapText="1"/>
      <protection hidden="1"/>
    </xf>
    <xf applyAlignment="1" applyFont="1" borderId="0" fillId="0" fontId="20" numFmtId="0" xfId="0">
      <alignment wrapText="1"/>
    </xf>
    <xf applyAlignment="1" applyFont="1" borderId="0" fillId="0" fontId="32" numFmtId="0" xfId="0">
      <alignment horizontal="left" wrapText="1"/>
    </xf>
    <xf applyAlignment="1" applyFont="1" applyNumberFormat="1" applyProtection="1" borderId="0" fillId="0" fontId="21" numFmtId="0" xfId="0">
      <alignment horizontal="center" vertical="center" wrapText="1"/>
      <protection hidden="1"/>
    </xf>
    <xf applyAlignment="1" applyFont="1" borderId="0" fillId="0" fontId="1" numFmtId="0" xfId="0">
      <alignment horizontal="center" vertical="center" wrapText="1"/>
    </xf>
    <xf applyAlignment="1" applyBorder="1" applyFill="1" applyFont="1" applyNumberFormat="1" applyProtection="1" borderId="182" fillId="6" fontId="21" numFmtId="49" xfId="0">
      <alignment horizontal="center" vertical="center" wrapText="1"/>
      <protection hidden="1" locked="0"/>
    </xf>
    <xf applyAlignment="1" applyBorder="1" applyFont="1" borderId="130" fillId="0" fontId="1" numFmtId="0" xfId="0">
      <alignment wrapText="1"/>
    </xf>
    <xf applyAlignment="1" applyBorder="1" applyFont="1" borderId="184" fillId="0" fontId="1" numFmtId="0" xfId="0">
      <alignment wrapText="1"/>
    </xf>
    <xf applyAlignment="1" applyFont="1" applyNumberFormat="1" applyProtection="1" borderId="0" fillId="0" fontId="84" numFmtId="0" xfId="0">
      <alignment horizontal="center" wrapText="1"/>
      <protection hidden="1"/>
    </xf>
    <xf applyAlignment="1" applyFont="1" borderId="0" fillId="0" fontId="81" numFmtId="0" xfId="0">
      <alignment horizontal="center" wrapText="1"/>
    </xf>
    <xf applyAlignment="1" applyBorder="1" applyFill="1" applyFont="1" applyNumberFormat="1" applyProtection="1" borderId="11" fillId="0" fontId="21" numFmtId="0" xfId="0">
      <alignment horizontal="center" wrapText="1"/>
      <protection hidden="1"/>
    </xf>
    <xf applyAlignment="1" applyBorder="1" applyFont="1" borderId="11" fillId="0" fontId="28" numFmtId="0" xfId="0">
      <alignment horizontal="center" wrapText="1"/>
    </xf>
    <xf applyAlignment="1" applyBorder="1" applyFill="1" applyFont="1" applyNumberFormat="1" applyProtection="1" borderId="2" fillId="3" fontId="20" numFmtId="0" xfId="0">
      <alignment horizontal="center" wrapText="1"/>
      <protection hidden="1"/>
    </xf>
    <xf applyAlignment="1" applyBorder="1" applyFill="1" applyFont="1" applyNumberFormat="1" applyProtection="1" borderId="8" fillId="3" fontId="20" numFmtId="0" xfId="0">
      <alignment horizontal="center" wrapText="1"/>
      <protection hidden="1"/>
    </xf>
    <xf applyAlignment="1" applyBorder="1" applyFill="1" applyFont="1" applyNumberFormat="1" applyProtection="1" borderId="9" fillId="3" fontId="20" numFmtId="0" xfId="0">
      <alignment horizontal="center" wrapText="1"/>
      <protection hidden="1"/>
    </xf>
    <xf applyAlignment="1" applyBorder="1" applyFill="1" applyFont="1" applyNumberFormat="1" applyProtection="1" borderId="0" fillId="3" fontId="20" numFmtId="0" xfId="0">
      <alignment horizontal="center" wrapText="1"/>
      <protection hidden="1"/>
    </xf>
    <xf applyAlignment="1" applyBorder="1" applyFill="1" applyFont="1" borderId="57" fillId="9" fontId="22" numFmtId="0" xfId="0">
      <alignment horizontal="center"/>
    </xf>
    <xf applyAlignment="1" applyBorder="1" borderId="146" fillId="0" fontId="0" numFmtId="0" xfId="0">
      <alignment horizontal="center"/>
    </xf>
    <xf applyAlignment="1" applyBorder="1" applyFont="1" borderId="130" fillId="0" fontId="25" numFmtId="0" xfId="0">
      <alignment horizontal="left"/>
    </xf>
    <xf applyAlignment="1" applyBorder="1" applyFill="1" applyFont="1" applyProtection="1" borderId="119" fillId="6" fontId="25" numFmtId="0" xfId="0">
      <alignment horizontal="center" vertical="center" wrapText="1"/>
      <protection hidden="1" locked="0"/>
    </xf>
    <xf applyAlignment="1" applyBorder="1" borderId="120" fillId="0" fontId="0" numFmtId="0" xfId="0">
      <alignment wrapText="1"/>
    </xf>
    <xf applyAlignment="1" applyBorder="1" applyFill="1" applyFont="1" applyNumberFormat="1" applyProtection="1" borderId="12" fillId="9" fontId="41" numFmtId="165" xfId="0">
      <alignment horizontal="left" vertical="center"/>
      <protection hidden="1"/>
    </xf>
    <xf applyAlignment="1" applyBorder="1" applyProtection="1" borderId="13" fillId="0" fontId="0" numFmtId="0" xfId="0">
      <alignment horizontal="left" vertical="center"/>
      <protection hidden="1"/>
    </xf>
    <xf applyAlignment="1" applyBorder="1" applyFont="1" applyProtection="1" borderId="8" fillId="0" fontId="24" numFmtId="0" xfId="0">
      <alignment wrapText="1"/>
      <protection hidden="1"/>
    </xf>
    <xf applyAlignment="1" applyBorder="1" borderId="29" fillId="0" fontId="0" numFmtId="0" xfId="0"/>
    <xf applyAlignment="1" applyBorder="1" applyFill="1" borderId="9" fillId="4" fontId="0" numFmtId="0" xfId="0"/>
    <xf applyAlignment="1" applyBorder="1" borderId="12" fillId="0" fontId="0" numFmtId="0" xfId="0"/>
    <xf applyAlignment="1" applyBorder="1" applyFill="1" applyFont="1" borderId="150" fillId="9" fontId="41" numFmtId="0" xfId="0">
      <alignment horizontal="right" vertical="center"/>
    </xf>
    <xf applyAlignment="1" applyBorder="1" borderId="124" fillId="0" fontId="0" numFmtId="0" xfId="0"/>
    <xf applyAlignment="1" applyBorder="1" applyFill="1" borderId="0" fillId="4" fontId="0" numFmtId="0" xfId="0"/>
    <xf applyAlignment="1" applyBorder="1" borderId="0" fillId="0" fontId="0" numFmtId="0" xfId="0"/>
    <xf applyAlignment="1" applyBorder="1" borderId="11" fillId="0" fontId="0" numFmtId="0" xfId="0"/>
    <xf applyAlignment="1" applyBorder="1" borderId="13" fillId="0" fontId="0" numFmtId="0" xfId="0"/>
    <xf applyAlignment="1" applyBorder="1" applyFill="1" applyFont="1" applyNumberFormat="1" applyProtection="1" borderId="12" fillId="9" fontId="41" numFmtId="165" xfId="0">
      <alignment horizontal="left"/>
      <protection hidden="1"/>
    </xf>
    <xf applyAlignment="1" applyBorder="1" applyProtection="1" borderId="12" fillId="0" fontId="0" numFmtId="0" xfId="0">
      <protection hidden="1"/>
    </xf>
    <xf applyAlignment="1" applyBorder="1" applyFill="1" applyFont="1" borderId="9" fillId="9" fontId="41" numFmtId="0" xfId="0">
      <alignment horizontal="right" wrapText="1"/>
    </xf>
    <xf borderId="0" fillId="0" fontId="0" numFmtId="0" xfId="0"/>
    <xf applyBorder="1" borderId="9" fillId="0" fontId="0" numFmtId="0" xfId="0"/>
    <xf applyAlignment="1" applyBorder="1" applyFill="1" applyFont="1" borderId="9" fillId="9" fontId="41" numFmtId="0" xfId="0">
      <alignment horizontal="right" vertical="center" wrapText="1"/>
    </xf>
    <xf applyAlignment="1" applyBorder="1" borderId="0" fillId="0" fontId="0" numFmtId="0" xfId="0">
      <alignment horizontal="right" vertical="center" wrapText="1"/>
    </xf>
    <xf applyAlignment="1" applyBorder="1" borderId="10" fillId="0" fontId="0" numFmtId="0" xfId="0">
      <alignment horizontal="right" vertical="center" wrapText="1"/>
    </xf>
    <xf applyAlignment="1" applyBorder="1" borderId="11" fillId="0" fontId="0" numFmtId="0" xfId="0">
      <alignment horizontal="right" vertical="center" wrapText="1"/>
    </xf>
    <xf applyAlignment="1" applyFont="1" applyNumberFormat="1" applyProtection="1" borderId="0" fillId="0" fontId="18" numFmtId="0" xfId="0">
      <alignment horizontal="left" wrapText="1"/>
      <protection hidden="1"/>
    </xf>
    <xf applyAlignment="1" applyFont="1" borderId="0" fillId="0" fontId="48" numFmtId="0" xfId="0">
      <alignment wrapText="1"/>
    </xf>
    <xf applyAlignment="1" applyFont="1" borderId="0" fillId="0" fontId="28" numFmtId="0" xfId="0">
      <alignment horizontal="center" wrapText="1"/>
    </xf>
    <xf applyAlignment="1" applyFont="1" applyNumberFormat="1" applyProtection="1" borderId="0" fillId="0" fontId="20" numFmtId="0" xfId="0">
      <alignment horizontal="center" wrapText="1"/>
      <protection hidden="1"/>
    </xf>
    <xf applyAlignment="1" applyFont="1" borderId="0" fillId="0" fontId="28" numFmtId="0" xfId="0">
      <alignment wrapText="1"/>
    </xf>
    <xf applyAlignment="1" applyBorder="1" applyFont="1" applyProtection="1" borderId="29" fillId="0" fontId="24" numFmtId="0" xfId="0">
      <alignment wrapText="1"/>
      <protection hidden="1"/>
    </xf>
    <xf applyAlignment="1" applyFont="1" applyNumberFormat="1" applyProtection="1" borderId="0" fillId="0" fontId="73" numFmtId="0" xfId="0">
      <alignment horizontal="center" vertical="center" wrapText="1"/>
      <protection hidden="1"/>
    </xf>
    <xf applyAlignment="1" applyFont="1" applyProtection="1" borderId="0" fillId="0" fontId="24" numFmtId="0" xfId="0">
      <alignment wrapText="1"/>
      <protection hidden="1"/>
    </xf>
    <xf applyAlignment="1" applyFont="1" applyNumberFormat="1" applyProtection="1" borderId="0" fillId="0" fontId="20" numFmtId="166" xfId="0">
      <alignment horizontal="center" wrapText="1"/>
      <protection hidden="1"/>
    </xf>
    <xf applyAlignment="1" applyNumberFormat="1" borderId="0" fillId="0" fontId="0" numFmtId="166" xfId="0">
      <alignment wrapText="1"/>
    </xf>
    <xf applyAlignment="1" applyFont="1" borderId="0" fillId="0" fontId="24" numFmtId="0" xfId="0">
      <alignment wrapText="1"/>
    </xf>
    <xf applyAlignment="1" applyBorder="1" applyFill="1" applyFont="1" applyProtection="1" borderId="29" fillId="4" fontId="1" numFmtId="0" xfId="0">
      <alignment wrapText="1"/>
      <protection hidden="1"/>
    </xf>
    <xf applyAlignment="1" applyBorder="1" applyFill="1" applyFont="1" applyProtection="1" borderId="12" fillId="4" fontId="1" numFmtId="0" xfId="0">
      <alignment wrapText="1"/>
      <protection hidden="1"/>
    </xf>
    <xf applyAlignment="1" applyBorder="1" applyFill="1" applyFont="1" applyNumberFormat="1" applyProtection="1" borderId="2" fillId="0" fontId="32" numFmtId="0" xfId="0">
      <alignment horizontal="center" vertical="center" wrapText="1"/>
      <protection hidden="1"/>
    </xf>
    <xf applyAlignment="1" applyBorder="1" applyProtection="1" borderId="8" fillId="0" fontId="0" numFmtId="0" xfId="0">
      <alignment vertical="center" wrapText="1"/>
      <protection hidden="1"/>
    </xf>
    <xf applyAlignment="1" applyBorder="1" applyProtection="1" borderId="29" fillId="0" fontId="0" numFmtId="0" xfId="0">
      <alignment vertical="center" wrapText="1"/>
      <protection hidden="1"/>
    </xf>
    <xf applyAlignment="1" applyBorder="1" applyProtection="1" borderId="9" fillId="0" fontId="0" numFmtId="0" xfId="0">
      <alignment vertical="center" wrapText="1"/>
      <protection hidden="1"/>
    </xf>
    <xf applyAlignment="1" applyBorder="1" applyProtection="1" borderId="0" fillId="0" fontId="0" numFmtId="0" xfId="0">
      <alignment vertical="center" wrapText="1"/>
      <protection hidden="1"/>
    </xf>
    <xf applyAlignment="1" applyBorder="1" applyProtection="1" borderId="12" fillId="0" fontId="0" numFmtId="0" xfId="0">
      <alignment vertical="center" wrapText="1"/>
      <protection hidden="1"/>
    </xf>
    <xf applyAlignment="1" applyBorder="1" applyProtection="1" borderId="10" fillId="0" fontId="0" numFmtId="0" xfId="0">
      <alignment vertical="center" wrapText="1"/>
      <protection hidden="1"/>
    </xf>
    <xf applyAlignment="1" applyBorder="1" applyProtection="1" borderId="11" fillId="0" fontId="0" numFmtId="0" xfId="0">
      <alignment vertical="center" wrapText="1"/>
      <protection hidden="1"/>
    </xf>
    <xf applyAlignment="1" applyBorder="1" applyProtection="1" borderId="13" fillId="0" fontId="0" numFmtId="0" xfId="0">
      <alignment vertical="center" wrapText="1"/>
      <protection hidden="1"/>
    </xf>
    <xf applyAlignment="1" applyFont="1" applyNumberFormat="1" applyProtection="1" borderId="0" fillId="0" fontId="32" numFmtId="0" xfId="0">
      <alignment wrapText="1"/>
      <protection hidden="1"/>
    </xf>
    <xf applyAlignment="1" applyFont="1" applyNumberFormat="1" applyProtection="1" borderId="0" fillId="0" fontId="25" numFmtId="0" xfId="0">
      <alignment wrapText="1"/>
      <protection hidden="1"/>
    </xf>
    <xf applyAlignment="1" applyFont="1" applyProtection="1" borderId="0" fillId="0" fontId="35" numFmtId="0" xfId="0">
      <alignment wrapText="1"/>
      <protection hidden="1"/>
    </xf>
    <xf applyAlignment="1" applyBorder="1" applyFill="1" applyFont="1" applyProtection="1" borderId="182" fillId="0" fontId="4" numFmtId="0" xfId="0">
      <alignment horizontal="center" wrapText="1"/>
      <protection hidden="1"/>
    </xf>
    <xf applyAlignment="1" applyBorder="1" applyFont="1" applyProtection="1" borderId="130" fillId="0" fontId="24" numFmtId="0" xfId="0">
      <alignment wrapText="1"/>
      <protection hidden="1"/>
    </xf>
    <xf applyAlignment="1" applyBorder="1" applyFont="1" applyProtection="1" borderId="184" fillId="0" fontId="24" numFmtId="0" xfId="0">
      <alignment wrapText="1"/>
      <protection hidden="1"/>
    </xf>
    <xf applyAlignment="1" applyBorder="1" applyFill="1" applyFont="1" applyProtection="1" borderId="10" fillId="0" fontId="20" numFmtId="0" xfId="0">
      <alignment horizontal="right" vertical="center" wrapText="1"/>
      <protection hidden="1"/>
    </xf>
    <xf applyAlignment="1" applyBorder="1" applyFont="1" applyProtection="1" borderId="11" fillId="0" fontId="24" numFmtId="0" xfId="0">
      <alignment wrapText="1"/>
      <protection hidden="1"/>
    </xf>
    <xf applyAlignment="1" applyBorder="1" applyFill="1" applyFont="1" applyProtection="1" borderId="173" fillId="0" fontId="18" numFmtId="0" xfId="0">
      <alignment horizontal="center" vertical="center" wrapText="1"/>
      <protection hidden="1"/>
    </xf>
    <xf applyAlignment="1" applyBorder="1" applyFont="1" applyProtection="1" borderId="13" fillId="0" fontId="24" numFmtId="0" xfId="0">
      <alignment wrapText="1"/>
      <protection hidden="1"/>
    </xf>
    <xf applyAlignment="1" applyFont="1" borderId="0" fillId="0" fontId="62" numFmtId="0" xfId="0">
      <alignment wrapText="1"/>
    </xf>
    <xf applyAlignment="1" applyFont="1" applyNumberFormat="1" applyProtection="1" borderId="0" fillId="0" fontId="23" numFmtId="0" xfId="0">
      <alignment horizontal="center" vertical="center" wrapText="1"/>
      <protection hidden="1"/>
    </xf>
    <xf applyAlignment="1" applyBorder="1" applyFill="1" applyFont="1" applyNumberFormat="1" applyProtection="1" borderId="119" fillId="2" fontId="32" numFmtId="0" xfId="0">
      <alignment horizontal="center" vertical="center" wrapText="1"/>
      <protection hidden="1"/>
    </xf>
    <xf applyAlignment="1" applyBorder="1" applyFill="1" applyFont="1" applyProtection="1" borderId="120" fillId="2" fontId="35" numFmtId="0" xfId="0">
      <alignment horizontal="center" vertical="center" wrapText="1"/>
      <protection hidden="1"/>
    </xf>
    <xf applyAlignment="1" applyBorder="1" applyFill="1" applyFont="1" applyNumberFormat="1" applyProtection="1" borderId="185" fillId="12" fontId="34" numFmtId="0" xfId="0">
      <alignment horizontal="center" vertical="center" wrapText="1"/>
      <protection hidden="1"/>
    </xf>
    <xf applyAlignment="1" applyBorder="1" applyFill="1" applyFont="1" applyProtection="1" borderId="186" fillId="12" fontId="36" numFmtId="0" xfId="0">
      <alignment wrapText="1"/>
      <protection hidden="1"/>
    </xf>
    <xf applyAlignment="1" applyBorder="1" applyFill="1" applyFont="1" applyProtection="1" borderId="187" fillId="12" fontId="36" numFmtId="0" xfId="0">
      <alignment wrapText="1"/>
      <protection hidden="1"/>
    </xf>
    <xf applyAlignment="1" applyBorder="1" applyFill="1" applyFont="1" applyProtection="1" borderId="188" fillId="12" fontId="36" numFmtId="0" xfId="0">
      <alignment wrapText="1"/>
      <protection hidden="1"/>
    </xf>
    <xf applyAlignment="1" applyFill="1" applyFont="1" applyProtection="1" borderId="0" fillId="12" fontId="36" numFmtId="0" xfId="0">
      <alignment wrapText="1"/>
      <protection hidden="1"/>
    </xf>
    <xf applyAlignment="1" applyBorder="1" applyFill="1" applyFont="1" applyProtection="1" borderId="118" fillId="12" fontId="36" numFmtId="0" xfId="0">
      <alignment wrapText="1"/>
      <protection hidden="1"/>
    </xf>
    <xf applyAlignment="1" applyBorder="1" applyFill="1" applyFont="1" applyNumberFormat="1" applyProtection="1" borderId="185" fillId="7" fontId="34" numFmtId="0" xfId="0">
      <alignment horizontal="center"/>
      <protection hidden="1"/>
    </xf>
    <xf applyAlignment="1" applyBorder="1" applyFill="1" applyFont="1" applyNumberFormat="1" applyProtection="1" borderId="187" fillId="7" fontId="36" numFmtId="0" xfId="0">
      <protection hidden="1"/>
    </xf>
    <xf applyAlignment="1" applyBorder="1" applyFill="1" applyFont="1" applyNumberFormat="1" applyProtection="1" borderId="188" fillId="7" fontId="36" numFmtId="0" xfId="0">
      <protection hidden="1"/>
    </xf>
    <xf applyAlignment="1" applyBorder="1" applyFill="1" applyFont="1" applyNumberFormat="1" applyProtection="1" borderId="118" fillId="7" fontId="36" numFmtId="0" xfId="0">
      <protection hidden="1"/>
    </xf>
    <xf applyAlignment="1" applyFill="1" applyFont="1" applyNumberFormat="1" applyProtection="1" borderId="0" fillId="0" fontId="30" numFmtId="0" xfId="0">
      <alignment horizontal="center" vertical="center" wrapText="1"/>
      <protection hidden="1"/>
    </xf>
    <xf applyAlignment="1" applyProtection="1" borderId="0" fillId="0" fontId="0" numFmtId="0" xfId="0">
      <alignment horizontal="center" wrapText="1"/>
      <protection hidden="1"/>
    </xf>
    <xf applyAlignment="1" applyBorder="1" applyFill="1" applyFont="1" applyNumberFormat="1" applyProtection="1" borderId="0" fillId="2" fontId="32" numFmtId="165" xfId="0">
      <alignment horizontal="left"/>
      <protection hidden="1"/>
    </xf>
    <xf applyAlignment="1" applyFill="1" applyFont="1" applyProtection="1" borderId="0" fillId="2" fontId="13" numFmtId="0" xfId="0">
      <alignment horizontal="right"/>
      <protection hidden="1"/>
    </xf>
    <xf applyAlignment="1" applyProtection="1" borderId="0" fillId="0" fontId="0" numFmtId="0" xfId="0">
      <alignment horizontal="right"/>
      <protection hidden="1"/>
    </xf>
    <xf applyAlignment="1" applyBorder="1" applyFill="1" applyFont="1" applyProtection="1" borderId="9" fillId="2" fontId="57" numFmtId="0" xfId="0">
      <protection hidden="1"/>
    </xf>
    <xf applyAlignment="1" applyFill="1" applyFont="1" applyProtection="1" borderId="0" fillId="2" fontId="13" numFmtId="0" xfId="0">
      <protection hidden="1"/>
    </xf>
    <xf applyAlignment="1" applyBorder="1" applyFill="1" applyFont="1" applyProtection="1" borderId="9" fillId="2" fontId="13" numFmtId="0" xfId="0">
      <protection hidden="1"/>
    </xf>
    <xf applyAlignment="1" applyFont="1" applyNumberFormat="1" applyProtection="1" borderId="0" fillId="0" fontId="22" numFmtId="2" xfId="0">
      <alignment horizontal="center"/>
      <protection hidden="1"/>
    </xf>
    <xf applyAlignment="1" applyFont="1" applyProtection="1" borderId="0" fillId="0" fontId="66" numFmtId="0" xfId="0">
      <alignment horizontal="center"/>
      <protection hidden="1"/>
    </xf>
    <xf applyAlignment="1" applyBorder="1" applyFill="1" applyFont="1" applyNumberFormat="1" applyProtection="1" borderId="119" fillId="5" fontId="32" numFmtId="0" xfId="0">
      <alignment horizontal="center" vertical="center" wrapText="1"/>
      <protection hidden="1"/>
    </xf>
    <xf applyAlignment="1" applyBorder="1" applyProtection="1" borderId="120" fillId="0" fontId="0" numFmtId="0" xfId="0">
      <alignment wrapText="1"/>
      <protection hidden="1"/>
    </xf>
    <xf applyAlignment="1" applyBorder="1" applyFill="1" applyFont="1" applyProtection="1" borderId="189" fillId="12" fontId="20" numFmtId="0" xfId="0">
      <alignment horizontal="right" vertical="center" wrapText="1"/>
      <protection hidden="1"/>
    </xf>
    <xf applyBorder="1" applyFill="1" applyFont="1" applyProtection="1" borderId="190" fillId="12" fontId="18" numFmtId="0" xfId="0">
      <protection hidden="1"/>
    </xf>
    <xf applyAlignment="1" applyBorder="1" applyFill="1" applyFont="1" applyNumberFormat="1" applyProtection="1" borderId="10" fillId="2" fontId="32" numFmtId="165" xfId="0">
      <alignment horizontal="center"/>
      <protection hidden="1"/>
    </xf>
    <xf applyAlignment="1" applyBorder="1" applyFill="1" applyFont="1" applyNumberFormat="1" applyProtection="1" borderId="11" fillId="2" fontId="32" numFmtId="165" xfId="0">
      <alignment horizontal="center"/>
      <protection hidden="1"/>
    </xf>
    <xf applyAlignment="1" applyBorder="1" applyFill="1" applyFont="1" applyProtection="1" borderId="11" fillId="2" fontId="35" numFmtId="0" xfId="0">
      <protection hidden="1"/>
    </xf>
    <xf applyAlignment="1" applyBorder="1" applyFill="1" applyFont="1" applyProtection="1" borderId="13" fillId="2" fontId="35" numFmtId="0" xfId="0">
      <protection hidden="1"/>
    </xf>
    <xf applyAlignment="1" applyBorder="1" applyFill="1" applyFont="1" applyProtection="1" borderId="186" fillId="12" fontId="36" numFmtId="0" xfId="0">
      <alignment vertical="center" wrapText="1"/>
      <protection hidden="1"/>
    </xf>
    <xf applyAlignment="1" applyBorder="1" applyFill="1" applyFont="1" applyProtection="1" borderId="187" fillId="12" fontId="36" numFmtId="0" xfId="0">
      <alignment vertical="center" wrapText="1"/>
      <protection hidden="1"/>
    </xf>
    <xf applyAlignment="1" applyBorder="1" applyFill="1" applyFont="1" applyProtection="1" borderId="188" fillId="12" fontId="36" numFmtId="0" xfId="0">
      <alignment vertical="center" wrapText="1"/>
      <protection hidden="1"/>
    </xf>
    <xf applyAlignment="1" applyFill="1" applyFont="1" applyProtection="1" borderId="0" fillId="12" fontId="36" numFmtId="0" xfId="0">
      <alignment vertical="center" wrapText="1"/>
      <protection hidden="1"/>
    </xf>
    <xf applyAlignment="1" applyBorder="1" applyFill="1" applyFont="1" applyProtection="1" borderId="118" fillId="12" fontId="36" numFmtId="0" xfId="0">
      <alignment vertical="center" wrapText="1"/>
      <protection hidden="1"/>
    </xf>
    <xf applyAlignment="1" applyBorder="1" applyFill="1" applyFont="1" applyProtection="1" borderId="67" fillId="0" fontId="18" numFmtId="0" xfId="0">
      <alignment horizontal="center" vertical="center" wrapText="1"/>
      <protection hidden="1"/>
    </xf>
    <xf applyAlignment="1" applyBorder="1" applyFont="1" applyProtection="1" borderId="0" fillId="0" fontId="24" numFmtId="0" xfId="0">
      <alignment horizontal="center" vertical="center" wrapText="1"/>
      <protection hidden="1"/>
    </xf>
    <xf applyAlignment="1" applyBorder="1" applyFont="1" applyProtection="1" borderId="12" fillId="0" fontId="24" numFmtId="0" xfId="0">
      <alignment wrapText="1"/>
      <protection hidden="1"/>
    </xf>
    <xf applyAlignment="1" applyBorder="1" applyFill="1" applyFont="1" applyProtection="1" borderId="109" fillId="0" fontId="18" numFmtId="0" xfId="0">
      <alignment horizontal="center" vertical="center" wrapText="1"/>
      <protection hidden="1"/>
    </xf>
    <xf applyAlignment="1" applyBorder="1" applyFill="1" applyFont="1" applyProtection="1" borderId="9" fillId="0" fontId="20" numFmtId="0" xfId="0">
      <alignment horizontal="right" vertical="center" wrapText="1"/>
      <protection hidden="1"/>
    </xf>
    <xf applyAlignment="1" applyBorder="1" applyFont="1" applyProtection="1" borderId="0" fillId="0" fontId="24" numFmtId="0" xfId="0">
      <alignment wrapText="1"/>
      <protection hidden="1"/>
    </xf>
    <xf applyAlignment="1" applyBorder="1" applyFont="1" applyProtection="1" borderId="73" fillId="0" fontId="24" numFmtId="0" xfId="0">
      <alignment wrapText="1"/>
      <protection hidden="1"/>
    </xf>
    <xf applyAlignment="1" applyBorder="1" applyFill="1" applyFont="1" applyNumberFormat="1" applyProtection="1" borderId="189" fillId="7" fontId="32" numFmtId="165" xfId="0">
      <alignment horizontal="center" vertical="center"/>
      <protection hidden="1"/>
    </xf>
    <xf applyAlignment="1" applyBorder="1" applyFill="1" applyFont="1" applyNumberFormat="1" applyProtection="1" borderId="121" fillId="7" fontId="32" numFmtId="165" xfId="0">
      <alignment horizontal="center" vertical="center"/>
      <protection hidden="1"/>
    </xf>
    <xf applyAlignment="1" applyBorder="1" applyFill="1" applyFont="1" applyNumberFormat="1" applyProtection="1" borderId="0" fillId="2" fontId="42" numFmtId="0" xfId="0">
      <alignment horizontal="center" wrapText="1"/>
      <protection hidden="1"/>
    </xf>
    <xf applyAlignment="1" applyFont="1" applyProtection="1" borderId="0" fillId="0" fontId="54" numFmtId="0" xfId="0">
      <alignment horizontal="center" wrapText="1"/>
      <protection hidden="1"/>
    </xf>
    <xf applyAlignment="1" applyBorder="1" applyFill="1" applyFont="1" applyNumberFormat="1" applyProtection="1" borderId="2" fillId="2" fontId="32" numFmtId="0" xfId="0">
      <alignment horizontal="center"/>
      <protection hidden="1"/>
    </xf>
    <xf applyAlignment="1" applyBorder="1" applyFill="1" applyFont="1" applyNumberFormat="1" applyProtection="1" borderId="8" fillId="2" fontId="32" numFmtId="0" xfId="0">
      <alignment horizontal="center"/>
      <protection hidden="1"/>
    </xf>
    <xf applyAlignment="1" applyBorder="1" applyFill="1" applyFont="1" applyProtection="1" borderId="8" fillId="2" fontId="35" numFmtId="0" xfId="0">
      <protection hidden="1"/>
    </xf>
    <xf applyAlignment="1" applyBorder="1" applyFill="1" applyFont="1" applyProtection="1" borderId="29" fillId="2" fontId="35" numFmtId="0" xfId="0">
      <protection hidden="1"/>
    </xf>
    <xf applyAlignment="1" applyBorder="1" applyFill="1" applyFont="1" applyNumberFormat="1" applyProtection="1" borderId="9" fillId="5" fontId="33" numFmtId="0" xfId="0">
      <alignment vertical="top"/>
      <protection hidden="1"/>
    </xf>
    <xf applyAlignment="1" applyBorder="1" applyFill="1" applyFont="1" applyNumberFormat="1" applyProtection="1" borderId="12" fillId="5" fontId="33" numFmtId="0" xfId="0">
      <alignment vertical="top"/>
      <protection hidden="1"/>
    </xf>
    <xf applyAlignment="1" applyBorder="1" applyFill="1" applyFont="1" applyNumberFormat="1" applyProtection="1" borderId="0" fillId="5" fontId="37" numFmtId="0" xfId="0">
      <protection hidden="1"/>
    </xf>
    <xf applyAlignment="1" applyBorder="1" applyFill="1" applyFont="1" applyProtection="1" borderId="190" fillId="12" fontId="18" numFmtId="0" xfId="0">
      <alignment horizontal="right"/>
      <protection hidden="1"/>
    </xf>
    <xf applyAlignment="1" applyBorder="1" applyFill="1" applyFont="1" applyNumberFormat="1" applyProtection="1" borderId="0" fillId="2" fontId="33" numFmtId="0" xfId="0">
      <alignment horizontal="right" vertical="top"/>
      <protection hidden="1"/>
    </xf>
    <xf applyAlignment="1" applyProtection="1" borderId="0" fillId="0" fontId="0" numFmtId="0" xfId="0">
      <protection hidden="1"/>
    </xf>
    <xf applyAlignment="1" applyBorder="1" applyFill="1" applyFont="1" applyNumberFormat="1" applyProtection="1" borderId="12" fillId="2" fontId="33" numFmtId="0" xfId="0">
      <alignment horizontal="right" vertical="top"/>
      <protection hidden="1"/>
    </xf>
    <xf applyAlignment="1" applyBorder="1" applyProtection="1" borderId="12" fillId="0" fontId="0" numFmtId="0" xfId="0">
      <alignment vertical="top"/>
      <protection hidden="1"/>
    </xf>
    <xf applyAlignment="1" applyFont="1" borderId="0" fillId="0" fontId="25" numFmtId="0" xfId="0">
      <alignment wrapText="1"/>
    </xf>
    <xf applyAlignment="1" applyBorder="1" applyFont="1" applyProtection="1" borderId="57" fillId="0" fontId="20" numFmtId="0" xfId="0">
      <alignment horizontal="center"/>
      <protection hidden="1"/>
    </xf>
    <xf applyAlignment="1" applyBorder="1" applyProtection="1" borderId="146" fillId="0" fontId="0" numFmtId="0" xfId="0">
      <alignment horizontal="center"/>
      <protection hidden="1"/>
    </xf>
    <xf applyAlignment="1" applyBorder="1" applyProtection="1" borderId="58" fillId="0" fontId="0" numFmtId="0" xfId="0">
      <alignment horizontal="center"/>
      <protection hidden="1"/>
    </xf>
    <xf applyAlignment="1" applyBorder="1" applyFont="1" applyNumberFormat="1" applyProtection="1" borderId="57" fillId="0" fontId="20" numFmtId="0" xfId="0">
      <alignment horizontal="left" wrapText="1"/>
      <protection hidden="1"/>
    </xf>
    <xf applyAlignment="1" applyBorder="1" applyFont="1" applyProtection="1" borderId="146" fillId="0" fontId="18" numFmtId="0" xfId="0">
      <alignment horizontal="left" wrapText="1"/>
      <protection hidden="1"/>
    </xf>
    <xf applyAlignment="1" applyBorder="1" applyFont="1" applyProtection="1" borderId="145" fillId="0" fontId="18" numFmtId="0" xfId="0">
      <alignment horizontal="left" wrapText="1"/>
      <protection hidden="1"/>
    </xf>
    <xf applyAlignment="1" applyFont="1" applyProtection="1" borderId="0" fillId="0" fontId="25" numFmtId="0" xfId="0">
      <alignment wrapText="1"/>
      <protection hidden="1"/>
    </xf>
    <xf applyAlignment="1" applyBorder="1" applyFont="1" applyNumberFormat="1" applyProtection="1" borderId="57" fillId="0" fontId="20" numFmtId="0" xfId="0">
      <alignment horizontal="center" wrapText="1"/>
      <protection hidden="1"/>
    </xf>
    <xf applyAlignment="1" applyBorder="1" applyFont="1" applyProtection="1" borderId="146" fillId="0" fontId="18" numFmtId="0" xfId="0">
      <alignment horizontal="center" wrapText="1"/>
      <protection hidden="1"/>
    </xf>
    <xf applyAlignment="1" applyBorder="1" applyFont="1" applyProtection="1" borderId="145" fillId="0" fontId="18" numFmtId="0" xfId="0">
      <alignment horizontal="center" wrapText="1"/>
      <protection hidden="1"/>
    </xf>
    <xf applyAlignment="1" applyBorder="1" applyFill="1" applyFont="1" applyProtection="1" borderId="1" fillId="0" fontId="20" numFmtId="0" xfId="0">
      <alignment horizontal="right" vertical="center" wrapText="1"/>
      <protection hidden="1"/>
    </xf>
    <xf applyAlignment="1" applyBorder="1" applyFont="1" applyProtection="1" borderId="37" fillId="0" fontId="20" numFmtId="0" xfId="0">
      <alignment wrapText="1"/>
      <protection hidden="1"/>
    </xf>
    <xf applyAlignment="1" applyBorder="1" applyFill="1" applyFont="1" applyProtection="1" borderId="57" fillId="0" fontId="20" numFmtId="0" xfId="0">
      <alignment horizontal="center" wrapText="1"/>
      <protection hidden="1"/>
    </xf>
    <xf applyAlignment="1" applyBorder="1" applyFont="1" applyProtection="1" borderId="58" fillId="0" fontId="18" numFmtId="0" xfId="0">
      <alignment horizontal="center" wrapText="1"/>
      <protection hidden="1"/>
    </xf>
    <xf applyAlignment="1" applyBorder="1" applyFill="1" applyFont="1" applyProtection="1" borderId="36" fillId="0" fontId="20" numFmtId="0" xfId="0">
      <alignment wrapText="1"/>
      <protection hidden="1"/>
    </xf>
    <xf applyAlignment="1" applyBorder="1" applyFill="1" applyFont="1" applyProtection="1" borderId="16" fillId="0" fontId="20" numFmtId="0" xfId="0">
      <alignment horizontal="right" vertical="center" wrapText="1"/>
      <protection hidden="1"/>
    </xf>
    <xf applyAlignment="1" applyBorder="1" applyFill="1" applyFont="1" applyProtection="1" borderId="115" fillId="0" fontId="20" numFmtId="0" xfId="0">
      <alignment wrapText="1"/>
      <protection hidden="1"/>
    </xf>
    <xf applyAlignment="1" applyBorder="1" applyFont="1" applyNumberFormat="1" applyProtection="1" borderId="130" fillId="0" fontId="13" numFmtId="2" xfId="0">
      <alignment horizontal="center"/>
      <protection hidden="1"/>
    </xf>
    <xf applyAlignment="1" applyBorder="1" applyFont="1" applyProtection="1" borderId="130" fillId="0" fontId="6" numFmtId="0" xfId="0">
      <alignment horizontal="center"/>
      <protection hidden="1"/>
    </xf>
    <xf applyAlignment="1" applyBorder="1" applyFont="1" applyProtection="1" borderId="184" fillId="0" fontId="6" numFmtId="0" xfId="0">
      <alignment horizontal="center"/>
      <protection hidden="1"/>
    </xf>
    <xf applyAlignment="1" applyBorder="1" applyNumberFormat="1" applyProtection="1" borderId="0" fillId="0" fontId="0" numFmtId="165" xfId="0">
      <alignment horizontal="center"/>
      <protection hidden="1"/>
    </xf>
    <xf applyAlignment="1" applyBorder="1" applyProtection="1" borderId="0" fillId="0" fontId="0" numFmtId="0" xfId="0">
      <alignment horizontal="center"/>
      <protection hidden="1"/>
    </xf>
    <xf applyAlignment="1" applyBorder="1" applyNumberFormat="1" applyProtection="1" borderId="0" fillId="0" fontId="0" numFmtId="166" xfId="0">
      <alignment horizontal="center"/>
      <protection hidden="1"/>
    </xf>
    <xf applyAlignment="1" applyBorder="1" applyNumberFormat="1" applyProtection="1" borderId="77" fillId="0" fontId="0" numFmtId="164" xfId="0">
      <alignment horizontal="center"/>
      <protection hidden="1"/>
    </xf>
    <xf applyAlignment="1" applyBorder="1" applyFont="1" applyProtection="1" borderId="124" fillId="0" fontId="13" numFmtId="0" xfId="0">
      <alignment horizontal="center"/>
      <protection hidden="1"/>
    </xf>
    <xf applyAlignment="1" applyFont="1" applyNumberFormat="1" applyProtection="1" borderId="0" fillId="0" fontId="20" numFmtId="2" xfId="0">
      <alignment horizontal="center" vertical="center" wrapText="1"/>
      <protection hidden="1"/>
    </xf>
    <xf applyAlignment="1" applyFont="1" applyProtection="1" borderId="0" fillId="0" fontId="24" numFmtId="0" xfId="0">
      <alignment horizontal="center" wrapText="1"/>
      <protection hidden="1"/>
    </xf>
    <xf applyAlignment="1" applyBorder="1" applyProtection="1" borderId="77" fillId="0" fontId="0" numFmtId="0" xfId="0">
      <alignment horizontal="center"/>
      <protection hidden="1"/>
    </xf>
    <xf applyAlignment="1" applyBorder="1" applyNumberFormat="1" applyProtection="1" borderId="77" fillId="0" fontId="0" numFmtId="165" xfId="0">
      <alignment horizontal="center"/>
      <protection hidden="1"/>
    </xf>
    <xf applyAlignment="1" applyBorder="1" applyFont="1" applyProtection="1" borderId="124" fillId="0" fontId="13" numFmtId="0" xfId="0">
      <alignment horizontal="center" wrapText="1"/>
      <protection hidden="1"/>
    </xf>
    <xf applyAlignment="1" applyBorder="1" applyProtection="1" borderId="125" fillId="0" fontId="0" numFmtId="0" xfId="0">
      <alignment horizontal="center" wrapText="1"/>
      <protection hidden="1"/>
    </xf>
    <xf applyAlignment="1" applyBorder="1" applyProtection="1" borderId="73" fillId="0" fontId="0" numFmtId="0" xfId="0">
      <alignment horizontal="center"/>
      <protection hidden="1"/>
    </xf>
    <xf applyAlignment="1" applyBorder="1" applyProtection="1" borderId="126" fillId="0" fontId="0" numFmtId="0" xfId="0">
      <alignment horizontal="left" wrapText="1"/>
      <protection hidden="1"/>
    </xf>
    <xf applyAlignment="1" applyBorder="1" applyProtection="1" borderId="77" fillId="0" fontId="0" numFmtId="0" xfId="0">
      <alignment wrapText="1"/>
      <protection hidden="1"/>
    </xf>
    <xf applyAlignment="1" applyBorder="1" applyProtection="1" borderId="122" fillId="0" fontId="0" numFmtId="0" xfId="0">
      <alignment wrapText="1"/>
      <protection hidden="1"/>
    </xf>
    <xf applyAlignment="1" applyBorder="1" borderId="164" fillId="0" fontId="0" numFmtId="0" xfId="0">
      <alignment wrapText="1"/>
    </xf>
    <xf applyAlignment="1" applyBorder="1" borderId="191" fillId="0" fontId="0" numFmtId="0" xfId="0">
      <alignment wrapText="1"/>
    </xf>
    <xf applyAlignment="1" applyBorder="1" borderId="192" fillId="0" fontId="0" numFmtId="0" xfId="0">
      <alignment wrapText="1"/>
    </xf>
    <xf applyAlignment="1" applyBorder="1" borderId="130" fillId="0" fontId="0" numFmtId="0" xfId="0">
      <alignment wrapText="1"/>
    </xf>
    <xf applyAlignment="1" applyBorder="1" borderId="184" fillId="0" fontId="0" numFmtId="0" xfId="0">
      <alignment wrapText="1"/>
    </xf>
    <xf applyAlignment="1" applyFont="1" borderId="0" fillId="0" fontId="13" numFmtId="0" xfId="0">
      <alignment wrapText="1"/>
    </xf>
    <xf applyAlignment="1" applyBorder="1" applyFont="1" borderId="51" fillId="0" fontId="1" numFmtId="0" xfId="0">
      <alignment wrapText="1"/>
    </xf>
    <xf applyAlignment="1" applyBorder="1" borderId="114" fillId="0" fontId="0" numFmtId="0" xfId="0">
      <alignment wrapText="1"/>
    </xf>
    <xf applyAlignment="1" applyBorder="1" borderId="62" fillId="0" fontId="0" numFmtId="0" xfId="0">
      <alignment wrapText="1"/>
    </xf>
    <xf applyAlignment="1" applyBorder="1" borderId="48" fillId="0" fontId="0" numFmtId="0" xfId="0">
      <alignment wrapText="1"/>
    </xf>
    <xf applyAlignment="1" applyBorder="1" borderId="36" fillId="0" fontId="0" numFmtId="0" xfId="0">
      <alignment wrapText="1"/>
    </xf>
    <xf applyAlignment="1" applyBorder="1" borderId="60" fillId="0" fontId="0" numFmtId="0" xfId="0">
      <alignment wrapText="1"/>
    </xf>
    <xf applyAlignment="1" applyBorder="1" borderId="51" fillId="0" fontId="0" numFmtId="0" xfId="0">
      <alignment wrapText="1"/>
    </xf>
    <xf applyAlignment="1" applyBorder="1" applyFont="1" borderId="193" fillId="0" fontId="1" numFmtId="0" xfId="0">
      <alignment wrapText="1"/>
    </xf>
    <xf applyAlignment="1" applyBorder="1" borderId="146" fillId="0" fontId="0" numFmtId="0" xfId="0">
      <alignment wrapText="1"/>
    </xf>
    <xf applyAlignment="1" applyBorder="1" borderId="58" fillId="0" fontId="0" numFmtId="0" xfId="0">
      <alignment wrapText="1"/>
    </xf>
    <xf applyAlignment="1" applyFont="1" borderId="0" fillId="0" fontId="58" numFmtId="0" xfId="0">
      <alignment horizontal="center" wrapText="1"/>
    </xf>
    <xf applyAlignment="1" applyFont="1" borderId="0" fillId="0" fontId="59" numFmtId="0" xfId="0">
      <alignment horizontal="center" wrapText="1"/>
    </xf>
    <xf applyAlignment="1" applyFont="1" borderId="0" fillId="0" fontId="58" numFmtId="0" xfId="0">
      <alignment horizontal="center" vertical="center" wrapText="1"/>
    </xf>
    <xf applyAlignment="1" borderId="0" fillId="0" fontId="0" numFmtId="0" xfId="0">
      <alignment vertical="center" wrapText="1"/>
    </xf>
    <xf applyAlignment="1" applyBorder="1" applyFont="1" borderId="31" fillId="0" fontId="1" numFmtId="0" xfId="0">
      <alignment wrapText="1"/>
    </xf>
    <xf applyAlignment="1" applyBorder="1" borderId="8" fillId="0" fontId="0" numFmtId="0" xfId="0">
      <alignment wrapText="1"/>
    </xf>
    <xf applyAlignment="1" applyBorder="1" borderId="29" fillId="0" fontId="0" numFmtId="0" xfId="0">
      <alignment wrapText="1"/>
    </xf>
    <xf applyAlignment="1" applyFont="1" borderId="0" fillId="0" fontId="22" numFmtId="0" xfId="0">
      <alignment horizontal="center" wrapText="1"/>
    </xf>
    <xf applyAlignment="1" borderId="0" fillId="0" fontId="0" numFmtId="0" xfId="0">
      <alignment horizontal="center" wrapText="1"/>
    </xf>
    <xf applyAlignment="1" applyFont="1" borderId="0" fillId="0" fontId="22" numFmtId="0" xfId="0">
      <alignment horizontal="center"/>
    </xf>
    <xf applyAlignment="1" applyFont="1" applyNumberFormat="1" borderId="0" fillId="0" fontId="39" numFmtId="0" xfId="0">
      <alignment wrapText="1"/>
    </xf>
    <xf applyAlignment="1" applyFont="1" borderId="0" fillId="0" fontId="45" numFmtId="0" xfId="0">
      <alignment wrapText="1"/>
    </xf>
    <xf applyAlignment="1" applyFont="1" applyNumberFormat="1" borderId="0" fillId="0" fontId="20" numFmtId="0" xfId="0">
      <alignment wrapText="1"/>
    </xf>
    <xf applyAlignment="1" applyFont="1" applyNumberFormat="1" borderId="0" fillId="0" fontId="1" numFmtId="0" xfId="0">
      <alignment wrapText="1"/>
    </xf>
    <xf applyAlignment="1" applyFont="1" applyNumberFormat="1" borderId="0" fillId="0" fontId="20" numFmtId="0" xfId="0">
      <alignment horizontal="left" wrapText="1"/>
    </xf>
    <xf applyAlignment="1" borderId="0" fillId="0" fontId="0" numFmtId="0" xfId="0">
      <alignment horizontal="left" wrapText="1"/>
    </xf>
    <xf applyAlignment="1" applyBorder="1" applyFill="1" applyFont="1" borderId="10" fillId="0" fontId="2" numFmtId="0" xfId="0">
      <alignment horizontal="left" wrapText="1"/>
    </xf>
    <xf applyAlignment="1" applyBorder="1" applyFill="1" borderId="11" fillId="0" fontId="0" numFmtId="0" xfId="0">
      <alignment wrapText="1"/>
    </xf>
    <xf applyAlignment="1" applyBorder="1" applyFill="1" borderId="13" fillId="0" fontId="0" numFmtId="0" xfId="0">
      <alignment wrapText="1"/>
    </xf>
    <xf applyAlignment="1" applyBorder="1" applyFill="1" applyFont="1" applyNumberFormat="1" borderId="9" fillId="0" fontId="2" numFmtId="0" xfId="0">
      <alignment wrapText="1"/>
    </xf>
    <xf applyAlignment="1" applyFill="1" applyNumberFormat="1" borderId="0" fillId="0" fontId="0" numFmtId="0" xfId="0">
      <alignment wrapText="1"/>
    </xf>
    <xf applyAlignment="1" applyBorder="1" applyFill="1" applyNumberFormat="1" borderId="12" fillId="0" fontId="0" numFmtId="0" xfId="0">
      <alignment wrapText="1"/>
    </xf>
    <xf applyAlignment="1" applyBorder="1" applyFill="1" applyFont="1" borderId="9" fillId="0" fontId="2" numFmtId="0" xfId="0">
      <alignment horizontal="left" wrapText="1"/>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9" fillId="0" fontId="2" numFmtId="49" xfId="0">
      <alignment wrapText="1"/>
    </xf>
    <xf applyAlignment="1" applyBorder="1" applyFill="1" applyFont="1" borderId="38" fillId="0" fontId="3" numFmtId="0" xfId="0">
      <alignment horizontal="center" wrapText="1"/>
    </xf>
    <xf applyAlignment="1" applyBorder="1" applyFill="1" applyFont="1" borderId="106" fillId="0" fontId="3" numFmtId="0" xfId="0">
      <alignment horizontal="center"/>
    </xf>
    <xf applyAlignment="1" applyBorder="1" applyFill="1" applyFont="1" borderId="10" fillId="0" fontId="2" numFmtId="0" xfId="0">
      <alignment wrapText="1"/>
    </xf>
    <xf applyAlignment="1" applyBorder="1" applyFill="1" borderId="9" fillId="0" fontId="0" numFmtId="0" xfId="0">
      <alignment wrapText="1"/>
    </xf>
    <xf applyAlignment="1" applyBorder="1" applyFill="1" applyFont="1" applyNumberFormat="1" borderId="10" fillId="0" fontId="2" numFmtId="49" xfId="0">
      <alignment wrapText="1"/>
    </xf>
    <xf applyAlignment="1" applyBorder="1" applyFill="1" applyFont="1" applyNumberFormat="1" borderId="99" fillId="0" fontId="3" numFmtId="165" xfId="0">
      <alignment horizontal="center" wrapText="1"/>
    </xf>
    <xf applyAlignment="1" applyBorder="1" applyFill="1" applyFont="1" applyNumberFormat="1" borderId="79" fillId="0" fontId="3" numFmtId="165" xfId="0">
      <alignment horizontal="center" wrapText="1"/>
    </xf>
    <xf applyAlignment="1" applyBorder="1" applyFill="1" applyFont="1" borderId="9" fillId="0" fontId="3" numFmtId="0" xfId="0"/>
    <xf applyAlignment="1" applyBorder="1" applyFill="1" applyFont="1" borderId="9" fillId="0" fontId="2" numFmtId="0" xfId="0"/>
    <xf applyAlignment="1" applyBorder="1" applyFill="1" applyFont="1" borderId="68" fillId="0" fontId="2" numFmtId="0" xfId="0"/>
    <xf applyAlignment="1" applyBorder="1" applyFill="1" applyFont="1" applyNumberFormat="1" borderId="174" fillId="0" fontId="7" numFmtId="165" xfId="0">
      <alignment horizontal="center" wrapText="1"/>
    </xf>
    <xf applyAlignment="1" applyBorder="1" applyFill="1" applyFont="1" applyNumberFormat="1" borderId="39" fillId="0" fontId="13" numFmtId="165" xfId="0">
      <alignment horizontal="center"/>
    </xf>
    <xf applyAlignment="1" applyBorder="1" applyFill="1" applyFont="1" applyNumberFormat="1" borderId="99" fillId="0" fontId="3" numFmtId="165" xfId="0">
      <alignment horizontal="center"/>
    </xf>
    <xf applyAlignment="1" applyBorder="1" applyFill="1" applyFont="1" applyNumberFormat="1" borderId="100" fillId="0" fontId="3" numFmtId="165" xfId="0"/>
    <xf applyAlignment="1" applyBorder="1" applyFill="1" applyFont="1" applyNumberFormat="1" borderId="101" fillId="0" fontId="3" numFmtId="165" xfId="0"/>
    <xf applyAlignment="1" applyBorder="1" applyFill="1" applyFont="1" borderId="68" fillId="0" fontId="3" numFmtId="0" xfId="0"/>
    <xf applyAlignment="1" applyBorder="1" applyFill="1" applyFont="1" applyProtection="1" borderId="31" fillId="0" fontId="3" numFmtId="0" xfId="0">
      <alignment horizontal="center"/>
    </xf>
    <xf applyAlignment="1" applyBorder="1" applyFill="1" applyFont="1" applyProtection="1" borderId="194" fillId="0" fontId="3" numFmtId="0" xfId="0">
      <alignment horizontal="center"/>
    </xf>
    <xf applyAlignment="1" applyBorder="1" applyFill="1" applyFont="1" applyProtection="1" borderId="32" fillId="0" fontId="3" numFmtId="0" xfId="0">
      <alignment horizontal="center" vertical="center" wrapText="1"/>
    </xf>
    <xf applyAlignment="1" applyBorder="1" applyFill="1" applyFont="1" borderId="39" fillId="0" fontId="6" numFmtId="0" xfId="0">
      <alignment horizontal="center" vertical="center" wrapText="1"/>
    </xf>
    <xf applyAlignment="1" applyBorder="1" applyFill="1" applyFont="1" applyProtection="1" borderId="32" fillId="0" fontId="3" numFmtId="0" xfId="0">
      <alignment horizontal="center"/>
    </xf>
    <xf applyAlignment="1" applyBorder="1" applyFill="1" applyFont="1" applyProtection="1" borderId="0" fillId="0" fontId="3" numFmtId="0" xfId="0">
      <alignment horizontal="center"/>
    </xf>
    <xf applyAlignment="1" applyBorder="1" applyFill="1" applyFont="1" applyProtection="1" borderId="147" fillId="0" fontId="3" numFmtId="0" xfId="0">
      <alignment horizontal="center" vertical="center" wrapText="1"/>
    </xf>
    <xf applyAlignment="1" applyBorder="1" applyFill="1" applyFont="1" borderId="46" fillId="0" fontId="6" numFmtId="0" xfId="0">
      <alignment horizontal="center" vertical="center" wrapText="1"/>
    </xf>
    <xf applyAlignment="1" applyBorder="1" applyFill="1" applyFont="1" applyNumberFormat="1" applyProtection="1" borderId="75" fillId="0" fontId="7" numFmtId="165" xfId="0">
      <alignment horizontal="center" wrapText="1"/>
    </xf>
    <xf applyAlignment="1" applyBorder="1" applyFill="1" applyFont="1" borderId="15" fillId="0" fontId="6" numFmtId="0" xfId="0">
      <alignment wrapText="1"/>
    </xf>
    <xf applyAlignment="1" applyBorder="1" applyFill="1" applyFont="1" borderId="64" fillId="0" fontId="6" numFmtId="0" xfId="0">
      <alignment wrapText="1"/>
    </xf>
    <xf applyAlignment="1" applyBorder="1" applyFill="1" applyFont="1" borderId="195" fillId="0" fontId="3" numFmtId="0" xfId="0">
      <alignment horizontal="center" wrapText="1"/>
    </xf>
    <xf applyAlignment="1" applyBorder="1" applyFill="1" applyFont="1" borderId="196" fillId="0" fontId="3" numFmtId="0" xfId="0">
      <alignment horizontal="center"/>
    </xf>
    <xf applyAlignment="1" applyBorder="1" applyFill="1" applyFont="1" applyProtection="1" borderId="197" fillId="0" fontId="3" numFmtId="0" xfId="0">
      <alignment horizontal="center"/>
    </xf>
    <xf applyAlignment="1" applyBorder="1" applyFill="1" applyFont="1" applyProtection="1" borderId="174" fillId="0" fontId="3" numFmtId="0" xfId="0">
      <alignment horizontal="center"/>
    </xf>
    <xf applyAlignment="1" applyBorder="1" applyFill="1" applyFont="1" applyProtection="1" borderId="175" fillId="0" fontId="3" numFmtId="0" xfId="0">
      <alignment horizontal="center" vertical="center" wrapText="1"/>
    </xf>
    <xf applyAlignment="1" applyBorder="1" applyFill="1" applyFont="1" applyNumberFormat="1" borderId="30" fillId="0" fontId="7" numFmtId="165" xfId="0">
      <alignment horizontal="center" wrapText="1"/>
    </xf>
    <xf applyAlignment="1" applyBorder="1" applyFill="1" applyFont="1" applyNumberFormat="1" borderId="44" fillId="0" fontId="6" numFmtId="165" xfId="0">
      <alignment horizontal="center" wrapText="1"/>
    </xf>
    <xf applyAlignment="1" applyBorder="1" applyFill="1" applyFont="1" applyNumberFormat="1" borderId="0" fillId="0" fontId="4" numFmtId="49" xfId="0">
      <alignment horizontal="center" wrapText="1"/>
    </xf>
    <xf applyAlignment="1" applyFill="1" applyFont="1" borderId="0" fillId="0" fontId="6" numFmtId="0" xfId="0">
      <alignment wrapText="1"/>
    </xf>
    <xf applyAlignment="1" applyBorder="1" applyFill="1" applyFont="1" applyProtection="1" borderId="95" fillId="0" fontId="3" numFmtId="0" xfId="0">
      <alignment horizontal="left"/>
    </xf>
    <xf applyAlignment="1" applyBorder="1" applyFill="1" borderId="171" fillId="0" fontId="0" numFmtId="0" xfId="0"/>
    <xf applyAlignment="1" applyFill="1" applyFont="1" borderId="0" fillId="0" fontId="6" numFmtId="0" xfId="0">
      <alignment horizontal="center" wrapText="1"/>
    </xf>
    <xf applyAlignment="1" applyFill="1" borderId="0" fillId="0" fontId="0" numFmtId="0" xfId="0"/>
    <xf applyAlignment="1" applyFill="1" applyFont="1" borderId="0" fillId="0" fontId="6" numFmtId="0" xfId="0"/>
    <xf applyAlignment="1" applyBorder="1" applyFill="1" applyFont="1" applyNumberFormat="1" borderId="31" fillId="0" fontId="7" numFmtId="165" xfId="0">
      <alignment horizontal="center" wrapText="1"/>
    </xf>
    <xf applyAlignment="1" applyBorder="1" applyFill="1" applyFont="1" applyNumberFormat="1" borderId="147" fillId="0" fontId="6" numFmtId="165" xfId="0">
      <alignment horizontal="center" wrapText="1"/>
    </xf>
    <xf applyAlignment="1" applyBorder="1" applyFill="1" applyFont="1" applyNumberFormat="1" borderId="80" fillId="0" fontId="7" numFmtId="165" xfId="0">
      <alignment horizontal="center" wrapText="1"/>
    </xf>
    <xf applyAlignment="1" applyBorder="1" applyFill="1" applyFont="1" applyNumberFormat="1" borderId="84" fillId="0" fontId="6" numFmtId="165" xfId="0">
      <alignment horizontal="center" wrapText="1"/>
    </xf>
    <xf applyAlignment="1" applyBorder="1" applyFill="1" applyFont="1" applyNumberFormat="1" borderId="0" fillId="0" fontId="2" numFmtId="49" xfId="0">
      <alignment wrapText="1"/>
    </xf>
    <xf applyAlignment="1" applyBorder="1" applyFill="1" applyFont="1" applyNumberFormat="1" borderId="0" fillId="0" fontId="8" numFmtId="49" xfId="0">
      <alignment wrapText="1"/>
    </xf>
    <xf applyAlignment="1" applyBorder="1" applyFill="1" applyFont="1" borderId="12" fillId="0" fontId="6" numFmtId="0" xfId="0">
      <alignment wrapText="1"/>
    </xf>
    <xf applyAlignment="1" applyBorder="1" applyFill="1" applyFont="1" applyNumberFormat="1" borderId="9" fillId="0" fontId="2" numFmtId="49" xfId="0"/>
    <xf applyAlignment="1" applyBorder="1" applyFill="1" applyFont="1" applyNumberFormat="1" borderId="0" fillId="0" fontId="2" numFmtId="49" xfId="0"/>
    <xf applyAlignment="1" applyBorder="1" applyFill="1" applyFont="1" borderId="12" fillId="0" fontId="6" numFmtId="0" xfId="0"/>
    <xf applyAlignment="1" applyBorder="1" applyFill="1" applyFont="1" borderId="38" fillId="0" fontId="2" numFmtId="0" xfId="0">
      <alignment horizontal="center" wrapText="1"/>
    </xf>
    <xf applyAlignment="1" applyBorder="1" applyFill="1" applyFont="1" borderId="15" fillId="0" fontId="2" numFmtId="0" xfId="0">
      <alignment horizontal="center" wrapText="1"/>
    </xf>
    <xf applyAlignment="1" applyBorder="1" applyFill="1" applyFont="1" borderId="106" fillId="0" fontId="2" numFmtId="0" xfId="0">
      <alignment horizontal="center" wrapText="1"/>
    </xf>
    <xf applyAlignment="1" applyBorder="1" applyFill="1" applyFont="1" applyNumberFormat="1" borderId="15" fillId="0" fontId="3" numFmtId="165" xfId="0">
      <alignment horizontal="center" wrapText="1"/>
    </xf>
    <xf applyAlignment="1" applyBorder="1" applyFill="1" borderId="15" fillId="0" fontId="0" numFmtId="0" xfId="0">
      <alignment horizontal="center" wrapText="1"/>
    </xf>
    <xf applyAlignment="1" applyBorder="1" applyFill="1" borderId="64" fillId="0" fontId="0" numFmtId="0" xfId="0">
      <alignment horizontal="center" wrapText="1"/>
    </xf>
    <xf applyAlignment="1" applyBorder="1" applyFill="1" applyFont="1" applyNumberFormat="1" borderId="9" fillId="0" fontId="8" numFmtId="49" xfId="0">
      <alignment wrapText="1"/>
    </xf>
    <xf applyAlignment="1" applyBorder="1" applyFill="1" applyNumberFormat="1" borderId="0" fillId="0" fontId="0" numFmtId="0" xfId="0">
      <alignment wrapText="1"/>
    </xf>
    <xf applyAlignment="1" applyBorder="1" borderId="198" fillId="0" fontId="0" numFmtId="0" xfId="0">
      <alignment vertical="center" wrapText="1"/>
    </xf>
    <xf applyAlignment="1" applyBorder="1" borderId="169" fillId="0" fontId="0" numFmtId="0" xfId="0">
      <alignment vertical="center"/>
    </xf>
    <xf applyAlignment="1" applyBorder="1" borderId="148" fillId="0" fontId="0" numFmtId="0" xfId="0">
      <alignment vertical="center"/>
    </xf>
    <xf applyAlignment="1" applyBorder="1" borderId="169" fillId="0" fontId="0" numFmtId="0" xfId="0">
      <alignment vertical="center" wrapText="1"/>
    </xf>
    <xf applyAlignment="1" applyBorder="1" borderId="148" fillId="0" fontId="0" numFmtId="0" xfId="0">
      <alignment vertical="center" wrapText="1"/>
    </xf>
    <xf applyAlignment="1" applyBorder="1" applyFont="1" borderId="143" fillId="0" fontId="13" numFmtId="0" xfId="0"/>
    <xf applyAlignment="1" applyBorder="1" borderId="77" fillId="0" fontId="0" numFmtId="0" xfId="0"/>
    <xf applyAlignment="1" applyBorder="1" borderId="78" fillId="0" fontId="0" numFmtId="0" xfId="0"/>
    <xf applyAlignment="1" applyBorder="1" applyFont="1" borderId="9" fillId="0" fontId="13" numFmtId="0" xfId="0"/>
    <xf applyAlignment="1" applyBorder="1" applyFill="1" applyFont="1" borderId="9" fillId="0" fontId="2" numFmtId="0" xfId="0">
      <alignment wrapText="1"/>
    </xf>
    <xf applyAlignment="1" applyBorder="1" applyFill="1" applyFont="1" borderId="0" fillId="0" fontId="2" numFmtId="0" xfId="0">
      <alignment wrapText="1"/>
    </xf>
    <xf applyAlignment="1" applyBorder="1" applyFill="1" applyFont="1" borderId="12" fillId="0" fontId="2" numFmtId="0" xfId="0">
      <alignment wrapText="1"/>
    </xf>
    <xf applyAlignment="1" applyBorder="1" applyFill="1" applyFont="1" applyNumberFormat="1" borderId="9" fillId="0" fontId="3"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175" fillId="0" fontId="2" numFmtId="0" xfId="0">
      <alignment horizontal="center" vertical="center" wrapText="1"/>
    </xf>
    <xf applyAlignment="1" applyBorder="1" applyFill="1" applyFont="1" applyNumberFormat="1" borderId="9" fillId="0" fontId="2" numFmtId="49" xfId="0">
      <alignment horizontal="left" wrapText="1"/>
    </xf>
    <xf applyAlignment="1" applyBorder="1" applyFill="1" borderId="0" fillId="0" fontId="0" numFmtId="0" xfId="0">
      <alignment wrapText="1"/>
    </xf>
    <xf applyAlignment="1" applyBorder="1" applyFill="1" applyFont="1" applyNumberFormat="1" borderId="9" fillId="0" fontId="2" numFmtId="0" xfId="0">
      <alignment horizontal="left" wrapText="1"/>
    </xf>
    <xf applyAlignment="1" applyBorder="1" applyFill="1" applyFont="1" applyNumberFormat="1" borderId="9" fillId="0" fontId="79" numFmtId="0" xfId="0">
      <alignment horizontal="left" wrapText="1"/>
    </xf>
    <xf applyAlignment="1" applyFill="1" applyFont="1" applyNumberFormat="1" borderId="0" fillId="0" fontId="80" numFmtId="0" xfId="0">
      <alignment wrapText="1"/>
    </xf>
    <xf applyAlignment="1" applyBorder="1" applyFill="1" applyFont="1" applyNumberFormat="1" borderId="12" fillId="0" fontId="80" numFmtId="0" xfId="0">
      <alignment wrapText="1"/>
    </xf>
    <xf applyAlignment="1" applyBorder="1" applyFont="1" applyProtection="1" borderId="95" fillId="0" fontId="3" numFmtId="0" xfId="0">
      <alignment horizontal="left"/>
    </xf>
    <xf applyAlignment="1" applyBorder="1" applyFont="1" borderId="171" fillId="0" fontId="6" numFmtId="0" xfId="0">
      <alignment horizontal="left"/>
    </xf>
    <xf applyAlignment="1" applyBorder="1" applyFont="1" borderId="9" fillId="0" fontId="2" numFmtId="0" xfId="0">
      <alignment wrapText="1"/>
    </xf>
    <xf applyAlignment="1" applyBorder="1" borderId="0" fillId="0" fontId="0" numFmtId="0" xfId="0">
      <alignment wrapText="1"/>
    </xf>
    <xf applyAlignment="1" applyBorder="1" borderId="12" fillId="0" fontId="0" numFmtId="0" xfId="0">
      <alignment wrapText="1"/>
    </xf>
    <xf applyAlignment="1" applyBorder="1" borderId="9" fillId="0" fontId="0" numFmtId="0" xfId="0">
      <alignment wrapText="1"/>
    </xf>
    <xf applyAlignment="1" applyBorder="1" applyFill="1" applyFont="1" applyNumberFormat="1" applyProtection="1" borderId="127" fillId="6" fontId="25" numFmtId="3" xfId="0">
      <alignment horizontal="center" vertical="top" wrapText="1"/>
      <protection hidden="1" locked="0"/>
    </xf>
  </cellXfs>
  <cellStyles count="1">
    <cellStyle builtinId="0" name="Normal" xfId="0"/>
  </cellStyles>
  <dxfs count="0"/>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theme/theme1.xml" Type="http://schemas.openxmlformats.org/officeDocument/2006/relationships/theme"/>
<Relationship Id="rId54" Target="styles.xml" Type="http://schemas.openxmlformats.org/officeDocument/2006/relationships/styles"/>
<Relationship Id="rId55" Target="sharedStrings.xml" Type="http://schemas.openxmlformats.org/officeDocument/2006/relationships/sharedStrings"/>
<Relationship Id="rId56"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2.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3.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4.xml.rels><?xml version="1.0" encoding="UTF-8" standalone="yes"?>
<Relationships xmlns="http://schemas.openxmlformats.org/package/2006/relationships">
<Relationship Id="rId1" Target="../media/image1.emf" Type="http://schemas.openxmlformats.org/officeDocument/2006/relationships/image"/>
</Relationships>

</file>

<file path=xl/drawings/_rels/drawing5.xml.rels><?xml version="1.0" encoding="UTF-8" standalone="yes"?>
<Relationships xmlns="http://schemas.openxmlformats.org/package/2006/relationships">
<Relationship Id="rId1" Target="../media/image1.emf"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10</xdr:col>
      <xdr:colOff>76200</xdr:colOff>
      <xdr:row>2</xdr:row>
      <xdr:rowOff>47625</xdr:rowOff>
    </xdr:from>
    <xdr:to>
      <xdr:col>10</xdr:col>
      <xdr:colOff>781050</xdr:colOff>
      <xdr:row>2</xdr:row>
      <xdr:rowOff>466725</xdr:rowOff>
    </xdr:to>
    <xdr:pic>
      <xdr:nvPicPr>
        <xdr:cNvPr id="11269"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a="http://schemas.openxmlformats.org/drawingml/2006/main" xmlns:xdr="http://schemas.openxmlformats.org/drawingml/2006/spreadsheetDrawing">
  <xdr:twoCellAnchor editAs="oneCell">
    <xdr:from>
      <xdr:col>9</xdr:col>
      <xdr:colOff>76200</xdr:colOff>
      <xdr:row>2</xdr:row>
      <xdr:rowOff>47625</xdr:rowOff>
    </xdr:from>
    <xdr:to>
      <xdr:col>9</xdr:col>
      <xdr:colOff>781050</xdr:colOff>
      <xdr:row>2</xdr:row>
      <xdr:rowOff>466725</xdr:rowOff>
    </xdr:to>
    <xdr:pic>
      <xdr:nvPicPr>
        <xdr:cNvPr id="4105"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xdr:cNvPicPr>
          <a:picLocks noChangeArrowheads="1" noChangeAspect="1"/>
        </xdr:cNvPicPr>
      </xdr:nvPicPr>
      <xdr:blipFill>
        <a:blip xmlns:r="http://schemas.openxmlformats.org/officeDocument/2006/relationships" cstate="print" r:embed="rId1"/>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a="http://schemas.openxmlformats.org/drawingml/2006/main" xmlns:xdr="http://schemas.openxmlformats.org/drawingml/2006/spreadsheetDrawing">
  <xdr:twoCellAnchor editAs="oneCell">
    <xdr:from>
      <xdr:col>9</xdr:col>
      <xdr:colOff>133350</xdr:colOff>
      <xdr:row>0</xdr:row>
      <xdr:rowOff>219075</xdr:rowOff>
    </xdr:from>
    <xdr:to>
      <xdr:col>9</xdr:col>
      <xdr:colOff>838200</xdr:colOff>
      <xdr:row>0</xdr:row>
      <xdr:rowOff>638175</xdr:rowOff>
    </xdr:to>
    <xdr:pic>
      <xdr:nvPicPr>
        <xdr:cNvPr id="316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xdr:cNvSpPr>
          <a:spLocks noChangeShapeType="1"/>
        </xdr:cNvSpPr>
      </xdr:nvSpPr>
      <xdr:spPr bwMode="auto">
        <a:xfrm>
          <a:off x="2724150" y="1990725"/>
          <a:ext cx="276225" cy="0"/>
        </a:xfrm>
        <a:prstGeom prst="line">
          <a:avLst/>
        </a:prstGeom>
        <a:noFill/>
        <a:ln w="9525">
          <a:solidFill>
            <a:srgbClr val="000000"/>
          </a:solidFill>
          <a:round/>
          <a:headEnd len="med" type="stealth" w="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xdr:cNvSpPr>
          <a:spLocks noChangeShapeType="1"/>
        </xdr:cNvSpPr>
      </xdr:nvSpPr>
      <xdr:spPr bwMode="auto">
        <a:xfrm>
          <a:off x="2724150" y="2971800"/>
          <a:ext cx="304800" cy="0"/>
        </a:xfrm>
        <a:prstGeom prst="line">
          <a:avLst/>
        </a:prstGeom>
        <a:noFill/>
        <a:ln w="9525">
          <a:solidFill>
            <a:srgbClr val="000000"/>
          </a:solidFill>
          <a:round/>
          <a:headEnd len="med" type="stealth" w="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xdr:cNvSpPr>
          <a:spLocks noChangeShapeType="1"/>
        </xdr:cNvSpPr>
      </xdr:nvSpPr>
      <xdr:spPr bwMode="auto">
        <a:xfrm flipV="1">
          <a:off x="3257550" y="4191000"/>
          <a:ext cx="123825" cy="9525"/>
        </a:xfrm>
        <a:prstGeom prst="line">
          <a:avLst/>
        </a:prstGeom>
        <a:noFill/>
        <a:ln w="9525">
          <a:solidFill>
            <a:srgbClr val="000000"/>
          </a:solidFill>
          <a:round/>
          <a:headEnd len="med" type="stealth" w="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xdr:cNvSpPr>
          <a:spLocks noChangeShapeType="1"/>
        </xdr:cNvSpPr>
      </xdr:nvSpPr>
      <xdr:spPr bwMode="auto">
        <a:xfrm>
          <a:off x="2762250" y="5000625"/>
          <a:ext cx="295275" cy="0"/>
        </a:xfrm>
        <a:prstGeom prst="line">
          <a:avLst/>
        </a:prstGeom>
        <a:noFill/>
        <a:ln w="9525">
          <a:solidFill>
            <a:srgbClr val="000000"/>
          </a:solidFill>
          <a:round/>
          <a:headEnd len="med" type="stealth" w="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xdr:cNvSpPr>
          <a:spLocks noChangeShapeType="1"/>
        </xdr:cNvSpPr>
      </xdr:nvSpPr>
      <xdr:spPr bwMode="auto">
        <a:xfrm>
          <a:off x="2762250" y="5314950"/>
          <a:ext cx="295275" cy="0"/>
        </a:xfrm>
        <a:prstGeom prst="line">
          <a:avLst/>
        </a:prstGeom>
        <a:noFill/>
        <a:ln w="9525">
          <a:solidFill>
            <a:srgbClr val="000000"/>
          </a:solidFill>
          <a:round/>
          <a:headEnd len="med" type="stealth" w="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xdr:cNvSpPr>
          <a:spLocks noChangeShapeType="1"/>
        </xdr:cNvSpPr>
      </xdr:nvSpPr>
      <xdr:spPr bwMode="auto">
        <a:xfrm>
          <a:off x="2724150" y="2476500"/>
          <a:ext cx="304800" cy="0"/>
        </a:xfrm>
        <a:prstGeom prst="line">
          <a:avLst/>
        </a:prstGeom>
        <a:noFill/>
        <a:ln w="9525">
          <a:solidFill>
            <a:srgbClr val="000000"/>
          </a:solidFill>
          <a:round/>
          <a:headEnd len="med" type="stealth" w="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xdr:cNvSpPr>
          <a:spLocks noChangeShapeType="1"/>
        </xdr:cNvSpPr>
      </xdr:nvSpPr>
      <xdr:spPr bwMode="auto">
        <a:xfrm>
          <a:off x="2771775" y="5638800"/>
          <a:ext cx="295275" cy="0"/>
        </a:xfrm>
        <a:prstGeom prst="line">
          <a:avLst/>
        </a:prstGeom>
        <a:noFill/>
        <a:ln w="9525">
          <a:solidFill>
            <a:srgbClr val="000000"/>
          </a:solidFill>
          <a:round/>
          <a:headEnd len="med" type="stealth" w="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xdr:cNvSpPr>
          <a:spLocks noChangeShapeType="1"/>
        </xdr:cNvSpPr>
      </xdr:nvSpPr>
      <xdr:spPr bwMode="auto">
        <a:xfrm>
          <a:off x="2928938" y="3852864"/>
          <a:ext cx="319088" cy="0"/>
        </a:xfrm>
        <a:prstGeom prst="line">
          <a:avLst/>
        </a:prstGeom>
        <a:noFill/>
        <a:ln w="9525">
          <a:solidFill>
            <a:srgbClr val="000000"/>
          </a:solidFill>
          <a:round/>
          <a:headEnd len="med" type="stealth" w="med"/>
          <a:tailEnd/>
        </a:ln>
      </xdr:spPr>
    </xdr:sp>
    <xdr:clientData/>
  </xdr:twoCellAnchor>
</xdr:wsDr>
</file>

<file path=xl/drawings/drawing4.xml><?xml version="1.0" encoding="utf-8"?>
<xdr:wsDr xmlns:a="http://schemas.openxmlformats.org/drawingml/2006/main" xmlns:xdr="http://schemas.openxmlformats.org/drawingml/2006/spreadsheetDrawing">
  <xdr:twoCellAnchor>
    <xdr:from>
      <xdr:col>9</xdr:col>
      <xdr:colOff>600075</xdr:colOff>
      <xdr:row>7</xdr:row>
      <xdr:rowOff>9525</xdr:rowOff>
    </xdr:from>
    <xdr:to>
      <xdr:col>9</xdr:col>
      <xdr:colOff>762000</xdr:colOff>
      <xdr:row>11</xdr:row>
      <xdr:rowOff>9525</xdr:rowOff>
    </xdr:to>
    <xdr:sp macro="" textlink="">
      <xdr:nvSpPr>
        <xdr:cNvPr id="2107" name="Line 2"/>
        <xdr:cNvSpPr>
          <a:spLocks noChangeShapeType="1"/>
        </xdr:cNvSpPr>
      </xdr:nvSpPr>
      <xdr:spPr bwMode="auto">
        <a:xfrm flipH="1" flipV="1">
          <a:off x="3362325" y="2238375"/>
          <a:ext cx="161925" cy="695325"/>
        </a:xfrm>
        <a:prstGeom prst="line">
          <a:avLst/>
        </a:prstGeom>
        <a:noFill/>
        <a:ln w="9525">
          <a:solidFill>
            <a:srgbClr val="000000"/>
          </a:solidFill>
          <a:round/>
          <a:headEnd/>
          <a:tailEnd len="med" type="triangle" w="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xdr:cNvSpPr>
          <a:spLocks noChangeShapeType="1"/>
        </xdr:cNvSpPr>
      </xdr:nvSpPr>
      <xdr:spPr bwMode="auto">
        <a:xfrm flipH="1" flipV="1">
          <a:off x="2390775" y="2676525"/>
          <a:ext cx="1152525" cy="228600"/>
        </a:xfrm>
        <a:prstGeom prst="line">
          <a:avLst/>
        </a:prstGeom>
        <a:noFill/>
        <a:ln w="9525">
          <a:solidFill>
            <a:srgbClr val="000000"/>
          </a:solidFill>
          <a:round/>
          <a:headEnd/>
          <a:tailEnd len="med" type="triangle" w="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xdr:cNvSpPr>
          <a:spLocks noChangeShapeType="1"/>
        </xdr:cNvSpPr>
      </xdr:nvSpPr>
      <xdr:spPr bwMode="auto">
        <a:xfrm flipV="1">
          <a:off x="3514725" y="2638425"/>
          <a:ext cx="942975" cy="266700"/>
        </a:xfrm>
        <a:prstGeom prst="line">
          <a:avLst/>
        </a:prstGeom>
        <a:noFill/>
        <a:ln w="9525">
          <a:solidFill>
            <a:srgbClr val="000000"/>
          </a:solidFill>
          <a:round/>
          <a:headEnd/>
          <a:tailEnd len="med" type="triangle" w="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xdr:cNvSpPr>
          <a:spLocks noChangeShapeType="1"/>
        </xdr:cNvSpPr>
      </xdr:nvSpPr>
      <xdr:spPr bwMode="auto">
        <a:xfrm flipV="1">
          <a:off x="5381625" y="1866900"/>
          <a:ext cx="228600" cy="762000"/>
        </a:xfrm>
        <a:prstGeom prst="line">
          <a:avLst/>
        </a:prstGeom>
        <a:noFill/>
        <a:ln w="9525">
          <a:solidFill>
            <a:srgbClr val="000000"/>
          </a:solidFill>
          <a:round/>
          <a:headEnd/>
          <a:tailEnd len="med" type="triangle" w="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xdr:cNvSpPr>
          <a:spLocks noChangeShapeType="1"/>
        </xdr:cNvSpPr>
      </xdr:nvSpPr>
      <xdr:spPr bwMode="auto">
        <a:xfrm flipV="1">
          <a:off x="5381625" y="2628900"/>
          <a:ext cx="238125" cy="0"/>
        </a:xfrm>
        <a:prstGeom prst="line">
          <a:avLst/>
        </a:prstGeom>
        <a:noFill/>
        <a:ln w="9525">
          <a:solidFill>
            <a:srgbClr val="000000"/>
          </a:solidFill>
          <a:round/>
          <a:headEnd/>
          <a:tailEnd len="med" type="triangle" w="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xdr:cNvSpPr>
          <a:spLocks noChangeShapeType="1"/>
        </xdr:cNvSpPr>
      </xdr:nvSpPr>
      <xdr:spPr bwMode="auto">
        <a:xfrm>
          <a:off x="3562350" y="3800475"/>
          <a:ext cx="0" cy="161925"/>
        </a:xfrm>
        <a:prstGeom prst="line">
          <a:avLst/>
        </a:prstGeom>
        <a:noFill/>
        <a:ln w="9525">
          <a:solidFill>
            <a:srgbClr val="000000"/>
          </a:solidFill>
          <a:round/>
          <a:headEnd/>
          <a:tailEnd len="med" type="triangle" w="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xdr:cNvSpPr>
          <a:spLocks noChangeShapeType="1"/>
        </xdr:cNvSpPr>
      </xdr:nvSpPr>
      <xdr:spPr bwMode="auto">
        <a:xfrm flipH="1">
          <a:off x="2409825" y="4733925"/>
          <a:ext cx="1038225" cy="390525"/>
        </a:xfrm>
        <a:prstGeom prst="line">
          <a:avLst/>
        </a:prstGeom>
        <a:noFill/>
        <a:ln w="9525">
          <a:solidFill>
            <a:srgbClr val="000000"/>
          </a:solidFill>
          <a:round/>
          <a:headEnd/>
          <a:tailEnd len="med" type="triangle" w="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xdr:cNvSpPr>
          <a:spLocks noChangeShapeType="1"/>
        </xdr:cNvSpPr>
      </xdr:nvSpPr>
      <xdr:spPr bwMode="auto">
        <a:xfrm flipH="1" flipV="1">
          <a:off x="1419225" y="4305300"/>
          <a:ext cx="1095375" cy="0"/>
        </a:xfrm>
        <a:prstGeom prst="line">
          <a:avLst/>
        </a:prstGeom>
        <a:noFill/>
        <a:ln w="9525">
          <a:solidFill>
            <a:srgbClr val="000000"/>
          </a:solidFill>
          <a:round/>
          <a:headEnd/>
          <a:tailEnd len="med" type="triangle" w="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xdr:cNvSpPr>
          <a:spLocks noChangeShapeType="1"/>
        </xdr:cNvSpPr>
      </xdr:nvSpPr>
      <xdr:spPr bwMode="auto">
        <a:xfrm>
          <a:off x="3448050" y="4724400"/>
          <a:ext cx="1009650" cy="447675"/>
        </a:xfrm>
        <a:prstGeom prst="line">
          <a:avLst/>
        </a:prstGeom>
        <a:noFill/>
        <a:ln w="9525">
          <a:solidFill>
            <a:srgbClr val="000000"/>
          </a:solidFill>
          <a:round/>
          <a:headEnd/>
          <a:tailEnd len="med" type="triangle" w="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xdr:cNvSpPr>
          <a:spLocks noChangeShapeType="1"/>
        </xdr:cNvSpPr>
      </xdr:nvSpPr>
      <xdr:spPr bwMode="auto">
        <a:xfrm flipV="1">
          <a:off x="5381625" y="4514850"/>
          <a:ext cx="228600" cy="685800"/>
        </a:xfrm>
        <a:prstGeom prst="line">
          <a:avLst/>
        </a:prstGeom>
        <a:noFill/>
        <a:ln w="9525">
          <a:solidFill>
            <a:srgbClr val="000000"/>
          </a:solidFill>
          <a:round/>
          <a:headEnd/>
          <a:tailEnd len="med" type="triangle" w="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xdr:cNvSpPr>
          <a:spLocks noChangeShapeType="1"/>
        </xdr:cNvSpPr>
      </xdr:nvSpPr>
      <xdr:spPr bwMode="auto">
        <a:xfrm>
          <a:off x="5381625" y="5191125"/>
          <a:ext cx="228600" cy="0"/>
        </a:xfrm>
        <a:prstGeom prst="line">
          <a:avLst/>
        </a:prstGeom>
        <a:noFill/>
        <a:ln w="9525">
          <a:solidFill>
            <a:srgbClr val="000000"/>
          </a:solidFill>
          <a:round/>
          <a:headEnd/>
          <a:tailEnd len="med" type="triangle" w="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xdr:cNvPicPr>
          <a:picLocks noChangeArrowheads="1" noChangeAspect="1"/>
        </xdr:cNvPicPr>
      </xdr:nvPicPr>
      <xdr:blipFill>
        <a:blip xmlns:r="http://schemas.openxmlformats.org/officeDocument/2006/relationships" cstate="print" r:embed="rId1"/>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a="http://schemas.openxmlformats.org/drawingml/2006/main" xmlns:xdr="http://schemas.openxmlformats.org/drawingml/2006/spreadsheetDrawing">
  <xdr:twoCellAnchor editAs="oneCell">
    <xdr:from>
      <xdr:col>10</xdr:col>
      <xdr:colOff>571500</xdr:colOff>
      <xdr:row>1</xdr:row>
      <xdr:rowOff>133350</xdr:rowOff>
    </xdr:from>
    <xdr:to>
      <xdr:col>12</xdr:col>
      <xdr:colOff>257175</xdr:colOff>
      <xdr:row>1</xdr:row>
      <xdr:rowOff>552450</xdr:rowOff>
    </xdr:to>
    <xdr:pic>
      <xdr:nvPicPr>
        <xdr:cNvPr id="717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xdr:cNvPicPr>
          <a:picLocks noChangeArrowheads="1" noChangeAspect="1"/>
        </xdr:cNvPicPr>
      </xdr:nvPicPr>
      <xdr:blipFill>
        <a:blip xmlns:r="http://schemas.openxmlformats.org/officeDocument/2006/relationships" cstate="print" r:embed="rId1"/>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10.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s>

</file>

<file path=xl/worksheets/_rels/sheet20.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s>

</file>

<file path=xl/worksheets/_rels/sheet30.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s>

</file>

<file path=xl/worksheets/_rels/sheet40.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s>

</file>

<file path=xl/worksheets/_rels/sheet8.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R19"/>
  <sheetViews>
    <sheetView showGridLines="0" showRowColHeaders="0" workbookViewId="0">
      <selection activeCell="C3" sqref="C3:K3"/>
    </sheetView>
  </sheetViews>
  <sheetFormatPr defaultColWidth="9.109375" defaultRowHeight="13.2" x14ac:dyDescent="0.25"/>
  <cols>
    <col min="1" max="1" customWidth="true" style="523" width="2.88671875" collapsed="false"/>
    <col min="2" max="2" customWidth="true" style="523" width="2.33203125" collapsed="false"/>
    <col min="3" max="3" bestFit="true" customWidth="true" style="523" width="10.5546875" collapsed="false"/>
    <col min="4" max="8" style="523" width="9.109375" collapsed="false"/>
    <col min="9" max="9" customWidth="true" style="523" width="15.33203125" collapsed="false"/>
    <col min="10" max="10" style="523" width="9.109375" collapsed="false"/>
    <col min="11" max="11" customWidth="true" style="523" width="13.109375" collapsed="false"/>
    <col min="12" max="16384" style="523" width="9.109375" collapsed="false"/>
  </cols>
  <sheetData>
    <row customHeight="1" ht="6" r="1" spans="2:17" x14ac:dyDescent="0.25"/>
    <row customFormat="1" customHeight="1" ht="44.25" r="2" s="90" spans="2:17" x14ac:dyDescent="0.3">
      <c r="C2" s="1413" t="s">
        <v>743</v>
      </c>
      <c r="D2" s="1414"/>
      <c r="E2" s="1414"/>
      <c r="F2" s="1414"/>
      <c r="G2" s="1414"/>
      <c r="H2" s="1414"/>
      <c r="I2" s="1414"/>
      <c r="J2" s="1414"/>
      <c r="K2" s="1414"/>
      <c r="M2" s="524"/>
      <c r="N2" s="525"/>
      <c r="O2" s="526"/>
      <c r="P2" s="526"/>
      <c r="Q2" s="526"/>
    </row>
    <row customFormat="1" customHeight="1" ht="41.25" r="3" s="90" spans="2:17" x14ac:dyDescent="0.3">
      <c r="C3" s="1415" t="s">
        <v>1478</v>
      </c>
      <c r="D3" s="1416"/>
      <c r="E3" s="1416"/>
      <c r="F3" s="1416"/>
      <c r="G3" s="1416"/>
      <c r="H3" s="1416"/>
      <c r="I3" s="1416"/>
      <c r="J3" s="1416"/>
      <c r="K3" s="1416"/>
      <c r="M3" s="524"/>
      <c r="N3" s="525"/>
      <c r="O3" s="526"/>
      <c r="P3" s="526"/>
      <c r="Q3" s="526"/>
    </row>
    <row customHeight="1" ht="6" r="4" spans="2:17" x14ac:dyDescent="0.25"/>
    <row ht="31.2" r="5" spans="2:17" x14ac:dyDescent="0.3">
      <c r="C5" s="527" t="s">
        <v>1475</v>
      </c>
      <c r="D5" s="528"/>
      <c r="E5" s="528"/>
      <c r="F5" s="528"/>
      <c r="G5" s="528"/>
      <c r="H5" s="528"/>
      <c r="I5" s="528"/>
      <c r="J5" s="528"/>
      <c r="K5" s="528"/>
    </row>
    <row customHeight="1" ht="5.25" r="6" spans="2:17" x14ac:dyDescent="0.25">
      <c r="C6" s="529"/>
    </row>
    <row customHeight="1" ht="50.25" r="7" spans="2:17" x14ac:dyDescent="0.3">
      <c r="C7" s="1411" t="s">
        <v>1428</v>
      </c>
      <c r="D7" s="1418"/>
      <c r="E7" s="1418"/>
      <c r="F7" s="1418"/>
      <c r="G7" s="1418"/>
      <c r="H7" s="1418"/>
      <c r="I7" s="1418"/>
      <c r="J7" s="1418"/>
      <c r="K7" s="1418"/>
    </row>
    <row customHeight="1" ht="18.75" r="8" spans="2:17" x14ac:dyDescent="0.3">
      <c r="C8" s="1411" t="s">
        <v>1429</v>
      </c>
      <c r="D8" s="1418"/>
      <c r="E8" s="1418"/>
      <c r="F8" s="1418"/>
      <c r="G8" s="1418"/>
      <c r="H8" s="1418"/>
      <c r="I8" s="1418"/>
      <c r="J8" s="1418"/>
      <c r="K8" s="1418"/>
    </row>
    <row customHeight="1" ht="34.5" r="9" spans="2:17" x14ac:dyDescent="0.3">
      <c r="B9" s="601"/>
      <c r="C9" s="1411" t="s">
        <v>1430</v>
      </c>
      <c r="D9" s="1412"/>
      <c r="E9" s="1412"/>
      <c r="F9" s="1412"/>
      <c r="G9" s="1412"/>
      <c r="H9" s="1412"/>
      <c r="I9" s="1412"/>
      <c r="J9" s="1412"/>
      <c r="K9" s="1412"/>
    </row>
    <row customHeight="1" ht="36" r="10" spans="2:17" x14ac:dyDescent="0.3">
      <c r="B10" s="601"/>
      <c r="C10" s="1411" t="s">
        <v>1431</v>
      </c>
      <c r="D10" s="1412"/>
      <c r="E10" s="1412"/>
      <c r="F10" s="1412"/>
      <c r="G10" s="1412"/>
      <c r="H10" s="1412"/>
      <c r="I10" s="1412"/>
      <c r="J10" s="1412"/>
      <c r="K10" s="1412"/>
    </row>
    <row customHeight="1" ht="49.5" r="11" spans="2:17" x14ac:dyDescent="0.3">
      <c r="B11" s="601"/>
      <c r="C11" s="1411" t="s">
        <v>1432</v>
      </c>
      <c r="D11" s="1412"/>
      <c r="E11" s="1412"/>
      <c r="F11" s="1412"/>
      <c r="G11" s="1412"/>
      <c r="H11" s="1412"/>
      <c r="I11" s="1412"/>
      <c r="J11" s="1412"/>
      <c r="K11" s="1412"/>
    </row>
    <row customHeight="1" ht="82.5" r="12" spans="2:17" x14ac:dyDescent="0.3">
      <c r="B12" s="601"/>
      <c r="C12" s="1411" t="s">
        <v>1436</v>
      </c>
      <c r="D12" s="1418"/>
      <c r="E12" s="1418"/>
      <c r="F12" s="1418"/>
      <c r="G12" s="1418"/>
      <c r="H12" s="1418"/>
      <c r="I12" s="1418"/>
      <c r="J12" s="1418"/>
      <c r="K12" s="1418"/>
    </row>
    <row customHeight="1" ht="66" r="13" spans="2:17" x14ac:dyDescent="0.3">
      <c r="B13" s="601"/>
      <c r="C13" s="1411" t="s">
        <v>1474</v>
      </c>
      <c r="D13" s="1418"/>
      <c r="E13" s="1418"/>
      <c r="F13" s="1418"/>
      <c r="G13" s="1418"/>
      <c r="H13" s="1418"/>
      <c r="I13" s="1418"/>
      <c r="J13" s="1418"/>
      <c r="K13" s="1418"/>
    </row>
    <row customHeight="1" ht="18" r="14" spans="2:17" x14ac:dyDescent="0.3">
      <c r="B14" s="601"/>
      <c r="C14" s="1411" t="s">
        <v>1477</v>
      </c>
      <c r="D14" s="1418"/>
      <c r="E14" s="1418"/>
      <c r="F14" s="1418"/>
      <c r="G14" s="1418"/>
      <c r="H14" s="1418"/>
      <c r="I14" s="1418"/>
      <c r="J14" s="1418"/>
      <c r="K14" s="1418"/>
    </row>
    <row customHeight="1" ht="18" r="15" spans="2:17" x14ac:dyDescent="0.3">
      <c r="C15" s="144" t="s">
        <v>1040</v>
      </c>
      <c r="D15" s="143"/>
      <c r="E15" s="143"/>
      <c r="F15" s="90"/>
      <c r="G15" s="90"/>
      <c r="H15" s="143"/>
      <c r="I15" s="90"/>
      <c r="J15" s="90"/>
      <c r="K15" s="90"/>
    </row>
    <row customHeight="1" ht="48" r="16" spans="2:17" x14ac:dyDescent="0.3">
      <c r="C16" s="1417" t="s">
        <v>1219</v>
      </c>
      <c r="D16" s="1411"/>
      <c r="E16" s="1411"/>
      <c r="F16" s="1411"/>
      <c r="G16" s="1411"/>
      <c r="H16" s="1411"/>
      <c r="I16" s="1411"/>
      <c r="J16" s="1411"/>
      <c r="K16" s="1411"/>
    </row>
    <row customHeight="1" ht="9.75" r="17" spans="3:11" x14ac:dyDescent="0.3">
      <c r="C17" s="631"/>
      <c r="D17" s="632"/>
      <c r="E17" s="632"/>
      <c r="F17" s="632"/>
      <c r="G17" s="632"/>
      <c r="H17" s="632"/>
      <c r="I17" s="632"/>
      <c r="J17" s="632"/>
      <c r="K17" s="632"/>
    </row>
    <row customHeight="1" ht="33.75" r="18" spans="3:11" x14ac:dyDescent="0.3">
      <c r="C18" s="1417" t="s">
        <v>1159</v>
      </c>
      <c r="D18" s="1418"/>
      <c r="E18" s="1418"/>
      <c r="F18" s="1418"/>
      <c r="G18" s="1418"/>
      <c r="H18" s="1418"/>
      <c r="I18" s="1418"/>
      <c r="J18" s="1418"/>
      <c r="K18" s="1418"/>
    </row>
    <row customHeight="1" ht="9.75" r="19" spans="3:11" x14ac:dyDescent="0.3">
      <c r="C19" s="631"/>
      <c r="D19" s="630"/>
      <c r="E19" s="630"/>
      <c r="F19" s="630"/>
      <c r="G19" s="630"/>
      <c r="H19" s="630"/>
      <c r="I19" s="630"/>
      <c r="J19" s="630"/>
      <c r="K19" s="630"/>
    </row>
  </sheetData>
  <sheetProtection algorithmName="SHA-512" hashValue="5k1P2WaNVJsKurICpkPSs/KoMmTwawclfcgyAePzZ7/DotwotU8RrFBGviwXiNvrjLHaA95M6MioIA3fFQJZtg==" objects="1" saltValue="1swoolcGOl3jbHU7GX/QBw==" scenarios="1" sheet="1" spinCount="100000"/>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bottom="1" footer="0.5" header="0.5" left="0.75" right="0.44" top="0.62"/>
  <pageSetup orientation="portrait" r:id="rId1" scale="97"/>
  <headerFooter alignWithMargins="0"/>
  <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6"/>
  <sheetViews>
    <sheetView workbookViewId="0" zoomScaleNormal="100">
      <pane activePane="bottomLeft" topLeftCell="A5" ySplit="1992"/>
      <selection sqref="A1:XFD1048576"/>
      <selection activeCell="C23" pane="bottomLeft" sqref="C23"/>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ht="28.8" r="1" spans="1:6" x14ac:dyDescent="0.25">
      <c r="A1" s="741" t="s">
        <v>700</v>
      </c>
      <c r="B1" s="742"/>
      <c r="C1" s="742"/>
      <c r="D1" s="743"/>
      <c r="E1" s="743"/>
      <c r="F1" s="289"/>
    </row>
    <row ht="15" r="2" spans="1:6" thickBot="1" x14ac:dyDescent="0.3">
      <c r="A2" s="741"/>
      <c r="B2" s="294"/>
      <c r="C2" s="294"/>
      <c r="D2" s="743"/>
      <c r="E2" s="743"/>
      <c r="F2" s="289"/>
    </row>
    <row customHeight="1" ht="15.75" r="3" spans="1:6" thickBot="1" thickTop="1" x14ac:dyDescent="0.3">
      <c r="A3" s="316"/>
      <c r="B3" s="744" t="s">
        <v>701</v>
      </c>
      <c r="C3" s="745"/>
      <c r="D3" s="746" t="s">
        <v>702</v>
      </c>
      <c r="E3" s="747"/>
      <c r="F3" s="289"/>
    </row>
    <row customHeight="1" ht="25.5" r="4" spans="1:6" thickBot="1" thickTop="1" x14ac:dyDescent="0.3">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customHeight="1" ht="12.75" r="39" spans="1:5" x14ac:dyDescent="0.2">
      <c r="A39" s="307" t="s">
        <v>147</v>
      </c>
      <c r="B39" s="755">
        <v>2.6092494983277589E-2</v>
      </c>
      <c r="C39" s="756">
        <v>70</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1.1605729859999999E-2</v>
      </c>
      <c r="C41" s="756">
        <v>0.18</v>
      </c>
      <c r="D41" s="755">
        <v>1.1605729859999999E-2</v>
      </c>
      <c r="E41" s="757">
        <v>0.18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4.3067846607669615</v>
      </c>
      <c r="D44" s="755">
        <v>30.068326091521424</v>
      </c>
      <c r="E44" s="757">
        <v>4.3067846607669615</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6.0164835164835164</v>
      </c>
      <c r="D46" s="755">
        <v>80</v>
      </c>
      <c r="E46" s="757">
        <v>6.0164835164835164</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1.0472011924538857E-2</v>
      </c>
      <c r="C49" s="756">
        <v>0.70825652469195688</v>
      </c>
      <c r="D49" s="755">
        <v>1.0472011924538857E-2</v>
      </c>
      <c r="E49" s="757">
        <v>0.70825652469195688</v>
      </c>
    </row>
    <row customHeight="1" ht="12.75" r="50" spans="1:5" x14ac:dyDescent="0.2">
      <c r="A50" s="279" t="s">
        <v>106</v>
      </c>
      <c r="B50" s="755">
        <v>0.1063107598</v>
      </c>
      <c r="C50" s="756">
        <v>200</v>
      </c>
      <c r="D50" s="755">
        <v>0.1063107598</v>
      </c>
      <c r="E50" s="757">
        <v>200</v>
      </c>
    </row>
    <row customHeight="1" ht="12.75" r="51" spans="1:5" x14ac:dyDescent="0.2">
      <c r="A51" s="279" t="s">
        <v>153</v>
      </c>
      <c r="B51" s="755">
        <v>1.5729617456497755</v>
      </c>
      <c r="C51" s="756">
        <v>2.9498525073746312E-3</v>
      </c>
      <c r="D51" s="755">
        <v>1.5729617456497755</v>
      </c>
      <c r="E51" s="757">
        <v>2.9498525073746312E-3</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2.1012355135510141E-3</v>
      </c>
      <c r="C53" s="756">
        <v>0.2075585428821636</v>
      </c>
      <c r="D53" s="755">
        <v>2.1012355135510141E-3</v>
      </c>
      <c r="E53" s="757">
        <v>0.2075585428821636</v>
      </c>
    </row>
    <row customHeight="1" ht="12.75" r="54" spans="1:5" x14ac:dyDescent="0.2">
      <c r="A54" s="279" t="s">
        <v>528</v>
      </c>
      <c r="B54" s="755">
        <v>4.2432600000000004E-4</v>
      </c>
      <c r="C54" s="756">
        <v>0.04</v>
      </c>
      <c r="D54" s="755">
        <v>4.2432600000000004E-4</v>
      </c>
      <c r="E54" s="757">
        <v>0.04</v>
      </c>
    </row>
    <row customHeight="1" ht="12.75" r="55" spans="1:5" x14ac:dyDescent="0.2">
      <c r="A55" s="279" t="s">
        <v>155</v>
      </c>
      <c r="B55" s="755">
        <v>0.75354699999999997</v>
      </c>
      <c r="C55" s="756">
        <v>10</v>
      </c>
      <c r="D55" s="755">
        <v>0.75354699999999997</v>
      </c>
      <c r="E55" s="757">
        <v>10</v>
      </c>
    </row>
    <row customHeight="1" ht="12.75" r="56" spans="1:5" x14ac:dyDescent="0.2">
      <c r="A56" s="279" t="s">
        <v>235</v>
      </c>
      <c r="B56" s="755">
        <v>0.5710765000000001</v>
      </c>
      <c r="C56" s="756">
        <v>5</v>
      </c>
      <c r="D56" s="755">
        <v>0.5710765000000001</v>
      </c>
      <c r="E56" s="757">
        <v>5</v>
      </c>
    </row>
    <row customHeight="1" ht="12.75" r="57" spans="1:5" x14ac:dyDescent="0.2">
      <c r="A57" s="279" t="s">
        <v>236</v>
      </c>
      <c r="B57" s="755">
        <v>5.4557034965034959E-2</v>
      </c>
      <c r="C57" s="756">
        <v>5</v>
      </c>
      <c r="D57" s="755">
        <v>5.4557034965034959E-2</v>
      </c>
      <c r="E57" s="757">
        <v>5</v>
      </c>
    </row>
    <row customHeight="1" ht="12.75" r="58" spans="1:5" x14ac:dyDescent="0.2">
      <c r="A58" s="279" t="s">
        <v>237</v>
      </c>
      <c r="B58" s="755">
        <v>9.1678928050959618E-2</v>
      </c>
      <c r="C58" s="756">
        <v>0.17312937270247838</v>
      </c>
      <c r="D58" s="755">
        <v>9.1678928050959618E-2</v>
      </c>
      <c r="E58" s="757">
        <v>0.17312937270247838</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4.6214816596816873E-2</v>
      </c>
      <c r="D60" s="755">
        <v>1.9833771576946191</v>
      </c>
      <c r="E60" s="757">
        <v>4.6214816596816873E-2</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0.11181774001660233</v>
      </c>
      <c r="C62" s="756">
        <v>2.7925587871878932</v>
      </c>
      <c r="D62" s="755">
        <v>0.11181774001660233</v>
      </c>
      <c r="E62" s="757">
        <v>2.7925587871878932</v>
      </c>
    </row>
    <row customHeight="1" ht="12.75" r="63" spans="1:5" x14ac:dyDescent="0.2">
      <c r="A63" s="279" t="s">
        <v>245</v>
      </c>
      <c r="B63" s="755">
        <v>2.3081822485207102E-2</v>
      </c>
      <c r="C63" s="756">
        <v>5</v>
      </c>
      <c r="D63" s="755">
        <v>2.3081822485207102E-2</v>
      </c>
      <c r="E63" s="757">
        <v>5</v>
      </c>
    </row>
    <row customHeight="1" ht="12.75" r="64" spans="1:5" x14ac:dyDescent="0.2">
      <c r="A64" s="279" t="s">
        <v>307</v>
      </c>
      <c r="B64" s="755">
        <v>1.1666488400000001</v>
      </c>
      <c r="C64" s="756">
        <v>7</v>
      </c>
      <c r="D64" s="755">
        <v>1.1666488400000001</v>
      </c>
      <c r="E64" s="757">
        <v>7</v>
      </c>
    </row>
    <row customHeight="1" ht="12.75" r="65" spans="1:5" x14ac:dyDescent="0.2">
      <c r="A65" s="279" t="s">
        <v>308</v>
      </c>
      <c r="B65" s="755">
        <v>0.35664713142857146</v>
      </c>
      <c r="C65" s="756">
        <v>70</v>
      </c>
      <c r="D65" s="755">
        <v>0.35664713142857146</v>
      </c>
      <c r="E65" s="757">
        <v>70</v>
      </c>
    </row>
    <row customHeight="1" ht="12.75" r="66" spans="1:5" x14ac:dyDescent="0.2">
      <c r="A66" s="279" t="s">
        <v>238</v>
      </c>
      <c r="B66" s="755">
        <v>3.5664713142857147</v>
      </c>
      <c r="C66" s="756">
        <v>100</v>
      </c>
      <c r="D66" s="755">
        <v>3.5664713142857147</v>
      </c>
      <c r="E66" s="757">
        <v>100</v>
      </c>
    </row>
    <row customHeight="1" ht="12.75" r="67" spans="1:5" x14ac:dyDescent="0.2">
      <c r="A67" s="279" t="s">
        <v>1002</v>
      </c>
      <c r="B67" s="755">
        <v>7.3286070299999999E-3</v>
      </c>
      <c r="C67" s="756">
        <v>0.3</v>
      </c>
      <c r="D67" s="755">
        <v>7.3286070299999999E-3</v>
      </c>
      <c r="E67" s="757">
        <v>0.3</v>
      </c>
    </row>
    <row customHeight="1" ht="12.75" r="68" spans="1:5" x14ac:dyDescent="0.2">
      <c r="A68" s="279" t="s">
        <v>107</v>
      </c>
      <c r="B68" s="755">
        <v>0.34431580715000004</v>
      </c>
      <c r="C68" s="756">
        <v>70</v>
      </c>
      <c r="D68" s="755">
        <v>0.34431580715000004</v>
      </c>
      <c r="E68" s="757">
        <v>70</v>
      </c>
    </row>
    <row customHeight="1" ht="12.75" r="69" spans="1:5" x14ac:dyDescent="0.2">
      <c r="A69" s="279" t="s">
        <v>1003</v>
      </c>
      <c r="B69" s="755">
        <v>6.0012738461538456E-2</v>
      </c>
      <c r="C69" s="756">
        <v>5</v>
      </c>
      <c r="D69" s="755">
        <v>6.0012738461538456E-2</v>
      </c>
      <c r="E69" s="757">
        <v>5</v>
      </c>
    </row>
    <row customHeight="1" ht="12.75" r="70" spans="1:5" x14ac:dyDescent="0.2">
      <c r="A70" s="279" t="s">
        <v>309</v>
      </c>
      <c r="B70" s="755">
        <v>1.7198048455730953E-2</v>
      </c>
      <c r="C70" s="756">
        <v>0.50102951269732321</v>
      </c>
      <c r="D70" s="755">
        <v>2.0595252000000001E-3</v>
      </c>
      <c r="E70" s="757">
        <v>0.06</v>
      </c>
    </row>
    <row customHeight="1" ht="12.75" r="71" spans="1:5" x14ac:dyDescent="0.2">
      <c r="A71" s="279" t="s">
        <v>1004</v>
      </c>
      <c r="B71" s="755">
        <v>2.528519007900115</v>
      </c>
      <c r="C71" s="756">
        <v>1.1129745388016466E-2</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32.657878660000002</v>
      </c>
      <c r="C73" s="756">
        <v>400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0.11705250006700552</v>
      </c>
      <c r="C75" s="756">
        <v>2.0054945054945055</v>
      </c>
      <c r="D75" s="755">
        <v>0.11705250006700552</v>
      </c>
      <c r="E75" s="757">
        <v>2.0054945054945055</v>
      </c>
    </row>
    <row customHeight="1" ht="12.75" r="76" spans="1:5" x14ac:dyDescent="0.2">
      <c r="A76" s="279" t="s">
        <v>310</v>
      </c>
      <c r="B76" s="755">
        <v>3.0681392129373632</v>
      </c>
      <c r="C76" s="756">
        <v>40.109890109890109</v>
      </c>
      <c r="D76" s="755">
        <v>1.0938546733686003</v>
      </c>
      <c r="E76" s="757">
        <v>14.3</v>
      </c>
    </row>
    <row customHeight="1" ht="12.75" r="77" spans="1:5" x14ac:dyDescent="0.2">
      <c r="A77" s="305" t="s">
        <v>109</v>
      </c>
      <c r="B77" s="755">
        <v>2.4013306943897826E-2</v>
      </c>
      <c r="C77" s="756">
        <v>0.25131683134230731</v>
      </c>
      <c r="D77" s="755">
        <v>2.4013306943897826E-2</v>
      </c>
      <c r="E77" s="757">
        <v>0.25131683134230731</v>
      </c>
    </row>
    <row customHeight="1" ht="12.75" r="78" spans="1:5" x14ac:dyDescent="0.2">
      <c r="A78" s="305" t="s">
        <v>110</v>
      </c>
      <c r="B78" s="755">
        <v>5.064712225720385E-3</v>
      </c>
      <c r="C78" s="756">
        <v>5.1938811810743515E-2</v>
      </c>
      <c r="D78" s="755">
        <v>5.064712225720385E-3</v>
      </c>
      <c r="E78" s="757">
        <v>5.1938811810743515E-2</v>
      </c>
    </row>
    <row customHeight="1" ht="12.75" r="79" spans="1:5" x14ac:dyDescent="0.2">
      <c r="A79" s="279" t="s">
        <v>402</v>
      </c>
      <c r="B79" s="755">
        <v>2.1223524133585382E-4</v>
      </c>
      <c r="C79" s="756">
        <v>0.45998739760554502</v>
      </c>
      <c r="D79" s="755">
        <v>2.1223524133585382E-4</v>
      </c>
      <c r="E79" s="757">
        <v>0.45998739760554502</v>
      </c>
    </row>
    <row customHeight="1" ht="12.75" r="80" spans="1:5" x14ac:dyDescent="0.2">
      <c r="A80" s="279" t="s">
        <v>635</v>
      </c>
      <c r="B80" s="755">
        <v>2.4000000000000001E-4</v>
      </c>
      <c r="C80" s="756">
        <v>3.0000000000000001E-5</v>
      </c>
      <c r="D80" s="755">
        <v>2.4000000000000001E-4</v>
      </c>
      <c r="E80" s="757">
        <v>3.1E-9</v>
      </c>
    </row>
    <row customHeight="1" ht="12.75" r="81" spans="1:5" x14ac:dyDescent="0.2">
      <c r="A81" s="279" t="s">
        <v>111</v>
      </c>
      <c r="B81" s="755">
        <v>0.72641430030521992</v>
      </c>
      <c r="C81" s="756">
        <v>40.109890109890109</v>
      </c>
      <c r="D81" s="755">
        <v>0.72641430030521992</v>
      </c>
      <c r="E81" s="757">
        <v>40.109890109890109</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3.6926370000000008</v>
      </c>
      <c r="C85" s="756">
        <v>30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235.67393058918483</v>
      </c>
      <c r="D87" s="755">
        <v>93.052630320000006</v>
      </c>
      <c r="E87" s="757">
        <v>3.9</v>
      </c>
    </row>
    <row customHeight="1" ht="12.75" r="88" spans="1:5" x14ac:dyDescent="0.2">
      <c r="A88" s="279" t="s">
        <v>112</v>
      </c>
      <c r="B88" s="755">
        <v>244.02000000912432</v>
      </c>
      <c r="C88" s="756">
        <v>700</v>
      </c>
      <c r="D88" s="755">
        <v>244.02000000912432</v>
      </c>
      <c r="E88" s="757">
        <v>700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4.1141240816963069E-2</v>
      </c>
      <c r="C92" s="756">
        <v>0.20329391844850539</v>
      </c>
      <c r="D92" s="755">
        <v>4.1141240816963069E-2</v>
      </c>
      <c r="E92" s="757">
        <v>0.20329391844850539</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2.3005071476063833E-2</v>
      </c>
      <c r="C94" s="756">
        <v>0.40447695035460995</v>
      </c>
      <c r="D94" s="755">
        <v>2.3005071476063833E-2</v>
      </c>
      <c r="E94" s="757">
        <v>0.40447695035460995</v>
      </c>
    </row>
    <row customHeight="1" ht="12.75" r="95" spans="1:5" x14ac:dyDescent="0.2">
      <c r="A95" s="279" t="s">
        <v>113</v>
      </c>
      <c r="B95" s="755">
        <v>14.216011987470095</v>
      </c>
      <c r="C95" s="756">
        <v>661.81318681318692</v>
      </c>
      <c r="D95" s="755">
        <v>14.216011987470095</v>
      </c>
      <c r="E95" s="757">
        <v>661.81318681318692</v>
      </c>
    </row>
    <row customHeight="1" ht="12.75" r="96" spans="1:5" x14ac:dyDescent="0.2">
      <c r="A96" s="279" t="s">
        <v>358</v>
      </c>
      <c r="B96" s="755">
        <v>9.5535693856179957</v>
      </c>
      <c r="C96" s="756">
        <v>2.9498525073746312E-2</v>
      </c>
      <c r="D96" s="755">
        <v>9.5535693856179957</v>
      </c>
      <c r="E96" s="757">
        <v>2.9498525073746312E-2</v>
      </c>
    </row>
    <row customHeight="1" ht="12.75" r="97" spans="1:5" x14ac:dyDescent="0.2">
      <c r="A97" s="279" t="s">
        <v>114</v>
      </c>
      <c r="B97" s="755">
        <v>0.88823291872156396</v>
      </c>
      <c r="C97" s="756">
        <v>82.008650227489753</v>
      </c>
      <c r="D97" s="755">
        <v>0.88823291872156396</v>
      </c>
      <c r="E97" s="757">
        <v>82.008650227489753</v>
      </c>
    </row>
    <row customHeight="1" ht="12.75" r="98" spans="1:5" x14ac:dyDescent="0.2">
      <c r="A98" s="279" t="s">
        <v>359</v>
      </c>
      <c r="B98" s="755">
        <v>200</v>
      </c>
      <c r="C98" s="756">
        <v>15</v>
      </c>
      <c r="D98" s="755">
        <v>200</v>
      </c>
      <c r="E98" s="757">
        <v>5.6</v>
      </c>
    </row>
    <row customHeight="1" ht="12.75" r="99" spans="1:5" x14ac:dyDescent="0.2">
      <c r="A99" s="279" t="s">
        <v>360</v>
      </c>
      <c r="B99" s="755">
        <v>4.6925983598593568</v>
      </c>
      <c r="C99" s="756">
        <v>2</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6.1591459438775509</v>
      </c>
      <c r="C101" s="756">
        <v>5586.7346938775509</v>
      </c>
      <c r="D101" s="755">
        <v>6.1591459438775509</v>
      </c>
      <c r="E101" s="757">
        <v>5586.7346938775509</v>
      </c>
    </row>
    <row customHeight="1" ht="12.75" r="102" spans="1:5" x14ac:dyDescent="0.2">
      <c r="A102" s="279" t="s">
        <v>364</v>
      </c>
      <c r="B102" s="755">
        <v>3.8487540000000005</v>
      </c>
      <c r="C102" s="756">
        <v>1300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2.7905450000000002E-2</v>
      </c>
      <c r="C104" s="756">
        <v>5</v>
      </c>
      <c r="D104" s="755">
        <v>2.7905450000000002E-2</v>
      </c>
      <c r="E104" s="757">
        <v>5</v>
      </c>
    </row>
    <row customHeight="1" ht="12.75" r="105" spans="1:5" x14ac:dyDescent="0.2">
      <c r="A105" s="279" t="s">
        <v>362</v>
      </c>
      <c r="B105" s="755">
        <v>0.12045140000000001</v>
      </c>
      <c r="C105" s="756">
        <v>5</v>
      </c>
      <c r="D105" s="755">
        <v>0.12045140000000001</v>
      </c>
      <c r="E105" s="757">
        <v>5</v>
      </c>
    </row>
    <row customHeight="1" ht="12.75" r="106" spans="1:5" x14ac:dyDescent="0.2">
      <c r="A106" s="279" t="s">
        <v>631</v>
      </c>
      <c r="B106" s="755">
        <v>2.5419723289656821</v>
      </c>
      <c r="C106" s="756">
        <v>6.0120405524488776</v>
      </c>
      <c r="D106" s="755">
        <v>0.88790849700000019</v>
      </c>
      <c r="E106" s="757">
        <v>2.1</v>
      </c>
    </row>
    <row customHeight="1" ht="12.75" r="107" spans="1:5" x14ac:dyDescent="0.2">
      <c r="A107" s="279" t="s">
        <v>632</v>
      </c>
      <c r="B107" s="755">
        <v>4.1457564000000007</v>
      </c>
      <c r="C107" s="756">
        <v>10</v>
      </c>
      <c r="D107" s="755">
        <v>1.9485055080000002</v>
      </c>
      <c r="E107" s="757">
        <v>4.7</v>
      </c>
    </row>
    <row customHeight="1" ht="12.75" r="108" spans="1:5" x14ac:dyDescent="0.2">
      <c r="A108" s="279" t="s">
        <v>506</v>
      </c>
      <c r="B108" s="755">
        <v>78.214285714285708</v>
      </c>
      <c r="C108" s="756">
        <v>100.27472527472527</v>
      </c>
      <c r="D108" s="755">
        <v>78.214285714285708</v>
      </c>
      <c r="E108" s="757">
        <v>100.27472527472527</v>
      </c>
    </row>
    <row customHeight="1" ht="12.75" r="109" spans="1:5" x14ac:dyDescent="0.2">
      <c r="A109" s="279" t="s">
        <v>507</v>
      </c>
      <c r="B109" s="755">
        <v>4.4035963600000008</v>
      </c>
      <c r="C109" s="756">
        <v>17</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5.2969035846153843E-3</v>
      </c>
      <c r="C111" s="756">
        <v>0.14038461538461536</v>
      </c>
      <c r="D111" s="755">
        <v>5.2969035846153843E-3</v>
      </c>
      <c r="E111" s="757">
        <v>0.14038461538461536</v>
      </c>
    </row>
    <row customHeight="1" ht="12.75" r="112" spans="1:5" x14ac:dyDescent="0.2">
      <c r="A112" s="305" t="s">
        <v>116</v>
      </c>
      <c r="B112" s="755">
        <v>3.85523027653022E-2</v>
      </c>
      <c r="C112" s="756">
        <v>2.0054945054945055</v>
      </c>
      <c r="D112" s="755">
        <v>3.85523027653022E-2</v>
      </c>
      <c r="E112" s="757">
        <v>2.0054945054945055</v>
      </c>
    </row>
    <row customHeight="1" ht="12.75" r="113" spans="1:5" x14ac:dyDescent="0.2">
      <c r="A113" s="305" t="s">
        <v>117</v>
      </c>
      <c r="B113" s="755">
        <v>4.8817999902294974E-3</v>
      </c>
      <c r="C113" s="756">
        <v>7.9249625464098819E-2</v>
      </c>
      <c r="D113" s="755">
        <v>4.8817999902294974E-3</v>
      </c>
      <c r="E113" s="757">
        <v>7.9249625464098819E-2</v>
      </c>
    </row>
    <row customHeight="1" ht="12.75" r="114" spans="1:5" x14ac:dyDescent="0.2">
      <c r="A114" s="305" t="s">
        <v>118</v>
      </c>
      <c r="B114" s="755">
        <v>0.12102943770054946</v>
      </c>
      <c r="C114" s="756">
        <v>2.0054945054945055</v>
      </c>
      <c r="D114" s="755">
        <v>0.12102943770054946</v>
      </c>
      <c r="E114" s="757">
        <v>2.0054945054945055</v>
      </c>
    </row>
    <row customHeight="1" ht="12.75" r="115" spans="1:5" x14ac:dyDescent="0.2">
      <c r="A115" s="305" t="s">
        <v>119</v>
      </c>
      <c r="B115" s="755">
        <v>0.29374299770544293</v>
      </c>
      <c r="C115" s="756">
        <v>4.8692636072572038</v>
      </c>
      <c r="D115" s="755">
        <v>0.29374299770544293</v>
      </c>
      <c r="E115" s="757">
        <v>4.8692636072572038</v>
      </c>
    </row>
    <row customHeight="1" ht="12.75" r="116" spans="1:5" x14ac:dyDescent="0.2">
      <c r="A116" s="279" t="s">
        <v>508</v>
      </c>
      <c r="B116" s="755">
        <v>9.8272155175000014E-2</v>
      </c>
      <c r="C116" s="756">
        <v>1</v>
      </c>
      <c r="D116" s="755">
        <v>9.8272155175000014E-2</v>
      </c>
      <c r="E116" s="757">
        <v>1</v>
      </c>
    </row>
    <row customHeight="1" ht="12.75" r="117" spans="1:5" x14ac:dyDescent="0.2">
      <c r="A117" s="305" t="s">
        <v>120</v>
      </c>
      <c r="B117" s="755">
        <v>2.0947846288805501</v>
      </c>
      <c r="C117" s="756">
        <v>19.477054429028815</v>
      </c>
      <c r="D117" s="755">
        <v>2.0947846288805501</v>
      </c>
      <c r="E117" s="757">
        <v>19.477054429028815</v>
      </c>
    </row>
    <row customHeight="1" ht="12.75" r="118" spans="1:5" x14ac:dyDescent="0.2">
      <c r="A118" s="279" t="s">
        <v>241</v>
      </c>
      <c r="B118" s="755">
        <v>7.0000000000000001E-3</v>
      </c>
      <c r="C118" s="756">
        <v>15</v>
      </c>
      <c r="D118" s="755">
        <v>7.0000000000000001E-3</v>
      </c>
      <c r="E118" s="757">
        <v>15</v>
      </c>
    </row>
    <row customHeight="1" ht="12.75" r="119" spans="1:5" x14ac:dyDescent="0.2">
      <c r="A119" s="279" t="s">
        <v>509</v>
      </c>
      <c r="B119" s="755">
        <v>464.88537148395483</v>
      </c>
      <c r="C119" s="756">
        <v>235.67393058918483</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0.5</v>
      </c>
      <c r="D121" s="755">
        <v>1.1741947383207836</v>
      </c>
      <c r="E121" s="757">
        <v>1.4E-2</v>
      </c>
    </row>
    <row customHeight="1" ht="12.75" r="122" spans="1:5" x14ac:dyDescent="0.2">
      <c r="A122" s="279" t="s">
        <v>121</v>
      </c>
      <c r="B122" s="755">
        <v>67.341459893888214</v>
      </c>
      <c r="C122" s="756">
        <v>260.71428571428572</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9.7276023338320014E-2</v>
      </c>
      <c r="C126" s="756">
        <v>4</v>
      </c>
      <c r="D126" s="755">
        <v>9.7276023338320014E-2</v>
      </c>
      <c r="E126" s="757">
        <v>4</v>
      </c>
    </row>
    <row customHeight="1" ht="12.75" r="127" spans="1:5" x14ac:dyDescent="0.2">
      <c r="A127" s="279" t="s">
        <v>513</v>
      </c>
      <c r="B127" s="755">
        <v>0.91432200000000019</v>
      </c>
      <c r="C127" s="756">
        <v>10</v>
      </c>
      <c r="D127" s="755">
        <v>0.91432200000000019</v>
      </c>
      <c r="E127" s="757">
        <v>10</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3.6117140251572324E-2</v>
      </c>
      <c r="C129" s="756">
        <v>5.8116392007005802</v>
      </c>
      <c r="D129" s="755">
        <v>3.6117140251572324E-2</v>
      </c>
      <c r="E129" s="757">
        <v>5.8116392007005802</v>
      </c>
    </row>
    <row customHeight="1" ht="12.75" r="130" spans="1:5" x14ac:dyDescent="0.2">
      <c r="A130" s="279" t="s">
        <v>514</v>
      </c>
      <c r="B130" s="755">
        <v>1.8042907715532259E-2</v>
      </c>
      <c r="C130" s="756">
        <v>0.6054975863041423</v>
      </c>
      <c r="D130" s="755">
        <v>1.8042907715532259E-2</v>
      </c>
      <c r="E130" s="757">
        <v>0.6054975863041423</v>
      </c>
    </row>
    <row customHeight="1" ht="12.75" r="131" spans="1:5" x14ac:dyDescent="0.2">
      <c r="A131" s="279" t="s">
        <v>515</v>
      </c>
      <c r="B131" s="755">
        <v>1.4001848204801357E-3</v>
      </c>
      <c r="C131" s="756">
        <v>7.7544083280220943E-2</v>
      </c>
      <c r="D131" s="755">
        <v>1.4001848204801357E-3</v>
      </c>
      <c r="E131" s="757">
        <v>7.7544083280220943E-2</v>
      </c>
    </row>
    <row customHeight="1" ht="12.75" r="132" spans="1:5" x14ac:dyDescent="0.2">
      <c r="A132" s="279" t="s">
        <v>516</v>
      </c>
      <c r="B132" s="755">
        <v>9.8381538461538437E-2</v>
      </c>
      <c r="C132" s="756">
        <v>5</v>
      </c>
      <c r="D132" s="755">
        <v>9.8381538461538437E-2</v>
      </c>
      <c r="E132" s="757">
        <v>5</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88.48803838195839</v>
      </c>
      <c r="C134" s="756">
        <v>1002.7472527472528</v>
      </c>
      <c r="D134" s="755">
        <v>19.414033188019804</v>
      </c>
      <c r="E134" s="757">
        <v>220</v>
      </c>
    </row>
    <row customHeight="1" ht="12.75" r="135" spans="1:5" x14ac:dyDescent="0.2">
      <c r="A135" s="279" t="s">
        <v>517</v>
      </c>
      <c r="B135" s="755">
        <v>0.78214285714285714</v>
      </c>
      <c r="C135" s="756">
        <v>2</v>
      </c>
      <c r="D135" s="755">
        <v>0.78214285714285714</v>
      </c>
      <c r="E135" s="757">
        <v>2</v>
      </c>
    </row>
    <row customHeight="1" ht="12.75" r="136" spans="1:5" x14ac:dyDescent="0.2">
      <c r="A136" s="279" t="s">
        <v>380</v>
      </c>
      <c r="B136" s="755">
        <v>3.1917439999999999</v>
      </c>
      <c r="C136" s="756">
        <v>40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100</v>
      </c>
      <c r="D138" s="755">
        <v>100</v>
      </c>
      <c r="E138" s="757">
        <v>100</v>
      </c>
    </row>
    <row customHeight="1" ht="12.75" r="139" spans="1:5" x14ac:dyDescent="0.2">
      <c r="A139" s="279" t="s">
        <v>65</v>
      </c>
      <c r="B139" s="755">
        <v>100</v>
      </c>
      <c r="C139" s="756">
        <v>100</v>
      </c>
      <c r="D139" s="755">
        <v>100</v>
      </c>
      <c r="E139" s="757">
        <v>100</v>
      </c>
    </row>
    <row customHeight="1" ht="12.75" r="140" spans="1:5" x14ac:dyDescent="0.2">
      <c r="A140" s="279" t="s">
        <v>825</v>
      </c>
      <c r="B140" s="755">
        <v>500</v>
      </c>
      <c r="C140" s="756">
        <v>100</v>
      </c>
      <c r="D140" s="755">
        <v>500</v>
      </c>
      <c r="E140" s="757">
        <v>100</v>
      </c>
    </row>
    <row customHeight="1" ht="12.75" r="141" spans="1:5" x14ac:dyDescent="0.2">
      <c r="A141" s="279" t="s">
        <v>868</v>
      </c>
      <c r="B141" s="755">
        <v>0.16388029025223844</v>
      </c>
      <c r="C141" s="756">
        <v>70</v>
      </c>
      <c r="D141" s="755">
        <v>0.16388029025223844</v>
      </c>
      <c r="E141" s="757">
        <v>70</v>
      </c>
    </row>
    <row customHeight="1" ht="12.75" r="142" spans="1:5" x14ac:dyDescent="0.2">
      <c r="A142" s="279" t="s">
        <v>869</v>
      </c>
      <c r="B142" s="755">
        <v>22.560948</v>
      </c>
      <c r="C142" s="756">
        <v>200</v>
      </c>
      <c r="D142" s="755">
        <v>1.2408521400000003</v>
      </c>
      <c r="E142" s="757">
        <v>11</v>
      </c>
    </row>
    <row customHeight="1" ht="12.75" r="143" spans="1:5" x14ac:dyDescent="0.2">
      <c r="A143" s="279" t="s">
        <v>518</v>
      </c>
      <c r="B143" s="755">
        <v>8.9161782857142876E-3</v>
      </c>
      <c r="C143" s="756">
        <v>5</v>
      </c>
      <c r="D143" s="755">
        <v>8.9161782857142876E-3</v>
      </c>
      <c r="E143" s="757">
        <v>5</v>
      </c>
    </row>
    <row customHeight="1" ht="12.75" r="144" spans="1:5" x14ac:dyDescent="0.2">
      <c r="A144" s="279" t="s">
        <v>519</v>
      </c>
      <c r="B144" s="755">
        <v>8.9161782857142866E-2</v>
      </c>
      <c r="C144" s="756">
        <v>5</v>
      </c>
      <c r="D144" s="755">
        <v>8.9161782857142866E-2</v>
      </c>
      <c r="E144" s="757">
        <v>5</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0.44805822146114299</v>
      </c>
      <c r="C146" s="756">
        <v>7.0825652469195699</v>
      </c>
      <c r="D146" s="755">
        <v>0.30998447718000005</v>
      </c>
      <c r="E146" s="757">
        <v>4.9000000000000004</v>
      </c>
    </row>
    <row customHeight="1" ht="12.75" r="147" spans="1:5" x14ac:dyDescent="0.2">
      <c r="A147" s="305" t="s">
        <v>126</v>
      </c>
      <c r="B147" s="755">
        <v>3.5621701705101652</v>
      </c>
      <c r="C147" s="756">
        <v>200.54945054945054</v>
      </c>
      <c r="D147" s="755">
        <v>3.5621701705101652</v>
      </c>
      <c r="E147" s="757">
        <v>200.54945054945054</v>
      </c>
    </row>
    <row customHeight="1" ht="12.75" r="148" spans="1:5" x14ac:dyDescent="0.2">
      <c r="A148" s="279" t="s">
        <v>127</v>
      </c>
      <c r="B148" s="755">
        <v>1.4549928241850001</v>
      </c>
      <c r="C148" s="756">
        <v>50</v>
      </c>
      <c r="D148" s="755">
        <v>0.87299569451100001</v>
      </c>
      <c r="E148" s="757">
        <v>30</v>
      </c>
    </row>
    <row customHeight="1" ht="12.75" r="149" spans="1:5" x14ac:dyDescent="0.2">
      <c r="A149" s="279" t="s">
        <v>128</v>
      </c>
      <c r="B149" s="755">
        <v>1.5940137128402977E-3</v>
      </c>
      <c r="C149" s="756">
        <v>0.6</v>
      </c>
      <c r="D149" s="755">
        <v>1.5940137128402977E-3</v>
      </c>
      <c r="E149" s="757">
        <v>0.6</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27.534592454503873</v>
      </c>
      <c r="C151" s="756">
        <v>10.117950352742241</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1.2122314306414443</v>
      </c>
      <c r="C154" s="756">
        <v>2.5969405905371756</v>
      </c>
      <c r="D154" s="755">
        <v>1.2122314306414443</v>
      </c>
      <c r="E154" s="757">
        <v>2.5969405905371756</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2</v>
      </c>
      <c r="D156" s="755">
        <v>3.6336480000000004E-2</v>
      </c>
      <c r="E156" s="757">
        <v>2</v>
      </c>
    </row>
    <row customHeight="1" ht="12.75" r="157" spans="1:5" x14ac:dyDescent="0.2">
      <c r="A157" s="279" t="s">
        <v>524</v>
      </c>
      <c r="B157" s="755">
        <v>2.0905520000000002</v>
      </c>
      <c r="C157" s="756">
        <v>20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381</v>
      </c>
      <c r="D159" s="755" t="s">
        <v>527</v>
      </c>
      <c r="E159" s="757" t="s">
        <v>381</v>
      </c>
    </row>
    <row customHeight="1" ht="12.75" r="160" spans="1:5" thickBot="1" x14ac:dyDescent="0.25">
      <c r="A160" s="319" t="s">
        <v>657</v>
      </c>
      <c r="B160" s="760" t="s">
        <v>382</v>
      </c>
      <c r="C160" s="761" t="s">
        <v>381</v>
      </c>
      <c r="D160" s="760" t="s">
        <v>382</v>
      </c>
      <c r="E160" s="762" t="s">
        <v>381</v>
      </c>
    </row>
    <row ht="13.8" r="161" spans="1:7" thickTop="1" x14ac:dyDescent="0.25">
      <c r="A161" s="763"/>
      <c r="B161" s="764"/>
      <c r="C161" s="764"/>
      <c r="D161" s="322"/>
      <c r="E161" s="765"/>
      <c r="F161" s="289"/>
    </row>
    <row ht="13.2" r="162" spans="1:7" x14ac:dyDescent="0.25">
      <c r="A162" s="66" t="s">
        <v>529</v>
      </c>
      <c r="B162" s="301"/>
      <c r="C162" s="301"/>
      <c r="D162" s="277"/>
      <c r="E162" s="766"/>
      <c r="F162" s="289"/>
    </row>
    <row customHeight="1" ht="25.5" r="163" spans="1:7" x14ac:dyDescent="0.25">
      <c r="A163" s="1624" t="s">
        <v>533</v>
      </c>
      <c r="B163" s="1625"/>
      <c r="C163" s="1625"/>
      <c r="D163" s="1625"/>
      <c r="E163" s="1626"/>
      <c r="F163" s="289"/>
    </row>
    <row customHeight="1" ht="21" r="164" spans="1:7" x14ac:dyDescent="0.25">
      <c r="A164" s="1630" t="s">
        <v>1242</v>
      </c>
      <c r="B164" s="1628"/>
      <c r="C164" s="1628"/>
      <c r="D164" s="1628"/>
      <c r="E164" s="1629"/>
      <c r="F164" s="289"/>
    </row>
    <row customHeight="1" ht="12.75" r="165" spans="1:7" x14ac:dyDescent="0.25">
      <c r="A165" s="67"/>
      <c r="B165" s="68"/>
      <c r="C165" s="68"/>
      <c r="D165" s="68"/>
      <c r="E165" s="767"/>
      <c r="F165" s="289"/>
    </row>
    <row ht="13.2" r="166" spans="1:7" x14ac:dyDescent="0.25">
      <c r="A166" s="67" t="s">
        <v>299</v>
      </c>
      <c r="B166" s="301"/>
      <c r="C166" s="301"/>
      <c r="D166" s="277"/>
      <c r="E166" s="766"/>
      <c r="F166" s="289"/>
    </row>
    <row ht="13.2" r="167" spans="1:7" x14ac:dyDescent="0.25">
      <c r="A167" s="67" t="s">
        <v>300</v>
      </c>
      <c r="B167" s="301"/>
      <c r="C167" s="301"/>
      <c r="D167" s="277"/>
      <c r="E167" s="766"/>
      <c r="F167" s="289"/>
    </row>
    <row ht="13.2" r="168" spans="1:7" x14ac:dyDescent="0.25">
      <c r="A168" s="332" t="s">
        <v>1008</v>
      </c>
      <c r="B168" s="301"/>
      <c r="C168" s="301"/>
      <c r="D168" s="768"/>
      <c r="E168" s="766"/>
      <c r="F168" s="289"/>
    </row>
    <row customHeight="1" ht="48" r="169" spans="1:7" x14ac:dyDescent="0.25">
      <c r="A169" s="1627" t="s">
        <v>1054</v>
      </c>
      <c r="B169" s="1628"/>
      <c r="C169" s="1628"/>
      <c r="D169" s="1628"/>
      <c r="E169" s="1629"/>
      <c r="F169" s="289"/>
    </row>
    <row customHeight="1" ht="36" r="170" spans="1:7" x14ac:dyDescent="0.25">
      <c r="A170" s="1627" t="s">
        <v>1055</v>
      </c>
      <c r="B170" s="1628"/>
      <c r="C170" s="1628"/>
      <c r="D170" s="1628"/>
      <c r="E170" s="1629"/>
      <c r="F170" s="289"/>
    </row>
    <row ht="13.2" r="171" spans="1:7" x14ac:dyDescent="0.25">
      <c r="A171" s="320" t="s">
        <v>1160</v>
      </c>
      <c r="B171" s="301"/>
      <c r="C171" s="301"/>
      <c r="D171" s="769"/>
      <c r="E171" s="770"/>
      <c r="F171" s="289"/>
    </row>
    <row ht="13.2" r="172" spans="1:7" x14ac:dyDescent="0.25">
      <c r="A172" s="320" t="s">
        <v>574</v>
      </c>
      <c r="B172" s="301"/>
      <c r="C172" s="301"/>
      <c r="D172" s="769"/>
      <c r="E172" s="770"/>
      <c r="F172" s="289"/>
    </row>
    <row ht="13.2" r="173" spans="1:7" x14ac:dyDescent="0.25">
      <c r="A173" s="320" t="s">
        <v>575</v>
      </c>
      <c r="B173" s="301"/>
      <c r="C173" s="301"/>
      <c r="D173" s="769"/>
      <c r="E173" s="770"/>
      <c r="F173" s="289"/>
    </row>
    <row customHeight="1" ht="24" r="174" spans="1:7" x14ac:dyDescent="0.25">
      <c r="A174" s="1627" t="s">
        <v>1056</v>
      </c>
      <c r="B174" s="1628"/>
      <c r="C174" s="1628"/>
      <c r="D174" s="1628"/>
      <c r="E174" s="1629"/>
      <c r="F174" s="289"/>
      <c r="G174" s="289"/>
    </row>
    <row customHeight="1" ht="48" r="175" spans="1:7" thickBot="1" x14ac:dyDescent="0.3">
      <c r="A175" s="1621" t="s">
        <v>900</v>
      </c>
      <c r="B175" s="1622"/>
      <c r="C175" s="1622"/>
      <c r="D175" s="1622"/>
      <c r="E175" s="1623"/>
      <c r="F175" s="289"/>
      <c r="G175" s="289"/>
    </row>
    <row ht="10.8" r="176" spans="1:7" thickTop="1" x14ac:dyDescent="0.2"/>
  </sheetData>
  <sheetProtection algorithmName="SHA-512" hashValue="fW54CxF31j9z2/tiwsEnJTbAtRxmWg7MDP8NzrAz+eBK8czK3ddXs6rdQpQ5rQCxGbS54mUnxpWdn3LQB19AMA==" objects="1" saltValue="xaprj5I8kk7M1e+ovsctQA==" scenarios="1" sheet="1" spinCount="100000"/>
  <mergeCells count="6">
    <mergeCell ref="A175:E175"/>
    <mergeCell ref="A163:E163"/>
    <mergeCell ref="A169:E169"/>
    <mergeCell ref="A170:E170"/>
    <mergeCell ref="A174:E174"/>
    <mergeCell ref="A164:E164"/>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7"/>
  <sheetViews>
    <sheetView workbookViewId="0" zoomScaleNormal="100">
      <pane activePane="bottomLeft" topLeftCell="A5" ySplit="1968"/>
      <selection sqref="A1:XFD1048576"/>
      <selection activeCell="C32" pane="bottomLeft" sqref="C32"/>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customHeight="1" ht="30" r="1" spans="1:7" x14ac:dyDescent="0.25">
      <c r="A1" s="741" t="s">
        <v>705</v>
      </c>
      <c r="B1" s="742"/>
      <c r="C1" s="742"/>
      <c r="D1" s="743"/>
      <c r="E1" s="743"/>
      <c r="F1" s="289"/>
      <c r="G1" s="289"/>
    </row>
    <row customHeight="1" ht="15.75" r="2" spans="1:7" thickBot="1" x14ac:dyDescent="0.3">
      <c r="A2" s="741"/>
      <c r="B2" s="294"/>
      <c r="C2" s="294"/>
      <c r="D2" s="743"/>
      <c r="E2" s="743"/>
      <c r="F2" s="289"/>
      <c r="G2" s="289"/>
    </row>
    <row customHeight="1" ht="15.75" r="3" spans="1:7" thickBot="1" thickTop="1" x14ac:dyDescent="0.3">
      <c r="A3" s="316"/>
      <c r="B3" s="744" t="s">
        <v>701</v>
      </c>
      <c r="C3" s="745"/>
      <c r="D3" s="746" t="s">
        <v>702</v>
      </c>
      <c r="E3" s="772"/>
      <c r="F3" s="289"/>
      <c r="G3" s="289"/>
    </row>
    <row ht="23.4" r="4" spans="1:7" thickBot="1" thickTop="1" x14ac:dyDescent="0.3">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customHeight="1" ht="12.75" r="39" spans="1:5" x14ac:dyDescent="0.2">
      <c r="A39" s="307" t="s">
        <v>147</v>
      </c>
      <c r="B39" s="755">
        <v>2.6092494983277589E-2</v>
      </c>
      <c r="C39" s="756">
        <v>108.3094022043858</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0.1160572986</v>
      </c>
      <c r="C41" s="756">
        <v>1.8</v>
      </c>
      <c r="D41" s="755">
        <v>0.1160572986</v>
      </c>
      <c r="E41" s="757">
        <v>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16</v>
      </c>
      <c r="D44" s="755">
        <v>30.068326091521424</v>
      </c>
      <c r="E44" s="757">
        <v>11</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120</v>
      </c>
      <c r="D46" s="755">
        <v>80</v>
      </c>
      <c r="E46" s="757">
        <v>19</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6.0644274806623679</v>
      </c>
      <c r="C49" s="756">
        <v>520</v>
      </c>
      <c r="D49" s="755">
        <v>1.1680639898070599</v>
      </c>
      <c r="E49" s="757">
        <v>79</v>
      </c>
    </row>
    <row customHeight="1" ht="12.75" r="50" spans="1:5" x14ac:dyDescent="0.2">
      <c r="A50" s="279" t="s">
        <v>106</v>
      </c>
      <c r="B50" s="755">
        <v>1.5946613970000001</v>
      </c>
      <c r="C50" s="756">
        <v>3000</v>
      </c>
      <c r="D50" s="755">
        <v>0.15946613969999998</v>
      </c>
      <c r="E50" s="757">
        <v>300</v>
      </c>
    </row>
    <row customHeight="1" ht="12.75" r="51" spans="1:5" x14ac:dyDescent="0.2">
      <c r="A51" s="279" t="s">
        <v>153</v>
      </c>
      <c r="B51" s="755">
        <v>1.5729617456497755</v>
      </c>
      <c r="C51" s="756">
        <v>1.25</v>
      </c>
      <c r="D51" s="755">
        <v>1.5729617456497755</v>
      </c>
      <c r="E51" s="757">
        <v>0.8</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2.8577494505494499E-2</v>
      </c>
      <c r="C53" s="756">
        <v>452.04552384511493</v>
      </c>
      <c r="D53" s="755">
        <v>2.8577494505494499E-2</v>
      </c>
      <c r="E53" s="757">
        <v>34</v>
      </c>
    </row>
    <row customHeight="1" ht="12.75" r="54" spans="1:5" x14ac:dyDescent="0.2">
      <c r="A54" s="279" t="s">
        <v>528</v>
      </c>
      <c r="B54" s="755">
        <v>1.0002123076923077E-3</v>
      </c>
      <c r="C54" s="756">
        <v>18.617708877383702</v>
      </c>
      <c r="D54" s="755">
        <v>1.0002123076923077E-3</v>
      </c>
      <c r="E54" s="757">
        <v>18.617708877383702</v>
      </c>
    </row>
    <row customHeight="1" ht="12.75" r="55" spans="1:5" x14ac:dyDescent="0.2">
      <c r="A55" s="279" t="s">
        <v>155</v>
      </c>
      <c r="B55" s="755">
        <v>7.5354699999999992</v>
      </c>
      <c r="C55" s="756">
        <v>100</v>
      </c>
      <c r="D55" s="755">
        <v>1.0549658</v>
      </c>
      <c r="E55" s="757">
        <v>14</v>
      </c>
    </row>
    <row customHeight="1" ht="12.75" r="56" spans="1:5" x14ac:dyDescent="0.2">
      <c r="A56" s="279" t="s">
        <v>235</v>
      </c>
      <c r="B56" s="755">
        <v>42.259661000000008</v>
      </c>
      <c r="C56" s="756">
        <v>370</v>
      </c>
      <c r="D56" s="755">
        <v>2.5127366000000002</v>
      </c>
      <c r="E56" s="757">
        <v>22</v>
      </c>
    </row>
    <row customHeight="1" ht="12.75" r="57" spans="1:5" x14ac:dyDescent="0.2">
      <c r="A57" s="279" t="s">
        <v>236</v>
      </c>
      <c r="B57" s="755">
        <v>5.4557034965034959E-2</v>
      </c>
      <c r="C57" s="756">
        <v>110</v>
      </c>
      <c r="D57" s="755">
        <v>5.4557034965034959E-2</v>
      </c>
      <c r="E57" s="757">
        <v>9.4</v>
      </c>
    </row>
    <row customHeight="1" ht="12.75" r="58" spans="1:5" x14ac:dyDescent="0.2">
      <c r="A58" s="279" t="s">
        <v>237</v>
      </c>
      <c r="B58" s="755">
        <v>1.2056251496709305</v>
      </c>
      <c r="C58" s="756">
        <v>41</v>
      </c>
      <c r="D58" s="755">
        <v>1.2056251496709305</v>
      </c>
      <c r="E58" s="757">
        <v>4.5</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7</v>
      </c>
      <c r="D60" s="755">
        <v>1.9833771576946191</v>
      </c>
      <c r="E60" s="757">
        <v>0.41</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0.37507961538461537</v>
      </c>
      <c r="C62" s="756">
        <v>830</v>
      </c>
      <c r="D62" s="755">
        <v>0.37507961538461537</v>
      </c>
      <c r="E62" s="757">
        <v>47</v>
      </c>
    </row>
    <row customHeight="1" ht="12.75" r="63" spans="1:5" x14ac:dyDescent="0.2">
      <c r="A63" s="279" t="s">
        <v>245</v>
      </c>
      <c r="B63" s="755">
        <v>2.3081822485207102E-2</v>
      </c>
      <c r="C63" s="756">
        <v>182.45621075944572</v>
      </c>
      <c r="D63" s="755">
        <v>2.3081822485207102E-2</v>
      </c>
      <c r="E63" s="757">
        <v>182.45621075944572</v>
      </c>
    </row>
    <row customHeight="1" ht="12.75" r="64" spans="1:5" x14ac:dyDescent="0.2">
      <c r="A64" s="279" t="s">
        <v>307</v>
      </c>
      <c r="B64" s="755">
        <v>8.9161782857142882</v>
      </c>
      <c r="C64" s="756">
        <v>3900</v>
      </c>
      <c r="D64" s="755">
        <v>4.1666030000000003</v>
      </c>
      <c r="E64" s="757">
        <v>25</v>
      </c>
    </row>
    <row customHeight="1" ht="12.75" r="65" spans="1:5" x14ac:dyDescent="0.2">
      <c r="A65" s="279" t="s">
        <v>308</v>
      </c>
      <c r="B65" s="755">
        <v>0.35664713142857146</v>
      </c>
      <c r="C65" s="756">
        <v>1274.1487170213863</v>
      </c>
      <c r="D65" s="755">
        <v>0.35664713142857146</v>
      </c>
      <c r="E65" s="757">
        <v>620</v>
      </c>
    </row>
    <row customHeight="1" ht="12.75" r="66" spans="1:5" x14ac:dyDescent="0.2">
      <c r="A66" s="279" t="s">
        <v>238</v>
      </c>
      <c r="B66" s="755">
        <v>3.5664713142857147</v>
      </c>
      <c r="C66" s="756">
        <v>2600</v>
      </c>
      <c r="D66" s="755">
        <v>3.5664713142857147</v>
      </c>
      <c r="E66" s="757">
        <v>558</v>
      </c>
    </row>
    <row customHeight="1" ht="12.75" r="67" spans="1:5" x14ac:dyDescent="0.2">
      <c r="A67" s="279" t="s">
        <v>1002</v>
      </c>
      <c r="B67" s="755">
        <v>7.3286070300000006E-2</v>
      </c>
      <c r="C67" s="756">
        <v>3</v>
      </c>
      <c r="D67" s="755">
        <v>7.3286070300000006E-2</v>
      </c>
      <c r="E67" s="757">
        <v>3</v>
      </c>
    </row>
    <row customHeight="1" ht="12.75" r="68" spans="1:5" x14ac:dyDescent="0.2">
      <c r="A68" s="279" t="s">
        <v>107</v>
      </c>
      <c r="B68" s="755">
        <v>0.63944364185000002</v>
      </c>
      <c r="C68" s="756">
        <v>130</v>
      </c>
      <c r="D68" s="755">
        <v>0.34431580715000004</v>
      </c>
      <c r="E68" s="757">
        <v>70</v>
      </c>
    </row>
    <row customHeight="1" ht="12.75" r="69" spans="1:5" x14ac:dyDescent="0.2">
      <c r="A69" s="279" t="s">
        <v>1003</v>
      </c>
      <c r="B69" s="755">
        <v>6.0012738461538456E-2</v>
      </c>
      <c r="C69" s="756">
        <v>100</v>
      </c>
      <c r="D69" s="755">
        <v>6.0012738461538456E-2</v>
      </c>
      <c r="E69" s="757">
        <v>100</v>
      </c>
    </row>
    <row customHeight="1" ht="12.75" r="70" spans="1:5" x14ac:dyDescent="0.2">
      <c r="A70" s="279" t="s">
        <v>309</v>
      </c>
      <c r="B70" s="755">
        <v>0.15003184615384613</v>
      </c>
      <c r="C70" s="756">
        <v>260</v>
      </c>
      <c r="D70" s="755">
        <v>2.0595252000000001E-3</v>
      </c>
      <c r="E70" s="757">
        <v>0.06</v>
      </c>
    </row>
    <row customHeight="1" ht="12.75" r="71" spans="1:5" x14ac:dyDescent="0.2">
      <c r="A71" s="279" t="s">
        <v>1004</v>
      </c>
      <c r="B71" s="755">
        <v>2.528519007900115</v>
      </c>
      <c r="C71" s="756">
        <v>0.71</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57.151287655000004</v>
      </c>
      <c r="C73" s="756">
        <v>700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1.2642735911142928</v>
      </c>
      <c r="C75" s="756">
        <v>100</v>
      </c>
      <c r="D75" s="755">
        <v>0.58365904143000014</v>
      </c>
      <c r="E75" s="757">
        <v>10</v>
      </c>
    </row>
    <row customHeight="1" ht="12.75" r="76" spans="1:5" x14ac:dyDescent="0.2">
      <c r="A76" s="279" t="s">
        <v>310</v>
      </c>
      <c r="B76" s="755">
        <v>25.285471822285853</v>
      </c>
      <c r="C76" s="756">
        <v>379</v>
      </c>
      <c r="D76" s="755">
        <v>1.0938546733686003</v>
      </c>
      <c r="E76" s="757">
        <v>14.3</v>
      </c>
    </row>
    <row customHeight="1" ht="12.75" r="77" spans="1:5" x14ac:dyDescent="0.2">
      <c r="A77" s="305" t="s">
        <v>109</v>
      </c>
      <c r="B77" s="755">
        <v>1.7425657710563365</v>
      </c>
      <c r="C77" s="756">
        <v>110</v>
      </c>
      <c r="D77" s="755">
        <v>0.86950441011980018</v>
      </c>
      <c r="E77" s="757">
        <v>9.1</v>
      </c>
    </row>
    <row customHeight="1" ht="12.75" r="78" spans="1:5" x14ac:dyDescent="0.2">
      <c r="A78" s="305" t="s">
        <v>110</v>
      </c>
      <c r="B78" s="755">
        <v>0.36252234106002523</v>
      </c>
      <c r="C78" s="756">
        <v>110</v>
      </c>
      <c r="D78" s="755">
        <v>0.36252234106002523</v>
      </c>
      <c r="E78" s="757">
        <v>81</v>
      </c>
    </row>
    <row customHeight="1" ht="12.75" r="79" spans="1:5" x14ac:dyDescent="0.2">
      <c r="A79" s="279" t="s">
        <v>402</v>
      </c>
      <c r="B79" s="755">
        <v>5.3886681212138923</v>
      </c>
      <c r="C79" s="756">
        <v>50000</v>
      </c>
      <c r="D79" s="755">
        <v>5.3886681212138923</v>
      </c>
      <c r="E79" s="757">
        <v>50000</v>
      </c>
    </row>
    <row customHeight="1" ht="12.75" r="80" spans="1:5" x14ac:dyDescent="0.2">
      <c r="A80" s="279" t="s">
        <v>635</v>
      </c>
      <c r="B80" s="755">
        <v>2.4000000000000001E-4</v>
      </c>
      <c r="C80" s="756">
        <v>3.0000000000000001E-3</v>
      </c>
      <c r="D80" s="755">
        <v>2.4000000000000001E-4</v>
      </c>
      <c r="E80" s="757">
        <v>3.1E-9</v>
      </c>
    </row>
    <row customHeight="1" ht="12.75" r="81" spans="1:5" x14ac:dyDescent="0.2">
      <c r="A81" s="279" t="s">
        <v>111</v>
      </c>
      <c r="B81" s="755">
        <v>3.6221206207000001</v>
      </c>
      <c r="C81" s="756">
        <v>200</v>
      </c>
      <c r="D81" s="755">
        <v>1.08663618621</v>
      </c>
      <c r="E81" s="757">
        <v>60</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17.232306000000005</v>
      </c>
      <c r="C85" s="756">
        <v>140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300</v>
      </c>
      <c r="D87" s="755">
        <v>93.052630320000006</v>
      </c>
      <c r="E87" s="757">
        <v>3.9</v>
      </c>
    </row>
    <row customHeight="1" ht="12.75" r="88" spans="1:5" x14ac:dyDescent="0.2">
      <c r="A88" s="279" t="s">
        <v>112</v>
      </c>
      <c r="B88" s="755">
        <v>500</v>
      </c>
      <c r="C88" s="756">
        <v>21500</v>
      </c>
      <c r="D88" s="755">
        <v>500</v>
      </c>
      <c r="E88" s="757">
        <v>1800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1.2768741456848269</v>
      </c>
      <c r="C92" s="756">
        <v>11</v>
      </c>
      <c r="D92" s="755">
        <v>6.0711960000000002E-2</v>
      </c>
      <c r="E92" s="757">
        <v>0.3</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1.9658480563117722</v>
      </c>
      <c r="C94" s="756">
        <v>100</v>
      </c>
      <c r="D94" s="755">
        <v>0.68251320000000015</v>
      </c>
      <c r="E94" s="757">
        <v>12</v>
      </c>
    </row>
    <row customHeight="1" ht="12.75" r="95" spans="1:5" x14ac:dyDescent="0.2">
      <c r="A95" s="279" t="s">
        <v>113</v>
      </c>
      <c r="B95" s="755">
        <v>417.2102850677166</v>
      </c>
      <c r="C95" s="756">
        <v>50000</v>
      </c>
      <c r="D95" s="755">
        <v>365.16680024269374</v>
      </c>
      <c r="E95" s="757">
        <v>17000</v>
      </c>
    </row>
    <row customHeight="1" ht="12.75" r="96" spans="1:5" x14ac:dyDescent="0.2">
      <c r="A96" s="279" t="s">
        <v>358</v>
      </c>
      <c r="B96" s="755">
        <v>15.729635400013695</v>
      </c>
      <c r="C96" s="756">
        <v>9.5000000000000001E-2</v>
      </c>
      <c r="D96" s="755">
        <v>15.729635400013695</v>
      </c>
      <c r="E96" s="757">
        <v>9.5000000000000001E-2</v>
      </c>
    </row>
    <row customHeight="1" ht="12.75" r="97" spans="1:5" x14ac:dyDescent="0.2">
      <c r="A97" s="279" t="s">
        <v>114</v>
      </c>
      <c r="B97" s="755">
        <v>46.57315466</v>
      </c>
      <c r="C97" s="756">
        <v>4300</v>
      </c>
      <c r="D97" s="755">
        <v>9.9644889039999995</v>
      </c>
      <c r="E97" s="757">
        <v>920</v>
      </c>
    </row>
    <row customHeight="1" ht="12.75" r="98" spans="1:5" x14ac:dyDescent="0.2">
      <c r="A98" s="279" t="s">
        <v>359</v>
      </c>
      <c r="B98" s="755">
        <v>200</v>
      </c>
      <c r="C98" s="756">
        <v>29</v>
      </c>
      <c r="D98" s="755">
        <v>200</v>
      </c>
      <c r="E98" s="757">
        <v>5.6</v>
      </c>
    </row>
    <row customHeight="1" ht="12.75" r="99" spans="1:5" x14ac:dyDescent="0.2">
      <c r="A99" s="279" t="s">
        <v>360</v>
      </c>
      <c r="B99" s="755">
        <v>4.6925983598593568</v>
      </c>
      <c r="C99" s="756">
        <v>2.1</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55.122950000000003</v>
      </c>
      <c r="C101" s="756">
        <v>50000</v>
      </c>
      <c r="D101" s="755">
        <v>15.434426000000002</v>
      </c>
      <c r="E101" s="757">
        <v>14000</v>
      </c>
    </row>
    <row customHeight="1" ht="12.75" r="102" spans="1:5" x14ac:dyDescent="0.2">
      <c r="A102" s="279" t="s">
        <v>364</v>
      </c>
      <c r="B102" s="755">
        <v>6.5132760000000012</v>
      </c>
      <c r="C102" s="756">
        <v>2200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2.3081822485207097</v>
      </c>
      <c r="C104" s="756">
        <v>1800</v>
      </c>
      <c r="D104" s="755">
        <v>2.3081822485207097</v>
      </c>
      <c r="E104" s="757">
        <v>730</v>
      </c>
    </row>
    <row customHeight="1" ht="12.75" r="105" spans="1:5" x14ac:dyDescent="0.2">
      <c r="A105" s="279" t="s">
        <v>362</v>
      </c>
      <c r="B105" s="755">
        <v>21.671266666666664</v>
      </c>
      <c r="C105" s="756">
        <v>8500</v>
      </c>
      <c r="D105" s="755">
        <v>21.671266666666664</v>
      </c>
      <c r="E105" s="757">
        <v>1500</v>
      </c>
    </row>
    <row customHeight="1" ht="12.75" r="106" spans="1:5" x14ac:dyDescent="0.2">
      <c r="A106" s="279" t="s">
        <v>631</v>
      </c>
      <c r="B106" s="755">
        <v>15.644102090000001</v>
      </c>
      <c r="C106" s="756">
        <v>37</v>
      </c>
      <c r="D106" s="755">
        <v>0.88790849700000019</v>
      </c>
      <c r="E106" s="757">
        <v>2.1</v>
      </c>
    </row>
    <row customHeight="1" ht="12.75" r="107" spans="1:5" x14ac:dyDescent="0.2">
      <c r="A107" s="279" t="s">
        <v>632</v>
      </c>
      <c r="B107" s="755">
        <v>17.412176880000001</v>
      </c>
      <c r="C107" s="756">
        <v>42</v>
      </c>
      <c r="D107" s="755">
        <v>1.9485055080000002</v>
      </c>
      <c r="E107" s="757">
        <v>4.7</v>
      </c>
    </row>
    <row customHeight="1" ht="12.75" r="108" spans="1:5" x14ac:dyDescent="0.2">
      <c r="A108" s="279" t="s">
        <v>506</v>
      </c>
      <c r="B108" s="755">
        <v>78.214285714285708</v>
      </c>
      <c r="C108" s="756">
        <v>7200</v>
      </c>
      <c r="D108" s="755">
        <v>78.214285714285708</v>
      </c>
      <c r="E108" s="757">
        <v>370</v>
      </c>
    </row>
    <row customHeight="1" ht="12.75" r="109" spans="1:5" x14ac:dyDescent="0.2">
      <c r="A109" s="279" t="s">
        <v>507</v>
      </c>
      <c r="B109" s="755">
        <v>6.9968054941286626</v>
      </c>
      <c r="C109" s="756">
        <v>210</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5.5889478096309899</v>
      </c>
      <c r="C111" s="756">
        <v>2000</v>
      </c>
      <c r="D111" s="755">
        <v>5.5889478096309899</v>
      </c>
      <c r="E111" s="757">
        <v>380</v>
      </c>
    </row>
    <row customHeight="1" ht="12.75" r="112" spans="1:5" x14ac:dyDescent="0.2">
      <c r="A112" s="305" t="s">
        <v>116</v>
      </c>
      <c r="B112" s="755">
        <v>1.2642735911142928</v>
      </c>
      <c r="C112" s="756">
        <v>160</v>
      </c>
      <c r="D112" s="755">
        <v>0.34602012016200001</v>
      </c>
      <c r="E112" s="757">
        <v>18</v>
      </c>
    </row>
    <row customHeight="1" ht="12.75" r="113" spans="1:5" x14ac:dyDescent="0.2">
      <c r="A113" s="305" t="s">
        <v>117</v>
      </c>
      <c r="B113" s="755">
        <v>2.229392363677166</v>
      </c>
      <c r="C113" s="756">
        <v>640</v>
      </c>
      <c r="D113" s="755">
        <v>2.229392363677166</v>
      </c>
      <c r="E113" s="757">
        <v>71</v>
      </c>
    </row>
    <row customHeight="1" ht="12.75" r="114" spans="1:5" x14ac:dyDescent="0.2">
      <c r="A114" s="305" t="s">
        <v>118</v>
      </c>
      <c r="B114" s="755">
        <v>1.2642595039500575</v>
      </c>
      <c r="C114" s="756">
        <v>380</v>
      </c>
      <c r="D114" s="755">
        <v>1.2642595039500575</v>
      </c>
      <c r="E114" s="757">
        <v>42</v>
      </c>
    </row>
    <row customHeight="1" ht="12.75" r="115" spans="1:5" x14ac:dyDescent="0.2">
      <c r="A115" s="305" t="s">
        <v>119</v>
      </c>
      <c r="B115" s="755">
        <v>24.733643272000002</v>
      </c>
      <c r="C115" s="756">
        <v>410</v>
      </c>
      <c r="D115" s="755">
        <v>2.7749941231999999</v>
      </c>
      <c r="E115" s="757">
        <v>46</v>
      </c>
    </row>
    <row customHeight="1" ht="12.75" r="116" spans="1:5" x14ac:dyDescent="0.2">
      <c r="A116" s="279" t="s">
        <v>508</v>
      </c>
      <c r="B116" s="755">
        <v>1.0204067725795314</v>
      </c>
      <c r="C116" s="756">
        <v>13</v>
      </c>
      <c r="D116" s="755">
        <v>0.77635002588250013</v>
      </c>
      <c r="E116" s="757">
        <v>7.9</v>
      </c>
    </row>
    <row customHeight="1" ht="12.75" r="117" spans="1:5" x14ac:dyDescent="0.2">
      <c r="A117" s="305" t="s">
        <v>120</v>
      </c>
      <c r="B117" s="755">
        <v>25.285471822285853</v>
      </c>
      <c r="C117" s="756">
        <v>21500</v>
      </c>
      <c r="D117" s="755">
        <v>25.285471822285853</v>
      </c>
      <c r="E117" s="757">
        <v>21500</v>
      </c>
    </row>
    <row customHeight="1" ht="12.75" r="118" spans="1:5" x14ac:dyDescent="0.2">
      <c r="A118" s="279" t="s">
        <v>241</v>
      </c>
      <c r="B118" s="755">
        <v>1.2</v>
      </c>
      <c r="C118" s="756">
        <v>5000</v>
      </c>
      <c r="D118" s="755">
        <v>1.2</v>
      </c>
      <c r="E118" s="757">
        <v>600</v>
      </c>
    </row>
    <row customHeight="1" ht="12.75" r="119" spans="1:5" x14ac:dyDescent="0.2">
      <c r="A119" s="279" t="s">
        <v>509</v>
      </c>
      <c r="B119" s="755">
        <v>464.88537148395483</v>
      </c>
      <c r="C119" s="756">
        <v>300</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2</v>
      </c>
      <c r="D121" s="755">
        <v>1.1741947383207836</v>
      </c>
      <c r="E121" s="757">
        <v>1.4E-2</v>
      </c>
    </row>
    <row customHeight="1" ht="12.75" r="122" spans="1:5" x14ac:dyDescent="0.2">
      <c r="A122" s="279" t="s">
        <v>121</v>
      </c>
      <c r="B122" s="755">
        <v>109.7758044845575</v>
      </c>
      <c r="C122" s="756">
        <v>425</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1.9455204667664003</v>
      </c>
      <c r="C126" s="756">
        <v>80</v>
      </c>
      <c r="D126" s="755">
        <v>0.21887105251122002</v>
      </c>
      <c r="E126" s="757">
        <v>9</v>
      </c>
    </row>
    <row customHeight="1" ht="12.75" r="127" spans="1:5" x14ac:dyDescent="0.2">
      <c r="A127" s="279" t="s">
        <v>513</v>
      </c>
      <c r="B127" s="755">
        <v>10.057542000000002</v>
      </c>
      <c r="C127" s="756">
        <v>110</v>
      </c>
      <c r="D127" s="755">
        <v>2.9258304000000002</v>
      </c>
      <c r="E127" s="757">
        <v>32</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99.143490443712437</v>
      </c>
      <c r="C129" s="756">
        <v>50000</v>
      </c>
      <c r="D129" s="755">
        <v>99.143490443712437</v>
      </c>
      <c r="E129" s="757">
        <v>18000</v>
      </c>
    </row>
    <row customHeight="1" ht="12.75" r="130" spans="1:5" x14ac:dyDescent="0.2">
      <c r="A130" s="279" t="s">
        <v>514</v>
      </c>
      <c r="B130" s="755">
        <v>2.1757072258579102</v>
      </c>
      <c r="C130" s="756">
        <v>770</v>
      </c>
      <c r="D130" s="755">
        <v>0.32182358400000005</v>
      </c>
      <c r="E130" s="757">
        <v>10.8</v>
      </c>
    </row>
    <row customHeight="1" ht="12.75" r="131" spans="1:5" x14ac:dyDescent="0.2">
      <c r="A131" s="279" t="s">
        <v>515</v>
      </c>
      <c r="B131" s="755">
        <v>1.0347023872679044E-2</v>
      </c>
      <c r="C131" s="756">
        <v>240.39246728311088</v>
      </c>
      <c r="D131" s="755">
        <v>1.0347023872679044E-2</v>
      </c>
      <c r="E131" s="757">
        <v>200</v>
      </c>
    </row>
    <row customHeight="1" ht="12.75" r="132" spans="1:5" x14ac:dyDescent="0.2">
      <c r="A132" s="279" t="s">
        <v>516</v>
      </c>
      <c r="B132" s="755">
        <v>9.8381538461538437E-2</v>
      </c>
      <c r="C132" s="756">
        <v>194.19961168935555</v>
      </c>
      <c r="D132" s="755">
        <v>9.8381538461538437E-2</v>
      </c>
      <c r="E132" s="757">
        <v>53</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105.89472648010802</v>
      </c>
      <c r="C134" s="756">
        <v>1200</v>
      </c>
      <c r="D134" s="755">
        <v>19.414033188019804</v>
      </c>
      <c r="E134" s="757">
        <v>220</v>
      </c>
    </row>
    <row customHeight="1" ht="12.75" r="135" spans="1:5" x14ac:dyDescent="0.2">
      <c r="A135" s="279" t="s">
        <v>517</v>
      </c>
      <c r="B135" s="755">
        <v>0.78214285714285714</v>
      </c>
      <c r="C135" s="756">
        <v>470</v>
      </c>
      <c r="D135" s="755">
        <v>0.78214285714285714</v>
      </c>
      <c r="E135" s="757">
        <v>6</v>
      </c>
    </row>
    <row customHeight="1" ht="12.75" r="136" spans="1:5" x14ac:dyDescent="0.2">
      <c r="A136" s="279" t="s">
        <v>380</v>
      </c>
      <c r="B136" s="755">
        <v>31.917439999999999</v>
      </c>
      <c r="C136" s="756">
        <v>400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5000</v>
      </c>
      <c r="D138" s="755">
        <v>100</v>
      </c>
      <c r="E138" s="757">
        <v>500</v>
      </c>
    </row>
    <row customHeight="1" ht="12.75" r="139" spans="1:5" x14ac:dyDescent="0.2">
      <c r="A139" s="279" t="s">
        <v>65</v>
      </c>
      <c r="B139" s="755">
        <v>260.97470160330187</v>
      </c>
      <c r="C139" s="756">
        <v>2500</v>
      </c>
      <c r="D139" s="755">
        <v>260.97470160330187</v>
      </c>
      <c r="E139" s="757">
        <v>640</v>
      </c>
    </row>
    <row customHeight="1" ht="12.75" r="140" spans="1:5" x14ac:dyDescent="0.2">
      <c r="A140" s="279" t="s">
        <v>825</v>
      </c>
      <c r="B140" s="755">
        <v>500</v>
      </c>
      <c r="C140" s="756">
        <v>2500</v>
      </c>
      <c r="D140" s="755">
        <v>500</v>
      </c>
      <c r="E140" s="757">
        <v>640</v>
      </c>
    </row>
    <row customHeight="1" ht="12.75" r="141" spans="1:5" x14ac:dyDescent="0.2">
      <c r="A141" s="279" t="s">
        <v>868</v>
      </c>
      <c r="B141" s="755">
        <v>0.16388029025223844</v>
      </c>
      <c r="C141" s="756">
        <v>420</v>
      </c>
      <c r="D141" s="755">
        <v>0.16388029025223844</v>
      </c>
      <c r="E141" s="757">
        <v>110</v>
      </c>
    </row>
    <row customHeight="1" ht="12.75" r="142" spans="1:5" x14ac:dyDescent="0.2">
      <c r="A142" s="279" t="s">
        <v>869</v>
      </c>
      <c r="B142" s="755">
        <v>222.90445714285715</v>
      </c>
      <c r="C142" s="756">
        <v>6000</v>
      </c>
      <c r="D142" s="755">
        <v>1.2408521400000003</v>
      </c>
      <c r="E142" s="757">
        <v>11</v>
      </c>
    </row>
    <row customHeight="1" ht="12.75" r="143" spans="1:5" x14ac:dyDescent="0.2">
      <c r="A143" s="279" t="s">
        <v>518</v>
      </c>
      <c r="B143" s="755">
        <v>8.9161782857142876E-3</v>
      </c>
      <c r="C143" s="756">
        <v>106.62958207144922</v>
      </c>
      <c r="D143" s="755">
        <v>8.9161782857142876E-3</v>
      </c>
      <c r="E143" s="757">
        <v>106.62958207144922</v>
      </c>
    </row>
    <row customHeight="1" ht="12.75" r="144" spans="1:5" x14ac:dyDescent="0.2">
      <c r="A144" s="279" t="s">
        <v>519</v>
      </c>
      <c r="B144" s="755">
        <v>8.9161782857142866E-2</v>
      </c>
      <c r="C144" s="756">
        <v>208.89003096783017</v>
      </c>
      <c r="D144" s="755">
        <v>8.9161782857142866E-2</v>
      </c>
      <c r="E144" s="757">
        <v>47</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2.4672233898</v>
      </c>
      <c r="C146" s="756">
        <v>39</v>
      </c>
      <c r="D146" s="755">
        <v>0.30998447718000005</v>
      </c>
      <c r="E146" s="757">
        <v>4.9000000000000004</v>
      </c>
    </row>
    <row customHeight="1" ht="12.75" r="147" spans="1:5" x14ac:dyDescent="0.2">
      <c r="A147" s="305" t="s">
        <v>126</v>
      </c>
      <c r="B147" s="755">
        <v>12.184769044617401</v>
      </c>
      <c r="C147" s="756">
        <v>686</v>
      </c>
      <c r="D147" s="755">
        <v>12.184769044617401</v>
      </c>
      <c r="E147" s="757">
        <v>686</v>
      </c>
    </row>
    <row customHeight="1" ht="12.75" r="148" spans="1:5" x14ac:dyDescent="0.2">
      <c r="A148" s="279" t="s">
        <v>127</v>
      </c>
      <c r="B148" s="755">
        <v>7.8569612505990012</v>
      </c>
      <c r="C148" s="756">
        <v>270</v>
      </c>
      <c r="D148" s="755">
        <v>0.87299569451100001</v>
      </c>
      <c r="E148" s="757">
        <v>30</v>
      </c>
    </row>
    <row customHeight="1" ht="12.75" r="149" spans="1:5" x14ac:dyDescent="0.2">
      <c r="A149" s="279" t="s">
        <v>128</v>
      </c>
      <c r="B149" s="755">
        <v>1.5940137128402977E-3</v>
      </c>
      <c r="C149" s="756">
        <v>140</v>
      </c>
      <c r="D149" s="755">
        <v>1.5940137128402977E-3</v>
      </c>
      <c r="E149" s="757">
        <v>14</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55.787894350000002</v>
      </c>
      <c r="C151" s="756">
        <v>20.5</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7.2694180429212993</v>
      </c>
      <c r="C154" s="756">
        <v>210</v>
      </c>
      <c r="D154" s="755">
        <v>6.0682976945110001</v>
      </c>
      <c r="E154" s="757">
        <v>13</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18.496958233562776</v>
      </c>
      <c r="D156" s="755">
        <v>3.6336480000000004E-2</v>
      </c>
      <c r="E156" s="757">
        <v>18.496958233562776</v>
      </c>
    </row>
    <row customHeight="1" ht="12.75" r="157" spans="1:5" x14ac:dyDescent="0.2">
      <c r="A157" s="279" t="s">
        <v>524</v>
      </c>
      <c r="B157" s="755">
        <v>24.041348000000003</v>
      </c>
      <c r="C157" s="756">
        <v>230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850</v>
      </c>
      <c r="D159" s="755" t="s">
        <v>527</v>
      </c>
      <c r="E159" s="757" t="s">
        <v>850</v>
      </c>
    </row>
    <row customHeight="1" ht="12.75" r="160" spans="1:5" thickBot="1" x14ac:dyDescent="0.25">
      <c r="A160" s="319" t="s">
        <v>657</v>
      </c>
      <c r="B160" s="760" t="s">
        <v>382</v>
      </c>
      <c r="C160" s="761" t="s">
        <v>850</v>
      </c>
      <c r="D160" s="760" t="s">
        <v>382</v>
      </c>
      <c r="E160" s="762" t="s">
        <v>850</v>
      </c>
    </row>
    <row ht="13.8" r="161" spans="1:7" thickTop="1" x14ac:dyDescent="0.25">
      <c r="A161" s="763"/>
      <c r="B161" s="764"/>
      <c r="C161" s="764"/>
      <c r="D161" s="322"/>
      <c r="E161" s="765"/>
      <c r="F161" s="289"/>
      <c r="G161" s="289"/>
    </row>
    <row ht="13.2" r="162" spans="1:7" x14ac:dyDescent="0.25">
      <c r="A162" s="66" t="s">
        <v>529</v>
      </c>
      <c r="B162" s="301"/>
      <c r="C162" s="301"/>
      <c r="D162" s="277"/>
      <c r="E162" s="766"/>
      <c r="F162" s="289"/>
      <c r="G162" s="289"/>
    </row>
    <row customHeight="1" ht="25.5" r="163" spans="1:7" x14ac:dyDescent="0.25">
      <c r="A163" s="1624" t="s">
        <v>532</v>
      </c>
      <c r="B163" s="1625"/>
      <c r="C163" s="1625"/>
      <c r="D163" s="1625"/>
      <c r="E163" s="1626"/>
      <c r="F163" s="289"/>
      <c r="G163" s="289"/>
    </row>
    <row ht="13.2" r="164" spans="1:7" x14ac:dyDescent="0.25">
      <c r="A164" s="67" t="s">
        <v>1243</v>
      </c>
      <c r="B164" s="301"/>
      <c r="C164" s="301"/>
      <c r="D164" s="277"/>
      <c r="E164" s="766"/>
      <c r="F164" s="289"/>
      <c r="G164" s="289"/>
    </row>
    <row ht="13.2" r="165" spans="1:7" x14ac:dyDescent="0.25">
      <c r="A165" s="67"/>
      <c r="B165" s="301"/>
      <c r="C165" s="301"/>
      <c r="D165" s="277"/>
      <c r="E165" s="766"/>
      <c r="F165" s="289"/>
      <c r="G165" s="289"/>
    </row>
    <row ht="13.2" r="166" spans="1:7" x14ac:dyDescent="0.25">
      <c r="A166" s="67" t="s">
        <v>1015</v>
      </c>
      <c r="B166" s="301"/>
      <c r="C166" s="301"/>
      <c r="D166" s="277"/>
      <c r="E166" s="766"/>
      <c r="F166" s="289"/>
      <c r="G166" s="289"/>
    </row>
    <row ht="13.2" r="167" spans="1:7" x14ac:dyDescent="0.25">
      <c r="A167" s="67" t="s">
        <v>1016</v>
      </c>
      <c r="B167" s="301"/>
      <c r="C167" s="301"/>
      <c r="D167" s="277"/>
      <c r="E167" s="766"/>
      <c r="F167" s="289"/>
      <c r="G167" s="289"/>
    </row>
    <row ht="13.2" r="168" spans="1:7" x14ac:dyDescent="0.25">
      <c r="A168" s="332" t="s">
        <v>1008</v>
      </c>
      <c r="B168" s="301"/>
      <c r="C168" s="301"/>
      <c r="D168" s="768"/>
      <c r="E168" s="766"/>
      <c r="F168" s="289"/>
      <c r="G168" s="289"/>
    </row>
    <row customHeight="1" ht="48" r="169" spans="1:7" x14ac:dyDescent="0.25">
      <c r="A169" s="1627" t="s">
        <v>1054</v>
      </c>
      <c r="B169" s="1628"/>
      <c r="C169" s="1628"/>
      <c r="D169" s="1628"/>
      <c r="E169" s="1629"/>
      <c r="F169" s="289"/>
    </row>
    <row customHeight="1" ht="36" r="170" spans="1:7" x14ac:dyDescent="0.25">
      <c r="A170" s="1627" t="s">
        <v>1055</v>
      </c>
      <c r="B170" s="1628"/>
      <c r="C170" s="1628"/>
      <c r="D170" s="1628"/>
      <c r="E170" s="1629"/>
      <c r="F170" s="289"/>
    </row>
    <row ht="13.2" r="171" spans="1:7" x14ac:dyDescent="0.25">
      <c r="A171" s="320" t="s">
        <v>1160</v>
      </c>
      <c r="B171" s="301"/>
      <c r="C171" s="301"/>
      <c r="D171" s="769"/>
      <c r="E171" s="770"/>
      <c r="F171" s="289"/>
      <c r="G171" s="289"/>
    </row>
    <row ht="13.2" r="172" spans="1:7" x14ac:dyDescent="0.25">
      <c r="A172" s="320" t="s">
        <v>1017</v>
      </c>
      <c r="B172" s="301"/>
      <c r="C172" s="301"/>
      <c r="D172" s="769"/>
      <c r="E172" s="770"/>
      <c r="F172" s="289"/>
      <c r="G172" s="289"/>
    </row>
    <row ht="13.2" r="173" spans="1:7" x14ac:dyDescent="0.25">
      <c r="A173" s="320" t="s">
        <v>1018</v>
      </c>
      <c r="B173" s="301"/>
      <c r="C173" s="301"/>
      <c r="D173" s="769"/>
      <c r="E173" s="770"/>
      <c r="F173" s="289"/>
      <c r="G173" s="289"/>
    </row>
    <row ht="13.2" r="174" spans="1:7" x14ac:dyDescent="0.25">
      <c r="A174" s="320" t="s">
        <v>231</v>
      </c>
      <c r="B174" s="301"/>
      <c r="C174" s="301"/>
      <c r="D174" s="768"/>
      <c r="E174" s="766"/>
      <c r="F174" s="289"/>
      <c r="G174" s="289"/>
    </row>
    <row ht="13.2" r="175" spans="1:7" x14ac:dyDescent="0.25">
      <c r="A175" s="320" t="s">
        <v>218</v>
      </c>
      <c r="B175" s="301"/>
      <c r="C175" s="301"/>
      <c r="D175" s="768"/>
      <c r="E175" s="766"/>
      <c r="F175" s="289"/>
      <c r="G175" s="289"/>
    </row>
    <row customHeight="1" ht="48" r="176" spans="1:7" thickBot="1" x14ac:dyDescent="0.3">
      <c r="A176" s="1621" t="s">
        <v>900</v>
      </c>
      <c r="B176" s="1622"/>
      <c r="C176" s="1622"/>
      <c r="D176" s="1622"/>
      <c r="E176" s="1623"/>
      <c r="F176" s="289"/>
      <c r="G176" s="289"/>
    </row>
    <row ht="10.8" r="177" thickTop="1" x14ac:dyDescent="0.2"/>
  </sheetData>
  <sheetProtection algorithmName="SHA-512" hashValue="ftO3eDgrBqTDTU8FEa1bo6G9dErrrcH7nXSxawuSxpBqnOUO0Di0mWww/D79PfLziENS6LoF656L8a8BXMuRKQ==" objects="1" saltValue="hn3wpm9g9+H003sVk29N0Q==" scenarios="1" sheet="1" spinCount="100000"/>
  <mergeCells count="4">
    <mergeCell ref="A176:E176"/>
    <mergeCell ref="A163:E163"/>
    <mergeCell ref="A169:E169"/>
    <mergeCell ref="A170:E170"/>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68"/>
  <sheetViews>
    <sheetView workbookViewId="0" zoomScaleNormal="100">
      <pane activePane="bottomLeft" topLeftCell="A5" ySplit="2748"/>
      <selection sqref="A1:XFD1048576"/>
      <selection activeCell="A5" pane="bottomLeft" sqref="A5"/>
    </sheetView>
  </sheetViews>
  <sheetFormatPr defaultColWidth="8.6640625" defaultRowHeight="10.199999999999999" x14ac:dyDescent="0.2"/>
  <cols>
    <col min="1" max="1" customWidth="true" style="294" width="40.6640625" collapsed="false"/>
    <col min="2" max="3" customWidth="true" style="294" width="4.6640625" collapsed="false"/>
    <col min="4" max="7" customWidth="true" style="771" width="13.6640625" collapsed="false"/>
    <col min="8" max="16384" style="294" width="8.6640625" collapsed="false"/>
  </cols>
  <sheetData>
    <row ht="46.8" r="1" spans="1:7" x14ac:dyDescent="0.3">
      <c r="A1" s="315" t="s">
        <v>1209</v>
      </c>
      <c r="B1" s="315"/>
      <c r="C1" s="315"/>
      <c r="D1" s="743"/>
      <c r="E1" s="743"/>
      <c r="F1" s="743"/>
      <c r="G1" s="743"/>
    </row>
    <row customHeight="1" ht="12" r="2" spans="1:7" thickBot="1" x14ac:dyDescent="0.25">
      <c r="A2" s="316"/>
      <c r="B2" s="316"/>
      <c r="C2" s="316"/>
    </row>
    <row customHeight="1" ht="30" r="3" spans="1:7" thickBot="1" thickTop="1" x14ac:dyDescent="0.25">
      <c r="A3" s="317"/>
      <c r="B3" s="316"/>
      <c r="C3" s="316"/>
      <c r="D3" s="774" t="s">
        <v>576</v>
      </c>
      <c r="E3" s="775"/>
      <c r="F3" s="776" t="s">
        <v>1210</v>
      </c>
      <c r="G3" s="777"/>
    </row>
    <row ht="33" r="4" spans="1:7" thickBot="1" thickTop="1" x14ac:dyDescent="0.25">
      <c r="A4" s="318" t="s">
        <v>242</v>
      </c>
      <c r="B4" s="1631" t="s">
        <v>233</v>
      </c>
      <c r="C4" s="1632"/>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customHeight="1" ht="12.75" r="39" spans="1:7" x14ac:dyDescent="0.2">
      <c r="A39" s="307" t="s">
        <v>147</v>
      </c>
      <c r="B39" s="785" t="s">
        <v>693</v>
      </c>
      <c r="C39" s="786" t="s">
        <v>694</v>
      </c>
      <c r="D39" s="787">
        <v>0.1220735785953177</v>
      </c>
      <c r="E39" s="756">
        <v>0.53321739130434775</v>
      </c>
      <c r="F39" s="788">
        <v>244.1471571906354</v>
      </c>
      <c r="G39" s="757">
        <v>2132.869565217391</v>
      </c>
    </row>
    <row customHeight="1" ht="12.75" r="40" spans="1:7" x14ac:dyDescent="0.2">
      <c r="A40" s="279" t="s">
        <v>830</v>
      </c>
      <c r="B40" s="785" t="s">
        <v>693</v>
      </c>
      <c r="C40" s="786" t="s">
        <v>29</v>
      </c>
      <c r="D40" s="787">
        <v>18.771428571428572</v>
      </c>
      <c r="E40" s="756">
        <v>78.84</v>
      </c>
      <c r="F40" s="788">
        <v>37542.857142857145</v>
      </c>
      <c r="G40" s="757">
        <v>315360</v>
      </c>
    </row>
    <row customHeight="1" ht="12.75" r="41" spans="1:7" x14ac:dyDescent="0.2">
      <c r="A41" s="279" t="s">
        <v>148</v>
      </c>
      <c r="B41" s="785" t="s">
        <v>693</v>
      </c>
      <c r="C41" s="786" t="s">
        <v>694</v>
      </c>
      <c r="D41" s="787">
        <v>4.1714285714285717</v>
      </c>
      <c r="E41" s="756">
        <v>17.520000000000003</v>
      </c>
      <c r="F41" s="788">
        <v>8342.8571428571431</v>
      </c>
      <c r="G41" s="757">
        <v>70080.000000000015</v>
      </c>
    </row>
    <row customHeight="1" ht="12.75" r="42" spans="1:7" x14ac:dyDescent="0.2">
      <c r="A42" s="279" t="s">
        <v>653</v>
      </c>
      <c r="B42" s="785" t="s">
        <v>695</v>
      </c>
      <c r="C42" s="786" t="s">
        <v>679</v>
      </c>
      <c r="D42" s="787" t="s">
        <v>1014</v>
      </c>
      <c r="E42" s="756" t="s">
        <v>1014</v>
      </c>
      <c r="F42" s="788" t="s">
        <v>1014</v>
      </c>
      <c r="G42" s="757" t="s">
        <v>1014</v>
      </c>
    </row>
    <row customHeight="1" ht="12.75" r="43" spans="1:7" x14ac:dyDescent="0.2">
      <c r="A43" s="279" t="s">
        <v>827</v>
      </c>
      <c r="B43" s="785" t="s">
        <v>695</v>
      </c>
      <c r="C43" s="786" t="s">
        <v>679</v>
      </c>
      <c r="D43" s="787" t="s">
        <v>1014</v>
      </c>
      <c r="E43" s="756" t="s">
        <v>1014</v>
      </c>
      <c r="F43" s="788" t="s">
        <v>1014</v>
      </c>
      <c r="G43" s="757" t="s">
        <v>1014</v>
      </c>
    </row>
    <row customHeight="1" ht="12.75" r="44" spans="1:7" x14ac:dyDescent="0.2">
      <c r="A44" s="279" t="s">
        <v>828</v>
      </c>
      <c r="B44" s="785" t="s">
        <v>695</v>
      </c>
      <c r="C44" s="786" t="s">
        <v>679</v>
      </c>
      <c r="D44" s="787" t="s">
        <v>1014</v>
      </c>
      <c r="E44" s="756" t="s">
        <v>1014</v>
      </c>
      <c r="F44" s="788" t="s">
        <v>1014</v>
      </c>
      <c r="G44" s="757" t="s">
        <v>1014</v>
      </c>
    </row>
    <row customHeight="1" ht="12.75" r="45" spans="1:7" x14ac:dyDescent="0.2">
      <c r="A45" s="279" t="s">
        <v>149</v>
      </c>
      <c r="B45" s="785" t="s">
        <v>695</v>
      </c>
      <c r="C45" s="786" t="s">
        <v>679</v>
      </c>
      <c r="D45" s="787" t="s">
        <v>1014</v>
      </c>
      <c r="E45" s="756" t="s">
        <v>1014</v>
      </c>
      <c r="F45" s="788" t="s">
        <v>1014</v>
      </c>
      <c r="G45" s="757" t="s">
        <v>1014</v>
      </c>
    </row>
    <row customHeight="1" ht="12.75" r="46" spans="1:7" x14ac:dyDescent="0.2">
      <c r="A46" s="279" t="s">
        <v>150</v>
      </c>
      <c r="B46" s="785" t="s">
        <v>695</v>
      </c>
      <c r="C46" s="786" t="s">
        <v>679</v>
      </c>
      <c r="D46" s="787" t="s">
        <v>1014</v>
      </c>
      <c r="E46" s="756" t="s">
        <v>1014</v>
      </c>
      <c r="F46" s="788" t="s">
        <v>1014</v>
      </c>
      <c r="G46" s="757" t="s">
        <v>1014</v>
      </c>
    </row>
    <row customHeight="1" ht="12.75" r="47" spans="1:7" x14ac:dyDescent="0.2">
      <c r="A47" s="279" t="s">
        <v>151</v>
      </c>
      <c r="B47" s="785" t="s">
        <v>695</v>
      </c>
      <c r="C47" s="786" t="s">
        <v>679</v>
      </c>
      <c r="D47" s="787" t="s">
        <v>1014</v>
      </c>
      <c r="E47" s="756" t="s">
        <v>1014</v>
      </c>
      <c r="F47" s="788" t="s">
        <v>1014</v>
      </c>
      <c r="G47" s="757" t="s">
        <v>1014</v>
      </c>
    </row>
    <row customHeight="1" ht="12.75" r="48" spans="1:7" x14ac:dyDescent="0.2">
      <c r="A48" s="279" t="s">
        <v>152</v>
      </c>
      <c r="B48" s="785" t="s">
        <v>693</v>
      </c>
      <c r="C48" s="786" t="s">
        <v>679</v>
      </c>
      <c r="D48" s="787">
        <v>0.16685714285714287</v>
      </c>
      <c r="E48" s="756">
        <v>0.7008000000000002</v>
      </c>
      <c r="F48" s="788">
        <v>333.71428571428572</v>
      </c>
      <c r="G48" s="757">
        <v>2803.2000000000007</v>
      </c>
    </row>
    <row customHeight="1" ht="12.75" r="49" spans="1:7" x14ac:dyDescent="0.2">
      <c r="A49" s="305" t="s">
        <v>105</v>
      </c>
      <c r="B49" s="785" t="s">
        <v>695</v>
      </c>
      <c r="C49" s="786" t="s">
        <v>679</v>
      </c>
      <c r="D49" s="787" t="s">
        <v>1014</v>
      </c>
      <c r="E49" s="756" t="s">
        <v>1014</v>
      </c>
      <c r="F49" s="788" t="s">
        <v>1014</v>
      </c>
      <c r="G49" s="757" t="s">
        <v>1014</v>
      </c>
    </row>
    <row customHeight="1" ht="12.75" r="50" spans="1:7" x14ac:dyDescent="0.2">
      <c r="A50" s="279" t="s">
        <v>106</v>
      </c>
      <c r="B50" s="785" t="s">
        <v>695</v>
      </c>
      <c r="C50" s="786" t="s">
        <v>694</v>
      </c>
      <c r="D50" s="787" t="s">
        <v>1014</v>
      </c>
      <c r="E50" s="756" t="s">
        <v>1014</v>
      </c>
      <c r="F50" s="788" t="s">
        <v>1014</v>
      </c>
      <c r="G50" s="757" t="s">
        <v>1014</v>
      </c>
    </row>
    <row customHeight="1" ht="12.75" r="51" spans="1:7" x14ac:dyDescent="0.2">
      <c r="A51" s="279" t="s">
        <v>153</v>
      </c>
      <c r="B51" s="785" t="s">
        <v>695</v>
      </c>
      <c r="C51" s="786" t="s">
        <v>679</v>
      </c>
      <c r="D51" s="787" t="s">
        <v>1014</v>
      </c>
      <c r="E51" s="756" t="s">
        <v>1014</v>
      </c>
      <c r="F51" s="788" t="s">
        <v>1014</v>
      </c>
      <c r="G51" s="757" t="s">
        <v>1014</v>
      </c>
    </row>
    <row customHeight="1" ht="12.75" r="52" spans="1:7" x14ac:dyDescent="0.2">
      <c r="A52" s="279" t="s">
        <v>401</v>
      </c>
      <c r="B52" s="785" t="s">
        <v>693</v>
      </c>
      <c r="C52" s="786" t="s">
        <v>694</v>
      </c>
      <c r="D52" s="787">
        <v>1.6898148148148143E-4</v>
      </c>
      <c r="E52" s="756">
        <v>2.0439999999999998E-3</v>
      </c>
      <c r="F52" s="788">
        <v>0.33796296296296285</v>
      </c>
      <c r="G52" s="757">
        <v>8.1759999999999984</v>
      </c>
    </row>
    <row customHeight="1" ht="12.75" r="53" spans="1:7" x14ac:dyDescent="0.2">
      <c r="A53" s="279" t="s">
        <v>154</v>
      </c>
      <c r="B53" s="785" t="s">
        <v>693</v>
      </c>
      <c r="C53" s="786" t="s">
        <v>679</v>
      </c>
      <c r="D53" s="787">
        <v>0.13369963369963367</v>
      </c>
      <c r="E53" s="756">
        <v>0.58399999999999996</v>
      </c>
      <c r="F53" s="788">
        <v>267.39926739926733</v>
      </c>
      <c r="G53" s="757">
        <v>2336</v>
      </c>
    </row>
    <row customHeight="1" ht="12.75" r="54" spans="1:7" x14ac:dyDescent="0.2">
      <c r="A54" s="279" t="s">
        <v>528</v>
      </c>
      <c r="B54" s="785" t="s">
        <v>693</v>
      </c>
      <c r="C54" s="786" t="s">
        <v>679</v>
      </c>
      <c r="D54" s="787">
        <v>4.679487179487179E-3</v>
      </c>
      <c r="E54" s="756">
        <v>2.044E-2</v>
      </c>
      <c r="F54" s="788">
        <v>9.3589743589743577</v>
      </c>
      <c r="G54" s="757">
        <v>81.759999999999991</v>
      </c>
    </row>
    <row customHeight="1" ht="12.75" r="55" spans="1:7" x14ac:dyDescent="0.2">
      <c r="A55" s="279" t="s">
        <v>155</v>
      </c>
      <c r="B55" s="785" t="s">
        <v>693</v>
      </c>
      <c r="C55" s="786" t="s">
        <v>694</v>
      </c>
      <c r="D55" s="787">
        <v>41.714285714285715</v>
      </c>
      <c r="E55" s="756">
        <v>175.20000000000002</v>
      </c>
      <c r="F55" s="788">
        <v>83428.571428571435</v>
      </c>
      <c r="G55" s="757">
        <v>700800</v>
      </c>
    </row>
    <row customHeight="1" ht="12.75" r="56" spans="1:7" x14ac:dyDescent="0.2">
      <c r="A56" s="279" t="s">
        <v>235</v>
      </c>
      <c r="B56" s="785" t="s">
        <v>693</v>
      </c>
      <c r="C56" s="786" t="s">
        <v>694</v>
      </c>
      <c r="D56" s="787">
        <v>25.028571428571428</v>
      </c>
      <c r="E56" s="756">
        <v>105.12000000000002</v>
      </c>
      <c r="F56" s="788">
        <v>50057.142857142855</v>
      </c>
      <c r="G56" s="757">
        <v>420480.00000000006</v>
      </c>
    </row>
    <row customHeight="1" ht="12.75" r="57" spans="1:7" x14ac:dyDescent="0.2">
      <c r="A57" s="279" t="s">
        <v>236</v>
      </c>
      <c r="B57" s="785" t="s">
        <v>693</v>
      </c>
      <c r="C57" s="786" t="s">
        <v>679</v>
      </c>
      <c r="D57" s="787">
        <v>0.25524475524475521</v>
      </c>
      <c r="E57" s="756">
        <v>1.1149090909090911</v>
      </c>
      <c r="F57" s="788">
        <v>510.48951048951039</v>
      </c>
      <c r="G57" s="757">
        <v>4459.636363636364</v>
      </c>
    </row>
    <row customHeight="1" ht="12.75" r="58" spans="1:7" x14ac:dyDescent="0.2">
      <c r="A58" s="279" t="s">
        <v>237</v>
      </c>
      <c r="B58" s="785" t="s">
        <v>695</v>
      </c>
      <c r="C58" s="786" t="s">
        <v>679</v>
      </c>
      <c r="D58" s="787" t="s">
        <v>1014</v>
      </c>
      <c r="E58" s="756" t="s">
        <v>1014</v>
      </c>
      <c r="F58" s="788" t="s">
        <v>1014</v>
      </c>
      <c r="G58" s="757" t="s">
        <v>1014</v>
      </c>
    </row>
    <row customHeight="1" ht="12.75" r="59" spans="1:7" x14ac:dyDescent="0.2">
      <c r="A59" s="279" t="s">
        <v>375</v>
      </c>
      <c r="B59" s="785" t="s">
        <v>695</v>
      </c>
      <c r="C59" s="786" t="s">
        <v>679</v>
      </c>
      <c r="D59" s="787" t="s">
        <v>1014</v>
      </c>
      <c r="E59" s="756" t="s">
        <v>1014</v>
      </c>
      <c r="F59" s="788" t="s">
        <v>1014</v>
      </c>
      <c r="G59" s="757" t="s">
        <v>1014</v>
      </c>
    </row>
    <row customHeight="1" ht="12.75" r="60" spans="1:7" x14ac:dyDescent="0.2">
      <c r="A60" s="279" t="s">
        <v>376</v>
      </c>
      <c r="B60" s="785" t="s">
        <v>1437</v>
      </c>
      <c r="C60" s="786" t="s">
        <v>679</v>
      </c>
      <c r="D60" s="787">
        <v>2.8945281522601105E-2</v>
      </c>
      <c r="E60" s="756">
        <v>0.12643298969072164</v>
      </c>
      <c r="F60" s="788">
        <v>57.890563045202207</v>
      </c>
      <c r="G60" s="757">
        <v>505.73195876288656</v>
      </c>
    </row>
    <row customHeight="1" ht="12.75" r="61" spans="1:7" x14ac:dyDescent="0.2">
      <c r="A61" s="279" t="s">
        <v>377</v>
      </c>
      <c r="B61" s="785" t="s">
        <v>695</v>
      </c>
      <c r="C61" s="786" t="s">
        <v>679</v>
      </c>
      <c r="D61" s="787" t="s">
        <v>1014</v>
      </c>
      <c r="E61" s="756" t="s">
        <v>1014</v>
      </c>
      <c r="F61" s="788" t="s">
        <v>1014</v>
      </c>
      <c r="G61" s="757" t="s">
        <v>1014</v>
      </c>
    </row>
    <row customHeight="1" ht="12.75" r="62" spans="1:7" x14ac:dyDescent="0.2">
      <c r="A62" s="279" t="s">
        <v>244</v>
      </c>
      <c r="B62" s="785" t="s">
        <v>693</v>
      </c>
      <c r="C62" s="786" t="s">
        <v>694</v>
      </c>
      <c r="D62" s="787">
        <v>1.7548076923076921</v>
      </c>
      <c r="E62" s="756">
        <v>7.665</v>
      </c>
      <c r="F62" s="788">
        <v>3509.6153846153838</v>
      </c>
      <c r="G62" s="757">
        <v>30660</v>
      </c>
    </row>
    <row customHeight="1" ht="12.75" r="63" spans="1:7" x14ac:dyDescent="0.2">
      <c r="A63" s="279" t="s">
        <v>245</v>
      </c>
      <c r="B63" s="785" t="s">
        <v>693</v>
      </c>
      <c r="C63" s="786" t="s">
        <v>694</v>
      </c>
      <c r="D63" s="787">
        <v>0.10798816568047337</v>
      </c>
      <c r="E63" s="756">
        <v>0.47169230769230774</v>
      </c>
      <c r="F63" s="788">
        <v>215.97633136094674</v>
      </c>
      <c r="G63" s="757">
        <v>1886.7692307692309</v>
      </c>
    </row>
    <row customHeight="1" ht="12.75" r="64" spans="1:7" x14ac:dyDescent="0.2">
      <c r="A64" s="279" t="s">
        <v>307</v>
      </c>
      <c r="B64" s="785" t="s">
        <v>693</v>
      </c>
      <c r="C64" s="786" t="s">
        <v>694</v>
      </c>
      <c r="D64" s="787">
        <v>41.714285714285715</v>
      </c>
      <c r="E64" s="756">
        <v>175.20000000000002</v>
      </c>
      <c r="F64" s="788">
        <v>83428.571428571435</v>
      </c>
      <c r="G64" s="757">
        <v>700800</v>
      </c>
    </row>
    <row customHeight="1" ht="12.75" r="65" spans="1:7" x14ac:dyDescent="0.2">
      <c r="A65" s="279" t="s">
        <v>308</v>
      </c>
      <c r="B65" s="785" t="s">
        <v>693</v>
      </c>
      <c r="C65" s="786" t="s">
        <v>694</v>
      </c>
      <c r="D65" s="787">
        <v>1.6685714285714286</v>
      </c>
      <c r="E65" s="756">
        <v>7.0080000000000009</v>
      </c>
      <c r="F65" s="788">
        <v>3337.1428571428573</v>
      </c>
      <c r="G65" s="757">
        <v>28032.000000000004</v>
      </c>
    </row>
    <row customHeight="1" ht="12.75" r="66" spans="1:7" x14ac:dyDescent="0.2">
      <c r="A66" s="279" t="s">
        <v>238</v>
      </c>
      <c r="B66" s="785" t="s">
        <v>693</v>
      </c>
      <c r="C66" s="786" t="s">
        <v>694</v>
      </c>
      <c r="D66" s="787">
        <v>16.685714285714287</v>
      </c>
      <c r="E66" s="756">
        <v>70.080000000000013</v>
      </c>
      <c r="F66" s="788">
        <v>33371.428571428572</v>
      </c>
      <c r="G66" s="757">
        <v>280320.00000000006</v>
      </c>
    </row>
    <row customHeight="1" ht="12.75" r="67" spans="1:7" x14ac:dyDescent="0.2">
      <c r="A67" s="279" t="s">
        <v>1002</v>
      </c>
      <c r="B67" s="785" t="s">
        <v>695</v>
      </c>
      <c r="C67" s="786" t="s">
        <v>679</v>
      </c>
      <c r="D67" s="787" t="s">
        <v>1014</v>
      </c>
      <c r="E67" s="756" t="s">
        <v>1014</v>
      </c>
      <c r="F67" s="788" t="s">
        <v>1014</v>
      </c>
      <c r="G67" s="757" t="s">
        <v>1014</v>
      </c>
    </row>
    <row customHeight="1" ht="12.75" r="68" spans="1:7" x14ac:dyDescent="0.2">
      <c r="A68" s="279" t="s">
        <v>107</v>
      </c>
      <c r="B68" s="785" t="s">
        <v>695</v>
      </c>
      <c r="C68" s="786" t="s">
        <v>679</v>
      </c>
      <c r="D68" s="787" t="s">
        <v>1014</v>
      </c>
      <c r="E68" s="756" t="s">
        <v>1014</v>
      </c>
      <c r="F68" s="788" t="s">
        <v>1014</v>
      </c>
      <c r="G68" s="757" t="s">
        <v>1014</v>
      </c>
    </row>
    <row customHeight="1" ht="12.75" r="69" spans="1:7" x14ac:dyDescent="0.2">
      <c r="A69" s="279" t="s">
        <v>1003</v>
      </c>
      <c r="B69" s="785" t="s">
        <v>693</v>
      </c>
      <c r="C69" s="786" t="s">
        <v>694</v>
      </c>
      <c r="D69" s="787">
        <v>0.28076923076923072</v>
      </c>
      <c r="E69" s="756">
        <v>1.2263999999999999</v>
      </c>
      <c r="F69" s="788">
        <v>561.53846153846143</v>
      </c>
      <c r="G69" s="757">
        <v>4905.5999999999995</v>
      </c>
    </row>
    <row customHeight="1" ht="12.75" r="70" spans="1:7" x14ac:dyDescent="0.2">
      <c r="A70" s="279" t="s">
        <v>309</v>
      </c>
      <c r="B70" s="785" t="s">
        <v>693</v>
      </c>
      <c r="C70" s="786" t="s">
        <v>694</v>
      </c>
      <c r="D70" s="787">
        <v>0.70192307692307676</v>
      </c>
      <c r="E70" s="756">
        <v>3.0660000000000003</v>
      </c>
      <c r="F70" s="788">
        <v>1403.8461538461536</v>
      </c>
      <c r="G70" s="757">
        <v>12264</v>
      </c>
    </row>
    <row customHeight="1" ht="12.75" r="71" spans="1:7" x14ac:dyDescent="0.2">
      <c r="A71" s="279" t="s">
        <v>1004</v>
      </c>
      <c r="B71" s="785" t="s">
        <v>695</v>
      </c>
      <c r="C71" s="786" t="s">
        <v>679</v>
      </c>
      <c r="D71" s="787" t="s">
        <v>1014</v>
      </c>
      <c r="E71" s="756" t="s">
        <v>1014</v>
      </c>
      <c r="F71" s="788" t="s">
        <v>1014</v>
      </c>
      <c r="G71" s="757" t="s">
        <v>1014</v>
      </c>
    </row>
    <row customHeight="1" ht="12.75" r="72" spans="1:7" x14ac:dyDescent="0.2">
      <c r="A72" s="279" t="s">
        <v>1005</v>
      </c>
      <c r="B72" s="785" t="s">
        <v>695</v>
      </c>
      <c r="C72" s="786" t="s">
        <v>679</v>
      </c>
      <c r="D72" s="787" t="s">
        <v>1014</v>
      </c>
      <c r="E72" s="756" t="s">
        <v>1014</v>
      </c>
      <c r="F72" s="788" t="s">
        <v>1014</v>
      </c>
      <c r="G72" s="757" t="s">
        <v>1014</v>
      </c>
    </row>
    <row customHeight="1" ht="12.75" r="73" spans="1:7" x14ac:dyDescent="0.2">
      <c r="A73" s="279" t="s">
        <v>1007</v>
      </c>
      <c r="B73" s="785" t="s">
        <v>695</v>
      </c>
      <c r="C73" s="786" t="s">
        <v>679</v>
      </c>
      <c r="D73" s="787" t="s">
        <v>1014</v>
      </c>
      <c r="E73" s="756" t="s">
        <v>1014</v>
      </c>
      <c r="F73" s="788" t="s">
        <v>1014</v>
      </c>
      <c r="G73" s="757" t="s">
        <v>1014</v>
      </c>
    </row>
    <row customHeight="1" ht="12.75" r="74" spans="1:7" x14ac:dyDescent="0.2">
      <c r="A74" s="279" t="s">
        <v>1006</v>
      </c>
      <c r="B74" s="785" t="s">
        <v>695</v>
      </c>
      <c r="C74" s="786" t="s">
        <v>679</v>
      </c>
      <c r="D74" s="787" t="s">
        <v>1014</v>
      </c>
      <c r="E74" s="756" t="s">
        <v>1014</v>
      </c>
      <c r="F74" s="788" t="s">
        <v>1014</v>
      </c>
      <c r="G74" s="757" t="s">
        <v>1014</v>
      </c>
    </row>
    <row customHeight="1" ht="12.75" r="75" spans="1:7" x14ac:dyDescent="0.2">
      <c r="A75" s="305" t="s">
        <v>108</v>
      </c>
      <c r="B75" s="785" t="s">
        <v>695</v>
      </c>
      <c r="C75" s="786" t="s">
        <v>679</v>
      </c>
      <c r="D75" s="787" t="s">
        <v>1014</v>
      </c>
      <c r="E75" s="756" t="s">
        <v>1014</v>
      </c>
      <c r="F75" s="788" t="s">
        <v>1014</v>
      </c>
      <c r="G75" s="757" t="s">
        <v>1014</v>
      </c>
    </row>
    <row customHeight="1" ht="12.75" r="76" spans="1:7" x14ac:dyDescent="0.2">
      <c r="A76" s="279" t="s">
        <v>310</v>
      </c>
      <c r="B76" s="785" t="s">
        <v>695</v>
      </c>
      <c r="C76" s="786" t="s">
        <v>679</v>
      </c>
      <c r="D76" s="787" t="s">
        <v>1014</v>
      </c>
      <c r="E76" s="756" t="s">
        <v>1014</v>
      </c>
      <c r="F76" s="788" t="s">
        <v>1014</v>
      </c>
      <c r="G76" s="757" t="s">
        <v>1014</v>
      </c>
    </row>
    <row customHeight="1" ht="12.75" r="77" spans="1:7" x14ac:dyDescent="0.2">
      <c r="A77" s="305" t="s">
        <v>109</v>
      </c>
      <c r="B77" s="785" t="s">
        <v>695</v>
      </c>
      <c r="C77" s="786" t="s">
        <v>679</v>
      </c>
      <c r="D77" s="787" t="s">
        <v>1014</v>
      </c>
      <c r="E77" s="756" t="s">
        <v>1014</v>
      </c>
      <c r="F77" s="788" t="s">
        <v>1014</v>
      </c>
      <c r="G77" s="757" t="s">
        <v>1014</v>
      </c>
    </row>
    <row customHeight="1" ht="12.75" r="78" spans="1:7" x14ac:dyDescent="0.2">
      <c r="A78" s="305" t="s">
        <v>110</v>
      </c>
      <c r="B78" s="785" t="s">
        <v>695</v>
      </c>
      <c r="C78" s="786" t="s">
        <v>679</v>
      </c>
      <c r="D78" s="787" t="s">
        <v>1014</v>
      </c>
      <c r="E78" s="756" t="s">
        <v>1014</v>
      </c>
      <c r="F78" s="788" t="s">
        <v>1014</v>
      </c>
      <c r="G78" s="757" t="s">
        <v>1014</v>
      </c>
    </row>
    <row customHeight="1" ht="12.75" r="79" spans="1:7" x14ac:dyDescent="0.2">
      <c r="A79" s="279" t="s">
        <v>402</v>
      </c>
      <c r="B79" s="785" t="s">
        <v>693</v>
      </c>
      <c r="C79" s="786" t="s">
        <v>694</v>
      </c>
      <c r="D79" s="787">
        <v>0.56153846153846143</v>
      </c>
      <c r="E79" s="756">
        <v>2.4527999999999999</v>
      </c>
      <c r="F79" s="788">
        <v>1123.0769230769229</v>
      </c>
      <c r="G79" s="757">
        <v>9811.1999999999989</v>
      </c>
    </row>
    <row customHeight="1" ht="12.75" r="80" spans="1:7" x14ac:dyDescent="0.2">
      <c r="A80" s="279" t="s">
        <v>635</v>
      </c>
      <c r="B80" s="785" t="s">
        <v>1437</v>
      </c>
      <c r="C80" s="786" t="s">
        <v>679</v>
      </c>
      <c r="D80" s="787">
        <v>7.3886639676113362E-6</v>
      </c>
      <c r="E80" s="756">
        <v>3.2273684210526324E-5</v>
      </c>
      <c r="F80" s="788">
        <v>1.4777327935222672E-2</v>
      </c>
      <c r="G80" s="757">
        <v>0.12909473684210529</v>
      </c>
    </row>
    <row customHeight="1" ht="12.75" r="81" spans="1:7" x14ac:dyDescent="0.2">
      <c r="A81" s="279" t="s">
        <v>111</v>
      </c>
      <c r="B81" s="785" t="s">
        <v>695</v>
      </c>
      <c r="C81" s="786" t="s">
        <v>679</v>
      </c>
      <c r="D81" s="787" t="s">
        <v>1014</v>
      </c>
      <c r="E81" s="756" t="s">
        <v>1014</v>
      </c>
      <c r="F81" s="788" t="s">
        <v>1014</v>
      </c>
      <c r="G81" s="757" t="s">
        <v>1014</v>
      </c>
    </row>
    <row customHeight="1" ht="12.75" r="82" spans="1:7" x14ac:dyDescent="0.2">
      <c r="A82" s="279" t="s">
        <v>384</v>
      </c>
      <c r="B82" s="785" t="s">
        <v>1437</v>
      </c>
      <c r="C82" s="786" t="s">
        <v>679</v>
      </c>
      <c r="D82" s="787" t="s">
        <v>1014</v>
      </c>
      <c r="E82" s="756" t="s">
        <v>1014</v>
      </c>
      <c r="F82" s="788" t="s">
        <v>1014</v>
      </c>
      <c r="G82" s="757" t="s">
        <v>1014</v>
      </c>
    </row>
    <row customHeight="1" ht="12.75" r="83" spans="1:7" x14ac:dyDescent="0.2">
      <c r="A83" s="279" t="s">
        <v>350</v>
      </c>
      <c r="B83" s="785" t="s">
        <v>695</v>
      </c>
      <c r="C83" s="786" t="s">
        <v>679</v>
      </c>
      <c r="D83" s="787" t="s">
        <v>1014</v>
      </c>
      <c r="E83" s="756" t="s">
        <v>1014</v>
      </c>
      <c r="F83" s="788" t="s">
        <v>1014</v>
      </c>
      <c r="G83" s="757" t="s">
        <v>1014</v>
      </c>
    </row>
    <row customHeight="1" ht="12.75" r="84" spans="1:7" x14ac:dyDescent="0.2">
      <c r="A84" s="279" t="s">
        <v>36</v>
      </c>
      <c r="B84" s="785" t="s">
        <v>693</v>
      </c>
      <c r="C84" s="786" t="s">
        <v>694</v>
      </c>
      <c r="D84" s="787" t="s">
        <v>1014</v>
      </c>
      <c r="E84" s="756" t="s">
        <v>1014</v>
      </c>
      <c r="F84" s="788" t="s">
        <v>1014</v>
      </c>
      <c r="G84" s="757" t="s">
        <v>1014</v>
      </c>
    </row>
    <row customHeight="1" ht="12.75" r="85" spans="1:7" x14ac:dyDescent="0.2">
      <c r="A85" s="279" t="s">
        <v>351</v>
      </c>
      <c r="B85" s="785" t="s">
        <v>693</v>
      </c>
      <c r="C85" s="786" t="s">
        <v>694</v>
      </c>
      <c r="D85" s="787">
        <v>11.230769230769232</v>
      </c>
      <c r="E85" s="756">
        <v>49.056000000000012</v>
      </c>
      <c r="F85" s="788">
        <v>22461.538461538465</v>
      </c>
      <c r="G85" s="757">
        <v>196224.00000000003</v>
      </c>
    </row>
    <row customHeight="1" ht="12.75" r="86" spans="1:7" x14ac:dyDescent="0.2">
      <c r="A86" s="279" t="s">
        <v>352</v>
      </c>
      <c r="B86" s="785" t="s">
        <v>695</v>
      </c>
      <c r="C86" s="786" t="s">
        <v>679</v>
      </c>
      <c r="D86" s="787" t="s">
        <v>1014</v>
      </c>
      <c r="E86" s="756" t="s">
        <v>1014</v>
      </c>
      <c r="F86" s="788" t="s">
        <v>1014</v>
      </c>
      <c r="G86" s="757" t="s">
        <v>1014</v>
      </c>
    </row>
    <row customHeight="1" ht="12.75" r="87" spans="1:7" x14ac:dyDescent="0.2">
      <c r="A87" s="279" t="s">
        <v>353</v>
      </c>
      <c r="B87" s="785" t="s">
        <v>693</v>
      </c>
      <c r="C87" s="786" t="s">
        <v>679</v>
      </c>
      <c r="D87" s="787">
        <v>33.371428571428574</v>
      </c>
      <c r="E87" s="756">
        <v>140.16000000000003</v>
      </c>
      <c r="F87" s="788">
        <v>66742.857142857145</v>
      </c>
      <c r="G87" s="757">
        <v>560640.00000000012</v>
      </c>
    </row>
    <row customHeight="1" ht="12.75" r="88" spans="1:7" x14ac:dyDescent="0.2">
      <c r="A88" s="279" t="s">
        <v>112</v>
      </c>
      <c r="B88" s="785" t="s">
        <v>695</v>
      </c>
      <c r="C88" s="786" t="s">
        <v>679</v>
      </c>
      <c r="D88" s="787" t="s">
        <v>1014</v>
      </c>
      <c r="E88" s="756" t="s">
        <v>1014</v>
      </c>
      <c r="F88" s="788" t="s">
        <v>1014</v>
      </c>
      <c r="G88" s="757" t="s">
        <v>1014</v>
      </c>
    </row>
    <row customHeight="1" ht="12.75" r="89" spans="1:7" x14ac:dyDescent="0.2">
      <c r="A89" s="279" t="s">
        <v>354</v>
      </c>
      <c r="B89" s="785" t="s">
        <v>1437</v>
      </c>
      <c r="C89" s="786" t="s">
        <v>679</v>
      </c>
      <c r="D89" s="787">
        <v>2.1597633136094673E-3</v>
      </c>
      <c r="E89" s="756">
        <v>9.4338461538461555E-3</v>
      </c>
      <c r="F89" s="788">
        <v>4.3195266272189343</v>
      </c>
      <c r="G89" s="757">
        <v>37.735384615384618</v>
      </c>
    </row>
    <row customHeight="1" ht="12.75" r="90" spans="1:7" x14ac:dyDescent="0.2">
      <c r="A90" s="279" t="s">
        <v>355</v>
      </c>
      <c r="B90" s="785" t="s">
        <v>1437</v>
      </c>
      <c r="C90" s="786" t="s">
        <v>679</v>
      </c>
      <c r="D90" s="787">
        <v>1.0798816568047336E-3</v>
      </c>
      <c r="E90" s="756">
        <v>4.7169230769230778E-3</v>
      </c>
      <c r="F90" s="788">
        <v>2.1597633136094672</v>
      </c>
      <c r="G90" s="757">
        <v>18.867692307692309</v>
      </c>
    </row>
    <row customHeight="1" ht="12.75" r="91" spans="1:7" x14ac:dyDescent="0.2">
      <c r="A91" s="279" t="s">
        <v>385</v>
      </c>
      <c r="B91" s="785" t="s">
        <v>1437</v>
      </c>
      <c r="C91" s="786" t="s">
        <v>679</v>
      </c>
      <c r="D91" s="787">
        <v>6.1036789297658853E-3</v>
      </c>
      <c r="E91" s="756">
        <v>2.666086956521739E-2</v>
      </c>
      <c r="F91" s="788">
        <v>12.20735785953177</v>
      </c>
      <c r="G91" s="757">
        <v>106.64347826086956</v>
      </c>
    </row>
    <row customHeight="1" ht="12.75" r="92" spans="1:7" x14ac:dyDescent="0.2">
      <c r="A92" s="279" t="s">
        <v>356</v>
      </c>
      <c r="B92" s="785" t="s">
        <v>1437</v>
      </c>
      <c r="C92" s="786" t="s">
        <v>679</v>
      </c>
      <c r="D92" s="787">
        <v>0.1276223776223776</v>
      </c>
      <c r="E92" s="756">
        <v>0.55745454545454554</v>
      </c>
      <c r="F92" s="788">
        <v>255.2447552447552</v>
      </c>
      <c r="G92" s="757">
        <v>2229.818181818182</v>
      </c>
    </row>
    <row customHeight="1" ht="12.75" r="93" spans="1:7" x14ac:dyDescent="0.2">
      <c r="A93" s="279" t="s">
        <v>378</v>
      </c>
      <c r="B93" s="785" t="s">
        <v>695</v>
      </c>
      <c r="C93" s="786" t="s">
        <v>679</v>
      </c>
      <c r="D93" s="787" t="s">
        <v>1014</v>
      </c>
      <c r="E93" s="756" t="s">
        <v>1014</v>
      </c>
      <c r="F93" s="788" t="s">
        <v>1014</v>
      </c>
      <c r="G93" s="757" t="s">
        <v>1014</v>
      </c>
    </row>
    <row customHeight="1" ht="12.75" r="94" spans="1:7" x14ac:dyDescent="0.2">
      <c r="A94" s="279" t="s">
        <v>357</v>
      </c>
      <c r="B94" s="785" t="s">
        <v>1437</v>
      </c>
      <c r="C94" s="786" t="s">
        <v>679</v>
      </c>
      <c r="D94" s="787">
        <v>0.25524475524475521</v>
      </c>
      <c r="E94" s="756">
        <v>1.1149090909090911</v>
      </c>
      <c r="F94" s="788">
        <v>510.48951048951039</v>
      </c>
      <c r="G94" s="757">
        <v>4459.636363636364</v>
      </c>
    </row>
    <row customHeight="1" ht="12.75" r="95" spans="1:7" x14ac:dyDescent="0.2">
      <c r="A95" s="279" t="s">
        <v>113</v>
      </c>
      <c r="B95" s="785" t="s">
        <v>695</v>
      </c>
      <c r="C95" s="786" t="s">
        <v>679</v>
      </c>
      <c r="D95" s="787" t="s">
        <v>1014</v>
      </c>
      <c r="E95" s="756" t="s">
        <v>1014</v>
      </c>
      <c r="F95" s="788" t="s">
        <v>1014</v>
      </c>
      <c r="G95" s="757" t="s">
        <v>1014</v>
      </c>
    </row>
    <row customHeight="1" ht="12.75" r="96" spans="1:7" x14ac:dyDescent="0.2">
      <c r="A96" s="279" t="s">
        <v>358</v>
      </c>
      <c r="B96" s="785" t="s">
        <v>695</v>
      </c>
      <c r="C96" s="786" t="s">
        <v>679</v>
      </c>
      <c r="D96" s="787" t="s">
        <v>1014</v>
      </c>
      <c r="E96" s="756" t="s">
        <v>1014</v>
      </c>
      <c r="F96" s="788" t="s">
        <v>1014</v>
      </c>
      <c r="G96" s="757" t="s">
        <v>1014</v>
      </c>
    </row>
    <row customHeight="1" ht="12.75" r="97" spans="1:7" x14ac:dyDescent="0.2">
      <c r="A97" s="279" t="s">
        <v>114</v>
      </c>
      <c r="B97" s="785" t="s">
        <v>695</v>
      </c>
      <c r="C97" s="786" t="s">
        <v>694</v>
      </c>
      <c r="D97" s="787" t="s">
        <v>1014</v>
      </c>
      <c r="E97" s="756" t="s">
        <v>1014</v>
      </c>
      <c r="F97" s="788" t="s">
        <v>1014</v>
      </c>
      <c r="G97" s="757" t="s">
        <v>1014</v>
      </c>
    </row>
    <row customHeight="1" ht="12.75" r="98" spans="1:7" x14ac:dyDescent="0.2">
      <c r="A98" s="279" t="s">
        <v>359</v>
      </c>
      <c r="B98" s="785" t="s">
        <v>695</v>
      </c>
      <c r="C98" s="786" t="s">
        <v>679</v>
      </c>
      <c r="D98" s="787" t="s">
        <v>1014</v>
      </c>
      <c r="E98" s="756" t="s">
        <v>1014</v>
      </c>
      <c r="F98" s="788" t="s">
        <v>1014</v>
      </c>
      <c r="G98" s="757" t="s">
        <v>1014</v>
      </c>
    </row>
    <row customHeight="1" ht="12.75" r="99" spans="1:7" x14ac:dyDescent="0.2">
      <c r="A99" s="279" t="s">
        <v>360</v>
      </c>
      <c r="B99" s="785" t="s">
        <v>695</v>
      </c>
      <c r="C99" s="786" t="s">
        <v>679</v>
      </c>
      <c r="D99" s="787" t="s">
        <v>1014</v>
      </c>
      <c r="E99" s="756" t="s">
        <v>1014</v>
      </c>
      <c r="F99" s="788" t="s">
        <v>1014</v>
      </c>
      <c r="G99" s="757" t="s">
        <v>1014</v>
      </c>
    </row>
    <row customHeight="1" ht="12.75" r="100" spans="1:7" x14ac:dyDescent="0.2">
      <c r="A100" s="279" t="s">
        <v>361</v>
      </c>
      <c r="B100" s="785" t="s">
        <v>695</v>
      </c>
      <c r="C100" s="786" t="s">
        <v>679</v>
      </c>
      <c r="D100" s="787" t="s">
        <v>1014</v>
      </c>
      <c r="E100" s="756" t="s">
        <v>1014</v>
      </c>
      <c r="F100" s="788" t="s">
        <v>1014</v>
      </c>
      <c r="G100" s="757" t="s">
        <v>1014</v>
      </c>
    </row>
    <row customHeight="1" ht="12.75" r="101" spans="1:7" x14ac:dyDescent="0.2">
      <c r="A101" s="279" t="s">
        <v>363</v>
      </c>
      <c r="B101" s="785" t="s">
        <v>693</v>
      </c>
      <c r="C101" s="786" t="s">
        <v>694</v>
      </c>
      <c r="D101" s="787">
        <v>1042.8571428571429</v>
      </c>
      <c r="E101" s="756">
        <v>4380</v>
      </c>
      <c r="F101" s="788">
        <v>2085714.2857142857</v>
      </c>
      <c r="G101" s="757">
        <v>17520000</v>
      </c>
    </row>
    <row customHeight="1" ht="12.75" r="102" spans="1:7" x14ac:dyDescent="0.2">
      <c r="A102" s="279" t="s">
        <v>364</v>
      </c>
      <c r="B102" s="785" t="s">
        <v>693</v>
      </c>
      <c r="C102" s="786" t="s">
        <v>694</v>
      </c>
      <c r="D102" s="787">
        <v>625.71428571428567</v>
      </c>
      <c r="E102" s="756">
        <v>2628.0000000000005</v>
      </c>
      <c r="F102" s="788">
        <v>1251428.5714285714</v>
      </c>
      <c r="G102" s="757">
        <v>10512000.000000002</v>
      </c>
    </row>
    <row customHeight="1" ht="12.75" r="103" spans="1:7" x14ac:dyDescent="0.2">
      <c r="A103" s="279" t="s">
        <v>365</v>
      </c>
      <c r="B103" s="785" t="s">
        <v>695</v>
      </c>
      <c r="C103" s="786" t="s">
        <v>679</v>
      </c>
      <c r="D103" s="787" t="s">
        <v>1014</v>
      </c>
      <c r="E103" s="756" t="s">
        <v>1014</v>
      </c>
      <c r="F103" s="788" t="s">
        <v>1014</v>
      </c>
      <c r="G103" s="757" t="s">
        <v>1014</v>
      </c>
    </row>
    <row customHeight="1" ht="12.75" r="104" spans="1:7" x14ac:dyDescent="0.2">
      <c r="A104" s="279" t="s">
        <v>366</v>
      </c>
      <c r="B104" s="785" t="s">
        <v>693</v>
      </c>
      <c r="C104" s="786" t="s">
        <v>694</v>
      </c>
      <c r="D104" s="787">
        <v>10.798816568047336</v>
      </c>
      <c r="E104" s="756">
        <v>47.169230769230772</v>
      </c>
      <c r="F104" s="788">
        <v>21597.633136094671</v>
      </c>
      <c r="G104" s="757">
        <v>188676.92307692309</v>
      </c>
    </row>
    <row customHeight="1" ht="12.75" r="105" spans="1:7" x14ac:dyDescent="0.2">
      <c r="A105" s="279" t="s">
        <v>362</v>
      </c>
      <c r="B105" s="785" t="s">
        <v>693</v>
      </c>
      <c r="C105" s="786" t="s">
        <v>694</v>
      </c>
      <c r="D105" s="787">
        <v>101.38888888888887</v>
      </c>
      <c r="E105" s="756">
        <v>525.6</v>
      </c>
      <c r="F105" s="788">
        <v>202777.77777777775</v>
      </c>
      <c r="G105" s="757">
        <v>2102400</v>
      </c>
    </row>
    <row customHeight="1" ht="12.75" r="106" spans="1:7" x14ac:dyDescent="0.2">
      <c r="A106" s="279" t="s">
        <v>631</v>
      </c>
      <c r="B106" s="785" t="s">
        <v>693</v>
      </c>
      <c r="C106" s="786" t="s">
        <v>679</v>
      </c>
      <c r="D106" s="787">
        <v>3.8726790450928386</v>
      </c>
      <c r="E106" s="756">
        <v>16.91586206896552</v>
      </c>
      <c r="F106" s="788">
        <v>7745.3580901856767</v>
      </c>
      <c r="G106" s="757">
        <v>67663.448275862072</v>
      </c>
    </row>
    <row customHeight="1" ht="12.75" r="107" spans="1:7" x14ac:dyDescent="0.2">
      <c r="A107" s="279" t="s">
        <v>632</v>
      </c>
      <c r="B107" s="785" t="s">
        <v>693</v>
      </c>
      <c r="C107" s="786" t="s">
        <v>679</v>
      </c>
      <c r="D107" s="787">
        <v>3.3371428571428572</v>
      </c>
      <c r="E107" s="756">
        <v>14.016000000000002</v>
      </c>
      <c r="F107" s="788">
        <v>6674.2857142857147</v>
      </c>
      <c r="G107" s="757">
        <v>56064.000000000007</v>
      </c>
    </row>
    <row customHeight="1" ht="12.75" r="108" spans="1:7" x14ac:dyDescent="0.2">
      <c r="A108" s="279" t="s">
        <v>506</v>
      </c>
      <c r="B108" s="785" t="s">
        <v>695</v>
      </c>
      <c r="C108" s="786" t="s">
        <v>679</v>
      </c>
      <c r="D108" s="787" t="s">
        <v>1014</v>
      </c>
      <c r="E108" s="756" t="s">
        <v>1014</v>
      </c>
      <c r="F108" s="788" t="s">
        <v>1014</v>
      </c>
      <c r="G108" s="757" t="s">
        <v>1014</v>
      </c>
    </row>
    <row customHeight="1" ht="12.75" r="109" spans="1:7" x14ac:dyDescent="0.2">
      <c r="A109" s="279" t="s">
        <v>507</v>
      </c>
      <c r="B109" s="785" t="s">
        <v>693</v>
      </c>
      <c r="C109" s="786" t="s">
        <v>679</v>
      </c>
      <c r="D109" s="787">
        <v>0.62571428571428567</v>
      </c>
      <c r="E109" s="756">
        <v>2.6280000000000006</v>
      </c>
      <c r="F109" s="788">
        <v>1251.4285714285713</v>
      </c>
      <c r="G109" s="757">
        <v>10512.000000000002</v>
      </c>
    </row>
    <row customHeight="1" ht="12.75" r="110" spans="1:7" x14ac:dyDescent="0.2">
      <c r="A110" s="279" t="s">
        <v>866</v>
      </c>
      <c r="B110" s="785" t="s">
        <v>695</v>
      </c>
      <c r="C110" s="786" t="s">
        <v>679</v>
      </c>
      <c r="D110" s="787" t="s">
        <v>1014</v>
      </c>
      <c r="E110" s="756" t="s">
        <v>1014</v>
      </c>
      <c r="F110" s="788" t="s">
        <v>1014</v>
      </c>
      <c r="G110" s="757" t="s">
        <v>1014</v>
      </c>
    </row>
    <row customHeight="1" ht="12.75" r="111" spans="1:7" x14ac:dyDescent="0.2">
      <c r="A111" s="305" t="s">
        <v>115</v>
      </c>
      <c r="B111" s="785" t="s">
        <v>693</v>
      </c>
      <c r="C111" s="786" t="s">
        <v>694</v>
      </c>
      <c r="D111" s="787">
        <v>7.0192307692307679E-2</v>
      </c>
      <c r="E111" s="756">
        <v>0.30659999999999998</v>
      </c>
      <c r="F111" s="788">
        <v>140.38461538461536</v>
      </c>
      <c r="G111" s="757">
        <v>1226.3999999999999</v>
      </c>
    </row>
    <row customHeight="1" ht="12.75" r="112" spans="1:7" x14ac:dyDescent="0.2">
      <c r="A112" s="305" t="s">
        <v>116</v>
      </c>
      <c r="B112" s="785" t="s">
        <v>695</v>
      </c>
      <c r="C112" s="786" t="s">
        <v>694</v>
      </c>
      <c r="D112" s="787" t="s">
        <v>1014</v>
      </c>
      <c r="E112" s="756" t="s">
        <v>1014</v>
      </c>
      <c r="F112" s="788" t="s">
        <v>1014</v>
      </c>
      <c r="G112" s="757" t="s">
        <v>1014</v>
      </c>
    </row>
    <row customHeight="1" ht="12.75" r="113" spans="1:7" x14ac:dyDescent="0.2">
      <c r="A113" s="305" t="s">
        <v>117</v>
      </c>
      <c r="B113" s="785" t="s">
        <v>693</v>
      </c>
      <c r="C113" s="786" t="s">
        <v>679</v>
      </c>
      <c r="D113" s="787">
        <v>5.1048951048951033E-2</v>
      </c>
      <c r="E113" s="756">
        <v>0.2229818181818182</v>
      </c>
      <c r="F113" s="788">
        <v>102.09790209790206</v>
      </c>
      <c r="G113" s="757">
        <v>891.92727272727279</v>
      </c>
    </row>
    <row customHeight="1" ht="12.75" r="114" spans="1:7" x14ac:dyDescent="0.2">
      <c r="A114" s="305" t="s">
        <v>118</v>
      </c>
      <c r="B114" s="785" t="s">
        <v>695</v>
      </c>
      <c r="C114" s="786" t="s">
        <v>679</v>
      </c>
      <c r="D114" s="787" t="s">
        <v>1014</v>
      </c>
      <c r="E114" s="756" t="s">
        <v>1014</v>
      </c>
      <c r="F114" s="788" t="s">
        <v>1014</v>
      </c>
      <c r="G114" s="757" t="s">
        <v>1014</v>
      </c>
    </row>
    <row customHeight="1" ht="12.75" r="115" spans="1:7" x14ac:dyDescent="0.2">
      <c r="A115" s="305" t="s">
        <v>119</v>
      </c>
      <c r="B115" s="785" t="s">
        <v>695</v>
      </c>
      <c r="C115" s="786" t="s">
        <v>679</v>
      </c>
      <c r="D115" s="787" t="s">
        <v>1014</v>
      </c>
      <c r="E115" s="756" t="s">
        <v>1014</v>
      </c>
      <c r="F115" s="788" t="s">
        <v>1014</v>
      </c>
      <c r="G115" s="757" t="s">
        <v>1014</v>
      </c>
    </row>
    <row customHeight="1" ht="12.75" r="116" spans="1:7" x14ac:dyDescent="0.2">
      <c r="A116" s="279" t="s">
        <v>508</v>
      </c>
      <c r="B116" s="785" t="s">
        <v>695</v>
      </c>
      <c r="C116" s="786" t="s">
        <v>679</v>
      </c>
      <c r="D116" s="787" t="s">
        <v>1014</v>
      </c>
      <c r="E116" s="756" t="s">
        <v>1014</v>
      </c>
      <c r="F116" s="788" t="s">
        <v>1014</v>
      </c>
      <c r="G116" s="757" t="s">
        <v>1014</v>
      </c>
    </row>
    <row customHeight="1" ht="12.75" r="117" spans="1:7" x14ac:dyDescent="0.2">
      <c r="A117" s="305" t="s">
        <v>120</v>
      </c>
      <c r="B117" s="785" t="s">
        <v>695</v>
      </c>
      <c r="C117" s="786" t="s">
        <v>679</v>
      </c>
      <c r="D117" s="787" t="s">
        <v>1014</v>
      </c>
      <c r="E117" s="756" t="s">
        <v>1014</v>
      </c>
      <c r="F117" s="788" t="s">
        <v>1014</v>
      </c>
      <c r="G117" s="757" t="s">
        <v>1014</v>
      </c>
    </row>
    <row customHeight="1" ht="12.75" r="118" spans="1:7" x14ac:dyDescent="0.2">
      <c r="A118" s="279" t="s">
        <v>241</v>
      </c>
      <c r="B118" s="785" t="s">
        <v>695</v>
      </c>
      <c r="C118" s="786" t="s">
        <v>679</v>
      </c>
      <c r="D118" s="787" t="s">
        <v>1014</v>
      </c>
      <c r="E118" s="756" t="s">
        <v>1014</v>
      </c>
      <c r="F118" s="788" t="s">
        <v>1014</v>
      </c>
      <c r="G118" s="757" t="s">
        <v>1014</v>
      </c>
    </row>
    <row customHeight="1" ht="12.75" r="119" spans="1:7" x14ac:dyDescent="0.2">
      <c r="A119" s="279" t="s">
        <v>509</v>
      </c>
      <c r="B119" s="785" t="s">
        <v>693</v>
      </c>
      <c r="C119" s="786" t="s">
        <v>679</v>
      </c>
      <c r="D119" s="787">
        <v>33.371428571428574</v>
      </c>
      <c r="E119" s="756">
        <v>140.16000000000003</v>
      </c>
      <c r="F119" s="788">
        <v>66742.857142857145</v>
      </c>
      <c r="G119" s="757">
        <v>560640.00000000012</v>
      </c>
    </row>
    <row customHeight="1" ht="12.75" r="120" spans="1:7" x14ac:dyDescent="0.2">
      <c r="A120" s="279" t="s">
        <v>510</v>
      </c>
      <c r="B120" s="785" t="s">
        <v>695</v>
      </c>
      <c r="C120" s="786" t="s">
        <v>679</v>
      </c>
      <c r="D120" s="787" t="s">
        <v>1014</v>
      </c>
      <c r="E120" s="756" t="s">
        <v>1014</v>
      </c>
      <c r="F120" s="788" t="s">
        <v>1014</v>
      </c>
      <c r="G120" s="757" t="s">
        <v>1014</v>
      </c>
    </row>
    <row customHeight="1" ht="12.75" r="121" spans="1:7" x14ac:dyDescent="0.2">
      <c r="A121" s="279" t="s">
        <v>379</v>
      </c>
      <c r="B121" s="785" t="s">
        <v>1437</v>
      </c>
      <c r="C121" s="786" t="s">
        <v>679</v>
      </c>
      <c r="D121" s="787">
        <v>4.9257759784075594E-2</v>
      </c>
      <c r="E121" s="756">
        <v>0.21515789473684219</v>
      </c>
      <c r="F121" s="788">
        <v>98.515519568151191</v>
      </c>
      <c r="G121" s="757">
        <v>860.63157894736878</v>
      </c>
    </row>
    <row customHeight="1" ht="12.75" r="122" spans="1:7" x14ac:dyDescent="0.2">
      <c r="A122" s="279" t="s">
        <v>121</v>
      </c>
      <c r="B122" s="785" t="s">
        <v>695</v>
      </c>
      <c r="C122" s="786" t="s">
        <v>694</v>
      </c>
      <c r="D122" s="787" t="s">
        <v>1014</v>
      </c>
      <c r="E122" s="756" t="s">
        <v>1014</v>
      </c>
      <c r="F122" s="788" t="s">
        <v>1014</v>
      </c>
      <c r="G122" s="757" t="s">
        <v>1014</v>
      </c>
    </row>
    <row customHeight="1" ht="12.75" r="123" spans="1:7" x14ac:dyDescent="0.2">
      <c r="A123" s="279" t="s">
        <v>511</v>
      </c>
      <c r="B123" s="785" t="s">
        <v>693</v>
      </c>
      <c r="C123" s="786" t="s">
        <v>679</v>
      </c>
      <c r="D123" s="787">
        <v>25.028571428571428</v>
      </c>
      <c r="E123" s="756">
        <v>105.12000000000002</v>
      </c>
      <c r="F123" s="788">
        <v>50057.142857142855</v>
      </c>
      <c r="G123" s="757">
        <v>420480.00000000006</v>
      </c>
    </row>
    <row customHeight="1" ht="12.75" r="124" spans="1:7" x14ac:dyDescent="0.2">
      <c r="A124" s="279" t="s">
        <v>512</v>
      </c>
      <c r="B124" s="785" t="s">
        <v>695</v>
      </c>
      <c r="C124" s="786" t="s">
        <v>679</v>
      </c>
      <c r="D124" s="787" t="s">
        <v>1014</v>
      </c>
      <c r="E124" s="756" t="s">
        <v>1014</v>
      </c>
      <c r="F124" s="788" t="s">
        <v>1014</v>
      </c>
      <c r="G124" s="757" t="s">
        <v>1014</v>
      </c>
    </row>
    <row customHeight="1" ht="12.75" r="125" spans="1:7" x14ac:dyDescent="0.2">
      <c r="A125" s="279" t="s">
        <v>867</v>
      </c>
      <c r="B125" s="785" t="s">
        <v>695</v>
      </c>
      <c r="C125" s="786" t="s">
        <v>679</v>
      </c>
      <c r="D125" s="787" t="s">
        <v>1014</v>
      </c>
      <c r="E125" s="756" t="s">
        <v>1014</v>
      </c>
      <c r="F125" s="788" t="s">
        <v>1014</v>
      </c>
      <c r="G125" s="757" t="s">
        <v>1014</v>
      </c>
    </row>
    <row customHeight="1" ht="12.75" r="126" spans="1:7" x14ac:dyDescent="0.2">
      <c r="A126" s="279" t="s">
        <v>122</v>
      </c>
      <c r="B126" s="785" t="s">
        <v>695</v>
      </c>
      <c r="C126" s="786" t="s">
        <v>679</v>
      </c>
      <c r="D126" s="787" t="s">
        <v>1014</v>
      </c>
      <c r="E126" s="756" t="s">
        <v>1014</v>
      </c>
      <c r="F126" s="788" t="s">
        <v>1014</v>
      </c>
      <c r="G126" s="757" t="s">
        <v>1014</v>
      </c>
    </row>
    <row customHeight="1" ht="12.75" r="127" spans="1:7" x14ac:dyDescent="0.2">
      <c r="A127" s="279" t="s">
        <v>513</v>
      </c>
      <c r="B127" s="785" t="s">
        <v>693</v>
      </c>
      <c r="C127" s="786" t="s">
        <v>694</v>
      </c>
      <c r="D127" s="787">
        <v>208.57142857142858</v>
      </c>
      <c r="E127" s="756">
        <v>876.00000000000011</v>
      </c>
      <c r="F127" s="788">
        <v>417142.85714285716</v>
      </c>
      <c r="G127" s="757">
        <v>3504000.0000000005</v>
      </c>
    </row>
    <row customHeight="1" ht="12.75" r="128" spans="1:7" x14ac:dyDescent="0.2">
      <c r="A128" s="279" t="s">
        <v>123</v>
      </c>
      <c r="B128" s="785" t="s">
        <v>695</v>
      </c>
      <c r="C128" s="786" t="s">
        <v>679</v>
      </c>
      <c r="D128" s="787" t="s">
        <v>1014</v>
      </c>
      <c r="E128" s="756" t="s">
        <v>1014</v>
      </c>
      <c r="F128" s="788" t="s">
        <v>1014</v>
      </c>
      <c r="G128" s="757" t="s">
        <v>1014</v>
      </c>
    </row>
    <row customHeight="1" ht="12.75" r="129" spans="1:7" x14ac:dyDescent="0.2">
      <c r="A129" s="279" t="s">
        <v>27</v>
      </c>
      <c r="B129" s="785" t="s">
        <v>693</v>
      </c>
      <c r="C129" s="786" t="s">
        <v>694</v>
      </c>
      <c r="D129" s="787">
        <v>3.7435897435897427</v>
      </c>
      <c r="E129" s="756">
        <v>16.352</v>
      </c>
      <c r="F129" s="788">
        <v>7487.1794871794855</v>
      </c>
      <c r="G129" s="757">
        <v>65408</v>
      </c>
    </row>
    <row customHeight="1" ht="12.75" r="130" spans="1:7" x14ac:dyDescent="0.2">
      <c r="A130" s="279" t="s">
        <v>514</v>
      </c>
      <c r="B130" s="785" t="s">
        <v>693</v>
      </c>
      <c r="C130" s="786" t="s">
        <v>694</v>
      </c>
      <c r="D130" s="787">
        <v>0.37941787941787936</v>
      </c>
      <c r="E130" s="756">
        <v>1.6572972972972972</v>
      </c>
      <c r="F130" s="788">
        <v>758.83575883575872</v>
      </c>
      <c r="G130" s="757">
        <v>6629.1891891891892</v>
      </c>
    </row>
    <row customHeight="1" ht="12.75" r="131" spans="1:7" x14ac:dyDescent="0.2">
      <c r="A131" s="279" t="s">
        <v>515</v>
      </c>
      <c r="B131" s="785" t="s">
        <v>693</v>
      </c>
      <c r="C131" s="786" t="s">
        <v>694</v>
      </c>
      <c r="D131" s="787">
        <v>4.8408488063660465E-2</v>
      </c>
      <c r="E131" s="756">
        <v>0.21144827586206896</v>
      </c>
      <c r="F131" s="788">
        <v>96.816976127320928</v>
      </c>
      <c r="G131" s="757">
        <v>845.79310344827582</v>
      </c>
    </row>
    <row customHeight="1" ht="12.75" r="132" spans="1:7" x14ac:dyDescent="0.2">
      <c r="A132" s="279" t="s">
        <v>516</v>
      </c>
      <c r="B132" s="785" t="s">
        <v>693</v>
      </c>
      <c r="C132" s="786" t="s">
        <v>694</v>
      </c>
      <c r="D132" s="787">
        <v>0.46027742749054212</v>
      </c>
      <c r="E132" s="756">
        <v>2.0104918032786885</v>
      </c>
      <c r="F132" s="788">
        <v>920.55485498108419</v>
      </c>
      <c r="G132" s="757">
        <v>8041.9672131147536</v>
      </c>
    </row>
    <row customHeight="1" ht="12.75" r="133" spans="1:7" x14ac:dyDescent="0.2">
      <c r="A133" s="279" t="s">
        <v>124</v>
      </c>
      <c r="B133" s="785" t="s">
        <v>695</v>
      </c>
      <c r="C133" s="786" t="s">
        <v>679</v>
      </c>
      <c r="D133" s="787" t="s">
        <v>1014</v>
      </c>
      <c r="E133" s="756" t="s">
        <v>1014</v>
      </c>
      <c r="F133" s="788" t="s">
        <v>1014</v>
      </c>
      <c r="G133" s="757" t="s">
        <v>1014</v>
      </c>
    </row>
    <row customHeight="1" ht="12.75" r="134" spans="1:7" x14ac:dyDescent="0.2">
      <c r="A134" s="305" t="s">
        <v>125</v>
      </c>
      <c r="B134" s="785" t="s">
        <v>695</v>
      </c>
      <c r="C134" s="786" t="s">
        <v>679</v>
      </c>
      <c r="D134" s="787" t="s">
        <v>1014</v>
      </c>
      <c r="E134" s="756" t="s">
        <v>1014</v>
      </c>
      <c r="F134" s="788" t="s">
        <v>1014</v>
      </c>
      <c r="G134" s="757" t="s">
        <v>1014</v>
      </c>
    </row>
    <row customHeight="1" ht="12.75" r="135" spans="1:7" x14ac:dyDescent="0.2">
      <c r="A135" s="279" t="s">
        <v>517</v>
      </c>
      <c r="B135" s="785" t="s">
        <v>695</v>
      </c>
      <c r="C135" s="786" t="s">
        <v>679</v>
      </c>
      <c r="D135" s="787" t="s">
        <v>1014</v>
      </c>
      <c r="E135" s="756" t="s">
        <v>1014</v>
      </c>
      <c r="F135" s="788" t="s">
        <v>1014</v>
      </c>
      <c r="G135" s="757" t="s">
        <v>1014</v>
      </c>
    </row>
    <row customHeight="1" ht="12.75" r="136" spans="1:7" x14ac:dyDescent="0.2">
      <c r="A136" s="279" t="s">
        <v>380</v>
      </c>
      <c r="B136" s="785" t="s">
        <v>693</v>
      </c>
      <c r="C136" s="786" t="s">
        <v>694</v>
      </c>
      <c r="D136" s="787">
        <v>1042.8571428571429</v>
      </c>
      <c r="E136" s="756">
        <v>4380</v>
      </c>
      <c r="F136" s="788">
        <v>2085714.2857142857</v>
      </c>
      <c r="G136" s="757">
        <v>17520000</v>
      </c>
    </row>
    <row customHeight="1" ht="12.75" r="137" spans="1:7" x14ac:dyDescent="0.2">
      <c r="A137" s="279" t="s">
        <v>28</v>
      </c>
      <c r="B137" s="785" t="s">
        <v>695</v>
      </c>
      <c r="C137" s="786" t="s">
        <v>679</v>
      </c>
      <c r="D137" s="787" t="s">
        <v>1014</v>
      </c>
      <c r="E137" s="756" t="s">
        <v>1014</v>
      </c>
      <c r="F137" s="788" t="s">
        <v>1014</v>
      </c>
      <c r="G137" s="757" t="s">
        <v>1014</v>
      </c>
    </row>
    <row customHeight="1" ht="12.75" r="138" spans="1:7" x14ac:dyDescent="0.2">
      <c r="A138" s="279" t="s">
        <v>66</v>
      </c>
      <c r="B138" s="785" t="s">
        <v>693</v>
      </c>
      <c r="C138" s="786" t="s">
        <v>694</v>
      </c>
      <c r="D138" s="787">
        <v>293.04285714285714</v>
      </c>
      <c r="E138" s="756">
        <v>1230.7800000000002</v>
      </c>
      <c r="F138" s="788">
        <v>586085.71428571432</v>
      </c>
      <c r="G138" s="757">
        <v>4923120.0000000009</v>
      </c>
    </row>
    <row customHeight="1" ht="12.75" r="139" spans="1:7" x14ac:dyDescent="0.2">
      <c r="A139" s="279" t="s">
        <v>65</v>
      </c>
      <c r="B139" s="785" t="s">
        <v>693</v>
      </c>
      <c r="C139" s="786" t="s">
        <v>694</v>
      </c>
      <c r="D139" s="787">
        <v>131.4</v>
      </c>
      <c r="E139" s="756">
        <v>551.88000000000011</v>
      </c>
      <c r="F139" s="788">
        <v>262800</v>
      </c>
      <c r="G139" s="757">
        <v>2207520.0000000005</v>
      </c>
    </row>
    <row customHeight="1" ht="12.75" r="140" spans="1:7" x14ac:dyDescent="0.2">
      <c r="A140" s="279" t="s">
        <v>825</v>
      </c>
      <c r="B140" s="785" t="s">
        <v>695</v>
      </c>
      <c r="C140" s="786" t="s">
        <v>694</v>
      </c>
      <c r="D140" s="787" t="s">
        <v>1014</v>
      </c>
      <c r="E140" s="756" t="s">
        <v>1014</v>
      </c>
      <c r="F140" s="788" t="s">
        <v>1014</v>
      </c>
      <c r="G140" s="757" t="s">
        <v>1014</v>
      </c>
    </row>
    <row customHeight="1" ht="12.75" r="141" spans="1:7" x14ac:dyDescent="0.2">
      <c r="A141" s="279" t="s">
        <v>868</v>
      </c>
      <c r="B141" s="785" t="s">
        <v>693</v>
      </c>
      <c r="C141" s="786" t="s">
        <v>679</v>
      </c>
      <c r="D141" s="787">
        <v>0.38726790450928372</v>
      </c>
      <c r="E141" s="756">
        <v>1.6915862068965515</v>
      </c>
      <c r="F141" s="788">
        <v>774.53580901856742</v>
      </c>
      <c r="G141" s="757">
        <v>6766.3448275862056</v>
      </c>
    </row>
    <row customHeight="1" ht="12.75" r="142" spans="1:7" x14ac:dyDescent="0.2">
      <c r="A142" s="279" t="s">
        <v>869</v>
      </c>
      <c r="B142" s="785" t="s">
        <v>693</v>
      </c>
      <c r="C142" s="786" t="s">
        <v>694</v>
      </c>
      <c r="D142" s="787">
        <v>1042.8571428571429</v>
      </c>
      <c r="E142" s="756">
        <v>4380</v>
      </c>
      <c r="F142" s="788">
        <v>2085714.2857142857</v>
      </c>
      <c r="G142" s="757">
        <v>17520000</v>
      </c>
    </row>
    <row customHeight="1" ht="12.75" r="143" spans="1:7" x14ac:dyDescent="0.2">
      <c r="A143" s="279" t="s">
        <v>518</v>
      </c>
      <c r="B143" s="785" t="s">
        <v>693</v>
      </c>
      <c r="C143" s="786" t="s">
        <v>694</v>
      </c>
      <c r="D143" s="787">
        <v>4.1714285714285718E-2</v>
      </c>
      <c r="E143" s="756">
        <v>0.17520000000000005</v>
      </c>
      <c r="F143" s="788">
        <v>83.428571428571431</v>
      </c>
      <c r="G143" s="757">
        <v>700.80000000000018</v>
      </c>
    </row>
    <row customHeight="1" ht="12.75" r="144" spans="1:7" x14ac:dyDescent="0.2">
      <c r="A144" s="279" t="s">
        <v>519</v>
      </c>
      <c r="B144" s="785" t="s">
        <v>693</v>
      </c>
      <c r="C144" s="786" t="s">
        <v>694</v>
      </c>
      <c r="D144" s="787">
        <v>0.41714285714285715</v>
      </c>
      <c r="E144" s="756">
        <v>1.7520000000000002</v>
      </c>
      <c r="F144" s="788">
        <v>834.28571428571433</v>
      </c>
      <c r="G144" s="757">
        <v>7008.0000000000009</v>
      </c>
    </row>
    <row customHeight="1" ht="12.75" r="145" spans="1:7" x14ac:dyDescent="0.2">
      <c r="A145" s="279" t="s">
        <v>520</v>
      </c>
      <c r="B145" s="785" t="s">
        <v>695</v>
      </c>
      <c r="C145" s="786" t="s">
        <v>679</v>
      </c>
      <c r="D145" s="787" t="s">
        <v>1014</v>
      </c>
      <c r="E145" s="756" t="s">
        <v>1014</v>
      </c>
      <c r="F145" s="788" t="s">
        <v>1014</v>
      </c>
      <c r="G145" s="757" t="s">
        <v>1014</v>
      </c>
    </row>
    <row customHeight="1" ht="12.75" r="146" spans="1:7" x14ac:dyDescent="0.2">
      <c r="A146" s="279" t="s">
        <v>521</v>
      </c>
      <c r="B146" s="785" t="s">
        <v>695</v>
      </c>
      <c r="C146" s="786" t="s">
        <v>679</v>
      </c>
      <c r="D146" s="787" t="s">
        <v>1014</v>
      </c>
      <c r="E146" s="756" t="s">
        <v>1014</v>
      </c>
      <c r="F146" s="788" t="s">
        <v>1014</v>
      </c>
      <c r="G146" s="757" t="s">
        <v>1014</v>
      </c>
    </row>
    <row customHeight="1" ht="12.75" r="147" spans="1:7" x14ac:dyDescent="0.2">
      <c r="A147" s="305" t="s">
        <v>126</v>
      </c>
      <c r="B147" s="785" t="s">
        <v>695</v>
      </c>
      <c r="C147" s="786" t="s">
        <v>679</v>
      </c>
      <c r="D147" s="787" t="s">
        <v>1014</v>
      </c>
      <c r="E147" s="756" t="s">
        <v>1014</v>
      </c>
      <c r="F147" s="788" t="s">
        <v>1014</v>
      </c>
      <c r="G147" s="757" t="s">
        <v>1014</v>
      </c>
    </row>
    <row customHeight="1" ht="12.75" r="148" spans="1:7" x14ac:dyDescent="0.2">
      <c r="A148" s="279" t="s">
        <v>127</v>
      </c>
      <c r="B148" s="785" t="s">
        <v>695</v>
      </c>
      <c r="C148" s="786" t="s">
        <v>679</v>
      </c>
      <c r="D148" s="787" t="s">
        <v>1014</v>
      </c>
      <c r="E148" s="756" t="s">
        <v>1014</v>
      </c>
      <c r="F148" s="788" t="s">
        <v>1014</v>
      </c>
      <c r="G148" s="757" t="s">
        <v>1014</v>
      </c>
    </row>
    <row customHeight="1" ht="12.75" r="149" spans="1:7" x14ac:dyDescent="0.2">
      <c r="A149" s="279" t="s">
        <v>128</v>
      </c>
      <c r="B149" s="785" t="s">
        <v>693</v>
      </c>
      <c r="C149" s="786" t="s">
        <v>694</v>
      </c>
      <c r="D149" s="787">
        <v>1.3518518518518518E-4</v>
      </c>
      <c r="E149" s="756">
        <v>1.6352000000000001E-3</v>
      </c>
      <c r="F149" s="788">
        <v>0.27037037037037037</v>
      </c>
      <c r="G149" s="757">
        <v>6.5407999999999999</v>
      </c>
    </row>
    <row customHeight="1" ht="12.75" r="150" spans="1:7" x14ac:dyDescent="0.2">
      <c r="A150" s="279" t="s">
        <v>129</v>
      </c>
      <c r="B150" s="785" t="s">
        <v>693</v>
      </c>
      <c r="C150" s="786" t="s">
        <v>694</v>
      </c>
      <c r="D150" s="787">
        <v>6.257142857142857E-2</v>
      </c>
      <c r="E150" s="756">
        <v>0.26280000000000003</v>
      </c>
      <c r="F150" s="788">
        <v>125.14285714285714</v>
      </c>
      <c r="G150" s="757">
        <v>1051.2</v>
      </c>
    </row>
    <row customHeight="1" ht="12.75" r="151" spans="1:7" x14ac:dyDescent="0.2">
      <c r="A151" s="279" t="s">
        <v>643</v>
      </c>
      <c r="B151" s="785" t="s">
        <v>1437</v>
      </c>
      <c r="C151" s="786" t="s">
        <v>679</v>
      </c>
      <c r="D151" s="787" t="s">
        <v>1014</v>
      </c>
      <c r="E151" s="756" t="s">
        <v>1014</v>
      </c>
      <c r="F151" s="788" t="s">
        <v>1014</v>
      </c>
      <c r="G151" s="757" t="s">
        <v>1014</v>
      </c>
    </row>
    <row customHeight="1" ht="12.75" r="152" spans="1:7" x14ac:dyDescent="0.2">
      <c r="A152" s="305" t="s">
        <v>999</v>
      </c>
      <c r="B152" s="785" t="s">
        <v>695</v>
      </c>
      <c r="C152" s="786" t="s">
        <v>679</v>
      </c>
      <c r="D152" s="787" t="s">
        <v>1014</v>
      </c>
      <c r="E152" s="756" t="s">
        <v>1014</v>
      </c>
      <c r="F152" s="788" t="s">
        <v>1014</v>
      </c>
      <c r="G152" s="757" t="s">
        <v>1014</v>
      </c>
    </row>
    <row customHeight="1" ht="12.75" r="153" spans="1:7" x14ac:dyDescent="0.2">
      <c r="A153" s="305" t="s">
        <v>644</v>
      </c>
      <c r="B153" s="785" t="s">
        <v>695</v>
      </c>
      <c r="C153" s="786" t="s">
        <v>679</v>
      </c>
      <c r="D153" s="787" t="s">
        <v>1014</v>
      </c>
      <c r="E153" s="756" t="s">
        <v>1014</v>
      </c>
      <c r="F153" s="788" t="s">
        <v>1014</v>
      </c>
      <c r="G153" s="757" t="s">
        <v>1014</v>
      </c>
    </row>
    <row customHeight="1" ht="12.75" r="154" spans="1:7" x14ac:dyDescent="0.2">
      <c r="A154" s="305" t="s">
        <v>646</v>
      </c>
      <c r="B154" s="785" t="s">
        <v>695</v>
      </c>
      <c r="C154" s="786" t="s">
        <v>679</v>
      </c>
      <c r="D154" s="787" t="s">
        <v>1014</v>
      </c>
      <c r="E154" s="756" t="s">
        <v>1014</v>
      </c>
      <c r="F154" s="788" t="s">
        <v>1014</v>
      </c>
      <c r="G154" s="757" t="s">
        <v>1014</v>
      </c>
    </row>
    <row customHeight="1" ht="12.75" r="155" spans="1:7" x14ac:dyDescent="0.2">
      <c r="A155" s="279" t="s">
        <v>522</v>
      </c>
      <c r="B155" s="785" t="s">
        <v>695</v>
      </c>
      <c r="C155" s="786" t="s">
        <v>679</v>
      </c>
      <c r="D155" s="787" t="s">
        <v>1014</v>
      </c>
      <c r="E155" s="756" t="s">
        <v>1014</v>
      </c>
      <c r="F155" s="788" t="s">
        <v>1014</v>
      </c>
      <c r="G155" s="757" t="s">
        <v>1014</v>
      </c>
    </row>
    <row customHeight="1" ht="12.75" r="156" spans="1:7" x14ac:dyDescent="0.2">
      <c r="A156" s="279" t="s">
        <v>523</v>
      </c>
      <c r="B156" s="785" t="s">
        <v>693</v>
      </c>
      <c r="C156" s="786" t="s">
        <v>29</v>
      </c>
      <c r="D156" s="787">
        <v>0.17</v>
      </c>
      <c r="E156" s="756">
        <v>2.7872727272727276</v>
      </c>
      <c r="F156" s="788">
        <v>340</v>
      </c>
      <c r="G156" s="757">
        <v>11149.09090909091</v>
      </c>
    </row>
    <row customHeight="1" ht="12.75" r="157" spans="1:7" x14ac:dyDescent="0.2">
      <c r="A157" s="279" t="s">
        <v>524</v>
      </c>
      <c r="B157" s="785" t="s">
        <v>693</v>
      </c>
      <c r="C157" s="786" t="s">
        <v>694</v>
      </c>
      <c r="D157" s="787">
        <v>20.857142857142858</v>
      </c>
      <c r="E157" s="756">
        <v>87.600000000000009</v>
      </c>
      <c r="F157" s="788">
        <v>41714.285714285717</v>
      </c>
      <c r="G157" s="757">
        <v>350400</v>
      </c>
    </row>
    <row customHeight="1" ht="12.75" r="158" spans="1:7" x14ac:dyDescent="0.2">
      <c r="A158" s="279" t="s">
        <v>525</v>
      </c>
      <c r="B158" s="785" t="s">
        <v>695</v>
      </c>
      <c r="C158" s="786" t="s">
        <v>679</v>
      </c>
      <c r="D158" s="787" t="s">
        <v>1014</v>
      </c>
      <c r="E158" s="756" t="s">
        <v>1014</v>
      </c>
      <c r="F158" s="788" t="s">
        <v>1014</v>
      </c>
      <c r="G158" s="757" t="s">
        <v>1014</v>
      </c>
    </row>
    <row customHeight="1" ht="25.5" r="159" spans="1:7" x14ac:dyDescent="0.2">
      <c r="A159" s="759" t="s">
        <v>656</v>
      </c>
      <c r="B159" s="791"/>
      <c r="C159" s="792"/>
      <c r="D159" s="788" t="s">
        <v>850</v>
      </c>
      <c r="E159" s="756" t="s">
        <v>850</v>
      </c>
      <c r="F159" s="788" t="s">
        <v>389</v>
      </c>
      <c r="G159" s="757" t="s">
        <v>850</v>
      </c>
    </row>
    <row customHeight="1" ht="12.75" r="160" spans="1:7" thickBot="1" x14ac:dyDescent="0.25">
      <c r="A160" s="319" t="s">
        <v>657</v>
      </c>
      <c r="B160" s="793"/>
      <c r="C160" s="794"/>
      <c r="D160" s="795" t="s">
        <v>850</v>
      </c>
      <c r="E160" s="761" t="s">
        <v>850</v>
      </c>
      <c r="F160" s="795" t="s">
        <v>850</v>
      </c>
      <c r="G160" s="762" t="s">
        <v>850</v>
      </c>
    </row>
    <row ht="10.8" r="161" spans="1:7" thickTop="1" x14ac:dyDescent="0.2">
      <c r="A161" s="66" t="s">
        <v>529</v>
      </c>
      <c r="B161" s="275"/>
      <c r="C161" s="275"/>
      <c r="D161" s="768"/>
      <c r="E161" s="768"/>
      <c r="F161" s="768"/>
      <c r="G161" s="796"/>
    </row>
    <row r="162" spans="1:7" x14ac:dyDescent="0.2">
      <c r="A162" s="67" t="s">
        <v>965</v>
      </c>
      <c r="B162" s="68"/>
      <c r="C162" s="68"/>
      <c r="D162" s="768"/>
      <c r="E162" s="768"/>
      <c r="F162" s="768"/>
      <c r="G162" s="796"/>
    </row>
    <row customHeight="1" ht="24.75" r="163" spans="1:7" x14ac:dyDescent="0.25">
      <c r="A163" s="1630" t="s">
        <v>1211</v>
      </c>
      <c r="B163" s="1628"/>
      <c r="C163" s="1628"/>
      <c r="D163" s="1628"/>
      <c r="E163" s="1628"/>
      <c r="F163" s="1628"/>
      <c r="G163" s="1629"/>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customHeight="1" ht="25.5" r="167" spans="1:7" thickBot="1" x14ac:dyDescent="0.3">
      <c r="A167" s="1633" t="s">
        <v>1213</v>
      </c>
      <c r="B167" s="1622"/>
      <c r="C167" s="1622"/>
      <c r="D167" s="1622"/>
      <c r="E167" s="1622"/>
      <c r="F167" s="1622"/>
      <c r="G167" s="1623"/>
    </row>
    <row ht="10.8" r="168" spans="1:7" thickTop="1" x14ac:dyDescent="0.2"/>
  </sheetData>
  <sheetProtection algorithmName="SHA-512" hashValue="usfpZpZf7eBnfq9ua0LIhwAK2IzbEzVHjyQ2+nvUhUtJi2QCkbDufnHnGJHYaMYU4n8QcTkWvVgz5YJ5i51q3A==" objects="1" saltValue="1UVuWxZZo6nyUthmh2kwuQ==" scenarios="1" sheet="1" spinCount="100000"/>
  <mergeCells count="3">
    <mergeCell ref="B4:C4"/>
    <mergeCell ref="A167:G167"/>
    <mergeCell ref="A163:G163"/>
  </mergeCells>
  <phoneticPr fontId="0" type="noConversion"/>
  <printOptions horizontalCentered="1"/>
  <pageMargins bottom="1" footer="0.5" header="0.5" left="0.92" right="0.41" top="0.53"/>
  <pageSetup fitToHeight="4" orientation="portrait" r:id="rId1" scale="86"/>
  <headerFooter alignWithMargins="0">
    <oddFooter><![CDATA[&LHawai'i DOH
Summer 2016 (rev Nov 2016)&C&8Page &P of &N&R&A]]></oddFooter>
  </headerFooter>
  <rowBreaks count="1" manualBreakCount="1">
    <brk id="155" man="1" max="16383"/>
  </rowBreaks>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pageSetUpPr fitToPage="1"/>
  </sheetPr>
  <dimension ref="A1:E172"/>
  <sheetViews>
    <sheetView workbookViewId="0" zoomScaleNormal="100">
      <pane activePane="bottomLeft" topLeftCell="A5" ySplit="2268"/>
      <selection sqref="A1:XFD1048576"/>
      <selection activeCell="A5" pane="bottomLeft" sqref="A5"/>
    </sheetView>
  </sheetViews>
  <sheetFormatPr defaultColWidth="8.6640625" defaultRowHeight="13.2" x14ac:dyDescent="0.25"/>
  <cols>
    <col min="1" max="1" customWidth="true" style="294" width="40.6640625" collapsed="false"/>
    <col min="2" max="4" customWidth="true" style="771" width="13.6640625" collapsed="false"/>
    <col min="5" max="6" customWidth="true" style="297" width="9.109375" collapsed="false"/>
    <col min="7" max="16384" style="294" width="8.6640625" collapsed="false"/>
  </cols>
  <sheetData>
    <row ht="33.6" r="1" spans="1:4" x14ac:dyDescent="0.3">
      <c r="A1" s="315" t="s">
        <v>889</v>
      </c>
      <c r="B1" s="743"/>
      <c r="C1" s="743"/>
      <c r="D1" s="743"/>
    </row>
    <row customHeight="1" ht="12" r="2" spans="1:4" thickBot="1" x14ac:dyDescent="0.3">
      <c r="A2" s="316"/>
    </row>
    <row customHeight="1" ht="30" r="3" spans="1:4" thickBot="1" thickTop="1" x14ac:dyDescent="0.3">
      <c r="A3" s="317"/>
      <c r="B3" s="797" t="s">
        <v>577</v>
      </c>
      <c r="C3" s="775"/>
      <c r="D3" s="777"/>
    </row>
    <row ht="23.4" r="4" spans="1:4" thickBot="1" thickTop="1" x14ac:dyDescent="0.3">
      <c r="A4" s="318" t="s">
        <v>242</v>
      </c>
      <c r="B4" s="778" t="s">
        <v>886</v>
      </c>
      <c r="C4" s="798" t="s">
        <v>887</v>
      </c>
      <c r="D4" s="799" t="s">
        <v>888</v>
      </c>
    </row>
    <row r="5" spans="1:4" x14ac:dyDescent="0.25">
      <c r="A5" s="309" t="s">
        <v>589</v>
      </c>
      <c r="B5" s="783">
        <v>15</v>
      </c>
      <c r="C5" s="753">
        <v>20</v>
      </c>
      <c r="D5" s="754">
        <v>15</v>
      </c>
    </row>
    <row r="6" spans="1:4" x14ac:dyDescent="0.25">
      <c r="A6" s="279" t="s">
        <v>590</v>
      </c>
      <c r="B6" s="787">
        <v>13</v>
      </c>
      <c r="C6" s="756">
        <v>307</v>
      </c>
      <c r="D6" s="757">
        <v>13</v>
      </c>
    </row>
    <row r="7" spans="1:4" x14ac:dyDescent="0.25">
      <c r="A7" s="279" t="s">
        <v>591</v>
      </c>
      <c r="B7" s="787">
        <v>1700</v>
      </c>
      <c r="C7" s="756">
        <v>1500</v>
      </c>
      <c r="D7" s="757">
        <v>1500</v>
      </c>
    </row>
    <row r="8" spans="1:4" x14ac:dyDescent="0.25">
      <c r="A8" s="279" t="s">
        <v>592</v>
      </c>
      <c r="B8" s="787">
        <v>2.5999999999999998E-5</v>
      </c>
      <c r="C8" s="756">
        <v>2.5999999999999998E-5</v>
      </c>
      <c r="D8" s="757">
        <v>2.5999999999999998E-5</v>
      </c>
    </row>
    <row r="9" spans="1:4" x14ac:dyDescent="0.25">
      <c r="A9" s="279" t="s">
        <v>171</v>
      </c>
      <c r="B9" s="787">
        <v>180.49450549450549</v>
      </c>
      <c r="C9" s="756">
        <v>700</v>
      </c>
      <c r="D9" s="757">
        <v>700</v>
      </c>
    </row>
    <row r="10" spans="1:4" x14ac:dyDescent="0.25">
      <c r="A10" s="305" t="s">
        <v>172</v>
      </c>
      <c r="B10" s="787">
        <v>18</v>
      </c>
      <c r="C10" s="756">
        <v>20</v>
      </c>
      <c r="D10" s="757">
        <v>18</v>
      </c>
    </row>
    <row r="11" spans="1:4" x14ac:dyDescent="0.25">
      <c r="A11" s="305" t="s">
        <v>103</v>
      </c>
      <c r="B11" s="787">
        <v>11</v>
      </c>
      <c r="C11" s="756">
        <v>11</v>
      </c>
      <c r="D11" s="757">
        <v>11</v>
      </c>
    </row>
    <row r="12" spans="1:4" x14ac:dyDescent="0.25">
      <c r="A12" s="279" t="s">
        <v>593</v>
      </c>
      <c r="B12" s="787">
        <v>0.02</v>
      </c>
      <c r="C12" s="756">
        <v>0.73</v>
      </c>
      <c r="D12" s="757">
        <v>0.02</v>
      </c>
    </row>
    <row r="13" spans="1:4" x14ac:dyDescent="0.25">
      <c r="A13" s="279" t="s">
        <v>594</v>
      </c>
      <c r="B13" s="787">
        <v>6</v>
      </c>
      <c r="C13" s="756">
        <v>30</v>
      </c>
      <c r="D13" s="757">
        <v>30</v>
      </c>
    </row>
    <row r="14" spans="1:4" x14ac:dyDescent="0.25">
      <c r="A14" s="279" t="s">
        <v>731</v>
      </c>
      <c r="B14" s="787">
        <v>0.14000000000000001</v>
      </c>
      <c r="C14" s="756">
        <v>0.14000000000000001</v>
      </c>
      <c r="D14" s="757">
        <v>0.14000000000000001</v>
      </c>
    </row>
    <row r="15" spans="1:4" x14ac:dyDescent="0.25">
      <c r="A15" s="279" t="s">
        <v>104</v>
      </c>
      <c r="B15" s="787">
        <v>3</v>
      </c>
      <c r="C15" s="756">
        <v>12</v>
      </c>
      <c r="D15" s="757">
        <v>12</v>
      </c>
    </row>
    <row r="16" spans="1:4" x14ac:dyDescent="0.25">
      <c r="A16" s="279" t="s">
        <v>732</v>
      </c>
      <c r="B16" s="787">
        <v>220</v>
      </c>
      <c r="C16" s="756">
        <v>220</v>
      </c>
      <c r="D16" s="757">
        <v>220</v>
      </c>
    </row>
    <row r="17" spans="1:4" x14ac:dyDescent="0.25">
      <c r="A17" s="279" t="s">
        <v>1245</v>
      </c>
      <c r="B17" s="787">
        <v>0.14000000000000001</v>
      </c>
      <c r="C17" s="756">
        <v>0.14000000000000001</v>
      </c>
      <c r="D17" s="757">
        <v>0.14000000000000001</v>
      </c>
    </row>
    <row r="18" spans="1:4" x14ac:dyDescent="0.25">
      <c r="A18" s="279" t="s">
        <v>733</v>
      </c>
      <c r="B18" s="787">
        <v>5</v>
      </c>
      <c r="C18" s="756">
        <v>13</v>
      </c>
      <c r="D18" s="757">
        <v>13</v>
      </c>
    </row>
    <row r="19" spans="1:4" x14ac:dyDescent="0.25">
      <c r="A19" s="279" t="s">
        <v>734</v>
      </c>
      <c r="B19" s="787">
        <v>1.1344740236530064E-2</v>
      </c>
      <c r="C19" s="756">
        <v>1.7999999999999999E-2</v>
      </c>
      <c r="D19" s="757">
        <v>1.7999999999999999E-2</v>
      </c>
    </row>
    <row r="20" spans="1:4" x14ac:dyDescent="0.25">
      <c r="A20" s="279" t="s">
        <v>735</v>
      </c>
      <c r="B20" s="787">
        <v>1.7999999999999999E-2</v>
      </c>
      <c r="C20" s="756">
        <v>1.7999999999999999E-2</v>
      </c>
      <c r="D20" s="757">
        <v>1.7999999999999999E-2</v>
      </c>
    </row>
    <row r="21" spans="1:4" x14ac:dyDescent="0.25">
      <c r="A21" s="279" t="s">
        <v>736</v>
      </c>
      <c r="B21" s="787">
        <v>1.7999999999999999E-2</v>
      </c>
      <c r="C21" s="756">
        <v>1.7999999999999999E-2</v>
      </c>
      <c r="D21" s="757">
        <v>1.7999999999999999E-2</v>
      </c>
    </row>
    <row r="22" spans="1:4" x14ac:dyDescent="0.25">
      <c r="A22" s="279" t="s">
        <v>737</v>
      </c>
      <c r="B22" s="787">
        <v>0.12999999999999998</v>
      </c>
      <c r="C22" s="756">
        <v>0.12999999999999998</v>
      </c>
      <c r="D22" s="757">
        <v>0.12999999999999998</v>
      </c>
    </row>
    <row r="23" spans="1:4" x14ac:dyDescent="0.25">
      <c r="A23" s="279" t="s">
        <v>738</v>
      </c>
      <c r="B23" s="787">
        <v>1.7999999999999999E-2</v>
      </c>
      <c r="C23" s="756">
        <v>1.7999999999999999E-2</v>
      </c>
      <c r="D23" s="757">
        <v>1.7999999999999999E-2</v>
      </c>
    </row>
    <row r="24" spans="1:4" x14ac:dyDescent="0.25">
      <c r="A24" s="279" t="s">
        <v>136</v>
      </c>
      <c r="B24" s="787">
        <v>3.7999999999999999E-2</v>
      </c>
      <c r="C24" s="756">
        <v>3.7999999999999999E-2</v>
      </c>
      <c r="D24" s="757">
        <v>3.7999999999999999E-2</v>
      </c>
    </row>
    <row r="25" spans="1:4" x14ac:dyDescent="0.25">
      <c r="A25" s="279" t="s">
        <v>243</v>
      </c>
      <c r="B25" s="787">
        <v>0.5</v>
      </c>
      <c r="C25" s="756">
        <v>0.5</v>
      </c>
      <c r="D25" s="757">
        <v>0.5</v>
      </c>
    </row>
    <row r="26" spans="1:4" x14ac:dyDescent="0.25">
      <c r="A26" s="279" t="s">
        <v>137</v>
      </c>
      <c r="B26" s="787">
        <v>1.3719999248219218E-2</v>
      </c>
      <c r="C26" s="756">
        <v>0.44</v>
      </c>
      <c r="D26" s="757">
        <v>0.44</v>
      </c>
    </row>
    <row r="27" spans="1:4" x14ac:dyDescent="0.25">
      <c r="A27" s="789" t="s">
        <v>1177</v>
      </c>
      <c r="B27" s="787">
        <v>0.37322971522061449</v>
      </c>
      <c r="C27" s="756">
        <v>0.37322971522061449</v>
      </c>
      <c r="D27" s="757">
        <v>0.37322971522061449</v>
      </c>
    </row>
    <row r="28" spans="1:4" x14ac:dyDescent="0.25">
      <c r="A28" s="279" t="s">
        <v>138</v>
      </c>
      <c r="B28" s="787">
        <v>2.2000000000000002</v>
      </c>
      <c r="C28" s="756">
        <v>2.2000000000000002</v>
      </c>
      <c r="D28" s="757">
        <v>2.2000000000000002</v>
      </c>
    </row>
    <row r="29" spans="1:4" x14ac:dyDescent="0.25">
      <c r="A29" s="279" t="s">
        <v>139</v>
      </c>
      <c r="B29" s="787">
        <v>4010.9890109890111</v>
      </c>
      <c r="C29" s="756">
        <v>1000</v>
      </c>
      <c r="D29" s="757">
        <v>1000</v>
      </c>
    </row>
    <row r="30" spans="1:4" x14ac:dyDescent="0.25">
      <c r="A30" s="279" t="s">
        <v>140</v>
      </c>
      <c r="B30" s="787">
        <v>0.13541237706225631</v>
      </c>
      <c r="C30" s="756">
        <v>340</v>
      </c>
      <c r="D30" s="757">
        <v>340</v>
      </c>
    </row>
    <row r="31" spans="1:4" x14ac:dyDescent="0.25">
      <c r="A31" s="279" t="s">
        <v>141</v>
      </c>
      <c r="B31" s="787">
        <v>80</v>
      </c>
      <c r="C31" s="756">
        <v>140</v>
      </c>
      <c r="D31" s="757">
        <v>140</v>
      </c>
    </row>
    <row r="32" spans="1:4" x14ac:dyDescent="0.25">
      <c r="A32" s="279" t="s">
        <v>142</v>
      </c>
      <c r="B32" s="787">
        <v>7.6041666666666679</v>
      </c>
      <c r="C32" s="756">
        <v>16</v>
      </c>
      <c r="D32" s="757">
        <v>16</v>
      </c>
    </row>
    <row r="33" spans="1:4" x14ac:dyDescent="0.25">
      <c r="A33" s="279" t="s">
        <v>143</v>
      </c>
      <c r="B33" s="787">
        <v>3</v>
      </c>
      <c r="C33" s="756">
        <v>9.3000000000000007</v>
      </c>
      <c r="D33" s="757">
        <v>3</v>
      </c>
    </row>
    <row r="34" spans="1:4" x14ac:dyDescent="0.25">
      <c r="A34" s="279" t="s">
        <v>144</v>
      </c>
      <c r="B34" s="787">
        <v>2.2999999999999998</v>
      </c>
      <c r="C34" s="756">
        <v>2.2999999999999998</v>
      </c>
      <c r="D34" s="757" t="s">
        <v>1473</v>
      </c>
    </row>
    <row r="35" spans="1:4" x14ac:dyDescent="0.25">
      <c r="A35" s="279" t="s">
        <v>655</v>
      </c>
      <c r="B35" s="787">
        <v>1.5999999999999999E-5</v>
      </c>
      <c r="C35" s="756">
        <v>1.5999999999999999E-5</v>
      </c>
      <c r="D35" s="757">
        <v>1.5999999999999999E-5</v>
      </c>
    </row>
    <row r="36" spans="1:4" x14ac:dyDescent="0.25">
      <c r="A36" s="279" t="s">
        <v>145</v>
      </c>
      <c r="B36" s="787">
        <v>0.38954108858057629</v>
      </c>
      <c r="C36" s="756">
        <v>19</v>
      </c>
      <c r="D36" s="757">
        <v>19</v>
      </c>
    </row>
    <row r="37" spans="1:4" x14ac:dyDescent="0.25">
      <c r="A37" s="279" t="s">
        <v>146</v>
      </c>
      <c r="B37" s="787">
        <v>25</v>
      </c>
      <c r="C37" s="756">
        <v>50</v>
      </c>
      <c r="D37" s="757">
        <v>25</v>
      </c>
    </row>
    <row r="38" spans="1:4" x14ac:dyDescent="0.25">
      <c r="A38" s="279" t="s">
        <v>829</v>
      </c>
      <c r="B38" s="787">
        <v>16</v>
      </c>
      <c r="C38" s="756">
        <v>16</v>
      </c>
      <c r="D38" s="757">
        <v>16</v>
      </c>
    </row>
    <row customHeight="1" ht="12.75" r="39" spans="1:4" x14ac:dyDescent="0.25">
      <c r="A39" s="800" t="s">
        <v>147</v>
      </c>
      <c r="B39" s="787">
        <v>5.0999999999999996</v>
      </c>
      <c r="C39" s="756">
        <v>5.0999999999999996</v>
      </c>
      <c r="D39" s="757">
        <v>5.0999999999999996</v>
      </c>
    </row>
    <row customHeight="1" ht="12.75" r="40" spans="1:4" x14ac:dyDescent="0.25">
      <c r="A40" s="789" t="s">
        <v>830</v>
      </c>
      <c r="B40" s="787">
        <v>187.71428571428572</v>
      </c>
      <c r="C40" s="756">
        <v>187.71428571428572</v>
      </c>
      <c r="D40" s="757">
        <v>187.71428571428572</v>
      </c>
    </row>
    <row customHeight="1" ht="12.75" r="41" spans="1:4" x14ac:dyDescent="0.25">
      <c r="A41" s="789" t="s">
        <v>148</v>
      </c>
      <c r="B41" s="787">
        <v>0.18</v>
      </c>
      <c r="C41" s="756">
        <v>0.18</v>
      </c>
      <c r="D41" s="757">
        <v>0.18</v>
      </c>
    </row>
    <row customHeight="1" ht="12.75" r="42" spans="1:4" x14ac:dyDescent="0.25">
      <c r="A42" s="789" t="s">
        <v>653</v>
      </c>
      <c r="B42" s="787">
        <v>11</v>
      </c>
      <c r="C42" s="756">
        <v>50</v>
      </c>
      <c r="D42" s="757">
        <v>11</v>
      </c>
    </row>
    <row customHeight="1" ht="12.75" r="43" spans="1:4" x14ac:dyDescent="0.25">
      <c r="A43" s="789" t="s">
        <v>827</v>
      </c>
      <c r="B43" s="787">
        <v>74</v>
      </c>
      <c r="C43" s="756">
        <v>20</v>
      </c>
      <c r="D43" s="757">
        <v>20</v>
      </c>
    </row>
    <row customHeight="1" ht="12.75" r="44" spans="1:4" x14ac:dyDescent="0.25">
      <c r="A44" s="789" t="s">
        <v>828</v>
      </c>
      <c r="B44" s="787">
        <v>4.3067846607669615</v>
      </c>
      <c r="C44" s="756">
        <v>50</v>
      </c>
      <c r="D44" s="757">
        <v>11</v>
      </c>
    </row>
    <row customHeight="1" ht="12.75" r="45" spans="1:4" x14ac:dyDescent="0.25">
      <c r="A45" s="789" t="s">
        <v>149</v>
      </c>
      <c r="B45" s="787">
        <v>1.7999999999999999E-2</v>
      </c>
      <c r="C45" s="756">
        <v>1.7999999999999999E-2</v>
      </c>
      <c r="D45" s="757">
        <v>1.7999999999999999E-2</v>
      </c>
    </row>
    <row customHeight="1" ht="12.75" r="46" spans="1:4" x14ac:dyDescent="0.25">
      <c r="A46" s="789" t="s">
        <v>150</v>
      </c>
      <c r="B46" s="787">
        <v>6.0164835164835164</v>
      </c>
      <c r="C46" s="756">
        <v>23</v>
      </c>
      <c r="D46" s="757">
        <v>19</v>
      </c>
    </row>
    <row customHeight="1" ht="12.75" r="47" spans="1:4" x14ac:dyDescent="0.25">
      <c r="A47" s="789" t="s">
        <v>151</v>
      </c>
      <c r="B47" s="787">
        <v>6</v>
      </c>
      <c r="C47" s="756">
        <v>2.9</v>
      </c>
      <c r="D47" s="757">
        <v>2.9</v>
      </c>
    </row>
    <row customHeight="1" ht="12.75" r="48" spans="1:4" x14ac:dyDescent="0.25">
      <c r="A48" s="789" t="s">
        <v>152</v>
      </c>
      <c r="B48" s="787">
        <v>5.2</v>
      </c>
      <c r="C48" s="756">
        <v>1</v>
      </c>
      <c r="D48" s="757">
        <v>1</v>
      </c>
    </row>
    <row customHeight="1" ht="12.75" r="49" spans="1:4" x14ac:dyDescent="0.25">
      <c r="A49" s="306" t="s">
        <v>105</v>
      </c>
      <c r="B49" s="787">
        <v>0.70825652469195688</v>
      </c>
      <c r="C49" s="756">
        <v>190</v>
      </c>
      <c r="D49" s="757">
        <v>79</v>
      </c>
    </row>
    <row customHeight="1" ht="12.75" r="50" spans="1:4" x14ac:dyDescent="0.25">
      <c r="A50" s="789" t="s">
        <v>106</v>
      </c>
      <c r="B50" s="787">
        <v>200</v>
      </c>
      <c r="C50" s="756">
        <v>300</v>
      </c>
      <c r="D50" s="757">
        <v>300</v>
      </c>
    </row>
    <row customHeight="1" ht="12.75" r="51" spans="1:4" x14ac:dyDescent="0.25">
      <c r="A51" s="789" t="s">
        <v>153</v>
      </c>
      <c r="B51" s="787">
        <v>2.9498525073746312E-3</v>
      </c>
      <c r="C51" s="756">
        <v>1.7999999999999999E-2</v>
      </c>
      <c r="D51" s="757">
        <v>1.7999999999999999E-2</v>
      </c>
    </row>
    <row customHeight="1" ht="12.75" r="52" spans="1:4" x14ac:dyDescent="0.25">
      <c r="A52" s="789" t="s">
        <v>401</v>
      </c>
      <c r="B52" s="787">
        <v>0.04</v>
      </c>
      <c r="C52" s="756">
        <v>0.04</v>
      </c>
      <c r="D52" s="757">
        <v>0.04</v>
      </c>
    </row>
    <row customHeight="1" ht="12.75" r="53" spans="1:4" x14ac:dyDescent="0.25">
      <c r="A53" s="789" t="s">
        <v>154</v>
      </c>
      <c r="B53" s="787">
        <v>0.2075585428821636</v>
      </c>
      <c r="C53" s="756">
        <v>13</v>
      </c>
      <c r="D53" s="757">
        <v>13</v>
      </c>
    </row>
    <row customHeight="1" ht="12.75" r="54" spans="1:4" x14ac:dyDescent="0.25">
      <c r="A54" s="789" t="s">
        <v>528</v>
      </c>
      <c r="B54" s="787">
        <v>0.04</v>
      </c>
      <c r="C54" s="756">
        <v>1400</v>
      </c>
      <c r="D54" s="757">
        <v>1400</v>
      </c>
    </row>
    <row customHeight="1" ht="12.75" r="55" spans="1:4" x14ac:dyDescent="0.25">
      <c r="A55" s="789" t="s">
        <v>155</v>
      </c>
      <c r="B55" s="787">
        <v>10</v>
      </c>
      <c r="C55" s="756">
        <v>10</v>
      </c>
      <c r="D55" s="757">
        <v>10</v>
      </c>
    </row>
    <row customHeight="1" ht="12.75" r="56" spans="1:4" x14ac:dyDescent="0.25">
      <c r="A56" s="789" t="s">
        <v>235</v>
      </c>
      <c r="B56" s="787">
        <v>22</v>
      </c>
      <c r="C56" s="756">
        <v>71</v>
      </c>
      <c r="D56" s="757">
        <v>22</v>
      </c>
    </row>
    <row customHeight="1" ht="12.75" r="57" spans="1:4" x14ac:dyDescent="0.25">
      <c r="A57" s="789" t="s">
        <v>236</v>
      </c>
      <c r="B57" s="787">
        <v>5</v>
      </c>
      <c r="C57" s="756">
        <v>11</v>
      </c>
      <c r="D57" s="757">
        <v>9.4</v>
      </c>
    </row>
    <row customHeight="1" ht="12.75" r="58" spans="1:4" x14ac:dyDescent="0.25">
      <c r="A58" s="789" t="s">
        <v>237</v>
      </c>
      <c r="B58" s="787">
        <v>7.0000000000000001E-3</v>
      </c>
      <c r="C58" s="756">
        <v>7.0000000000000001E-3</v>
      </c>
      <c r="D58" s="757">
        <v>7.0000000000000001E-3</v>
      </c>
    </row>
    <row customHeight="1" ht="12.75" r="59" spans="1:4" x14ac:dyDescent="0.25">
      <c r="A59" s="789" t="s">
        <v>375</v>
      </c>
      <c r="B59" s="787">
        <v>3.1E-4</v>
      </c>
      <c r="C59" s="756">
        <v>3.1E-4</v>
      </c>
      <c r="D59" s="757">
        <v>3.1E-4</v>
      </c>
    </row>
    <row customHeight="1" ht="12.75" r="60" spans="1:4" x14ac:dyDescent="0.25">
      <c r="A60" s="789" t="s">
        <v>376</v>
      </c>
      <c r="B60" s="787">
        <v>2.2000000000000001E-4</v>
      </c>
      <c r="C60" s="756">
        <v>2.2000000000000001E-4</v>
      </c>
      <c r="D60" s="757">
        <v>2.2000000000000001E-4</v>
      </c>
    </row>
    <row customHeight="1" ht="12.75" r="61" spans="1:4" x14ac:dyDescent="0.25">
      <c r="A61" s="789" t="s">
        <v>377</v>
      </c>
      <c r="B61" s="787">
        <v>7.9999999999999996E-6</v>
      </c>
      <c r="C61" s="756">
        <v>7.9999999999999996E-6</v>
      </c>
      <c r="D61" s="757">
        <v>7.9999999999999996E-6</v>
      </c>
    </row>
    <row customHeight="1" ht="12.75" r="62" spans="1:4" x14ac:dyDescent="0.25">
      <c r="A62" s="789" t="s">
        <v>244</v>
      </c>
      <c r="B62" s="787">
        <v>2.7925587871878932</v>
      </c>
      <c r="C62" s="756">
        <v>47</v>
      </c>
      <c r="D62" s="757">
        <v>47</v>
      </c>
    </row>
    <row customHeight="1" ht="12.75" r="63" spans="1:4" x14ac:dyDescent="0.25">
      <c r="A63" s="789" t="s">
        <v>245</v>
      </c>
      <c r="B63" s="787">
        <v>5</v>
      </c>
      <c r="C63" s="756">
        <v>79</v>
      </c>
      <c r="D63" s="757">
        <v>79</v>
      </c>
    </row>
    <row customHeight="1" ht="12.75" r="64" spans="1:4" x14ac:dyDescent="0.25">
      <c r="A64" s="789" t="s">
        <v>307</v>
      </c>
      <c r="B64" s="787">
        <v>0.6</v>
      </c>
      <c r="C64" s="756">
        <v>0.6</v>
      </c>
      <c r="D64" s="757">
        <v>0.6</v>
      </c>
    </row>
    <row customHeight="1" ht="12.75" r="65" spans="1:4" x14ac:dyDescent="0.25">
      <c r="A65" s="789" t="s">
        <v>308</v>
      </c>
      <c r="B65" s="787">
        <v>70</v>
      </c>
      <c r="C65" s="756">
        <v>620</v>
      </c>
      <c r="D65" s="757">
        <v>620</v>
      </c>
    </row>
    <row customHeight="1" ht="12.75" r="66" spans="1:4" x14ac:dyDescent="0.25">
      <c r="A66" s="789" t="s">
        <v>238</v>
      </c>
      <c r="B66" s="787">
        <v>100</v>
      </c>
      <c r="C66" s="756">
        <v>260</v>
      </c>
      <c r="D66" s="757">
        <v>260</v>
      </c>
    </row>
    <row customHeight="1" ht="12.75" r="67" spans="1:4" x14ac:dyDescent="0.25">
      <c r="A67" s="789" t="s">
        <v>1002</v>
      </c>
      <c r="B67" s="787">
        <v>0.3</v>
      </c>
      <c r="C67" s="756">
        <v>0.3</v>
      </c>
      <c r="D67" s="757">
        <v>0.3</v>
      </c>
    </row>
    <row customHeight="1" ht="12.75" r="68" spans="1:4" x14ac:dyDescent="0.25">
      <c r="A68" s="789" t="s">
        <v>107</v>
      </c>
      <c r="B68" s="787">
        <v>70</v>
      </c>
      <c r="C68" s="756">
        <v>70</v>
      </c>
      <c r="D68" s="757">
        <v>70</v>
      </c>
    </row>
    <row customHeight="1" ht="12.75" r="69" spans="1:4" x14ac:dyDescent="0.25">
      <c r="A69" s="789" t="s">
        <v>1003</v>
      </c>
      <c r="B69" s="787">
        <v>5</v>
      </c>
      <c r="C69" s="756">
        <v>10</v>
      </c>
      <c r="D69" s="757">
        <v>10</v>
      </c>
    </row>
    <row customHeight="1" ht="12.75" r="70" spans="1:4" x14ac:dyDescent="0.25">
      <c r="A70" s="789" t="s">
        <v>309</v>
      </c>
      <c r="B70" s="787">
        <v>0.50102951269732321</v>
      </c>
      <c r="C70" s="756">
        <v>0.06</v>
      </c>
      <c r="D70" s="757">
        <v>0.06</v>
      </c>
    </row>
    <row customHeight="1" ht="12.75" r="71" spans="1:4" x14ac:dyDescent="0.25">
      <c r="A71" s="789" t="s">
        <v>1004</v>
      </c>
      <c r="B71" s="787">
        <v>2.5000000000000001E-5</v>
      </c>
      <c r="C71" s="756">
        <v>2.5000000000000001E-5</v>
      </c>
      <c r="D71" s="757">
        <v>2.5000000000000001E-5</v>
      </c>
    </row>
    <row customHeight="1" ht="12.75" r="72" spans="1:4" x14ac:dyDescent="0.25">
      <c r="A72" s="789" t="s">
        <v>1005</v>
      </c>
      <c r="B72" s="787">
        <v>220</v>
      </c>
      <c r="C72" s="756">
        <v>210</v>
      </c>
      <c r="D72" s="757">
        <v>210</v>
      </c>
    </row>
    <row customHeight="1" ht="12.75" r="73" spans="1:4" x14ac:dyDescent="0.25">
      <c r="A73" s="789" t="s">
        <v>1007</v>
      </c>
      <c r="B73" s="787">
        <v>120</v>
      </c>
      <c r="C73" s="756">
        <v>120</v>
      </c>
      <c r="D73" s="757">
        <v>120</v>
      </c>
    </row>
    <row customHeight="1" ht="12.75" r="74" spans="1:4" x14ac:dyDescent="0.25">
      <c r="A74" s="789" t="s">
        <v>1006</v>
      </c>
      <c r="B74" s="787">
        <v>1100</v>
      </c>
      <c r="C74" s="756">
        <v>2900</v>
      </c>
      <c r="D74" s="757">
        <v>1100</v>
      </c>
    </row>
    <row customHeight="1" ht="12.75" r="75" spans="1:4" x14ac:dyDescent="0.25">
      <c r="A75" s="306" t="s">
        <v>108</v>
      </c>
      <c r="B75" s="787">
        <v>2.0054945054945055</v>
      </c>
      <c r="C75" s="756">
        <v>10</v>
      </c>
      <c r="D75" s="757">
        <v>10</v>
      </c>
    </row>
    <row customHeight="1" ht="12.75" r="76" spans="1:4" x14ac:dyDescent="0.25">
      <c r="A76" s="789" t="s">
        <v>310</v>
      </c>
      <c r="B76" s="787">
        <v>40.109890109890109</v>
      </c>
      <c r="C76" s="756">
        <v>14.3</v>
      </c>
      <c r="D76" s="757">
        <v>14.3</v>
      </c>
    </row>
    <row customHeight="1" ht="12.75" r="77" spans="1:4" x14ac:dyDescent="0.25">
      <c r="A77" s="306" t="s">
        <v>109</v>
      </c>
      <c r="B77" s="787">
        <v>0.25131683134230731</v>
      </c>
      <c r="C77" s="756">
        <v>3</v>
      </c>
      <c r="D77" s="757">
        <v>3</v>
      </c>
    </row>
    <row customHeight="1" ht="12.75" r="78" spans="1:4" x14ac:dyDescent="0.25">
      <c r="A78" s="306" t="s">
        <v>110</v>
      </c>
      <c r="B78" s="787">
        <v>5.1938811810743515E-2</v>
      </c>
      <c r="C78" s="756">
        <v>81</v>
      </c>
      <c r="D78" s="757">
        <v>81</v>
      </c>
    </row>
    <row customHeight="1" ht="12.75" r="79" spans="1:4" x14ac:dyDescent="0.25">
      <c r="A79" s="789" t="s">
        <v>402</v>
      </c>
      <c r="B79" s="787">
        <v>0.45998739760554502</v>
      </c>
      <c r="C79" s="756">
        <v>50000</v>
      </c>
      <c r="D79" s="757">
        <v>50000</v>
      </c>
    </row>
    <row customHeight="1" ht="12.75" r="80" spans="1:4" x14ac:dyDescent="0.25">
      <c r="A80" s="279" t="s">
        <v>635</v>
      </c>
      <c r="B80" s="787">
        <v>3.1E-9</v>
      </c>
      <c r="C80" s="756">
        <v>3.1E-9</v>
      </c>
      <c r="D80" s="757">
        <v>3.1E-9</v>
      </c>
    </row>
    <row customHeight="1" ht="12.75" r="81" spans="1:4" x14ac:dyDescent="0.25">
      <c r="A81" s="789" t="s">
        <v>111</v>
      </c>
      <c r="B81" s="787">
        <v>40.109890109890109</v>
      </c>
      <c r="C81" s="756">
        <v>60</v>
      </c>
      <c r="D81" s="757">
        <v>60</v>
      </c>
    </row>
    <row customHeight="1" ht="12.75" r="82" spans="1:4" x14ac:dyDescent="0.25">
      <c r="A82" s="789" t="s">
        <v>384</v>
      </c>
      <c r="B82" s="787">
        <v>5.6000000000000001E-2</v>
      </c>
      <c r="C82" s="756">
        <v>8.6999999999999994E-3</v>
      </c>
      <c r="D82" s="757">
        <v>8.6999999999999994E-3</v>
      </c>
    </row>
    <row customHeight="1" ht="12.75" r="83" spans="1:4" x14ac:dyDescent="0.25">
      <c r="A83" s="789" t="s">
        <v>350</v>
      </c>
      <c r="B83" s="787">
        <v>2.3E-3</v>
      </c>
      <c r="C83" s="756">
        <v>2.3E-3</v>
      </c>
      <c r="D83" s="757">
        <v>2.3E-3</v>
      </c>
    </row>
    <row customHeight="1" ht="12.75" r="84" spans="1:4" x14ac:dyDescent="0.25">
      <c r="A84" s="789" t="s">
        <v>36</v>
      </c>
      <c r="B84" s="787">
        <v>50000</v>
      </c>
      <c r="C84" s="756">
        <v>50000</v>
      </c>
      <c r="D84" s="757">
        <v>50000</v>
      </c>
    </row>
    <row customHeight="1" ht="12.75" r="85" spans="1:4" x14ac:dyDescent="0.25">
      <c r="A85" s="789" t="s">
        <v>351</v>
      </c>
      <c r="B85" s="787">
        <v>30</v>
      </c>
      <c r="C85" s="756">
        <v>7.3</v>
      </c>
      <c r="D85" s="757">
        <v>7.3</v>
      </c>
    </row>
    <row customHeight="1" ht="12.75" r="86" spans="1:4" x14ac:dyDescent="0.25">
      <c r="A86" s="789" t="s">
        <v>352</v>
      </c>
      <c r="B86" s="787">
        <v>0.8</v>
      </c>
      <c r="C86" s="756">
        <v>7.1</v>
      </c>
      <c r="D86" s="757">
        <v>0.8</v>
      </c>
    </row>
    <row customHeight="1" ht="12.75" r="87" spans="1:4" x14ac:dyDescent="0.25">
      <c r="A87" s="789" t="s">
        <v>353</v>
      </c>
      <c r="B87" s="787">
        <v>19</v>
      </c>
      <c r="C87" s="756">
        <v>3.9</v>
      </c>
      <c r="D87" s="757">
        <v>3.9</v>
      </c>
    </row>
    <row customHeight="1" ht="12.75" r="88" spans="1:4" x14ac:dyDescent="0.25">
      <c r="A88" s="789" t="s">
        <v>112</v>
      </c>
      <c r="B88" s="787">
        <v>700</v>
      </c>
      <c r="C88" s="756">
        <v>1800</v>
      </c>
      <c r="D88" s="757">
        <v>1800</v>
      </c>
    </row>
    <row customHeight="1" ht="12.75" r="89" spans="1:4" x14ac:dyDescent="0.25">
      <c r="A89" s="789" t="s">
        <v>354</v>
      </c>
      <c r="B89" s="787">
        <v>9.0000000000000006E-5</v>
      </c>
      <c r="C89" s="756">
        <v>9.0000000000000006E-5</v>
      </c>
      <c r="D89" s="757">
        <v>9.0000000000000006E-5</v>
      </c>
    </row>
    <row customHeight="1" ht="12.75" r="90" spans="1:4" x14ac:dyDescent="0.25">
      <c r="A90" s="789" t="s">
        <v>355</v>
      </c>
      <c r="B90" s="787">
        <v>3.8999999999999999E-5</v>
      </c>
      <c r="C90" s="756">
        <v>3.8999999999999999E-5</v>
      </c>
      <c r="D90" s="757">
        <v>3.8999999999999999E-5</v>
      </c>
    </row>
    <row customHeight="1" ht="12.75" r="91" spans="1:4" x14ac:dyDescent="0.25">
      <c r="A91" s="789" t="s">
        <v>385</v>
      </c>
      <c r="B91" s="787">
        <v>2.4000000000000001E-4</v>
      </c>
      <c r="C91" s="756">
        <v>2.4000000000000001E-4</v>
      </c>
      <c r="D91" s="757">
        <v>2.4000000000000001E-4</v>
      </c>
    </row>
    <row customHeight="1" ht="12.75" r="92" spans="1:4" x14ac:dyDescent="0.25">
      <c r="A92" s="789" t="s">
        <v>356</v>
      </c>
      <c r="B92" s="787">
        <v>0.20329391844850539</v>
      </c>
      <c r="C92" s="756">
        <v>0.3</v>
      </c>
      <c r="D92" s="757">
        <v>0.3</v>
      </c>
    </row>
    <row customHeight="1" ht="12.75" r="93" spans="1:4" x14ac:dyDescent="0.25">
      <c r="A93" s="789" t="s">
        <v>378</v>
      </c>
      <c r="B93" s="787">
        <v>0.02</v>
      </c>
      <c r="C93" s="756">
        <v>0.02</v>
      </c>
      <c r="D93" s="757">
        <v>0.02</v>
      </c>
    </row>
    <row customHeight="1" ht="12.75" r="94" spans="1:4" x14ac:dyDescent="0.25">
      <c r="A94" s="789" t="s">
        <v>357</v>
      </c>
      <c r="B94" s="787">
        <v>0.40447695035460995</v>
      </c>
      <c r="C94" s="756">
        <v>2.9</v>
      </c>
      <c r="D94" s="757">
        <v>2.9</v>
      </c>
    </row>
    <row customHeight="1" ht="12.75" r="95" spans="1:4" x14ac:dyDescent="0.25">
      <c r="A95" s="789" t="s">
        <v>113</v>
      </c>
      <c r="B95" s="787">
        <v>661.81318681318692</v>
      </c>
      <c r="C95" s="756">
        <v>17000</v>
      </c>
      <c r="D95" s="757">
        <v>17000</v>
      </c>
    </row>
    <row customHeight="1" ht="12.75" r="96" spans="1:4" x14ac:dyDescent="0.25">
      <c r="A96" s="789" t="s">
        <v>358</v>
      </c>
      <c r="B96" s="787">
        <v>1.7999999999999999E-2</v>
      </c>
      <c r="C96" s="756">
        <v>1.7999999999999999E-2</v>
      </c>
      <c r="D96" s="757">
        <v>1.7999999999999999E-2</v>
      </c>
    </row>
    <row customHeight="1" ht="12.75" r="97" spans="1:4" x14ac:dyDescent="0.25">
      <c r="A97" s="789" t="s">
        <v>114</v>
      </c>
      <c r="B97" s="787">
        <v>82.008650227489753</v>
      </c>
      <c r="C97" s="756">
        <v>920</v>
      </c>
      <c r="D97" s="757">
        <v>920</v>
      </c>
    </row>
    <row customHeight="1" ht="12.75" r="98" spans="1:4" x14ac:dyDescent="0.25">
      <c r="A98" s="789" t="s">
        <v>359</v>
      </c>
      <c r="B98" s="787">
        <v>15</v>
      </c>
      <c r="C98" s="756">
        <v>5.6</v>
      </c>
      <c r="D98" s="757">
        <v>5.6</v>
      </c>
    </row>
    <row customHeight="1" ht="12.75" r="99" spans="1:4" x14ac:dyDescent="0.25">
      <c r="A99" s="789" t="s">
        <v>360</v>
      </c>
      <c r="B99" s="787">
        <v>4.7E-2</v>
      </c>
      <c r="C99" s="756">
        <v>2.5000000000000001E-2</v>
      </c>
      <c r="D99" s="757">
        <v>2.5000000000000001E-2</v>
      </c>
    </row>
    <row customHeight="1" ht="12.75" r="100" spans="1:4" x14ac:dyDescent="0.25">
      <c r="A100" s="789" t="s">
        <v>361</v>
      </c>
      <c r="B100" s="787">
        <v>0.03</v>
      </c>
      <c r="C100" s="756">
        <v>0.03</v>
      </c>
      <c r="D100" s="757">
        <v>0.03</v>
      </c>
    </row>
    <row customHeight="1" ht="12.75" r="101" spans="1:4" x14ac:dyDescent="0.25">
      <c r="A101" s="789" t="s">
        <v>363</v>
      </c>
      <c r="B101" s="787">
        <v>5586.7346938775509</v>
      </c>
      <c r="C101" s="756">
        <v>8400</v>
      </c>
      <c r="D101" s="757">
        <v>8400</v>
      </c>
    </row>
    <row customHeight="1" ht="12.75" r="102" spans="1:4" x14ac:dyDescent="0.25">
      <c r="A102" s="789" t="s">
        <v>364</v>
      </c>
      <c r="B102" s="787">
        <v>170</v>
      </c>
      <c r="C102" s="756">
        <v>170</v>
      </c>
      <c r="D102" s="757">
        <v>170</v>
      </c>
    </row>
    <row customHeight="1" ht="12.75" r="103" spans="1:4" x14ac:dyDescent="0.25">
      <c r="A103" s="789" t="s">
        <v>365</v>
      </c>
      <c r="B103" s="787">
        <v>2.8E-3</v>
      </c>
      <c r="C103" s="756">
        <v>2.8E-3</v>
      </c>
      <c r="D103" s="757">
        <v>2.8E-3</v>
      </c>
    </row>
    <row customHeight="1" ht="12.75" r="104" spans="1:4" x14ac:dyDescent="0.25">
      <c r="A104" s="789" t="s">
        <v>366</v>
      </c>
      <c r="B104" s="787">
        <v>5</v>
      </c>
      <c r="C104" s="756">
        <v>180</v>
      </c>
      <c r="D104" s="757">
        <v>180</v>
      </c>
    </row>
    <row customHeight="1" ht="12.75" r="105" spans="1:4" x14ac:dyDescent="0.25">
      <c r="A105" s="789" t="s">
        <v>362</v>
      </c>
      <c r="B105" s="787">
        <v>5</v>
      </c>
      <c r="C105" s="756">
        <v>590</v>
      </c>
      <c r="D105" s="757">
        <v>590</v>
      </c>
    </row>
    <row customHeight="1" ht="12.75" r="106" spans="1:4" x14ac:dyDescent="0.25">
      <c r="A106" s="279" t="s">
        <v>631</v>
      </c>
      <c r="B106" s="787">
        <v>2.1</v>
      </c>
      <c r="C106" s="756">
        <v>2.1</v>
      </c>
      <c r="D106" s="757">
        <v>2.1</v>
      </c>
    </row>
    <row customHeight="1" ht="12.75" r="107" spans="1:4" x14ac:dyDescent="0.25">
      <c r="A107" s="279" t="s">
        <v>632</v>
      </c>
      <c r="B107" s="787">
        <v>4.7</v>
      </c>
      <c r="C107" s="756">
        <v>10</v>
      </c>
      <c r="D107" s="757">
        <v>4.7</v>
      </c>
    </row>
    <row customHeight="1" ht="12.75" r="108" spans="1:4" x14ac:dyDescent="0.25">
      <c r="A108" s="789" t="s">
        <v>506</v>
      </c>
      <c r="B108" s="787">
        <v>100.27472527472527</v>
      </c>
      <c r="C108" s="756">
        <v>370</v>
      </c>
      <c r="D108" s="757">
        <v>370</v>
      </c>
    </row>
    <row customHeight="1" ht="12.75" r="109" spans="1:4" x14ac:dyDescent="0.25">
      <c r="A109" s="789" t="s">
        <v>507</v>
      </c>
      <c r="B109" s="787">
        <v>17</v>
      </c>
      <c r="C109" s="756">
        <v>12</v>
      </c>
      <c r="D109" s="757">
        <v>12</v>
      </c>
    </row>
    <row customHeight="1" ht="12.75" r="110" spans="1:4" x14ac:dyDescent="0.25">
      <c r="A110" s="789" t="s">
        <v>866</v>
      </c>
      <c r="B110" s="787">
        <v>5</v>
      </c>
      <c r="C110" s="756">
        <v>8.3000000000000007</v>
      </c>
      <c r="D110" s="757">
        <v>5</v>
      </c>
    </row>
    <row customHeight="1" ht="12.75" r="111" spans="1:4" x14ac:dyDescent="0.25">
      <c r="A111" s="306" t="s">
        <v>115</v>
      </c>
      <c r="B111" s="787">
        <v>0.14038461538461536</v>
      </c>
      <c r="C111" s="756">
        <v>380</v>
      </c>
      <c r="D111" s="757">
        <v>380</v>
      </c>
    </row>
    <row customHeight="1" ht="12.75" r="112" spans="1:4" x14ac:dyDescent="0.25">
      <c r="A112" s="306" t="s">
        <v>116</v>
      </c>
      <c r="B112" s="787">
        <v>2.0054945054945055</v>
      </c>
      <c r="C112" s="756">
        <v>18</v>
      </c>
      <c r="D112" s="757">
        <v>18</v>
      </c>
    </row>
    <row customHeight="1" ht="12.75" r="113" spans="1:4" x14ac:dyDescent="0.25">
      <c r="A113" s="306" t="s">
        <v>117</v>
      </c>
      <c r="B113" s="787">
        <v>7.9249625464098819E-2</v>
      </c>
      <c r="C113" s="756">
        <v>71</v>
      </c>
      <c r="D113" s="757">
        <v>71</v>
      </c>
    </row>
    <row customHeight="1" ht="12.75" r="114" spans="1:4" x14ac:dyDescent="0.25">
      <c r="A114" s="306" t="s">
        <v>118</v>
      </c>
      <c r="B114" s="787">
        <v>2.0054945054945055</v>
      </c>
      <c r="C114" s="756">
        <v>42</v>
      </c>
      <c r="D114" s="757">
        <v>42</v>
      </c>
    </row>
    <row customHeight="1" ht="12.75" r="115" spans="1:4" x14ac:dyDescent="0.25">
      <c r="A115" s="306" t="s">
        <v>119</v>
      </c>
      <c r="B115" s="787">
        <v>4.8692636072572038</v>
      </c>
      <c r="C115" s="756">
        <v>46</v>
      </c>
      <c r="D115" s="757">
        <v>46</v>
      </c>
    </row>
    <row customHeight="1" ht="12.75" r="116" spans="1:4" x14ac:dyDescent="0.25">
      <c r="A116" s="789" t="s">
        <v>508</v>
      </c>
      <c r="B116" s="787">
        <v>1</v>
      </c>
      <c r="C116" s="756">
        <v>3</v>
      </c>
      <c r="D116" s="757">
        <v>3</v>
      </c>
    </row>
    <row customHeight="1" ht="12.75" r="117" spans="1:4" x14ac:dyDescent="0.25">
      <c r="A117" s="306" t="s">
        <v>120</v>
      </c>
      <c r="B117" s="787">
        <v>19.477054429028815</v>
      </c>
      <c r="C117" s="756">
        <v>21500</v>
      </c>
      <c r="D117" s="757">
        <v>21500</v>
      </c>
    </row>
    <row customHeight="1" ht="12.75" r="118" spans="1:4" x14ac:dyDescent="0.25">
      <c r="A118" s="789" t="s">
        <v>241</v>
      </c>
      <c r="B118" s="787">
        <v>15</v>
      </c>
      <c r="C118" s="756">
        <v>600</v>
      </c>
      <c r="D118" s="757">
        <v>600</v>
      </c>
    </row>
    <row customHeight="1" ht="12.75" r="119" spans="1:4" x14ac:dyDescent="0.25">
      <c r="A119" s="789" t="s">
        <v>509</v>
      </c>
      <c r="B119" s="787">
        <v>2.2999999999999998</v>
      </c>
      <c r="C119" s="756">
        <v>4.5999999999999996</v>
      </c>
      <c r="D119" s="757">
        <v>2.2999999999999998</v>
      </c>
    </row>
    <row customHeight="1" ht="12.75" r="120" spans="1:4" x14ac:dyDescent="0.25">
      <c r="A120" s="789" t="s">
        <v>510</v>
      </c>
      <c r="B120" s="787">
        <v>160</v>
      </c>
      <c r="C120" s="756">
        <v>58</v>
      </c>
      <c r="D120" s="757">
        <v>58</v>
      </c>
    </row>
    <row customHeight="1" ht="12.75" r="121" spans="1:4" x14ac:dyDescent="0.25">
      <c r="A121" s="789" t="s">
        <v>379</v>
      </c>
      <c r="B121" s="787">
        <v>7.8999999999999996E-5</v>
      </c>
      <c r="C121" s="756">
        <v>7.8999999999999996E-5</v>
      </c>
      <c r="D121" s="757">
        <v>7.8999999999999996E-5</v>
      </c>
    </row>
    <row customHeight="1" ht="12.75" r="122" spans="1:4" x14ac:dyDescent="0.25">
      <c r="A122" s="789" t="s">
        <v>121</v>
      </c>
      <c r="B122" s="787">
        <v>95</v>
      </c>
      <c r="C122" s="756">
        <v>95</v>
      </c>
      <c r="D122" s="757">
        <v>95</v>
      </c>
    </row>
    <row customHeight="1" ht="12.75" r="123" spans="1:4" x14ac:dyDescent="0.25">
      <c r="A123" s="789" t="s">
        <v>511</v>
      </c>
      <c r="B123" s="787">
        <v>4.5999999999999996</v>
      </c>
      <c r="C123" s="756">
        <v>10</v>
      </c>
      <c r="D123" s="757">
        <v>4.5999999999999996</v>
      </c>
    </row>
    <row customHeight="1" ht="12.75" r="124" spans="1:4" x14ac:dyDescent="0.25">
      <c r="A124" s="789" t="s">
        <v>512</v>
      </c>
      <c r="B124" s="787">
        <v>5</v>
      </c>
      <c r="C124" s="756">
        <v>71</v>
      </c>
      <c r="D124" s="757">
        <v>5</v>
      </c>
    </row>
    <row customHeight="1" ht="12.75" r="125" spans="1:4" x14ac:dyDescent="0.25">
      <c r="A125" s="789" t="s">
        <v>867</v>
      </c>
      <c r="B125" s="787">
        <v>1</v>
      </c>
      <c r="C125" s="756">
        <v>0.1</v>
      </c>
      <c r="D125" s="757">
        <v>0.1</v>
      </c>
    </row>
    <row customHeight="1" ht="12.75" r="126" spans="1:4" x14ac:dyDescent="0.25">
      <c r="A126" s="789" t="s">
        <v>122</v>
      </c>
      <c r="B126" s="787">
        <v>4</v>
      </c>
      <c r="C126" s="756">
        <v>9</v>
      </c>
      <c r="D126" s="757">
        <v>9</v>
      </c>
    </row>
    <row customHeight="1" ht="12.75" r="127" spans="1:4" x14ac:dyDescent="0.25">
      <c r="A127" s="789" t="s">
        <v>513</v>
      </c>
      <c r="B127" s="787">
        <v>10</v>
      </c>
      <c r="C127" s="756">
        <v>11</v>
      </c>
      <c r="D127" s="757">
        <v>11</v>
      </c>
    </row>
    <row customHeight="1" ht="12.75" r="128" spans="1:4" x14ac:dyDescent="0.25">
      <c r="A128" s="789" t="s">
        <v>123</v>
      </c>
      <c r="B128" s="787">
        <v>260.71428571428572</v>
      </c>
      <c r="C128" s="756">
        <v>260.71428571428572</v>
      </c>
      <c r="D128" s="757">
        <v>260.71428571428572</v>
      </c>
    </row>
    <row customHeight="1" ht="12.75" r="129" spans="1:4" x14ac:dyDescent="0.25">
      <c r="A129" s="789" t="s">
        <v>27</v>
      </c>
      <c r="B129" s="787">
        <v>5.8116392007005802</v>
      </c>
      <c r="C129" s="756">
        <v>18000</v>
      </c>
      <c r="D129" s="757">
        <v>18000</v>
      </c>
    </row>
    <row customHeight="1" ht="12.75" r="130" spans="1:4" x14ac:dyDescent="0.25">
      <c r="A130" s="789" t="s">
        <v>514</v>
      </c>
      <c r="B130" s="787">
        <v>0.6054975863041423</v>
      </c>
      <c r="C130" s="756">
        <v>10.8</v>
      </c>
      <c r="D130" s="757">
        <v>10.8</v>
      </c>
    </row>
    <row customHeight="1" ht="12.75" r="131" spans="1:4" x14ac:dyDescent="0.25">
      <c r="A131" s="789" t="s">
        <v>515</v>
      </c>
      <c r="B131" s="787">
        <v>7.7544083280220943E-2</v>
      </c>
      <c r="C131" s="756">
        <v>3.5</v>
      </c>
      <c r="D131" s="757">
        <v>3.5</v>
      </c>
    </row>
    <row customHeight="1" ht="12.75" r="132" spans="1:4" x14ac:dyDescent="0.25">
      <c r="A132" s="789" t="s">
        <v>516</v>
      </c>
      <c r="B132" s="787">
        <v>2.9</v>
      </c>
      <c r="C132" s="756">
        <v>2.9</v>
      </c>
      <c r="D132" s="757">
        <v>2.9</v>
      </c>
    </row>
    <row customHeight="1" ht="12.75" r="133" spans="1:4" x14ac:dyDescent="0.25">
      <c r="A133" s="789" t="s">
        <v>124</v>
      </c>
      <c r="B133" s="787">
        <v>1.2</v>
      </c>
      <c r="C133" s="756">
        <v>1.2</v>
      </c>
      <c r="D133" s="757">
        <v>1.2</v>
      </c>
    </row>
    <row customHeight="1" ht="12.75" r="134" spans="1:4" x14ac:dyDescent="0.25">
      <c r="A134" s="306" t="s">
        <v>125</v>
      </c>
      <c r="B134" s="787">
        <v>220</v>
      </c>
      <c r="C134" s="756">
        <v>330</v>
      </c>
      <c r="D134" s="757">
        <v>220</v>
      </c>
    </row>
    <row customHeight="1" ht="12.75" r="135" spans="1:4" x14ac:dyDescent="0.25">
      <c r="A135" s="789" t="s">
        <v>517</v>
      </c>
      <c r="B135" s="787">
        <v>2</v>
      </c>
      <c r="C135" s="756">
        <v>12</v>
      </c>
      <c r="D135" s="757">
        <v>6</v>
      </c>
    </row>
    <row customHeight="1" ht="12.75" r="136" spans="1:4" x14ac:dyDescent="0.25">
      <c r="A136" s="789" t="s">
        <v>380</v>
      </c>
      <c r="B136" s="787">
        <v>40</v>
      </c>
      <c r="C136" s="756">
        <v>9.8000000000000007</v>
      </c>
      <c r="D136" s="757">
        <v>9.8000000000000007</v>
      </c>
    </row>
    <row customHeight="1" ht="12.75" r="137" spans="1:4" x14ac:dyDescent="0.25">
      <c r="A137" s="789" t="s">
        <v>28</v>
      </c>
      <c r="B137" s="787">
        <v>2.0000000000000001E-4</v>
      </c>
      <c r="C137" s="756">
        <v>2.0000000000000001E-4</v>
      </c>
      <c r="D137" s="757">
        <v>2.0000000000000001E-4</v>
      </c>
    </row>
    <row customHeight="1" ht="12.75" r="138" spans="1:4" x14ac:dyDescent="0.25">
      <c r="A138" s="789" t="s">
        <v>66</v>
      </c>
      <c r="B138" s="787">
        <v>100</v>
      </c>
      <c r="C138" s="756">
        <v>3700</v>
      </c>
      <c r="D138" s="757">
        <v>500</v>
      </c>
    </row>
    <row customHeight="1" ht="12.75" r="139" spans="1:4" x14ac:dyDescent="0.25">
      <c r="A139" s="789" t="s">
        <v>65</v>
      </c>
      <c r="B139" s="787">
        <v>100</v>
      </c>
      <c r="C139" s="756">
        <v>640</v>
      </c>
      <c r="D139" s="757">
        <v>640</v>
      </c>
    </row>
    <row customHeight="1" ht="12.75" r="140" spans="1:4" x14ac:dyDescent="0.25">
      <c r="A140" s="789" t="s">
        <v>825</v>
      </c>
      <c r="B140" s="787">
        <v>100</v>
      </c>
      <c r="C140" s="756">
        <v>640</v>
      </c>
      <c r="D140" s="757">
        <v>640</v>
      </c>
    </row>
    <row customHeight="1" ht="12.75" r="141" spans="1:4" x14ac:dyDescent="0.25">
      <c r="A141" s="789" t="s">
        <v>868</v>
      </c>
      <c r="B141" s="787">
        <v>70</v>
      </c>
      <c r="C141" s="756">
        <v>110</v>
      </c>
      <c r="D141" s="757">
        <v>110</v>
      </c>
    </row>
    <row customHeight="1" ht="12.75" r="142" spans="1:4" x14ac:dyDescent="0.25">
      <c r="A142" s="789" t="s">
        <v>869</v>
      </c>
      <c r="B142" s="787">
        <v>76</v>
      </c>
      <c r="C142" s="756">
        <v>11</v>
      </c>
      <c r="D142" s="757">
        <v>11</v>
      </c>
    </row>
    <row customHeight="1" ht="12.75" r="143" spans="1:4" x14ac:dyDescent="0.25">
      <c r="A143" s="789" t="s">
        <v>518</v>
      </c>
      <c r="B143" s="787">
        <v>5</v>
      </c>
      <c r="C143" s="756">
        <v>14</v>
      </c>
      <c r="D143" s="757">
        <v>14</v>
      </c>
    </row>
    <row customHeight="1" ht="12.75" r="144" spans="1:4" x14ac:dyDescent="0.25">
      <c r="A144" s="789" t="s">
        <v>519</v>
      </c>
      <c r="B144" s="787">
        <v>5</v>
      </c>
      <c r="C144" s="756">
        <v>26</v>
      </c>
      <c r="D144" s="757">
        <v>26</v>
      </c>
    </row>
    <row customHeight="1" ht="12.75" r="145" spans="1:4" x14ac:dyDescent="0.25">
      <c r="A145" s="789" t="s">
        <v>520</v>
      </c>
      <c r="B145" s="787">
        <v>1.9</v>
      </c>
      <c r="C145" s="756">
        <v>12</v>
      </c>
      <c r="D145" s="757">
        <v>1.9</v>
      </c>
    </row>
    <row customHeight="1" ht="12.75" r="146" spans="1:4" x14ac:dyDescent="0.25">
      <c r="A146" s="789" t="s">
        <v>521</v>
      </c>
      <c r="B146" s="787">
        <v>1.2</v>
      </c>
      <c r="C146" s="756">
        <v>1.2</v>
      </c>
      <c r="D146" s="757">
        <v>1.2</v>
      </c>
    </row>
    <row customHeight="1" ht="12.75" r="147" spans="1:4" x14ac:dyDescent="0.25">
      <c r="A147" s="306" t="s">
        <v>126</v>
      </c>
      <c r="B147" s="787">
        <v>200.54945054945054</v>
      </c>
      <c r="C147" s="756">
        <v>686</v>
      </c>
      <c r="D147" s="757">
        <v>686</v>
      </c>
    </row>
    <row customHeight="1" ht="12.75" r="148" spans="1:4" x14ac:dyDescent="0.25">
      <c r="A148" s="789" t="s">
        <v>127</v>
      </c>
      <c r="B148" s="787">
        <v>30</v>
      </c>
      <c r="C148" s="756">
        <v>50</v>
      </c>
      <c r="D148" s="757">
        <v>30</v>
      </c>
    </row>
    <row customHeight="1" ht="12.75" r="149" spans="1:4" x14ac:dyDescent="0.25">
      <c r="A149" s="789" t="s">
        <v>128</v>
      </c>
      <c r="B149" s="787">
        <v>0.6</v>
      </c>
      <c r="C149" s="756">
        <v>14</v>
      </c>
      <c r="D149" s="757">
        <v>14</v>
      </c>
    </row>
    <row customHeight="1" ht="12.75" r="150" spans="1:4" x14ac:dyDescent="0.25">
      <c r="A150" s="789" t="s">
        <v>129</v>
      </c>
      <c r="B150" s="787">
        <v>0.61927383780115375</v>
      </c>
      <c r="C150" s="756">
        <v>0.61927383780115375</v>
      </c>
      <c r="D150" s="757">
        <v>0.61927383780115375</v>
      </c>
    </row>
    <row customHeight="1" ht="12.75" r="151" spans="1:4" x14ac:dyDescent="0.25">
      <c r="A151" s="789" t="s">
        <v>643</v>
      </c>
      <c r="B151" s="787">
        <v>1.1399999999999999</v>
      </c>
      <c r="C151" s="756">
        <v>1.1399999999999999</v>
      </c>
      <c r="D151" s="757">
        <v>1.1399999999999999</v>
      </c>
    </row>
    <row customHeight="1" ht="12.75" r="152" spans="1:4" x14ac:dyDescent="0.25">
      <c r="A152" s="306" t="s">
        <v>999</v>
      </c>
      <c r="B152" s="787">
        <v>11</v>
      </c>
      <c r="C152" s="756">
        <v>10</v>
      </c>
      <c r="D152" s="757">
        <v>10</v>
      </c>
    </row>
    <row customHeight="1" ht="12.75" r="153" spans="1:4" x14ac:dyDescent="0.25">
      <c r="A153" s="306" t="s">
        <v>644</v>
      </c>
      <c r="B153" s="787">
        <v>40.109890109890109</v>
      </c>
      <c r="C153" s="756">
        <v>40.109890109890109</v>
      </c>
      <c r="D153" s="757">
        <v>40.109890109890109</v>
      </c>
    </row>
    <row customHeight="1" ht="12.75" r="154" spans="1:4" x14ac:dyDescent="0.25">
      <c r="A154" s="306" t="s">
        <v>646</v>
      </c>
      <c r="B154" s="787">
        <v>2.5969405905371756</v>
      </c>
      <c r="C154" s="756">
        <v>20</v>
      </c>
      <c r="D154" s="757">
        <v>13</v>
      </c>
    </row>
    <row customHeight="1" ht="12.75" r="155" spans="1:4" x14ac:dyDescent="0.25">
      <c r="A155" s="789" t="s">
        <v>522</v>
      </c>
      <c r="B155" s="787">
        <v>27</v>
      </c>
      <c r="C155" s="756">
        <v>81</v>
      </c>
      <c r="D155" s="757">
        <v>27</v>
      </c>
    </row>
    <row customHeight="1" ht="12.75" r="156" spans="1:4" x14ac:dyDescent="0.25">
      <c r="A156" s="789" t="s">
        <v>523</v>
      </c>
      <c r="B156" s="787">
        <v>2</v>
      </c>
      <c r="C156" s="756">
        <v>170</v>
      </c>
      <c r="D156" s="757">
        <v>170</v>
      </c>
    </row>
    <row customHeight="1" ht="12.75" r="157" spans="1:4" x14ac:dyDescent="0.25">
      <c r="A157" s="789" t="s">
        <v>524</v>
      </c>
      <c r="B157" s="787">
        <v>20</v>
      </c>
      <c r="C157" s="756">
        <v>13</v>
      </c>
      <c r="D157" s="757">
        <v>13</v>
      </c>
    </row>
    <row customHeight="1" ht="12.75" r="158" spans="1:4" x14ac:dyDescent="0.25">
      <c r="A158" s="789" t="s">
        <v>525</v>
      </c>
      <c r="B158" s="787">
        <v>22</v>
      </c>
      <c r="C158" s="756">
        <v>86</v>
      </c>
      <c r="D158" s="757">
        <v>22</v>
      </c>
    </row>
    <row customHeight="1" ht="25.5" r="159" spans="1:4" x14ac:dyDescent="0.25">
      <c r="A159" s="759" t="s">
        <v>656</v>
      </c>
      <c r="B159" s="788" t="s">
        <v>850</v>
      </c>
      <c r="C159" s="756" t="s">
        <v>850</v>
      </c>
      <c r="D159" s="757" t="s">
        <v>850</v>
      </c>
    </row>
    <row customHeight="1" ht="12.75" r="160" spans="1:4" thickBot="1" x14ac:dyDescent="0.3">
      <c r="A160" s="281" t="s">
        <v>657</v>
      </c>
      <c r="B160" s="795" t="s">
        <v>850</v>
      </c>
      <c r="C160" s="761" t="s">
        <v>850</v>
      </c>
      <c r="D160" s="762" t="s">
        <v>850</v>
      </c>
    </row>
    <row ht="13.8" r="161" spans="1:4" thickTop="1" x14ac:dyDescent="0.25">
      <c r="A161" s="66" t="s">
        <v>529</v>
      </c>
      <c r="B161" s="768"/>
      <c r="C161" s="768"/>
      <c r="D161" s="796"/>
    </row>
    <row customHeight="1" ht="25.5" r="162" spans="1:4" x14ac:dyDescent="0.25">
      <c r="A162" s="1630" t="s">
        <v>160</v>
      </c>
      <c r="B162" s="1628"/>
      <c r="C162" s="1628"/>
      <c r="D162" s="1629"/>
    </row>
    <row r="163" spans="1:4" x14ac:dyDescent="0.25">
      <c r="A163" s="1630" t="s">
        <v>159</v>
      </c>
      <c r="B163" s="1628"/>
      <c r="C163" s="1628"/>
      <c r="D163" s="1629"/>
    </row>
    <row r="164" spans="1:4" x14ac:dyDescent="0.25">
      <c r="A164" s="1634"/>
      <c r="B164" s="1628"/>
      <c r="C164" s="1628"/>
      <c r="D164" s="1629"/>
    </row>
    <row r="165" spans="1:4" x14ac:dyDescent="0.25">
      <c r="A165" s="67" t="s">
        <v>768</v>
      </c>
      <c r="B165" s="768"/>
      <c r="C165" s="768"/>
      <c r="D165" s="796"/>
    </row>
    <row r="166" spans="1:4" x14ac:dyDescent="0.25">
      <c r="A166" s="67" t="s">
        <v>885</v>
      </c>
      <c r="B166" s="768"/>
      <c r="C166" s="768"/>
      <c r="D166" s="796"/>
    </row>
    <row r="167" spans="1:4" x14ac:dyDescent="0.25">
      <c r="A167" s="67"/>
      <c r="B167" s="768"/>
      <c r="C167" s="768"/>
      <c r="D167" s="796"/>
    </row>
    <row customHeight="1" ht="34.5" r="168" spans="1:4" x14ac:dyDescent="0.25">
      <c r="A168" s="1627" t="s">
        <v>1058</v>
      </c>
      <c r="B168" s="1628"/>
      <c r="C168" s="1628"/>
      <c r="D168" s="1629"/>
    </row>
    <row r="169" spans="1:4" x14ac:dyDescent="0.25">
      <c r="A169" s="67" t="s">
        <v>578</v>
      </c>
      <c r="B169" s="768"/>
      <c r="C169" s="768"/>
      <c r="D169" s="796"/>
    </row>
    <row r="170" spans="1:4" x14ac:dyDescent="0.25">
      <c r="A170" s="320" t="s">
        <v>579</v>
      </c>
      <c r="B170" s="768"/>
      <c r="C170" s="768"/>
      <c r="D170" s="796"/>
    </row>
    <row customHeight="1" ht="36.75" r="171" spans="1:4" thickBot="1" x14ac:dyDescent="0.3">
      <c r="A171" s="1635" t="s">
        <v>1059</v>
      </c>
      <c r="B171" s="1622"/>
      <c r="C171" s="1622"/>
      <c r="D171" s="1623"/>
    </row>
    <row ht="13.8" r="172" spans="1:4" thickTop="1" x14ac:dyDescent="0.25"/>
  </sheetData>
  <sheetProtection algorithmName="SHA-512" hashValue="VZh7xEHgF0wU2yW680nNQJECoukGN6qF7EuCz6sh0DW2s48QxsG/ROY0zvMkpwzMDgrRMCpdZgMotourhYWsVQ==" objects="1" saltValue="iGlim6sdi0TCht2w4QCBgw==" scenarios="1" sheet="1" spinCount="100000"/>
  <mergeCells count="4">
    <mergeCell ref="A162:D162"/>
    <mergeCell ref="A163:D164"/>
    <mergeCell ref="A168:D168"/>
    <mergeCell ref="A171:D171"/>
  </mergeCells>
  <phoneticPr fontId="0" type="noConversion"/>
  <printOptions horizontalCentered="1"/>
  <pageMargins bottom="1" footer="0.5" header="0.5" left="0.92" right="0.41" top="0.53"/>
  <pageSetup fitToHeight="4" orientation="portrait" r:id="rId1"/>
  <headerFooter alignWithMargins="0">
    <oddFooter><![CDATA[&LHawai'i DOH
Summer 2016 (rev Nov 2016)&C&8Page &P of &N&R&A]]></oddFooter>
  </headerFooter>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9.109375" defaultRowHeight="13.2" x14ac:dyDescent="0.25"/>
  <cols>
    <col min="1" max="1" customWidth="true" style="294" width="40.5546875" collapsed="false"/>
    <col min="2" max="2" customWidth="true" style="771" width="12.33203125" collapsed="false"/>
    <col min="3" max="3" customWidth="true" style="771" width="19.6640625" collapsed="false"/>
    <col min="4" max="4" customWidth="true" style="771" width="14.109375" collapsed="false"/>
    <col min="5" max="5" customWidth="true" style="771" width="13.5546875" collapsed="false"/>
    <col min="6" max="6" customWidth="true" style="857" width="11.5546875" collapsed="false"/>
    <col min="7" max="7" customWidth="true" style="858" width="10.109375" collapsed="false"/>
    <col min="8" max="8" customWidth="true" style="859" width="11.44140625" collapsed="false"/>
    <col min="9" max="9" customWidth="true" style="859" width="12.5546875" collapsed="false"/>
    <col min="10" max="10" style="805" width="9.109375" collapsed="false"/>
    <col min="11" max="16384" style="294" width="9.109375" collapsed="false"/>
  </cols>
  <sheetData>
    <row customFormat="1" ht="46.8" r="1" s="804" spans="1:11" x14ac:dyDescent="0.3">
      <c r="A1" s="315" t="s">
        <v>161</v>
      </c>
      <c r="B1" s="801"/>
      <c r="C1" s="801"/>
      <c r="D1" s="801"/>
      <c r="E1" s="802"/>
      <c r="F1" s="803"/>
      <c r="G1" s="803"/>
      <c r="H1" s="801"/>
      <c r="I1" s="801"/>
      <c r="J1" s="801"/>
      <c r="K1" s="297"/>
    </row>
    <row customFormat="1" ht="16.2" r="2" s="316" spans="1:11" thickBot="1" x14ac:dyDescent="0.35">
      <c r="A2" s="315"/>
      <c r="B2" s="801"/>
      <c r="C2" s="801"/>
      <c r="D2" s="801"/>
      <c r="E2" s="802"/>
      <c r="F2" s="803"/>
      <c r="G2" s="803"/>
      <c r="H2" s="801"/>
      <c r="I2" s="801"/>
      <c r="J2" s="805"/>
    </row>
    <row customFormat="1" customHeight="1" ht="14.1" r="3" s="804" spans="1:11" thickBot="1" thickTop="1" x14ac:dyDescent="0.25">
      <c r="A3" s="806"/>
      <c r="B3" s="807" t="s">
        <v>895</v>
      </c>
      <c r="C3" s="808"/>
      <c r="D3" s="809"/>
      <c r="E3" s="809"/>
      <c r="F3" s="810"/>
      <c r="G3" s="809"/>
      <c r="H3" s="809"/>
      <c r="I3" s="811"/>
    </row>
    <row customFormat="1" customHeight="1" ht="35.25" r="4" s="804" spans="1:11" thickBot="1" thickTop="1" x14ac:dyDescent="0.25">
      <c r="A4" s="1638" t="s">
        <v>242</v>
      </c>
      <c r="B4" s="1643" t="s">
        <v>896</v>
      </c>
      <c r="C4" s="812"/>
      <c r="D4" s="1641" t="s">
        <v>968</v>
      </c>
      <c r="E4" s="1636" t="s">
        <v>1091</v>
      </c>
      <c r="F4" s="1636" t="s">
        <v>400</v>
      </c>
      <c r="G4" s="813" t="s">
        <v>966</v>
      </c>
      <c r="H4" s="814"/>
      <c r="I4" s="815" t="s">
        <v>410</v>
      </c>
    </row>
    <row customFormat="1" customHeight="1" ht="48.75" r="5" s="804" spans="1:11" x14ac:dyDescent="0.2">
      <c r="A5" s="1639"/>
      <c r="B5" s="1644"/>
      <c r="C5" s="816"/>
      <c r="D5" s="1642"/>
      <c r="E5" s="1637"/>
      <c r="F5" s="1637"/>
      <c r="G5" s="817" t="s">
        <v>647</v>
      </c>
      <c r="H5" s="818" t="s">
        <v>588</v>
      </c>
      <c r="I5" s="819" t="s">
        <v>648</v>
      </c>
    </row>
    <row customFormat="1" ht="10.8" r="6" s="804" spans="1:11" thickBot="1" x14ac:dyDescent="0.25">
      <c r="A6" s="1640"/>
      <c r="B6" s="1645"/>
      <c r="C6" s="820" t="s">
        <v>526</v>
      </c>
      <c r="D6" s="821" t="s">
        <v>891</v>
      </c>
      <c r="E6" s="822" t="s">
        <v>892</v>
      </c>
      <c r="F6" s="823" t="s">
        <v>890</v>
      </c>
      <c r="G6" s="824" t="s">
        <v>505</v>
      </c>
      <c r="H6" s="825" t="s">
        <v>893</v>
      </c>
      <c r="I6" s="826" t="s">
        <v>1053</v>
      </c>
    </row>
    <row customFormat="1" customHeight="1" ht="11.4" r="7" s="804" spans="1:11" x14ac:dyDescent="0.2">
      <c r="A7" s="309" t="s">
        <v>589</v>
      </c>
      <c r="B7" s="827">
        <v>118.02725999999998</v>
      </c>
      <c r="C7" s="828" t="s">
        <v>718</v>
      </c>
      <c r="D7" s="829">
        <v>1000</v>
      </c>
      <c r="E7" s="827" t="s">
        <v>1041</v>
      </c>
      <c r="F7" s="827" t="s">
        <v>1014</v>
      </c>
      <c r="G7" s="830">
        <v>655.66366759501079</v>
      </c>
      <c r="H7" s="831">
        <v>118.02725999999998</v>
      </c>
      <c r="I7" s="832">
        <v>118.02733726415093</v>
      </c>
    </row>
    <row customFormat="1" customHeight="1" ht="11.4" r="8" s="804" spans="1:11" x14ac:dyDescent="0.2">
      <c r="A8" s="279" t="s">
        <v>590</v>
      </c>
      <c r="B8" s="833">
        <v>99.925781920903958</v>
      </c>
      <c r="C8" s="834" t="s">
        <v>1438</v>
      </c>
      <c r="D8" s="835">
        <v>500</v>
      </c>
      <c r="E8" s="833" t="s">
        <v>1041</v>
      </c>
      <c r="F8" s="833" t="s">
        <v>1014</v>
      </c>
      <c r="G8" s="836">
        <v>339.48905290891071</v>
      </c>
      <c r="H8" s="655" t="s">
        <v>1439</v>
      </c>
      <c r="I8" s="837">
        <v>99.925781920903958</v>
      </c>
    </row>
    <row customFormat="1" customHeight="1" ht="11.4" r="9" s="804" spans="1:11" x14ac:dyDescent="0.2">
      <c r="A9" s="279" t="s">
        <v>591</v>
      </c>
      <c r="B9" s="833">
        <v>8.687017954136067</v>
      </c>
      <c r="C9" s="834" t="s">
        <v>1438</v>
      </c>
      <c r="D9" s="835">
        <v>500</v>
      </c>
      <c r="E9" s="833" t="s">
        <v>1041</v>
      </c>
      <c r="F9" s="833" t="s">
        <v>1014</v>
      </c>
      <c r="G9" s="836">
        <v>12266.656272829496</v>
      </c>
      <c r="H9" s="655">
        <v>13975.465867689663</v>
      </c>
      <c r="I9" s="837">
        <v>8.687017954136067</v>
      </c>
    </row>
    <row customFormat="1" customHeight="1" ht="11.4" r="10" s="804" spans="1:11" x14ac:dyDescent="0.2">
      <c r="A10" s="279" t="s">
        <v>592</v>
      </c>
      <c r="B10" s="833">
        <v>3.8715485119258415</v>
      </c>
      <c r="C10" s="834" t="s">
        <v>719</v>
      </c>
      <c r="D10" s="835">
        <v>1000</v>
      </c>
      <c r="E10" s="833" t="s">
        <v>1041</v>
      </c>
      <c r="F10" s="833" t="s">
        <v>1014</v>
      </c>
      <c r="G10" s="836">
        <v>3.8715485119258415</v>
      </c>
      <c r="H10" s="655" t="s">
        <v>1014</v>
      </c>
      <c r="I10" s="837">
        <v>8.3677457928301884</v>
      </c>
    </row>
    <row customFormat="1" customHeight="1" ht="11.4" r="11" s="804" spans="1:11" x14ac:dyDescent="0.2">
      <c r="A11" s="279" t="s">
        <v>171</v>
      </c>
      <c r="B11" s="833">
        <v>12.829768732746592</v>
      </c>
      <c r="C11" s="834" t="s">
        <v>1438</v>
      </c>
      <c r="D11" s="835">
        <v>500</v>
      </c>
      <c r="E11" s="833" t="s">
        <v>1041</v>
      </c>
      <c r="F11" s="833" t="s">
        <v>1014</v>
      </c>
      <c r="G11" s="836">
        <v>113.78462320028632</v>
      </c>
      <c r="H11" s="655" t="s">
        <v>1014</v>
      </c>
      <c r="I11" s="837">
        <v>12.829768732746592</v>
      </c>
    </row>
    <row customFormat="1" customHeight="1" ht="11.4" r="12" s="804" spans="1:11" x14ac:dyDescent="0.2">
      <c r="A12" s="305" t="s">
        <v>172</v>
      </c>
      <c r="B12" s="833">
        <v>1.8842824257981663</v>
      </c>
      <c r="C12" s="834" t="s">
        <v>1438</v>
      </c>
      <c r="D12" s="835">
        <v>500</v>
      </c>
      <c r="E12" s="833" t="s">
        <v>1041</v>
      </c>
      <c r="F12" s="833" t="s">
        <v>1014</v>
      </c>
      <c r="G12" s="836">
        <v>30.846521512420448</v>
      </c>
      <c r="H12" s="655" t="s">
        <v>1014</v>
      </c>
      <c r="I12" s="837">
        <v>1.8842824257981663</v>
      </c>
    </row>
    <row customFormat="1" customHeight="1" ht="11.4" r="13" s="804" spans="1:11" x14ac:dyDescent="0.2">
      <c r="A13" s="305" t="s">
        <v>103</v>
      </c>
      <c r="B13" s="833">
        <v>1.8842824257981663</v>
      </c>
      <c r="C13" s="834" t="s">
        <v>1438</v>
      </c>
      <c r="D13" s="835">
        <v>500</v>
      </c>
      <c r="E13" s="833" t="s">
        <v>1041</v>
      </c>
      <c r="F13" s="833" t="s">
        <v>1014</v>
      </c>
      <c r="G13" s="836">
        <v>30.631516977623185</v>
      </c>
      <c r="H13" s="655" t="s">
        <v>1014</v>
      </c>
      <c r="I13" s="837">
        <v>1.8842824257981663</v>
      </c>
    </row>
    <row customFormat="1" customHeight="1" ht="11.4" r="14" s="804" spans="1:11" x14ac:dyDescent="0.2">
      <c r="A14" s="279" t="s">
        <v>593</v>
      </c>
      <c r="B14" s="833">
        <v>4.2251984613333331</v>
      </c>
      <c r="C14" s="834" t="s">
        <v>718</v>
      </c>
      <c r="D14" s="835">
        <v>500</v>
      </c>
      <c r="E14" s="833" t="s">
        <v>1041</v>
      </c>
      <c r="F14" s="833" t="s">
        <v>1014</v>
      </c>
      <c r="G14" s="836">
        <v>3497.7347371954179</v>
      </c>
      <c r="H14" s="655">
        <v>4.2251984613333331</v>
      </c>
      <c r="I14" s="837">
        <v>4.2251987225786163</v>
      </c>
    </row>
    <row customFormat="1" customHeight="1" ht="11.4" r="15" s="804" spans="1:11" x14ac:dyDescent="0.2">
      <c r="A15" s="279" t="s">
        <v>594</v>
      </c>
      <c r="B15" s="833">
        <v>6.2571428571428571</v>
      </c>
      <c r="C15" s="834" t="s">
        <v>719</v>
      </c>
      <c r="D15" s="835">
        <v>1000</v>
      </c>
      <c r="E15" s="833" t="s">
        <v>1041</v>
      </c>
      <c r="F15" s="833">
        <v>2.4</v>
      </c>
      <c r="G15" s="836">
        <v>6.2571428571428571</v>
      </c>
      <c r="H15" s="655" t="s">
        <v>1014</v>
      </c>
      <c r="I15" s="837" t="s">
        <v>1440</v>
      </c>
      <c r="J15" s="291"/>
      <c r="K15" s="838"/>
    </row>
    <row customFormat="1" customHeight="1" ht="11.4" r="16" s="804" spans="1:11" x14ac:dyDescent="0.2">
      <c r="A16" s="279" t="s">
        <v>731</v>
      </c>
      <c r="B16" s="833">
        <v>24</v>
      </c>
      <c r="C16" s="834" t="s">
        <v>400</v>
      </c>
      <c r="D16" s="835">
        <v>1000</v>
      </c>
      <c r="E16" s="833" t="s">
        <v>1041</v>
      </c>
      <c r="F16" s="833">
        <v>24</v>
      </c>
      <c r="G16" s="836">
        <v>23</v>
      </c>
      <c r="H16" s="655" t="s">
        <v>1014</v>
      </c>
      <c r="I16" s="837" t="s">
        <v>1440</v>
      </c>
    </row>
    <row customFormat="1" customHeight="1" ht="11.4" r="17" s="804" spans="1:9" x14ac:dyDescent="0.2">
      <c r="A17" s="279" t="s">
        <v>104</v>
      </c>
      <c r="B17" s="833">
        <v>0.11180104469040002</v>
      </c>
      <c r="C17" s="834" t="s">
        <v>1438</v>
      </c>
      <c r="D17" s="835">
        <v>500</v>
      </c>
      <c r="E17" s="833" t="s">
        <v>1041</v>
      </c>
      <c r="F17" s="833" t="s">
        <v>1014</v>
      </c>
      <c r="G17" s="836">
        <v>2.3590850627904421</v>
      </c>
      <c r="H17" s="655" t="s">
        <v>1014</v>
      </c>
      <c r="I17" s="837">
        <v>0.11180104469040002</v>
      </c>
    </row>
    <row customFormat="1" customHeight="1" ht="11.4" r="18" s="804" spans="1:9" x14ac:dyDescent="0.2">
      <c r="A18" s="279" t="s">
        <v>732</v>
      </c>
      <c r="B18" s="833">
        <v>1000</v>
      </c>
      <c r="C18" s="834" t="s">
        <v>1441</v>
      </c>
      <c r="D18" s="835">
        <v>1000</v>
      </c>
      <c r="E18" s="833" t="s">
        <v>1041</v>
      </c>
      <c r="F18" s="833">
        <v>690</v>
      </c>
      <c r="G18" s="836">
        <v>3061.0483042137716</v>
      </c>
      <c r="H18" s="655" t="s">
        <v>1014</v>
      </c>
      <c r="I18" s="837" t="s">
        <v>1440</v>
      </c>
    </row>
    <row customFormat="1" customHeight="1" ht="11.4" r="19" s="804" spans="1:9" x14ac:dyDescent="0.2">
      <c r="A19" s="279" t="s">
        <v>1245</v>
      </c>
      <c r="B19" s="833">
        <v>0.15626576008568144</v>
      </c>
      <c r="C19" s="834" t="s">
        <v>1438</v>
      </c>
      <c r="D19" s="835">
        <v>1000</v>
      </c>
      <c r="E19" s="833" t="s">
        <v>1041</v>
      </c>
      <c r="F19" s="833" t="s">
        <v>1014</v>
      </c>
      <c r="G19" s="836">
        <v>632.13679555714634</v>
      </c>
      <c r="H19" s="655" t="s">
        <v>1014</v>
      </c>
      <c r="I19" s="837">
        <v>0.15626576008568144</v>
      </c>
    </row>
    <row customFormat="1" customHeight="1" ht="11.4" r="20" s="804" spans="1:9"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customFormat="1" customHeight="1" ht="11.4" r="21" s="804" spans="1:9" x14ac:dyDescent="0.2">
      <c r="A21" s="279" t="s">
        <v>734</v>
      </c>
      <c r="B21" s="833">
        <v>9.9781008719534601</v>
      </c>
      <c r="C21" s="834" t="s">
        <v>1438</v>
      </c>
      <c r="D21" s="835">
        <v>500</v>
      </c>
      <c r="E21" s="833" t="s">
        <v>1041</v>
      </c>
      <c r="F21" s="833" t="s">
        <v>1014</v>
      </c>
      <c r="G21" s="836">
        <v>15.673976358589249</v>
      </c>
      <c r="H21" s="655" t="s">
        <v>1014</v>
      </c>
      <c r="I21" s="837">
        <v>9.9781008719534601</v>
      </c>
    </row>
    <row customFormat="1" customHeight="1" ht="11.4" r="22" s="804" spans="1:9" x14ac:dyDescent="0.2">
      <c r="A22" s="279" t="s">
        <v>735</v>
      </c>
      <c r="B22" s="833">
        <v>1.5729635400013695</v>
      </c>
      <c r="C22" s="834" t="s">
        <v>719</v>
      </c>
      <c r="D22" s="835">
        <v>500</v>
      </c>
      <c r="E22" s="833" t="s">
        <v>1041</v>
      </c>
      <c r="F22" s="833" t="s">
        <v>1014</v>
      </c>
      <c r="G22" s="836">
        <v>1.5729635400013695</v>
      </c>
      <c r="H22" s="655" t="s">
        <v>1014</v>
      </c>
      <c r="I22" s="837">
        <v>19.501680571044002</v>
      </c>
    </row>
    <row customFormat="1" customHeight="1" ht="11.4" r="23" s="804" spans="1:9" x14ac:dyDescent="0.2">
      <c r="A23" s="279" t="s">
        <v>736</v>
      </c>
      <c r="B23" s="833">
        <v>5.394750007666981</v>
      </c>
      <c r="C23" s="834" t="s">
        <v>1438</v>
      </c>
      <c r="D23" s="835">
        <v>500</v>
      </c>
      <c r="E23" s="833" t="s">
        <v>1041</v>
      </c>
      <c r="F23" s="833" t="s">
        <v>1014</v>
      </c>
      <c r="G23" s="836">
        <v>15.729635400013695</v>
      </c>
      <c r="H23" s="655" t="s">
        <v>1014</v>
      </c>
      <c r="I23" s="837">
        <v>5.394750007666981</v>
      </c>
    </row>
    <row customFormat="1" customHeight="1" ht="11.4" r="24" s="804" spans="1:9" x14ac:dyDescent="0.2">
      <c r="A24" s="279" t="s">
        <v>737</v>
      </c>
      <c r="B24" s="833">
        <v>34.528000116195038</v>
      </c>
      <c r="C24" s="834" t="s">
        <v>1438</v>
      </c>
      <c r="D24" s="835">
        <v>500</v>
      </c>
      <c r="E24" s="833" t="s">
        <v>1041</v>
      </c>
      <c r="F24" s="833" t="s">
        <v>1014</v>
      </c>
      <c r="G24" s="836">
        <v>478.19569558367709</v>
      </c>
      <c r="H24" s="655" t="s">
        <v>1014</v>
      </c>
      <c r="I24" s="837">
        <v>34.528000116195038</v>
      </c>
    </row>
    <row customFormat="1" customHeight="1" ht="11.4" r="25" s="804" spans="1:9" x14ac:dyDescent="0.2">
      <c r="A25" s="279" t="s">
        <v>738</v>
      </c>
      <c r="B25" s="833">
        <v>28.763540884973455</v>
      </c>
      <c r="C25" s="834" t="s">
        <v>1438</v>
      </c>
      <c r="D25" s="835">
        <v>500</v>
      </c>
      <c r="E25" s="833" t="s">
        <v>1041</v>
      </c>
      <c r="F25" s="833" t="s">
        <v>1014</v>
      </c>
      <c r="G25" s="836">
        <v>157.27859190503591</v>
      </c>
      <c r="H25" s="655" t="s">
        <v>1014</v>
      </c>
      <c r="I25" s="837">
        <v>28.763540884973455</v>
      </c>
    </row>
    <row customFormat="1" customHeight="1" ht="11.4" r="26" s="804" spans="1:9" x14ac:dyDescent="0.2">
      <c r="A26" s="279" t="s">
        <v>136</v>
      </c>
      <c r="B26" s="833">
        <v>31.114129015408725</v>
      </c>
      <c r="C26" s="834" t="s">
        <v>719</v>
      </c>
      <c r="D26" s="835">
        <v>1000</v>
      </c>
      <c r="E26" s="833" t="s">
        <v>1041</v>
      </c>
      <c r="F26" s="833">
        <v>3</v>
      </c>
      <c r="G26" s="836">
        <v>31.114129015408725</v>
      </c>
      <c r="H26" s="655" t="s">
        <v>1014</v>
      </c>
      <c r="I26" s="837" t="s">
        <v>1440</v>
      </c>
    </row>
    <row customFormat="1" customHeight="1" ht="11.4" r="27" s="804" spans="1:9" x14ac:dyDescent="0.2">
      <c r="A27" s="279" t="s">
        <v>243</v>
      </c>
      <c r="B27" s="833">
        <v>10.157103856679932</v>
      </c>
      <c r="C27" s="834" t="s">
        <v>719</v>
      </c>
      <c r="D27" s="835">
        <v>500</v>
      </c>
      <c r="E27" s="833" t="s">
        <v>1041</v>
      </c>
      <c r="F27" s="833" t="s">
        <v>1014</v>
      </c>
      <c r="G27" s="836">
        <v>10.157103856679932</v>
      </c>
      <c r="H27" s="655" t="s">
        <v>1439</v>
      </c>
      <c r="I27" s="837">
        <v>230.95592832704406</v>
      </c>
    </row>
    <row customFormat="1" customHeight="1" ht="11.4" r="28" s="804" spans="1:9"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customFormat="1" customHeight="1" ht="11.4" r="29" s="804" spans="1:9" x14ac:dyDescent="0.2">
      <c r="A29" s="789" t="s">
        <v>1177</v>
      </c>
      <c r="B29" s="833">
        <v>4.0411040595122452E-3</v>
      </c>
      <c r="C29" s="834" t="s">
        <v>1438</v>
      </c>
      <c r="D29" s="835">
        <v>500</v>
      </c>
      <c r="E29" s="833" t="s">
        <v>1041</v>
      </c>
      <c r="F29" s="833" t="s">
        <v>1014</v>
      </c>
      <c r="G29" s="836">
        <v>3.7727044253347715</v>
      </c>
      <c r="H29" s="655" t="s">
        <v>1439</v>
      </c>
      <c r="I29" s="837">
        <v>4.0411040595122452E-3</v>
      </c>
    </row>
    <row customFormat="1" customHeight="1" ht="11.4" r="30" s="804" spans="1:9" x14ac:dyDescent="0.2">
      <c r="A30" s="279" t="s">
        <v>138</v>
      </c>
      <c r="B30" s="833">
        <v>38.755453401329738</v>
      </c>
      <c r="C30" s="834" t="s">
        <v>719</v>
      </c>
      <c r="D30" s="835">
        <v>500</v>
      </c>
      <c r="E30" s="833" t="s">
        <v>1041</v>
      </c>
      <c r="F30" s="833" t="s">
        <v>1014</v>
      </c>
      <c r="G30" s="836">
        <v>38.755453401329738</v>
      </c>
      <c r="H30" s="655" t="s">
        <v>1014</v>
      </c>
      <c r="I30" s="837">
        <v>193.77900056224536</v>
      </c>
    </row>
    <row customFormat="1" customHeight="1" ht="11.4" r="31" s="804" spans="1:9" x14ac:dyDescent="0.2">
      <c r="A31" s="279" t="s">
        <v>139</v>
      </c>
      <c r="B31" s="833">
        <v>1000</v>
      </c>
      <c r="C31" s="834" t="s">
        <v>1441</v>
      </c>
      <c r="D31" s="835">
        <v>1000</v>
      </c>
      <c r="E31" s="833" t="s">
        <v>1041</v>
      </c>
      <c r="F31" s="833" t="s">
        <v>1014</v>
      </c>
      <c r="G31" s="836">
        <v>3126.8470643815126</v>
      </c>
      <c r="H31" s="655" t="s">
        <v>1014</v>
      </c>
      <c r="I31" s="837" t="s">
        <v>1440</v>
      </c>
    </row>
    <row customFormat="1" customHeight="1" ht="11.4" r="32" s="804" spans="1:9"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customFormat="1" customHeight="1" ht="11.4" r="33" s="804" spans="1:9" x14ac:dyDescent="0.2">
      <c r="A33" s="279" t="s">
        <v>141</v>
      </c>
      <c r="B33" s="833">
        <v>0.69071199999999999</v>
      </c>
      <c r="C33" s="834" t="s">
        <v>1438</v>
      </c>
      <c r="D33" s="835">
        <v>500</v>
      </c>
      <c r="E33" s="833" t="s">
        <v>1041</v>
      </c>
      <c r="F33" s="833" t="s">
        <v>1014</v>
      </c>
      <c r="G33" s="836">
        <v>20.496348071787974</v>
      </c>
      <c r="H33" s="655" t="s">
        <v>1014</v>
      </c>
      <c r="I33" s="837">
        <v>0.69071199999999999</v>
      </c>
    </row>
    <row customFormat="1" customHeight="1" ht="11.4" r="34" s="804" spans="1:9" x14ac:dyDescent="0.2">
      <c r="A34" s="279" t="s">
        <v>142</v>
      </c>
      <c r="B34" s="833">
        <v>0.22290445714285717</v>
      </c>
      <c r="C34" s="834" t="s">
        <v>718</v>
      </c>
      <c r="D34" s="835">
        <v>500</v>
      </c>
      <c r="E34" s="833" t="s">
        <v>1041</v>
      </c>
      <c r="F34" s="833" t="s">
        <v>1014</v>
      </c>
      <c r="G34" s="836">
        <v>1.4804696915468301</v>
      </c>
      <c r="H34" s="655">
        <v>0.22290445714285717</v>
      </c>
      <c r="I34" s="837">
        <v>0.36124065208333339</v>
      </c>
    </row>
    <row customFormat="1" customHeight="1" ht="11.4" r="35" s="804" spans="1:9" x14ac:dyDescent="0.2">
      <c r="A35" s="279" t="s">
        <v>143</v>
      </c>
      <c r="B35" s="833">
        <v>14.215161571366792</v>
      </c>
      <c r="C35" s="834" t="s">
        <v>719</v>
      </c>
      <c r="D35" s="835">
        <v>1000</v>
      </c>
      <c r="E35" s="833" t="s">
        <v>1041</v>
      </c>
      <c r="F35" s="833">
        <v>2.2999999999999998</v>
      </c>
      <c r="G35" s="836">
        <v>14.215161571366792</v>
      </c>
      <c r="H35" s="655" t="s">
        <v>1014</v>
      </c>
      <c r="I35" s="837" t="s">
        <v>1440</v>
      </c>
    </row>
    <row customFormat="1" customHeight="1" ht="11.4" r="36" s="804" spans="1:9"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customFormat="1" customHeight="1" ht="11.4" r="37" s="804" spans="1:9" x14ac:dyDescent="0.2">
      <c r="A37" s="279" t="s">
        <v>655</v>
      </c>
      <c r="B37" s="833">
        <v>17.200211477720551</v>
      </c>
      <c r="C37" s="834" t="s">
        <v>719</v>
      </c>
      <c r="D37" s="835">
        <v>1000</v>
      </c>
      <c r="E37" s="833" t="s">
        <v>1041</v>
      </c>
      <c r="F37" s="833" t="s">
        <v>1014</v>
      </c>
      <c r="G37" s="836">
        <v>17.200211477720551</v>
      </c>
      <c r="H37" s="655" t="s">
        <v>1014</v>
      </c>
      <c r="I37" s="837">
        <v>22.699061202515725</v>
      </c>
    </row>
    <row customFormat="1" customHeight="1" ht="11.4" r="38" s="804" spans="1:9" x14ac:dyDescent="0.2">
      <c r="A38" s="279" t="s">
        <v>145</v>
      </c>
      <c r="B38" s="833">
        <v>7.2905140512273224E-3</v>
      </c>
      <c r="C38" s="834" t="s">
        <v>1438</v>
      </c>
      <c r="D38" s="835">
        <v>1000</v>
      </c>
      <c r="E38" s="833" t="s">
        <v>1041</v>
      </c>
      <c r="F38" s="833" t="s">
        <v>1014</v>
      </c>
      <c r="G38" s="836">
        <v>2.7129478222090082</v>
      </c>
      <c r="H38" s="655" t="s">
        <v>1014</v>
      </c>
      <c r="I38" s="837">
        <v>7.2905140512273224E-3</v>
      </c>
    </row>
    <row customFormat="1" customHeight="1" ht="11.4" r="39" s="804" spans="1:9" x14ac:dyDescent="0.2">
      <c r="A39" s="279" t="s">
        <v>146</v>
      </c>
      <c r="B39" s="833">
        <v>2.229044571428572</v>
      </c>
      <c r="C39" s="834" t="s">
        <v>718</v>
      </c>
      <c r="D39" s="835">
        <v>500</v>
      </c>
      <c r="E39" s="833" t="s">
        <v>1041</v>
      </c>
      <c r="F39" s="833" t="s">
        <v>1014</v>
      </c>
      <c r="G39" s="836">
        <v>58.735856754033783</v>
      </c>
      <c r="H39" s="655">
        <v>2.229044571428572</v>
      </c>
      <c r="I39" s="837">
        <v>2.9034550000000006</v>
      </c>
    </row>
    <row customFormat="1" customHeight="1" ht="11.4" r="40" s="804" spans="1:9" x14ac:dyDescent="0.2">
      <c r="A40" s="279" t="s">
        <v>829</v>
      </c>
      <c r="B40" s="833">
        <v>1.1501468800000001</v>
      </c>
      <c r="C40" s="834" t="s">
        <v>1438</v>
      </c>
      <c r="D40" s="835">
        <v>500</v>
      </c>
      <c r="E40" s="833" t="s">
        <v>1041</v>
      </c>
      <c r="F40" s="833" t="s">
        <v>1014</v>
      </c>
      <c r="G40" s="836">
        <v>2117.4658377358492</v>
      </c>
      <c r="H40" s="655">
        <v>445.80891428571431</v>
      </c>
      <c r="I40" s="837">
        <v>1.1501468800000001</v>
      </c>
    </row>
    <row customFormat="1" customHeight="1" ht="11.4" r="41" s="280" spans="1:9"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customFormat="1" customHeight="1" ht="11.25" r="42" s="280" spans="1:9" x14ac:dyDescent="0.2">
      <c r="A42" s="789" t="s">
        <v>830</v>
      </c>
      <c r="B42" s="833">
        <v>4.012280228571429</v>
      </c>
      <c r="C42" s="834" t="s">
        <v>718</v>
      </c>
      <c r="D42" s="835">
        <v>100</v>
      </c>
      <c r="E42" s="833" t="s">
        <v>1041</v>
      </c>
      <c r="F42" s="833" t="s">
        <v>1014</v>
      </c>
      <c r="G42" s="836">
        <v>24.383473244162705</v>
      </c>
      <c r="H42" s="655">
        <v>4.012280228571429</v>
      </c>
      <c r="I42" s="837">
        <v>10.665197382857142</v>
      </c>
    </row>
    <row customFormat="1" customHeight="1" ht="11.25" r="43" s="280" spans="1:9"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customFormat="1" customHeight="1" ht="11.25" r="44" s="280" spans="1:9" x14ac:dyDescent="0.2">
      <c r="A44" s="789" t="s">
        <v>653</v>
      </c>
      <c r="B44" s="833">
        <v>1145</v>
      </c>
      <c r="C44" s="834" t="s">
        <v>400</v>
      </c>
      <c r="D44" s="835" t="s">
        <v>381</v>
      </c>
      <c r="E44" s="833" t="s">
        <v>1041</v>
      </c>
      <c r="F44" s="833">
        <v>1145</v>
      </c>
      <c r="G44" s="836" t="s">
        <v>1014</v>
      </c>
      <c r="H44" s="655" t="s">
        <v>1014</v>
      </c>
      <c r="I44" s="837" t="s">
        <v>1440</v>
      </c>
    </row>
    <row customFormat="1" customHeight="1" ht="11.25" r="45" s="280" spans="1:9" x14ac:dyDescent="0.2">
      <c r="A45" s="789" t="s">
        <v>827</v>
      </c>
      <c r="B45" s="833">
        <v>1000</v>
      </c>
      <c r="C45" s="834" t="s">
        <v>1441</v>
      </c>
      <c r="D45" s="835">
        <v>1000</v>
      </c>
      <c r="E45" s="833" t="s">
        <v>1041</v>
      </c>
      <c r="F45" s="833" t="s">
        <v>1014</v>
      </c>
      <c r="G45" s="836">
        <v>23464.285714285717</v>
      </c>
      <c r="H45" s="655" t="s">
        <v>1014</v>
      </c>
      <c r="I45" s="837" t="s">
        <v>1440</v>
      </c>
    </row>
    <row customFormat="1" customHeight="1" ht="11.25" r="46" s="280" spans="1:9" x14ac:dyDescent="0.2">
      <c r="A46" s="789" t="s">
        <v>828</v>
      </c>
      <c r="B46" s="833">
        <v>30.068326091521424</v>
      </c>
      <c r="C46" s="834" t="s">
        <v>719</v>
      </c>
      <c r="D46" s="835">
        <v>1000</v>
      </c>
      <c r="E46" s="833" t="s">
        <v>1041</v>
      </c>
      <c r="F46" s="833" t="s">
        <v>1014</v>
      </c>
      <c r="G46" s="836">
        <v>30.068326091521424</v>
      </c>
      <c r="H46" s="655" t="s">
        <v>1014</v>
      </c>
      <c r="I46" s="837" t="s">
        <v>1440</v>
      </c>
    </row>
    <row customFormat="1" customHeight="1" ht="11.25" r="47" s="280" spans="1:9" x14ac:dyDescent="0.2">
      <c r="A47" s="789" t="s">
        <v>149</v>
      </c>
      <c r="B47" s="833">
        <v>29.963032276400003</v>
      </c>
      <c r="C47" s="834" t="s">
        <v>1438</v>
      </c>
      <c r="D47" s="835">
        <v>1000</v>
      </c>
      <c r="E47" s="833" t="s">
        <v>1041</v>
      </c>
      <c r="F47" s="833" t="s">
        <v>1014</v>
      </c>
      <c r="G47" s="836">
        <v>1572.7859190503586</v>
      </c>
      <c r="H47" s="655" t="s">
        <v>1014</v>
      </c>
      <c r="I47" s="837">
        <v>29.963032276400003</v>
      </c>
    </row>
    <row customFormat="1" customHeight="1" ht="11.25" r="48" s="280" spans="1:9" x14ac:dyDescent="0.2">
      <c r="A48" s="789" t="s">
        <v>150</v>
      </c>
      <c r="B48" s="833">
        <v>80</v>
      </c>
      <c r="C48" s="834" t="s">
        <v>400</v>
      </c>
      <c r="D48" s="835">
        <v>1000</v>
      </c>
      <c r="E48" s="833" t="s">
        <v>1041</v>
      </c>
      <c r="F48" s="833">
        <v>80</v>
      </c>
      <c r="G48" s="836">
        <v>4.6799528610711016</v>
      </c>
      <c r="H48" s="655" t="s">
        <v>1014</v>
      </c>
      <c r="I48" s="837" t="s">
        <v>1440</v>
      </c>
    </row>
    <row customFormat="1" customHeight="1" ht="11.25" r="49" s="280" spans="1:9" x14ac:dyDescent="0.2">
      <c r="A49" s="789" t="s">
        <v>151</v>
      </c>
      <c r="B49" s="833">
        <v>625.71428571428567</v>
      </c>
      <c r="C49" s="834" t="s">
        <v>719</v>
      </c>
      <c r="D49" s="835">
        <v>1000</v>
      </c>
      <c r="E49" s="833" t="s">
        <v>1041</v>
      </c>
      <c r="F49" s="833">
        <v>252</v>
      </c>
      <c r="G49" s="836">
        <v>625.71428571428567</v>
      </c>
      <c r="H49" s="655" t="s">
        <v>1014</v>
      </c>
      <c r="I49" s="837" t="s">
        <v>1440</v>
      </c>
    </row>
    <row customFormat="1" customHeight="1" ht="11.25" r="50" s="280" spans="1:9" x14ac:dyDescent="0.2">
      <c r="A50" s="789" t="s">
        <v>152</v>
      </c>
      <c r="B50" s="833">
        <v>4.7610264623901024</v>
      </c>
      <c r="C50" s="834" t="s">
        <v>719</v>
      </c>
      <c r="D50" s="835">
        <v>100</v>
      </c>
      <c r="E50" s="833" t="s">
        <v>1041</v>
      </c>
      <c r="F50" s="833" t="s">
        <v>1014</v>
      </c>
      <c r="G50" s="836">
        <v>4.7610264623901024</v>
      </c>
      <c r="H50" s="655" t="s">
        <v>1439</v>
      </c>
      <c r="I50" s="837" t="s">
        <v>1440</v>
      </c>
    </row>
    <row customFormat="1" customHeight="1" ht="11.25" r="51" s="280" spans="1:9" x14ac:dyDescent="0.2">
      <c r="A51" s="306" t="s">
        <v>105</v>
      </c>
      <c r="B51" s="833">
        <v>1.0472011924538857E-2</v>
      </c>
      <c r="C51" s="834" t="s">
        <v>1438</v>
      </c>
      <c r="D51" s="835">
        <v>500</v>
      </c>
      <c r="E51" s="833" t="s">
        <v>1041</v>
      </c>
      <c r="F51" s="833" t="s">
        <v>1014</v>
      </c>
      <c r="G51" s="836">
        <v>6.0644274806623679</v>
      </c>
      <c r="H51" s="655" t="s">
        <v>1014</v>
      </c>
      <c r="I51" s="837">
        <v>1.0472011924538857E-2</v>
      </c>
    </row>
    <row customFormat="1" customHeight="1" ht="11.25" r="52" s="280" spans="1:9" x14ac:dyDescent="0.2">
      <c r="A52" s="789" t="s">
        <v>106</v>
      </c>
      <c r="B52" s="833">
        <v>0.1063107598</v>
      </c>
      <c r="C52" s="834" t="s">
        <v>1438</v>
      </c>
      <c r="D52" s="835">
        <v>500</v>
      </c>
      <c r="E52" s="833" t="s">
        <v>1041</v>
      </c>
      <c r="F52" s="833" t="s">
        <v>1014</v>
      </c>
      <c r="G52" s="836">
        <v>379.28207733428781</v>
      </c>
      <c r="H52" s="655" t="s">
        <v>1014</v>
      </c>
      <c r="I52" s="837">
        <v>0.1063107598</v>
      </c>
    </row>
    <row customFormat="1" customHeight="1" ht="11.25" r="53" s="280" spans="1:9" x14ac:dyDescent="0.2">
      <c r="A53" s="789" t="s">
        <v>153</v>
      </c>
      <c r="B53" s="833">
        <v>1.5729617456497755</v>
      </c>
      <c r="C53" s="834" t="s">
        <v>719</v>
      </c>
      <c r="D53" s="835">
        <v>500</v>
      </c>
      <c r="E53" s="833" t="s">
        <v>1041</v>
      </c>
      <c r="F53" s="833" t="s">
        <v>1014</v>
      </c>
      <c r="G53" s="836">
        <v>1.5729617456497755</v>
      </c>
      <c r="H53" s="655" t="s">
        <v>1014</v>
      </c>
      <c r="I53" s="837">
        <v>28.680250002744973</v>
      </c>
    </row>
    <row customFormat="1" customHeight="1" ht="11.25" r="54" s="280" spans="1:9" x14ac:dyDescent="0.2">
      <c r="A54" s="789" t="s">
        <v>401</v>
      </c>
      <c r="B54" s="833">
        <v>8.061539999999999E-4</v>
      </c>
      <c r="C54" s="834" t="s">
        <v>1438</v>
      </c>
      <c r="D54" s="835">
        <v>500</v>
      </c>
      <c r="E54" s="833" t="s">
        <v>1041</v>
      </c>
      <c r="F54" s="833" t="s">
        <v>1014</v>
      </c>
      <c r="G54" s="836">
        <v>5.7128066513482826E-3</v>
      </c>
      <c r="H54" s="655" t="s">
        <v>1439</v>
      </c>
      <c r="I54" s="837">
        <v>8.061539999999999E-4</v>
      </c>
    </row>
    <row customFormat="1" customHeight="1" ht="11.25" r="55" s="280" spans="1:9"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customFormat="1" customHeight="1" ht="11.25" r="56" s="280" spans="1:9"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customFormat="1" customHeight="1" ht="11.25" r="57" s="280" spans="1:9"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customFormat="1" customHeight="1" ht="11.25" r="58" s="280" spans="1:9" x14ac:dyDescent="0.2">
      <c r="A58" s="789" t="s">
        <v>235</v>
      </c>
      <c r="B58" s="833">
        <v>0.5710765000000001</v>
      </c>
      <c r="C58" s="834" t="s">
        <v>1438</v>
      </c>
      <c r="D58" s="835">
        <v>100</v>
      </c>
      <c r="E58" s="833" t="s">
        <v>1041</v>
      </c>
      <c r="F58" s="833" t="s">
        <v>1014</v>
      </c>
      <c r="G58" s="836">
        <v>204.33995287331547</v>
      </c>
      <c r="H58" s="655" t="s">
        <v>1439</v>
      </c>
      <c r="I58" s="837">
        <v>0.5710765000000001</v>
      </c>
    </row>
    <row customFormat="1" customHeight="1" ht="11.25" r="59" s="280" spans="1:9"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customFormat="1" customHeight="1" ht="11.25" r="60" s="280" spans="1:9" x14ac:dyDescent="0.2">
      <c r="A60" s="789" t="s">
        <v>237</v>
      </c>
      <c r="B60" s="833">
        <v>9.1678928050959618E-2</v>
      </c>
      <c r="C60" s="834" t="s">
        <v>1438</v>
      </c>
      <c r="D60" s="835">
        <v>500</v>
      </c>
      <c r="E60" s="833" t="s">
        <v>1041</v>
      </c>
      <c r="F60" s="833" t="s">
        <v>1014</v>
      </c>
      <c r="G60" s="836">
        <v>1.2056251496709305</v>
      </c>
      <c r="H60" s="655" t="s">
        <v>1014</v>
      </c>
      <c r="I60" s="837">
        <v>9.1678928050959618E-2</v>
      </c>
    </row>
    <row customFormat="1" customHeight="1" ht="11.25" r="61" s="280" spans="1:9" x14ac:dyDescent="0.2">
      <c r="A61" s="789" t="s">
        <v>375</v>
      </c>
      <c r="B61" s="833">
        <v>2.2606974962228725</v>
      </c>
      <c r="C61" s="834" t="s">
        <v>719</v>
      </c>
      <c r="D61" s="835">
        <v>500</v>
      </c>
      <c r="E61" s="833" t="s">
        <v>1041</v>
      </c>
      <c r="F61" s="833" t="s">
        <v>1014</v>
      </c>
      <c r="G61" s="836">
        <v>2.2606974962228725</v>
      </c>
      <c r="H61" s="655" t="s">
        <v>1014</v>
      </c>
      <c r="I61" s="837">
        <v>63.459004600188678</v>
      </c>
    </row>
    <row customFormat="1" customHeight="1" ht="11.25" r="62" s="280" spans="1:9" x14ac:dyDescent="0.2">
      <c r="A62" s="789" t="s">
        <v>376</v>
      </c>
      <c r="B62" s="833">
        <v>1.9833771576946191</v>
      </c>
      <c r="C62" s="834" t="s">
        <v>719</v>
      </c>
      <c r="D62" s="835">
        <v>500</v>
      </c>
      <c r="E62" s="833" t="s">
        <v>1041</v>
      </c>
      <c r="F62" s="833" t="s">
        <v>1014</v>
      </c>
      <c r="G62" s="836">
        <v>1.9833771576946191</v>
      </c>
      <c r="H62" s="655" t="s">
        <v>1014</v>
      </c>
      <c r="I62" s="837">
        <v>28.204012872955982</v>
      </c>
    </row>
    <row customFormat="1" customHeight="1" ht="11.25" r="63" s="280" spans="1:9" x14ac:dyDescent="0.2">
      <c r="A63" s="789" t="s">
        <v>377</v>
      </c>
      <c r="B63" s="833">
        <v>1.8855772613117678</v>
      </c>
      <c r="C63" s="834" t="s">
        <v>719</v>
      </c>
      <c r="D63" s="835">
        <v>1000</v>
      </c>
      <c r="E63" s="833" t="s">
        <v>1041</v>
      </c>
      <c r="F63" s="833" t="s">
        <v>1014</v>
      </c>
      <c r="G63" s="836">
        <v>1.8855772613117678</v>
      </c>
      <c r="H63" s="655" t="s">
        <v>1014</v>
      </c>
      <c r="I63" s="837">
        <v>5.5643503540062893</v>
      </c>
    </row>
    <row customFormat="1" customHeight="1" ht="11.25" r="64" s="280" spans="1:9"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customFormat="1" customHeight="1" ht="11.25" r="65" s="280" spans="1:9"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customFormat="1" customHeight="1" ht="11.25" r="66" s="280" spans="1:9" x14ac:dyDescent="0.2">
      <c r="A66" s="789" t="s">
        <v>307</v>
      </c>
      <c r="B66" s="833">
        <v>1.1666488400000001</v>
      </c>
      <c r="C66" s="834" t="s">
        <v>1438</v>
      </c>
      <c r="D66" s="835">
        <v>500</v>
      </c>
      <c r="E66" s="833" t="s">
        <v>1041</v>
      </c>
      <c r="F66" s="833" t="s">
        <v>1014</v>
      </c>
      <c r="G66" s="836">
        <v>48.76242864214462</v>
      </c>
      <c r="H66" s="655">
        <v>8.9161782857142882</v>
      </c>
      <c r="I66" s="837">
        <v>1.1666488400000001</v>
      </c>
    </row>
    <row customFormat="1" customHeight="1" ht="11.25" r="67" s="280" spans="1:9" x14ac:dyDescent="0.2">
      <c r="A67" s="789" t="s">
        <v>308</v>
      </c>
      <c r="B67" s="833">
        <v>0.35664713142857146</v>
      </c>
      <c r="C67" s="834" t="s">
        <v>718</v>
      </c>
      <c r="D67" s="835">
        <v>100</v>
      </c>
      <c r="E67" s="833" t="s">
        <v>1041</v>
      </c>
      <c r="F67" s="833" t="s">
        <v>1014</v>
      </c>
      <c r="G67" s="836">
        <v>3.9357676365013421</v>
      </c>
      <c r="H67" s="655">
        <v>0.35664713142857146</v>
      </c>
      <c r="I67" s="837">
        <v>2.2415610000000004</v>
      </c>
    </row>
    <row customFormat="1" customHeight="1" ht="11.25" r="68" s="280" spans="1:9" x14ac:dyDescent="0.2">
      <c r="A68" s="789" t="s">
        <v>238</v>
      </c>
      <c r="B68" s="833">
        <v>3.5664713142857147</v>
      </c>
      <c r="C68" s="834" t="s">
        <v>718</v>
      </c>
      <c r="D68" s="835">
        <v>500</v>
      </c>
      <c r="E68" s="833" t="s">
        <v>1041</v>
      </c>
      <c r="F68" s="833" t="s">
        <v>1014</v>
      </c>
      <c r="G68" s="836">
        <v>28.77611403354863</v>
      </c>
      <c r="H68" s="655">
        <v>3.5664713142857147</v>
      </c>
      <c r="I68" s="837">
        <v>6.4919400000000014</v>
      </c>
    </row>
    <row customFormat="1" customHeight="1" ht="11.25" r="69" s="280" spans="1:9" x14ac:dyDescent="0.2">
      <c r="A69" s="789" t="s">
        <v>1002</v>
      </c>
      <c r="B69" s="833">
        <v>7.3286070299999999E-3</v>
      </c>
      <c r="C69" s="834" t="s">
        <v>1438</v>
      </c>
      <c r="D69" s="835">
        <v>500</v>
      </c>
      <c r="E69" s="833" t="s">
        <v>1041</v>
      </c>
      <c r="F69" s="833" t="s">
        <v>1014</v>
      </c>
      <c r="G69" s="836">
        <v>37.928207733428785</v>
      </c>
      <c r="H69" s="655" t="s">
        <v>1014</v>
      </c>
      <c r="I69" s="837">
        <v>7.3286070299999999E-3</v>
      </c>
    </row>
    <row customFormat="1" customHeight="1" ht="11.25" r="70" s="280" spans="1:9" x14ac:dyDescent="0.2">
      <c r="A70" s="789" t="s">
        <v>107</v>
      </c>
      <c r="B70" s="833">
        <v>0.34431580715000004</v>
      </c>
      <c r="C70" s="834" t="s">
        <v>1438</v>
      </c>
      <c r="D70" s="835">
        <v>500</v>
      </c>
      <c r="E70" s="833" t="s">
        <v>1041</v>
      </c>
      <c r="F70" s="833" t="s">
        <v>1014</v>
      </c>
      <c r="G70" s="836">
        <v>139.83692077823397</v>
      </c>
      <c r="H70" s="655" t="s">
        <v>1014</v>
      </c>
      <c r="I70" s="837">
        <v>0.34431580715000004</v>
      </c>
    </row>
    <row customFormat="1" customHeight="1" ht="11.25" r="71" s="280" spans="1:9"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customFormat="1" customHeight="1" ht="11.25" r="72" s="280" spans="1:9"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customFormat="1" customHeight="1" ht="11.25" r="73" s="280" spans="1:9" x14ac:dyDescent="0.2">
      <c r="A73" s="789" t="s">
        <v>1004</v>
      </c>
      <c r="B73" s="833">
        <v>2.528519007900115</v>
      </c>
      <c r="C73" s="834" t="s">
        <v>719</v>
      </c>
      <c r="D73" s="835">
        <v>1000</v>
      </c>
      <c r="E73" s="833" t="s">
        <v>1041</v>
      </c>
      <c r="F73" s="833" t="s">
        <v>1014</v>
      </c>
      <c r="G73" s="836">
        <v>2.528519007900115</v>
      </c>
      <c r="H73" s="655" t="s">
        <v>1014</v>
      </c>
      <c r="I73" s="837">
        <v>23.524815135188682</v>
      </c>
    </row>
    <row customFormat="1" customHeight="1" ht="11.25" r="74" s="280" spans="1:9" x14ac:dyDescent="0.2">
      <c r="A74" s="789" t="s">
        <v>1005</v>
      </c>
      <c r="B74" s="833">
        <v>17.068842544600002</v>
      </c>
      <c r="C74" s="834" t="s">
        <v>1438</v>
      </c>
      <c r="D74" s="835">
        <v>500</v>
      </c>
      <c r="E74" s="833" t="s">
        <v>1041</v>
      </c>
      <c r="F74" s="833" t="s">
        <v>1014</v>
      </c>
      <c r="G74" s="836">
        <v>10114.188728914341</v>
      </c>
      <c r="H74" s="655" t="s">
        <v>1014</v>
      </c>
      <c r="I74" s="837">
        <v>17.068842544600002</v>
      </c>
    </row>
    <row customFormat="1" customHeight="1" ht="11.25" r="75" s="280" spans="1:9" x14ac:dyDescent="0.2">
      <c r="A75" s="789" t="s">
        <v>1007</v>
      </c>
      <c r="B75" s="833">
        <v>32.657878660000002</v>
      </c>
      <c r="C75" s="834" t="s">
        <v>1438</v>
      </c>
      <c r="D75" s="835">
        <v>100</v>
      </c>
      <c r="E75" s="833" t="s">
        <v>1041</v>
      </c>
      <c r="F75" s="833" t="s">
        <v>1014</v>
      </c>
      <c r="G75" s="836">
        <v>252.85190079001148</v>
      </c>
      <c r="H75" s="655" t="s">
        <v>1014</v>
      </c>
      <c r="I75" s="837">
        <v>32.657878660000002</v>
      </c>
    </row>
    <row customFormat="1" customHeight="1" ht="11.25" r="76" s="280" spans="1:9" x14ac:dyDescent="0.2">
      <c r="A76" s="789" t="s">
        <v>1006</v>
      </c>
      <c r="B76" s="833">
        <v>74.37008555200002</v>
      </c>
      <c r="C76" s="834" t="s">
        <v>1438</v>
      </c>
      <c r="D76" s="835">
        <v>500</v>
      </c>
      <c r="E76" s="833" t="s">
        <v>1041</v>
      </c>
      <c r="F76" s="833" t="s">
        <v>1014</v>
      </c>
      <c r="G76" s="836">
        <v>126427.35911142928</v>
      </c>
      <c r="H76" s="655" t="s">
        <v>1014</v>
      </c>
      <c r="I76" s="837">
        <v>74.37008555200002</v>
      </c>
    </row>
    <row customFormat="1" customHeight="1" ht="11.25" r="77" s="280" spans="1:9" x14ac:dyDescent="0.2">
      <c r="A77" s="306" t="s">
        <v>108</v>
      </c>
      <c r="B77" s="833">
        <v>0.11705250006700552</v>
      </c>
      <c r="C77" s="834" t="s">
        <v>1438</v>
      </c>
      <c r="D77" s="835">
        <v>500</v>
      </c>
      <c r="E77" s="833" t="s">
        <v>1041</v>
      </c>
      <c r="F77" s="833" t="s">
        <v>1014</v>
      </c>
      <c r="G77" s="836">
        <v>1.2642735911142928</v>
      </c>
      <c r="H77" s="655" t="s">
        <v>1014</v>
      </c>
      <c r="I77" s="837">
        <v>0.11705250006700552</v>
      </c>
    </row>
    <row customFormat="1" customHeight="1" ht="11.25" r="78" s="280" spans="1:9" x14ac:dyDescent="0.2">
      <c r="A78" s="789" t="s">
        <v>310</v>
      </c>
      <c r="B78" s="833">
        <v>3.0681392129373632</v>
      </c>
      <c r="C78" s="834" t="s">
        <v>1438</v>
      </c>
      <c r="D78" s="835">
        <v>500</v>
      </c>
      <c r="E78" s="833" t="s">
        <v>1041</v>
      </c>
      <c r="F78" s="833" t="s">
        <v>1014</v>
      </c>
      <c r="G78" s="836">
        <v>25.285471822285853</v>
      </c>
      <c r="H78" s="655" t="s">
        <v>1014</v>
      </c>
      <c r="I78" s="837">
        <v>3.0681392129373632</v>
      </c>
    </row>
    <row customFormat="1" customHeight="1" ht="11.25" r="79" s="280" spans="1:9" x14ac:dyDescent="0.2">
      <c r="A79" s="306" t="s">
        <v>109</v>
      </c>
      <c r="B79" s="833">
        <v>2.4013306943897826E-2</v>
      </c>
      <c r="C79" s="834" t="s">
        <v>1438</v>
      </c>
      <c r="D79" s="835">
        <v>500</v>
      </c>
      <c r="E79" s="833" t="s">
        <v>1041</v>
      </c>
      <c r="F79" s="833" t="s">
        <v>1014</v>
      </c>
      <c r="G79" s="836">
        <v>1.7425657710563365</v>
      </c>
      <c r="H79" s="655" t="s">
        <v>1014</v>
      </c>
      <c r="I79" s="837">
        <v>2.4013306943897826E-2</v>
      </c>
    </row>
    <row customFormat="1" customHeight="1" ht="11.25" r="80" s="280" spans="1:9" x14ac:dyDescent="0.2">
      <c r="A80" s="306" t="s">
        <v>110</v>
      </c>
      <c r="B80" s="833">
        <v>5.064712225720385E-3</v>
      </c>
      <c r="C80" s="834" t="s">
        <v>1438</v>
      </c>
      <c r="D80" s="835">
        <v>500</v>
      </c>
      <c r="E80" s="833" t="s">
        <v>1041</v>
      </c>
      <c r="F80" s="833" t="s">
        <v>1014</v>
      </c>
      <c r="G80" s="836">
        <v>0.36252234106002523</v>
      </c>
      <c r="H80" s="655" t="s">
        <v>1014</v>
      </c>
      <c r="I80" s="837">
        <v>5.064712225720385E-3</v>
      </c>
    </row>
    <row customFormat="1" customHeight="1" ht="11.25" r="81" s="280" spans="1:9" x14ac:dyDescent="0.2">
      <c r="A81" s="789" t="s">
        <v>402</v>
      </c>
      <c r="B81" s="833">
        <v>2.1223524133585382E-4</v>
      </c>
      <c r="C81" s="834" t="s">
        <v>1438</v>
      </c>
      <c r="D81" s="835">
        <v>500</v>
      </c>
      <c r="E81" s="833" t="s">
        <v>1041</v>
      </c>
      <c r="F81" s="833" t="s">
        <v>1014</v>
      </c>
      <c r="G81" s="836">
        <v>5.3886681212138923</v>
      </c>
      <c r="H81" s="655" t="s">
        <v>1439</v>
      </c>
      <c r="I81" s="837">
        <v>2.1223524133585382E-4</v>
      </c>
    </row>
    <row customFormat="1" customHeight="1" ht="11.25" r="82" s="280" spans="1:9"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customFormat="1" customHeight="1" ht="11.25" r="83" s="280" spans="1:9" x14ac:dyDescent="0.2">
      <c r="A83" s="789" t="s">
        <v>111</v>
      </c>
      <c r="B83" s="833">
        <v>0.72641430030521992</v>
      </c>
      <c r="C83" s="834" t="s">
        <v>1438</v>
      </c>
      <c r="D83" s="835">
        <v>500</v>
      </c>
      <c r="E83" s="833" t="s">
        <v>1041</v>
      </c>
      <c r="F83" s="833" t="s">
        <v>1014</v>
      </c>
      <c r="G83" s="836">
        <v>25.285471822285853</v>
      </c>
      <c r="H83" s="655" t="s">
        <v>1014</v>
      </c>
      <c r="I83" s="837">
        <v>0.72641430030521992</v>
      </c>
    </row>
    <row customFormat="1" customHeight="1" ht="11.25" r="84" s="280" spans="1:9" x14ac:dyDescent="0.2">
      <c r="A84" s="789" t="s">
        <v>384</v>
      </c>
      <c r="B84" s="833">
        <v>13.216616117924531</v>
      </c>
      <c r="C84" s="834" t="s">
        <v>1438</v>
      </c>
      <c r="D84" s="835">
        <v>500</v>
      </c>
      <c r="E84" s="833" t="s">
        <v>1041</v>
      </c>
      <c r="F84" s="833" t="s">
        <v>1014</v>
      </c>
      <c r="G84" s="836">
        <v>93.857142857142861</v>
      </c>
      <c r="H84" s="655" t="s">
        <v>1014</v>
      </c>
      <c r="I84" s="837">
        <v>13.216616117924531</v>
      </c>
    </row>
    <row customFormat="1" customHeight="1" ht="11.25" r="85" s="280" spans="1:9" x14ac:dyDescent="0.2">
      <c r="A85" s="789" t="s">
        <v>350</v>
      </c>
      <c r="B85" s="833">
        <v>3.7928207733428785</v>
      </c>
      <c r="C85" s="834" t="s">
        <v>719</v>
      </c>
      <c r="D85" s="835">
        <v>500</v>
      </c>
      <c r="E85" s="833" t="s">
        <v>1041</v>
      </c>
      <c r="F85" s="833" t="s">
        <v>1014</v>
      </c>
      <c r="G85" s="836">
        <v>3.7928207733428785</v>
      </c>
      <c r="H85" s="655" t="s">
        <v>1014</v>
      </c>
      <c r="I85" s="837">
        <v>30.160012305031447</v>
      </c>
    </row>
    <row customFormat="1" customHeight="1" ht="11.25" r="86" s="280" spans="1:9" x14ac:dyDescent="0.2">
      <c r="A86" s="789" t="s">
        <v>36</v>
      </c>
      <c r="B86" s="833">
        <v>4.5168014999999997</v>
      </c>
      <c r="C86" s="834" t="s">
        <v>1438</v>
      </c>
      <c r="D86" s="835">
        <v>500</v>
      </c>
      <c r="E86" s="833" t="s">
        <v>1041</v>
      </c>
      <c r="F86" s="833" t="s">
        <v>1014</v>
      </c>
      <c r="G86" s="836" t="s">
        <v>1014</v>
      </c>
      <c r="H86" s="655" t="s">
        <v>1439</v>
      </c>
      <c r="I86" s="837">
        <v>4.5168014999999997</v>
      </c>
    </row>
    <row customFormat="1" customHeight="1" ht="11.25" r="87" s="280" spans="1:9"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customFormat="1" customHeight="1" ht="11.25" r="88" s="280" spans="1:9" x14ac:dyDescent="0.2">
      <c r="A88" s="789" t="s">
        <v>352</v>
      </c>
      <c r="B88" s="833">
        <v>119.66181814990003</v>
      </c>
      <c r="C88" s="834" t="s">
        <v>1438</v>
      </c>
      <c r="D88" s="835">
        <v>500</v>
      </c>
      <c r="E88" s="833" t="s">
        <v>1041</v>
      </c>
      <c r="F88" s="833" t="s">
        <v>1014</v>
      </c>
      <c r="G88" s="836">
        <v>478.19569558367709</v>
      </c>
      <c r="H88" s="655" t="s">
        <v>1014</v>
      </c>
      <c r="I88" s="837">
        <v>119.66181814990003</v>
      </c>
    </row>
    <row customFormat="1" customHeight="1" ht="11.25" r="89" s="280" spans="1:9" x14ac:dyDescent="0.2">
      <c r="A89" s="789" t="s">
        <v>353</v>
      </c>
      <c r="B89" s="833">
        <v>93.052630320000006</v>
      </c>
      <c r="C89" s="834" t="s">
        <v>718</v>
      </c>
      <c r="D89" s="835">
        <v>500</v>
      </c>
      <c r="E89" s="833" t="s">
        <v>1041</v>
      </c>
      <c r="F89" s="833" t="s">
        <v>1014</v>
      </c>
      <c r="G89" s="836">
        <v>456.83916040402846</v>
      </c>
      <c r="H89" s="655">
        <v>93.052630320000006</v>
      </c>
      <c r="I89" s="837">
        <v>358.49678339305899</v>
      </c>
    </row>
    <row customFormat="1" customHeight="1" ht="11.25" r="90" s="280" spans="1:9" x14ac:dyDescent="0.2">
      <c r="A90" s="789" t="s">
        <v>112</v>
      </c>
      <c r="B90" s="833">
        <v>244.02000000912432</v>
      </c>
      <c r="C90" s="834" t="s">
        <v>1438</v>
      </c>
      <c r="D90" s="835">
        <v>500</v>
      </c>
      <c r="E90" s="833" t="s">
        <v>1041</v>
      </c>
      <c r="F90" s="833" t="s">
        <v>1014</v>
      </c>
      <c r="G90" s="836">
        <v>1264.2735911142927</v>
      </c>
      <c r="H90" s="655" t="s">
        <v>1014</v>
      </c>
      <c r="I90" s="837">
        <v>244.02000000912432</v>
      </c>
    </row>
    <row customFormat="1" customHeight="1" ht="11.25" r="91" s="280" spans="1:9" x14ac:dyDescent="0.2">
      <c r="A91" s="789" t="s">
        <v>354</v>
      </c>
      <c r="B91" s="833">
        <v>0.13596416711906673</v>
      </c>
      <c r="C91" s="834" t="s">
        <v>719</v>
      </c>
      <c r="D91" s="835">
        <v>1000</v>
      </c>
      <c r="E91" s="833" t="s">
        <v>1041</v>
      </c>
      <c r="F91" s="833" t="s">
        <v>1014</v>
      </c>
      <c r="G91" s="836">
        <v>0.13596416711906673</v>
      </c>
      <c r="H91" s="655" t="s">
        <v>1014</v>
      </c>
      <c r="I91" s="837">
        <v>44.579208905660373</v>
      </c>
    </row>
    <row customFormat="1" customHeight="1" ht="11.25" r="92" s="280" spans="1:9" x14ac:dyDescent="0.2">
      <c r="A92" s="789" t="s">
        <v>355</v>
      </c>
      <c r="B92" s="833">
        <v>7.0912878398128654E-2</v>
      </c>
      <c r="C92" s="834" t="s">
        <v>719</v>
      </c>
      <c r="D92" s="835">
        <v>1000</v>
      </c>
      <c r="E92" s="833" t="s">
        <v>1041</v>
      </c>
      <c r="F92" s="833" t="s">
        <v>1014</v>
      </c>
      <c r="G92" s="836">
        <v>7.0912878398128654E-2</v>
      </c>
      <c r="H92" s="655" t="s">
        <v>1014</v>
      </c>
      <c r="I92" s="837">
        <v>12.15203256100629</v>
      </c>
    </row>
    <row customFormat="1" customHeight="1" ht="11.25" r="93" s="280" spans="1:9" x14ac:dyDescent="0.2">
      <c r="A93" s="789" t="s">
        <v>385</v>
      </c>
      <c r="B93" s="833">
        <v>0.22077618001510063</v>
      </c>
      <c r="C93" s="834" t="s">
        <v>719</v>
      </c>
      <c r="D93" s="835">
        <v>500</v>
      </c>
      <c r="E93" s="833" t="s">
        <v>1041</v>
      </c>
      <c r="F93" s="833" t="s">
        <v>1014</v>
      </c>
      <c r="G93" s="836">
        <v>0.22077618001510063</v>
      </c>
      <c r="H93" s="655" t="s">
        <v>1014</v>
      </c>
      <c r="I93" s="837">
        <v>0.23115615974842768</v>
      </c>
    </row>
    <row customFormat="1" customHeight="1" ht="11.25" r="94" s="280" spans="1:9" x14ac:dyDescent="0.2">
      <c r="A94" s="789" t="s">
        <v>356</v>
      </c>
      <c r="B94" s="833">
        <v>4.1141240816963069E-2</v>
      </c>
      <c r="C94" s="834" t="s">
        <v>1438</v>
      </c>
      <c r="D94" s="835">
        <v>500</v>
      </c>
      <c r="E94" s="833" t="s">
        <v>1041</v>
      </c>
      <c r="F94" s="833" t="s">
        <v>1014</v>
      </c>
      <c r="G94" s="836">
        <v>1.2768741456848269</v>
      </c>
      <c r="H94" s="655" t="s">
        <v>1014</v>
      </c>
      <c r="I94" s="837">
        <v>4.1141240816963069E-2</v>
      </c>
    </row>
    <row customFormat="1" customHeight="1" ht="11.25" r="95" s="280" spans="1:9" x14ac:dyDescent="0.2">
      <c r="A95" s="789" t="s">
        <v>378</v>
      </c>
      <c r="B95" s="833">
        <v>7.4558984912000012E-2</v>
      </c>
      <c r="C95" s="834" t="s">
        <v>1438</v>
      </c>
      <c r="D95" s="835">
        <v>500</v>
      </c>
      <c r="E95" s="833" t="s">
        <v>1041</v>
      </c>
      <c r="F95" s="833" t="s">
        <v>1014</v>
      </c>
      <c r="G95" s="836">
        <v>0.56807779525574476</v>
      </c>
      <c r="H95" s="655" t="s">
        <v>1014</v>
      </c>
      <c r="I95" s="837">
        <v>7.4558984912000012E-2</v>
      </c>
    </row>
    <row customFormat="1" customHeight="1" ht="11.25" r="96" s="280" spans="1:9" x14ac:dyDescent="0.2">
      <c r="A96" s="789" t="s">
        <v>357</v>
      </c>
      <c r="B96" s="833">
        <v>2.3005071476063833E-2</v>
      </c>
      <c r="C96" s="834" t="s">
        <v>1438</v>
      </c>
      <c r="D96" s="835">
        <v>500</v>
      </c>
      <c r="E96" s="833" t="s">
        <v>1041</v>
      </c>
      <c r="F96" s="833" t="s">
        <v>1014</v>
      </c>
      <c r="G96" s="836">
        <v>1.9658480563117722</v>
      </c>
      <c r="H96" s="655" t="s">
        <v>1014</v>
      </c>
      <c r="I96" s="837">
        <v>2.3005071476063833E-2</v>
      </c>
    </row>
    <row customFormat="1" customHeight="1" ht="11.25" r="97" s="280" spans="1:9" x14ac:dyDescent="0.2">
      <c r="A97" s="789" t="s">
        <v>113</v>
      </c>
      <c r="B97" s="833">
        <v>14.216011987470095</v>
      </c>
      <c r="C97" s="834" t="s">
        <v>1438</v>
      </c>
      <c r="D97" s="835">
        <v>500</v>
      </c>
      <c r="E97" s="833" t="s">
        <v>1041</v>
      </c>
      <c r="F97" s="833" t="s">
        <v>1014</v>
      </c>
      <c r="G97" s="836">
        <v>417.2102850677166</v>
      </c>
      <c r="H97" s="655" t="s">
        <v>1014</v>
      </c>
      <c r="I97" s="837">
        <v>14.216011987470095</v>
      </c>
    </row>
    <row customFormat="1" customHeight="1" ht="11.25" r="98" s="280" spans="1:9" x14ac:dyDescent="0.2">
      <c r="A98" s="789" t="s">
        <v>358</v>
      </c>
      <c r="B98" s="833">
        <v>9.5535693856179957</v>
      </c>
      <c r="C98" s="834" t="s">
        <v>1438</v>
      </c>
      <c r="D98" s="835">
        <v>500</v>
      </c>
      <c r="E98" s="833" t="s">
        <v>1041</v>
      </c>
      <c r="F98" s="833" t="s">
        <v>1014</v>
      </c>
      <c r="G98" s="836">
        <v>15.729635400013695</v>
      </c>
      <c r="H98" s="655" t="s">
        <v>1014</v>
      </c>
      <c r="I98" s="837">
        <v>9.5535693856179957</v>
      </c>
    </row>
    <row customFormat="1" customHeight="1" ht="11.25" r="99" s="280" spans="1:9" x14ac:dyDescent="0.2">
      <c r="A99" s="789" t="s">
        <v>114</v>
      </c>
      <c r="B99" s="833">
        <v>0.88823291872156396</v>
      </c>
      <c r="C99" s="834" t="s">
        <v>1438</v>
      </c>
      <c r="D99" s="835">
        <v>500</v>
      </c>
      <c r="E99" s="833" t="s">
        <v>1041</v>
      </c>
      <c r="F99" s="833" t="s">
        <v>1014</v>
      </c>
      <c r="G99" s="836">
        <v>571.14690993873864</v>
      </c>
      <c r="H99" s="655" t="s">
        <v>1014</v>
      </c>
      <c r="I99" s="837">
        <v>0.88823291872156396</v>
      </c>
    </row>
    <row customFormat="1" customHeight="1" ht="11.25" r="100" s="280" spans="1:9" x14ac:dyDescent="0.2">
      <c r="A100" s="789" t="s">
        <v>359</v>
      </c>
      <c r="B100" s="833">
        <v>200</v>
      </c>
      <c r="C100" s="834" t="s">
        <v>719</v>
      </c>
      <c r="D100" s="835">
        <v>1000</v>
      </c>
      <c r="E100" s="833" t="s">
        <v>1041</v>
      </c>
      <c r="F100" s="833">
        <v>73</v>
      </c>
      <c r="G100" s="836">
        <v>200</v>
      </c>
      <c r="H100" s="655" t="s">
        <v>1014</v>
      </c>
      <c r="I100" s="837" t="s">
        <v>1440</v>
      </c>
    </row>
    <row customFormat="1" customHeight="1" ht="11.25" r="101" s="280" spans="1:9" x14ac:dyDescent="0.2">
      <c r="A101" s="789" t="s">
        <v>360</v>
      </c>
      <c r="B101" s="833">
        <v>4.6925983598593568</v>
      </c>
      <c r="C101" s="834" t="s">
        <v>719</v>
      </c>
      <c r="D101" s="835">
        <v>500</v>
      </c>
      <c r="E101" s="833" t="s">
        <v>1041</v>
      </c>
      <c r="F101" s="833">
        <v>0.72</v>
      </c>
      <c r="G101" s="836">
        <v>4.6925983598593568</v>
      </c>
      <c r="H101" s="655" t="s">
        <v>1014</v>
      </c>
      <c r="I101" s="837" t="s">
        <v>1440</v>
      </c>
    </row>
    <row customFormat="1" customHeight="1" ht="11.25" r="102" s="280" spans="1:9" x14ac:dyDescent="0.2">
      <c r="A102" s="789" t="s">
        <v>361</v>
      </c>
      <c r="B102" s="833">
        <v>16.144000157125785</v>
      </c>
      <c r="C102" s="834" t="s">
        <v>1438</v>
      </c>
      <c r="D102" s="835">
        <v>500</v>
      </c>
      <c r="E102" s="833" t="s">
        <v>1041</v>
      </c>
      <c r="F102" s="833" t="s">
        <v>1014</v>
      </c>
      <c r="G102" s="836">
        <v>63.213679555714634</v>
      </c>
      <c r="H102" s="655" t="s">
        <v>1014</v>
      </c>
      <c r="I102" s="837">
        <v>16.144000157125785</v>
      </c>
    </row>
    <row customFormat="1" customHeight="1" ht="11.25" r="103" s="280" spans="1:9"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customFormat="1" customHeight="1" ht="11.25" r="104" s="280" spans="1:9"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customFormat="1" customHeight="1" ht="11.25" r="105" s="280" spans="1:9" x14ac:dyDescent="0.2">
      <c r="A105" s="789" t="s">
        <v>365</v>
      </c>
      <c r="B105" s="833">
        <v>1.5642857142857143</v>
      </c>
      <c r="C105" s="834" t="s">
        <v>719</v>
      </c>
      <c r="D105" s="835">
        <v>100</v>
      </c>
      <c r="E105" s="833" t="s">
        <v>1041</v>
      </c>
      <c r="F105" s="833" t="s">
        <v>1014</v>
      </c>
      <c r="G105" s="836">
        <v>1.5642857142857143</v>
      </c>
      <c r="H105" s="655" t="s">
        <v>1014</v>
      </c>
      <c r="I105" s="837" t="s">
        <v>1440</v>
      </c>
    </row>
    <row customFormat="1" customHeight="1" ht="11.25" r="106" s="280" spans="1:9"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customFormat="1" customHeight="1" ht="11.25" r="107" s="280" spans="1:9"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customFormat="1" customHeight="1" ht="11.25" r="108" s="280" spans="1:9"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customFormat="1" customHeight="1" ht="11.25" r="109" s="280" spans="1:9"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customFormat="1" customHeight="1" ht="11.25" r="110" s="280" spans="1:9" x14ac:dyDescent="0.2">
      <c r="A110" s="789" t="s">
        <v>506</v>
      </c>
      <c r="B110" s="833">
        <v>78.214285714285708</v>
      </c>
      <c r="C110" s="834" t="s">
        <v>719</v>
      </c>
      <c r="D110" s="835">
        <v>1000</v>
      </c>
      <c r="E110" s="833" t="s">
        <v>1041</v>
      </c>
      <c r="F110" s="833">
        <v>4</v>
      </c>
      <c r="G110" s="836">
        <v>78.214285714285708</v>
      </c>
      <c r="H110" s="655" t="s">
        <v>1014</v>
      </c>
      <c r="I110" s="837" t="s">
        <v>1440</v>
      </c>
    </row>
    <row customFormat="1" customHeight="1" ht="11.25" r="111" s="280" spans="1:9"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customFormat="1" customHeight="1" ht="11.25" r="112" s="280" spans="1:9" x14ac:dyDescent="0.2">
      <c r="A112" s="789" t="s">
        <v>866</v>
      </c>
      <c r="B112" s="833">
        <v>410</v>
      </c>
      <c r="C112" s="834" t="s">
        <v>400</v>
      </c>
      <c r="D112" s="835">
        <v>1000</v>
      </c>
      <c r="E112" s="833" t="s">
        <v>1041</v>
      </c>
      <c r="F112" s="833">
        <v>410</v>
      </c>
      <c r="G112" s="836">
        <v>309.06952611553095</v>
      </c>
      <c r="H112" s="655" t="s">
        <v>1014</v>
      </c>
      <c r="I112" s="837" t="s">
        <v>1440</v>
      </c>
    </row>
    <row customFormat="1" customHeight="1" ht="11.25" r="113" s="280" spans="1:9"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customFormat="1" customHeight="1" ht="11.25" r="114" s="280" spans="1:9" x14ac:dyDescent="0.2">
      <c r="A114" s="306" t="s">
        <v>116</v>
      </c>
      <c r="B114" s="833">
        <v>3.85523027653022E-2</v>
      </c>
      <c r="C114" s="834" t="s">
        <v>1438</v>
      </c>
      <c r="D114" s="835">
        <v>500</v>
      </c>
      <c r="E114" s="833" t="s">
        <v>1041</v>
      </c>
      <c r="F114" s="833" t="s">
        <v>1014</v>
      </c>
      <c r="G114" s="836">
        <v>1.2642735911142928</v>
      </c>
      <c r="H114" s="655" t="s">
        <v>1014</v>
      </c>
      <c r="I114" s="837">
        <v>3.85523027653022E-2</v>
      </c>
    </row>
    <row customFormat="1" customHeight="1" ht="11.25" r="115" s="280" spans="1:9" x14ac:dyDescent="0.2">
      <c r="A115" s="306" t="s">
        <v>117</v>
      </c>
      <c r="B115" s="833">
        <v>4.8817999902294974E-3</v>
      </c>
      <c r="C115" s="834" t="s">
        <v>1438</v>
      </c>
      <c r="D115" s="835">
        <v>500</v>
      </c>
      <c r="E115" s="833" t="s">
        <v>1041</v>
      </c>
      <c r="F115" s="833" t="s">
        <v>1014</v>
      </c>
      <c r="G115" s="836">
        <v>2.229392363677166</v>
      </c>
      <c r="H115" s="655" t="s">
        <v>1439</v>
      </c>
      <c r="I115" s="837">
        <v>4.8817999902294974E-3</v>
      </c>
    </row>
    <row customFormat="1" customHeight="1" ht="11.25" r="116" s="280" spans="1:9" x14ac:dyDescent="0.2">
      <c r="A116" s="306" t="s">
        <v>118</v>
      </c>
      <c r="B116" s="833">
        <v>0.12102943770054946</v>
      </c>
      <c r="C116" s="834" t="s">
        <v>1438</v>
      </c>
      <c r="D116" s="835">
        <v>500</v>
      </c>
      <c r="E116" s="833" t="s">
        <v>1041</v>
      </c>
      <c r="F116" s="833" t="s">
        <v>1014</v>
      </c>
      <c r="G116" s="836">
        <v>1.2642595039500575</v>
      </c>
      <c r="H116" s="655" t="s">
        <v>1014</v>
      </c>
      <c r="I116" s="837">
        <v>0.12102943770054946</v>
      </c>
    </row>
    <row customFormat="1" customHeight="1" ht="11.25" r="117" s="280" spans="1:9" x14ac:dyDescent="0.2">
      <c r="A117" s="306" t="s">
        <v>119</v>
      </c>
      <c r="B117" s="833">
        <v>0.29374299770544293</v>
      </c>
      <c r="C117" s="834" t="s">
        <v>1438</v>
      </c>
      <c r="D117" s="835">
        <v>500</v>
      </c>
      <c r="E117" s="833" t="s">
        <v>1041</v>
      </c>
      <c r="F117" s="833" t="s">
        <v>1014</v>
      </c>
      <c r="G117" s="836">
        <v>33.911847777612607</v>
      </c>
      <c r="H117" s="655" t="s">
        <v>1014</v>
      </c>
      <c r="I117" s="837">
        <v>0.29374299770544293</v>
      </c>
    </row>
    <row customFormat="1" customHeight="1" ht="11.25" r="118" s="280" spans="1:9"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customFormat="1" customHeight="1" ht="11.25" r="119" s="280" spans="1:9" x14ac:dyDescent="0.2">
      <c r="A119" s="306" t="s">
        <v>120</v>
      </c>
      <c r="B119" s="833">
        <v>2.0947846288805501</v>
      </c>
      <c r="C119" s="834" t="s">
        <v>1438</v>
      </c>
      <c r="D119" s="835">
        <v>500</v>
      </c>
      <c r="E119" s="833" t="s">
        <v>1041</v>
      </c>
      <c r="F119" s="833" t="s">
        <v>1014</v>
      </c>
      <c r="G119" s="836">
        <v>25.285471822285853</v>
      </c>
      <c r="H119" s="655" t="s">
        <v>1014</v>
      </c>
      <c r="I119" s="837">
        <v>2.0947846288805501</v>
      </c>
    </row>
    <row customFormat="1" customHeight="1" ht="11.25" r="120" s="280" spans="1:9" x14ac:dyDescent="0.2">
      <c r="A120" s="789" t="s">
        <v>241</v>
      </c>
      <c r="B120" s="833">
        <v>7.0000000000000001E-3</v>
      </c>
      <c r="C120" s="834" t="s">
        <v>1438</v>
      </c>
      <c r="D120" s="835">
        <v>1000</v>
      </c>
      <c r="E120" s="833" t="s">
        <v>1041</v>
      </c>
      <c r="F120" s="833" t="s">
        <v>1014</v>
      </c>
      <c r="G120" s="836">
        <v>10.95</v>
      </c>
      <c r="H120" s="655" t="s">
        <v>1014</v>
      </c>
      <c r="I120" s="837">
        <v>7.0000000000000001E-3</v>
      </c>
    </row>
    <row customFormat="1" customHeight="1" ht="11.25" r="121" s="280" spans="1:9" x14ac:dyDescent="0.2">
      <c r="A121" s="789" t="s">
        <v>509</v>
      </c>
      <c r="B121" s="833">
        <v>464.88537148395483</v>
      </c>
      <c r="C121" s="834" t="s">
        <v>719</v>
      </c>
      <c r="D121" s="835">
        <v>500</v>
      </c>
      <c r="E121" s="833" t="s">
        <v>1041</v>
      </c>
      <c r="F121" s="833" t="s">
        <v>1014</v>
      </c>
      <c r="G121" s="836">
        <v>464.88537148395483</v>
      </c>
      <c r="H121" s="655" t="s">
        <v>1439</v>
      </c>
      <c r="I121" s="837">
        <v>547.7637038330912</v>
      </c>
    </row>
    <row customFormat="1" customHeight="1" ht="11.25" r="122" s="280" spans="1:9" x14ac:dyDescent="0.2">
      <c r="A122" s="789" t="s">
        <v>510</v>
      </c>
      <c r="B122" s="833">
        <v>9.323174492999998</v>
      </c>
      <c r="C122" s="834" t="s">
        <v>1438</v>
      </c>
      <c r="D122" s="835">
        <v>500</v>
      </c>
      <c r="E122" s="833" t="s">
        <v>1041</v>
      </c>
      <c r="F122" s="833" t="s">
        <v>1014</v>
      </c>
      <c r="G122" s="836">
        <v>3792.5672185128146</v>
      </c>
      <c r="H122" s="655" t="s">
        <v>1014</v>
      </c>
      <c r="I122" s="837">
        <v>9.323174492999998</v>
      </c>
    </row>
    <row customFormat="1" customHeight="1" ht="11.25" r="123" s="280" spans="1:9" x14ac:dyDescent="0.2">
      <c r="A123" s="789" t="s">
        <v>379</v>
      </c>
      <c r="B123" s="833">
        <v>1.1741947383207836</v>
      </c>
      <c r="C123" s="834" t="s">
        <v>719</v>
      </c>
      <c r="D123" s="835">
        <v>500</v>
      </c>
      <c r="E123" s="833" t="s">
        <v>1041</v>
      </c>
      <c r="F123" s="833" t="s">
        <v>1014</v>
      </c>
      <c r="G123" s="836">
        <v>1.1741947383207836</v>
      </c>
      <c r="H123" s="655" t="s">
        <v>1014</v>
      </c>
      <c r="I123" s="837">
        <v>33.673394181896661</v>
      </c>
    </row>
    <row customFormat="1" customHeight="1" ht="11.25" r="124" s="280" spans="1:9" x14ac:dyDescent="0.2">
      <c r="A124" s="789" t="s">
        <v>121</v>
      </c>
      <c r="B124" s="833">
        <v>67.341459893888214</v>
      </c>
      <c r="C124" s="834" t="s">
        <v>1438</v>
      </c>
      <c r="D124" s="835">
        <v>500</v>
      </c>
      <c r="E124" s="833" t="s">
        <v>1041</v>
      </c>
      <c r="F124" s="833" t="s">
        <v>1014</v>
      </c>
      <c r="G124" s="836">
        <v>164.35556684485806</v>
      </c>
      <c r="H124" s="655" t="s">
        <v>1014</v>
      </c>
      <c r="I124" s="837">
        <v>67.341459893888214</v>
      </c>
    </row>
    <row customFormat="1" customHeight="1" ht="11.25" r="125" s="280" spans="1:9"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customFormat="1" customHeight="1" ht="11.25" r="126" s="280" spans="1:9" x14ac:dyDescent="0.2">
      <c r="A126" s="789" t="s">
        <v>512</v>
      </c>
      <c r="B126" s="833">
        <v>78.213207407198283</v>
      </c>
      <c r="C126" s="834" t="s">
        <v>719</v>
      </c>
      <c r="D126" s="835">
        <v>1000</v>
      </c>
      <c r="E126" s="833" t="s">
        <v>1041</v>
      </c>
      <c r="F126" s="833">
        <v>7.1</v>
      </c>
      <c r="G126" s="836">
        <v>78.213207407198283</v>
      </c>
      <c r="H126" s="655" t="s">
        <v>1014</v>
      </c>
      <c r="I126" s="837" t="s">
        <v>1440</v>
      </c>
    </row>
    <row customFormat="1" customHeight="1" ht="11.25" r="127" s="280" spans="1:9" x14ac:dyDescent="0.2">
      <c r="A127" s="789" t="s">
        <v>867</v>
      </c>
      <c r="B127" s="833">
        <v>78.214285714285708</v>
      </c>
      <c r="C127" s="834" t="s">
        <v>719</v>
      </c>
      <c r="D127" s="835">
        <v>1000</v>
      </c>
      <c r="E127" s="833" t="s">
        <v>1041</v>
      </c>
      <c r="F127" s="833">
        <v>1.5</v>
      </c>
      <c r="G127" s="836">
        <v>78.214285714285708</v>
      </c>
      <c r="H127" s="655" t="s">
        <v>1014</v>
      </c>
      <c r="I127" s="837" t="s">
        <v>1440</v>
      </c>
    </row>
    <row customFormat="1" customHeight="1" ht="11.25" r="128" s="280" spans="1:9"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customFormat="1" customHeight="1" ht="11.25" r="129" s="280" spans="1:9"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customFormat="1" customHeight="1" ht="11.25" r="130" s="280" spans="1:9" x14ac:dyDescent="0.2">
      <c r="A130" s="789" t="s">
        <v>123</v>
      </c>
      <c r="B130" s="833">
        <v>2.1682566227618572</v>
      </c>
      <c r="C130" s="834" t="s">
        <v>1438</v>
      </c>
      <c r="D130" s="835">
        <v>500</v>
      </c>
      <c r="E130" s="833" t="s">
        <v>1041</v>
      </c>
      <c r="F130" s="833" t="s">
        <v>1014</v>
      </c>
      <c r="G130" s="836">
        <v>164.35556684485806</v>
      </c>
      <c r="H130" s="655" t="s">
        <v>1014</v>
      </c>
      <c r="I130" s="837">
        <v>2.1682566227618572</v>
      </c>
    </row>
    <row customFormat="1" customHeight="1" ht="11.25" r="131" s="280" spans="1:9" x14ac:dyDescent="0.2">
      <c r="A131" s="789" t="s">
        <v>27</v>
      </c>
      <c r="B131" s="833">
        <v>3.6117140251572324E-2</v>
      </c>
      <c r="C131" s="834" t="s">
        <v>1438</v>
      </c>
      <c r="D131" s="835">
        <v>100</v>
      </c>
      <c r="E131" s="833" t="s">
        <v>1041</v>
      </c>
      <c r="F131" s="833" t="s">
        <v>1014</v>
      </c>
      <c r="G131" s="836">
        <v>99.143490443712437</v>
      </c>
      <c r="H131" s="655" t="s">
        <v>1439</v>
      </c>
      <c r="I131" s="837">
        <v>3.6117140251572324E-2</v>
      </c>
    </row>
    <row customFormat="1" customHeight="1" ht="11.25" r="132" s="280" spans="1:9"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customFormat="1" customHeight="1" ht="11.25" r="133" s="280" spans="1:9"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customFormat="1" customHeight="1" ht="11.25" r="134" s="280" spans="1:9"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customFormat="1" customHeight="1" ht="11.25" r="135" s="280" spans="1:9" x14ac:dyDescent="0.2">
      <c r="A135" s="789" t="s">
        <v>124</v>
      </c>
      <c r="B135" s="833">
        <v>0.51188083760000003</v>
      </c>
      <c r="C135" s="834" t="s">
        <v>1438</v>
      </c>
      <c r="D135" s="835">
        <v>500</v>
      </c>
      <c r="E135" s="833" t="s">
        <v>1041</v>
      </c>
      <c r="F135" s="833" t="s">
        <v>1014</v>
      </c>
      <c r="G135" s="836">
        <v>379.28207733428781</v>
      </c>
      <c r="H135" s="655" t="s">
        <v>1014</v>
      </c>
      <c r="I135" s="837">
        <v>0.51188083760000003</v>
      </c>
    </row>
    <row customFormat="1" customHeight="1" ht="11.25" r="136" s="280" spans="1:9" x14ac:dyDescent="0.2">
      <c r="A136" s="306" t="s">
        <v>125</v>
      </c>
      <c r="B136" s="833">
        <v>88.48803838195839</v>
      </c>
      <c r="C136" s="834" t="s">
        <v>1438</v>
      </c>
      <c r="D136" s="835">
        <v>500</v>
      </c>
      <c r="E136" s="833" t="s">
        <v>1041</v>
      </c>
      <c r="F136" s="833" t="s">
        <v>1014</v>
      </c>
      <c r="G136" s="836">
        <v>771.16303781051113</v>
      </c>
      <c r="H136" s="655" t="s">
        <v>1014</v>
      </c>
      <c r="I136" s="837">
        <v>88.48803838195839</v>
      </c>
    </row>
    <row customFormat="1" customHeight="1" ht="11.25" r="137" s="280" spans="1:9" x14ac:dyDescent="0.2">
      <c r="A137" s="789" t="s">
        <v>517</v>
      </c>
      <c r="B137" s="833">
        <v>0.78214285714285714</v>
      </c>
      <c r="C137" s="834" t="s">
        <v>719</v>
      </c>
      <c r="D137" s="835">
        <v>1000</v>
      </c>
      <c r="E137" s="833" t="s">
        <v>1041</v>
      </c>
      <c r="F137" s="833">
        <v>0.25</v>
      </c>
      <c r="G137" s="836">
        <v>0.78214285714285714</v>
      </c>
      <c r="H137" s="655" t="s">
        <v>1014</v>
      </c>
      <c r="I137" s="837" t="s">
        <v>1440</v>
      </c>
    </row>
    <row customFormat="1" customHeight="1" ht="11.25" r="138" s="280" spans="1:9"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customFormat="1" customHeight="1" ht="11.25" r="139" s="280" spans="1:9" x14ac:dyDescent="0.2">
      <c r="A139" s="789" t="s">
        <v>28</v>
      </c>
      <c r="B139" s="833">
        <v>0.49324285115830596</v>
      </c>
      <c r="C139" s="834" t="s">
        <v>719</v>
      </c>
      <c r="D139" s="835">
        <v>500</v>
      </c>
      <c r="E139" s="833" t="s">
        <v>1041</v>
      </c>
      <c r="F139" s="833" t="s">
        <v>1014</v>
      </c>
      <c r="G139" s="836">
        <v>0.49324285115830596</v>
      </c>
      <c r="H139" s="655" t="s">
        <v>1014</v>
      </c>
      <c r="I139" s="837">
        <v>254.81502602987422</v>
      </c>
    </row>
    <row customFormat="1" customHeight="1" ht="11.25" r="140" s="280" spans="1:9" x14ac:dyDescent="0.2">
      <c r="A140" s="789" t="s">
        <v>66</v>
      </c>
      <c r="B140" s="833">
        <v>100</v>
      </c>
      <c r="C140" s="834" t="s">
        <v>1441</v>
      </c>
      <c r="D140" s="835">
        <v>100</v>
      </c>
      <c r="E140" s="833" t="s">
        <v>1041</v>
      </c>
      <c r="F140" s="833" t="s">
        <v>1014</v>
      </c>
      <c r="G140" s="836">
        <v>476.82844714786853</v>
      </c>
      <c r="H140" s="655" t="s">
        <v>1439</v>
      </c>
      <c r="I140" s="837">
        <v>100</v>
      </c>
    </row>
    <row customFormat="1" customHeight="1" ht="11.25" r="141" s="280" spans="1:9" x14ac:dyDescent="0.2">
      <c r="A141" s="789" t="s">
        <v>65</v>
      </c>
      <c r="B141" s="833">
        <v>100</v>
      </c>
      <c r="C141" s="834" t="s">
        <v>1438</v>
      </c>
      <c r="D141" s="835">
        <v>500</v>
      </c>
      <c r="E141" s="833" t="s">
        <v>1041</v>
      </c>
      <c r="F141" s="833" t="s">
        <v>1014</v>
      </c>
      <c r="G141" s="836">
        <v>260.97470160330187</v>
      </c>
      <c r="H141" s="655" t="s">
        <v>1439</v>
      </c>
      <c r="I141" s="837">
        <v>100</v>
      </c>
    </row>
    <row customFormat="1" customHeight="1" ht="11.25" r="142" s="280" spans="1:9" x14ac:dyDescent="0.2">
      <c r="A142" s="789" t="s">
        <v>825</v>
      </c>
      <c r="B142" s="833">
        <v>500</v>
      </c>
      <c r="C142" s="834" t="s">
        <v>1441</v>
      </c>
      <c r="D142" s="835">
        <v>500</v>
      </c>
      <c r="E142" s="833" t="s">
        <v>1041</v>
      </c>
      <c r="F142" s="833" t="s">
        <v>1014</v>
      </c>
      <c r="G142" s="836">
        <v>9385.7142857142862</v>
      </c>
      <c r="H142" s="655" t="s">
        <v>1014</v>
      </c>
      <c r="I142" s="837">
        <v>1000</v>
      </c>
    </row>
    <row customFormat="1" customHeight="1" ht="11.25" r="143" s="280" spans="1:9"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customFormat="1" customHeight="1" ht="11.25" r="144" s="280" spans="1:9" x14ac:dyDescent="0.2">
      <c r="A144" s="789" t="s">
        <v>869</v>
      </c>
      <c r="B144" s="833">
        <v>22.560948</v>
      </c>
      <c r="C144" s="834" t="s">
        <v>1438</v>
      </c>
      <c r="D144" s="835">
        <v>500</v>
      </c>
      <c r="E144" s="833" t="s">
        <v>1041</v>
      </c>
      <c r="F144" s="833" t="s">
        <v>1014</v>
      </c>
      <c r="G144" s="836">
        <v>639.65388301886787</v>
      </c>
      <c r="H144" s="655">
        <v>222.90445714285715</v>
      </c>
      <c r="I144" s="837">
        <v>22.560948</v>
      </c>
    </row>
    <row customFormat="1" customHeight="1" ht="11.25" r="145" s="280" spans="1:9"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customFormat="1" customHeight="1" ht="11.25" r="146" s="280" spans="1:9"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customFormat="1" customHeight="1" ht="11.25" r="147" s="280" spans="1:9" x14ac:dyDescent="0.2">
      <c r="A147" s="789" t="s">
        <v>520</v>
      </c>
      <c r="B147" s="833">
        <v>4.5069028304000005</v>
      </c>
      <c r="C147" s="834" t="s">
        <v>1438</v>
      </c>
      <c r="D147" s="835">
        <v>100</v>
      </c>
      <c r="E147" s="833" t="s">
        <v>1041</v>
      </c>
      <c r="F147" s="833" t="s">
        <v>1014</v>
      </c>
      <c r="G147" s="836">
        <v>1264.2595039500575</v>
      </c>
      <c r="H147" s="655" t="s">
        <v>1014</v>
      </c>
      <c r="I147" s="837">
        <v>4.5069028304000005</v>
      </c>
    </row>
    <row customFormat="1" customHeight="1" ht="11.25" r="148" s="280" spans="1:9" x14ac:dyDescent="0.2">
      <c r="A148" s="789" t="s">
        <v>521</v>
      </c>
      <c r="B148" s="833">
        <v>0.44805822146114299</v>
      </c>
      <c r="C148" s="834" t="s">
        <v>1438</v>
      </c>
      <c r="D148" s="835">
        <v>500</v>
      </c>
      <c r="E148" s="833" t="s">
        <v>1041</v>
      </c>
      <c r="F148" s="833" t="s">
        <v>1014</v>
      </c>
      <c r="G148" s="836">
        <v>12.642735911142926</v>
      </c>
      <c r="H148" s="655" t="s">
        <v>1014</v>
      </c>
      <c r="I148" s="837">
        <v>0.44805822146114299</v>
      </c>
    </row>
    <row customFormat="1" customHeight="1" ht="11.25" r="149" s="280" spans="1:9" x14ac:dyDescent="0.2">
      <c r="A149" s="306" t="s">
        <v>126</v>
      </c>
      <c r="B149" s="833">
        <v>3.5621701705101652</v>
      </c>
      <c r="C149" s="834" t="s">
        <v>1438</v>
      </c>
      <c r="D149" s="835">
        <v>1000</v>
      </c>
      <c r="E149" s="833" t="s">
        <v>1041</v>
      </c>
      <c r="F149" s="833" t="s">
        <v>1014</v>
      </c>
      <c r="G149" s="836">
        <v>126.42735911142927</v>
      </c>
      <c r="H149" s="655" t="s">
        <v>1014</v>
      </c>
      <c r="I149" s="837">
        <v>3.5621701705101652</v>
      </c>
    </row>
    <row customFormat="1" customHeight="1" ht="11.25" r="150" s="280" spans="1:9" x14ac:dyDescent="0.2">
      <c r="A150" s="789" t="s">
        <v>127</v>
      </c>
      <c r="B150" s="833">
        <v>1.4549928241850001</v>
      </c>
      <c r="C150" s="834" t="s">
        <v>1438</v>
      </c>
      <c r="D150" s="835">
        <v>500</v>
      </c>
      <c r="E150" s="833" t="s">
        <v>1041</v>
      </c>
      <c r="F150" s="833" t="s">
        <v>1014</v>
      </c>
      <c r="G150" s="836">
        <v>101.14188728914341</v>
      </c>
      <c r="H150" s="655" t="s">
        <v>1014</v>
      </c>
      <c r="I150" s="837">
        <v>1.4549928241850001</v>
      </c>
    </row>
    <row customFormat="1" customHeight="1" ht="11.25" r="151" s="280" spans="1:9"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customFormat="1" customHeight="1" ht="11.25" r="152" s="280" spans="1:9"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customFormat="1" customHeight="1" ht="11.25" r="153" s="280" spans="1:9" x14ac:dyDescent="0.2">
      <c r="A153" s="789" t="s">
        <v>643</v>
      </c>
      <c r="B153" s="833">
        <v>27.534592454503873</v>
      </c>
      <c r="C153" s="834" t="s">
        <v>1438</v>
      </c>
      <c r="D153" s="835">
        <v>100</v>
      </c>
      <c r="E153" s="833" t="s">
        <v>1041</v>
      </c>
      <c r="F153" s="833" t="s">
        <v>1014</v>
      </c>
      <c r="G153" s="836">
        <v>90.290661719233142</v>
      </c>
      <c r="H153" s="655" t="s">
        <v>1014</v>
      </c>
      <c r="I153" s="837">
        <v>27.534592454503873</v>
      </c>
    </row>
    <row customFormat="1" customHeight="1" ht="11.25" r="154" s="280" spans="1:9" x14ac:dyDescent="0.2">
      <c r="A154" s="306" t="s">
        <v>999</v>
      </c>
      <c r="B154" s="833">
        <v>7.5432070893285008</v>
      </c>
      <c r="C154" s="834" t="s">
        <v>1438</v>
      </c>
      <c r="D154" s="835">
        <v>500</v>
      </c>
      <c r="E154" s="833" t="s">
        <v>1041</v>
      </c>
      <c r="F154" s="833" t="s">
        <v>1014</v>
      </c>
      <c r="G154" s="836">
        <v>449.03985437165932</v>
      </c>
      <c r="H154" s="655" t="s">
        <v>1014</v>
      </c>
      <c r="I154" s="837">
        <v>7.5432070893285008</v>
      </c>
    </row>
    <row customFormat="1" customHeight="1" ht="11.25" r="155" s="280" spans="1:9" x14ac:dyDescent="0.2">
      <c r="A155" s="306" t="s">
        <v>644</v>
      </c>
      <c r="B155" s="833">
        <v>30.661203968900935</v>
      </c>
      <c r="C155" s="834" t="s">
        <v>1438</v>
      </c>
      <c r="D155" s="835">
        <v>500</v>
      </c>
      <c r="E155" s="833" t="s">
        <v>1041</v>
      </c>
      <c r="F155" s="833" t="s">
        <v>1014</v>
      </c>
      <c r="G155" s="836">
        <v>31.237531954550995</v>
      </c>
      <c r="H155" s="655" t="s">
        <v>1014</v>
      </c>
      <c r="I155" s="837">
        <v>30.661203968900935</v>
      </c>
    </row>
    <row customFormat="1" customHeight="1" ht="11.25" r="156" s="280" spans="1:9" x14ac:dyDescent="0.2">
      <c r="A156" s="306" t="s">
        <v>646</v>
      </c>
      <c r="B156" s="833">
        <v>1.2122314306414443</v>
      </c>
      <c r="C156" s="834" t="s">
        <v>1438</v>
      </c>
      <c r="D156" s="835">
        <v>500</v>
      </c>
      <c r="E156" s="833" t="s">
        <v>1041</v>
      </c>
      <c r="F156" s="833" t="s">
        <v>1014</v>
      </c>
      <c r="G156" s="836">
        <v>7.2694180429212993</v>
      </c>
      <c r="H156" s="655" t="s">
        <v>1014</v>
      </c>
      <c r="I156" s="837">
        <v>1.2122314306414443</v>
      </c>
    </row>
    <row customFormat="1" customHeight="1" ht="11.25" r="157" s="280" spans="1:9" x14ac:dyDescent="0.2">
      <c r="A157" s="789" t="s">
        <v>522</v>
      </c>
      <c r="B157" s="833">
        <v>770</v>
      </c>
      <c r="C157" s="834" t="s">
        <v>400</v>
      </c>
      <c r="D157" s="835">
        <v>1000</v>
      </c>
      <c r="E157" s="833" t="s">
        <v>1041</v>
      </c>
      <c r="F157" s="833">
        <v>770</v>
      </c>
      <c r="G157" s="836">
        <v>77.999214351185017</v>
      </c>
      <c r="H157" s="655" t="s">
        <v>1014</v>
      </c>
      <c r="I157" s="837" t="s">
        <v>1440</v>
      </c>
    </row>
    <row customFormat="1" customHeight="1" ht="11.25" r="158" s="280" spans="1:9"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customFormat="1" customHeight="1" ht="11.25" r="159" s="280" spans="1:9"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customFormat="1" customHeight="1" ht="11.25" r="160" s="280" spans="1:9" x14ac:dyDescent="0.2">
      <c r="A160" s="789" t="s">
        <v>525</v>
      </c>
      <c r="B160" s="833">
        <v>1000</v>
      </c>
      <c r="C160" s="834" t="s">
        <v>1441</v>
      </c>
      <c r="D160" s="835">
        <v>1000</v>
      </c>
      <c r="E160" s="833" t="s">
        <v>1041</v>
      </c>
      <c r="F160" s="833">
        <v>349</v>
      </c>
      <c r="G160" s="836">
        <v>4692.8571428571431</v>
      </c>
      <c r="H160" s="655" t="s">
        <v>1014</v>
      </c>
      <c r="I160" s="837" t="s">
        <v>1440</v>
      </c>
    </row>
    <row customFormat="1" customHeight="1" ht="22.5" r="161" s="280" spans="1:10" x14ac:dyDescent="0.2">
      <c r="A161" s="759" t="s">
        <v>656</v>
      </c>
      <c r="B161" s="839" t="s">
        <v>527</v>
      </c>
      <c r="C161" s="840" t="s">
        <v>381</v>
      </c>
      <c r="D161" s="833" t="s">
        <v>381</v>
      </c>
      <c r="E161" s="833" t="s">
        <v>381</v>
      </c>
      <c r="F161" s="841"/>
      <c r="G161" s="836" t="s">
        <v>381</v>
      </c>
      <c r="H161" s="655" t="s">
        <v>381</v>
      </c>
      <c r="I161" s="842" t="s">
        <v>381</v>
      </c>
    </row>
    <row customFormat="1" customHeight="1" ht="11.25" r="162" s="280" spans="1:10" thickBot="1" x14ac:dyDescent="0.25">
      <c r="A162" s="319" t="s">
        <v>657</v>
      </c>
      <c r="B162" s="843" t="s">
        <v>382</v>
      </c>
      <c r="C162" s="844" t="s">
        <v>381</v>
      </c>
      <c r="D162" s="843" t="s">
        <v>381</v>
      </c>
      <c r="E162" s="843" t="s">
        <v>381</v>
      </c>
      <c r="F162" s="845"/>
      <c r="G162" s="846" t="s">
        <v>381</v>
      </c>
      <c r="H162" s="847" t="s">
        <v>381</v>
      </c>
      <c r="I162" s="848" t="s">
        <v>381</v>
      </c>
    </row>
    <row customFormat="1" customHeight="1" ht="11.25" r="163" s="280" spans="1:10" thickTop="1" x14ac:dyDescent="0.2">
      <c r="A163" s="66" t="s">
        <v>529</v>
      </c>
      <c r="B163" s="277"/>
      <c r="C163" s="277"/>
      <c r="D163" s="277"/>
      <c r="E163" s="277"/>
      <c r="F163" s="849"/>
      <c r="G163" s="277"/>
      <c r="H163" s="277"/>
      <c r="I163" s="850"/>
    </row>
    <row customFormat="1" customHeight="1" ht="11.25" r="164" s="280" spans="1:10" x14ac:dyDescent="0.25">
      <c r="A164" s="603" t="s">
        <v>532</v>
      </c>
      <c r="B164" s="851"/>
      <c r="C164" s="851"/>
      <c r="D164" s="851"/>
      <c r="E164" s="852"/>
      <c r="F164" s="849"/>
      <c r="G164" s="277"/>
      <c r="H164" s="277"/>
      <c r="I164" s="850"/>
    </row>
    <row customFormat="1" customHeight="1" ht="11.25" r="165" s="280" spans="1:10" x14ac:dyDescent="0.2">
      <c r="A165" s="67"/>
      <c r="B165" s="277"/>
      <c r="C165" s="277"/>
      <c r="D165" s="277"/>
      <c r="E165" s="277"/>
      <c r="F165" s="849"/>
      <c r="G165" s="277"/>
      <c r="H165" s="277"/>
      <c r="I165" s="766"/>
    </row>
    <row customFormat="1" customHeight="1" ht="11.25" r="166" s="280" spans="1:10" x14ac:dyDescent="0.2">
      <c r="A166" s="67" t="s">
        <v>411</v>
      </c>
      <c r="B166" s="277"/>
      <c r="C166" s="277"/>
      <c r="D166" s="277"/>
      <c r="E166" s="277"/>
      <c r="F166" s="849"/>
      <c r="G166" s="277"/>
      <c r="H166" s="277"/>
      <c r="I166" s="766"/>
    </row>
    <row customFormat="1" customHeight="1" ht="11.25" r="167" s="280" spans="1:10" x14ac:dyDescent="0.2">
      <c r="A167" s="67" t="s">
        <v>658</v>
      </c>
      <c r="B167" s="277"/>
      <c r="C167" s="277"/>
      <c r="D167" s="277"/>
      <c r="E167" s="277"/>
      <c r="F167" s="849"/>
      <c r="G167" s="277"/>
      <c r="H167" s="277"/>
      <c r="I167" s="766"/>
    </row>
    <row customFormat="1" customHeight="1" ht="11.25" r="168" s="280" spans="1:10" x14ac:dyDescent="0.2">
      <c r="A168" s="332" t="s">
        <v>1147</v>
      </c>
      <c r="B168" s="277"/>
      <c r="C168" s="277"/>
      <c r="D168" s="277"/>
      <c r="E168" s="277"/>
      <c r="F168" s="849"/>
      <c r="G168" s="277"/>
      <c r="H168" s="277"/>
      <c r="I168" s="766"/>
    </row>
    <row customFormat="1" customHeight="1" ht="11.25" r="169" s="280" spans="1:10" x14ac:dyDescent="0.2">
      <c r="A169" s="67" t="s">
        <v>826</v>
      </c>
      <c r="B169" s="277"/>
      <c r="C169" s="277"/>
      <c r="D169" s="277"/>
      <c r="E169" s="277"/>
      <c r="F169" s="849"/>
      <c r="G169" s="277"/>
      <c r="H169" s="277"/>
      <c r="I169" s="766"/>
    </row>
    <row customHeight="1" ht="11.25" r="170" spans="1:10" thickBot="1" x14ac:dyDescent="0.25">
      <c r="A170" s="853"/>
      <c r="B170" s="854"/>
      <c r="C170" s="854"/>
      <c r="D170" s="854"/>
      <c r="E170" s="854"/>
      <c r="F170" s="855"/>
      <c r="G170" s="854"/>
      <c r="H170" s="854"/>
      <c r="I170" s="856"/>
      <c r="J170" s="294"/>
    </row>
    <row ht="13.8" r="171" spans="1:10" thickTop="1" x14ac:dyDescent="0.25">
      <c r="A171" s="301"/>
    </row>
  </sheetData>
  <sheetProtection algorithmName="SHA-512" hashValue="eWLk7WMQiImcgXqkx1Y8CvmYMatVwZMBjbselcNdj9KvYd3sCsm7+9/P3Wnn/BKOZ5lbFXuvIsjiXKxQFtHwwg==" objects="1" saltValue="1sqB/nFNAGMAiX62c8oPdQ==" scenarios="1" sheet="1" spinCount="100000"/>
  <mergeCells count="5">
    <mergeCell ref="F4:F5"/>
    <mergeCell ref="A4:A6"/>
    <mergeCell ref="D4:D5"/>
    <mergeCell ref="B4:B6"/>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FZ171"/>
  <sheetViews>
    <sheetView workbookViewId="0" zoomScale="85" zoomScaleNormal="85">
      <pane activePane="bottomLeft" topLeftCell="A7" ySplit="3132"/>
      <selection sqref="A1:XFD1048576"/>
      <selection activeCell="G16" pane="bottomLeft" sqref="G16"/>
    </sheetView>
  </sheetViews>
  <sheetFormatPr defaultColWidth="9.109375" defaultRowHeight="10.199999999999999" x14ac:dyDescent="0.2"/>
  <cols>
    <col min="1" max="1" customWidth="true" style="294" width="40.5546875" collapsed="false"/>
    <col min="2" max="2" customWidth="true" style="771" width="12.109375" collapsed="false"/>
    <col min="3" max="3" customWidth="true" style="771" width="19.6640625" collapsed="false"/>
    <col min="4" max="4" customWidth="true" style="771" width="13.88671875" collapsed="false"/>
    <col min="5" max="5" customWidth="true" style="771" width="13.5546875" collapsed="false"/>
    <col min="6" max="6" customWidth="true" style="838" width="11.6640625" collapsed="false"/>
    <col min="7" max="7" customWidth="true" style="859" width="10.109375" collapsed="false"/>
    <col min="8" max="8" customWidth="true" style="859" width="11.5546875" collapsed="false"/>
    <col min="9" max="9" customWidth="true" style="859" width="12.6640625" collapsed="false"/>
    <col min="10" max="16384" style="294" width="9.109375" collapsed="false"/>
  </cols>
  <sheetData>
    <row customFormat="1" ht="46.8" r="1" s="804" spans="1:11" x14ac:dyDescent="0.3">
      <c r="A1" s="315" t="s">
        <v>535</v>
      </c>
      <c r="B1" s="801"/>
      <c r="C1" s="801"/>
      <c r="D1" s="801"/>
      <c r="E1" s="802"/>
      <c r="F1" s="803"/>
      <c r="G1" s="803"/>
      <c r="H1" s="801"/>
      <c r="I1" s="801"/>
      <c r="J1" s="801"/>
      <c r="K1" s="297"/>
    </row>
    <row customFormat="1" ht="16.2" r="2" s="301" spans="1:11" thickBot="1" x14ac:dyDescent="0.35">
      <c r="A2" s="315"/>
      <c r="B2" s="801"/>
      <c r="C2" s="801"/>
      <c r="D2" s="801"/>
      <c r="E2" s="802"/>
      <c r="F2" s="801"/>
      <c r="G2" s="801"/>
      <c r="H2" s="801"/>
      <c r="I2" s="801"/>
    </row>
    <row customFormat="1" customHeight="1" ht="14.1" r="3" s="864" spans="1:11" thickBot="1" thickTop="1" x14ac:dyDescent="0.25">
      <c r="A3" s="860"/>
      <c r="B3" s="807" t="s">
        <v>895</v>
      </c>
      <c r="C3" s="861"/>
      <c r="D3" s="862"/>
      <c r="E3" s="862"/>
      <c r="F3" s="863"/>
      <c r="G3" s="862"/>
      <c r="H3" s="862"/>
      <c r="I3" s="745"/>
    </row>
    <row customFormat="1" customHeight="1" ht="35.25" r="4" s="864" spans="1:11" thickBot="1" thickTop="1" x14ac:dyDescent="0.25">
      <c r="A4" s="1638" t="s">
        <v>242</v>
      </c>
      <c r="B4" s="1643" t="s">
        <v>896</v>
      </c>
      <c r="C4" s="812"/>
      <c r="D4" s="1641" t="s">
        <v>968</v>
      </c>
      <c r="E4" s="1636" t="s">
        <v>1091</v>
      </c>
      <c r="F4" s="1636" t="s">
        <v>400</v>
      </c>
      <c r="G4" s="813" t="s">
        <v>966</v>
      </c>
      <c r="H4" s="814"/>
      <c r="I4" s="815" t="s">
        <v>410</v>
      </c>
    </row>
    <row customFormat="1" customHeight="1" ht="45.75" r="5" s="864" spans="1:11" x14ac:dyDescent="0.2">
      <c r="A5" s="1638"/>
      <c r="B5" s="1644"/>
      <c r="C5" s="816"/>
      <c r="D5" s="1642"/>
      <c r="E5" s="1637"/>
      <c r="F5" s="1637"/>
      <c r="G5" s="817" t="s">
        <v>647</v>
      </c>
      <c r="H5" s="818" t="s">
        <v>588</v>
      </c>
      <c r="I5" s="819" t="s">
        <v>648</v>
      </c>
    </row>
    <row customFormat="1" ht="10.8" r="6" s="864" spans="1:11" thickBot="1" x14ac:dyDescent="0.25">
      <c r="A6" s="1646"/>
      <c r="B6" s="1645"/>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784">
        <v>1000</v>
      </c>
      <c r="E7" s="827" t="s">
        <v>1041</v>
      </c>
      <c r="F7" s="827" t="s">
        <v>1014</v>
      </c>
      <c r="G7" s="865">
        <v>655.66366759501079</v>
      </c>
      <c r="H7" s="831">
        <v>118.02725999999998</v>
      </c>
      <c r="I7" s="866">
        <v>118.02733726415093</v>
      </c>
    </row>
    <row customFormat="1" customHeight="1" ht="11.25" r="8" s="804" spans="1:11" x14ac:dyDescent="0.2">
      <c r="A8" s="279" t="s">
        <v>590</v>
      </c>
      <c r="B8" s="833">
        <v>5.5120019500000001</v>
      </c>
      <c r="C8" s="834" t="s">
        <v>1438</v>
      </c>
      <c r="D8" s="788">
        <v>500</v>
      </c>
      <c r="E8" s="833" t="s">
        <v>1041</v>
      </c>
      <c r="F8" s="833" t="s">
        <v>1014</v>
      </c>
      <c r="G8" s="867">
        <v>339.48905290891071</v>
      </c>
      <c r="H8" s="655" t="s">
        <v>1439</v>
      </c>
      <c r="I8" s="868">
        <v>5.5120019500000001</v>
      </c>
    </row>
    <row customFormat="1" customHeight="1" ht="11.25" r="9" s="804" spans="1:11" x14ac:dyDescent="0.2">
      <c r="A9" s="279" t="s">
        <v>591</v>
      </c>
      <c r="B9" s="833">
        <v>0.9234675</v>
      </c>
      <c r="C9" s="834" t="s">
        <v>1438</v>
      </c>
      <c r="D9" s="788">
        <v>500</v>
      </c>
      <c r="E9" s="833" t="s">
        <v>1041</v>
      </c>
      <c r="F9" s="833" t="s">
        <v>1014</v>
      </c>
      <c r="G9" s="867">
        <v>12266.656272829496</v>
      </c>
      <c r="H9" s="655">
        <v>13975.465867689663</v>
      </c>
      <c r="I9" s="868">
        <v>0.9234675</v>
      </c>
    </row>
    <row customFormat="1" customHeight="1" ht="11.25" r="10" s="804" spans="1:11" x14ac:dyDescent="0.2">
      <c r="A10" s="279" t="s">
        <v>592</v>
      </c>
      <c r="B10" s="833">
        <v>3.8715485119258415</v>
      </c>
      <c r="C10" s="834" t="s">
        <v>719</v>
      </c>
      <c r="D10" s="788">
        <v>1000</v>
      </c>
      <c r="E10" s="833" t="s">
        <v>1041</v>
      </c>
      <c r="F10" s="833" t="s">
        <v>1014</v>
      </c>
      <c r="G10" s="867">
        <v>3.8715485119258415</v>
      </c>
      <c r="H10" s="655" t="s">
        <v>1014</v>
      </c>
      <c r="I10" s="868">
        <v>8.3677457928301884</v>
      </c>
    </row>
    <row customFormat="1" customHeight="1" ht="11.25" r="11" s="804" spans="1:11" x14ac:dyDescent="0.2">
      <c r="A11" s="279" t="s">
        <v>171</v>
      </c>
      <c r="B11" s="833">
        <v>12.829768732746592</v>
      </c>
      <c r="C11" s="834" t="s">
        <v>1438</v>
      </c>
      <c r="D11" s="788">
        <v>500</v>
      </c>
      <c r="E11" s="833" t="s">
        <v>1041</v>
      </c>
      <c r="F11" s="833" t="s">
        <v>1014</v>
      </c>
      <c r="G11" s="867">
        <v>113.78462320028632</v>
      </c>
      <c r="H11" s="655" t="s">
        <v>1014</v>
      </c>
      <c r="I11" s="868">
        <v>12.829768732746592</v>
      </c>
    </row>
    <row customFormat="1" customHeight="1" ht="11.25" r="12" s="804" spans="1:11" x14ac:dyDescent="0.2">
      <c r="A12" s="305" t="s">
        <v>172</v>
      </c>
      <c r="B12" s="833">
        <v>0.84560400368695798</v>
      </c>
      <c r="C12" s="834" t="s">
        <v>1438</v>
      </c>
      <c r="D12" s="788">
        <v>500</v>
      </c>
      <c r="E12" s="833" t="s">
        <v>1041</v>
      </c>
      <c r="F12" s="833" t="s">
        <v>1014</v>
      </c>
      <c r="G12" s="867">
        <v>30.846521512420448</v>
      </c>
      <c r="H12" s="655" t="s">
        <v>1014</v>
      </c>
      <c r="I12" s="868">
        <v>0.84560400368695798</v>
      </c>
    </row>
    <row customFormat="1" customHeight="1" ht="11.25" r="13" s="804" spans="1:11" x14ac:dyDescent="0.2">
      <c r="A13" s="305" t="s">
        <v>103</v>
      </c>
      <c r="B13" s="833">
        <v>0.51675800225314095</v>
      </c>
      <c r="C13" s="834" t="s">
        <v>1438</v>
      </c>
      <c r="D13" s="788">
        <v>500</v>
      </c>
      <c r="E13" s="833" t="s">
        <v>1041</v>
      </c>
      <c r="F13" s="833" t="s">
        <v>1014</v>
      </c>
      <c r="G13" s="867">
        <v>30.631516977623185</v>
      </c>
      <c r="H13" s="655" t="s">
        <v>1014</v>
      </c>
      <c r="I13" s="868">
        <v>0.51675800225314095</v>
      </c>
    </row>
    <row customFormat="1" customHeight="1" ht="11.25" r="14" s="804" spans="1:11" x14ac:dyDescent="0.2">
      <c r="A14" s="279" t="s">
        <v>593</v>
      </c>
      <c r="B14" s="833">
        <v>4.2251984613333331</v>
      </c>
      <c r="C14" s="834" t="s">
        <v>718</v>
      </c>
      <c r="D14" s="788">
        <v>500</v>
      </c>
      <c r="E14" s="833" t="s">
        <v>1041</v>
      </c>
      <c r="F14" s="833" t="s">
        <v>1014</v>
      </c>
      <c r="G14" s="867">
        <v>3497.7347371954179</v>
      </c>
      <c r="H14" s="655">
        <v>4.2251984613333331</v>
      </c>
      <c r="I14" s="868">
        <v>4.2251987225786163</v>
      </c>
    </row>
    <row customFormat="1" customHeight="1" ht="11.25" r="15" s="804" spans="1:11" x14ac:dyDescent="0.2">
      <c r="A15" s="279" t="s">
        <v>594</v>
      </c>
      <c r="B15" s="833">
        <v>6.2571428571428571</v>
      </c>
      <c r="C15" s="834" t="s">
        <v>719</v>
      </c>
      <c r="D15" s="788">
        <v>1000</v>
      </c>
      <c r="E15" s="833" t="s">
        <v>1041</v>
      </c>
      <c r="F15" s="833">
        <v>2.4</v>
      </c>
      <c r="G15" s="867">
        <v>6.2571428571428571</v>
      </c>
      <c r="H15" s="655" t="s">
        <v>1014</v>
      </c>
      <c r="I15" s="868" t="s">
        <v>1440</v>
      </c>
    </row>
    <row customFormat="1" customHeight="1" ht="11.25" r="16" s="804" spans="1:11" x14ac:dyDescent="0.2">
      <c r="A16" s="279" t="s">
        <v>731</v>
      </c>
      <c r="B16" s="833">
        <v>24</v>
      </c>
      <c r="C16" s="834" t="s">
        <v>400</v>
      </c>
      <c r="D16" s="788">
        <v>1000</v>
      </c>
      <c r="E16" s="833" t="s">
        <v>1041</v>
      </c>
      <c r="F16" s="833">
        <v>24</v>
      </c>
      <c r="G16" s="867">
        <v>23</v>
      </c>
      <c r="H16" s="655" t="s">
        <v>1014</v>
      </c>
      <c r="I16" s="868" t="s">
        <v>1440</v>
      </c>
    </row>
    <row customFormat="1" customHeight="1" ht="11.25" r="17" s="804" spans="1:9" x14ac:dyDescent="0.2">
      <c r="A17" s="279" t="s">
        <v>104</v>
      </c>
      <c r="B17" s="833">
        <v>0.11180104469040002</v>
      </c>
      <c r="C17" s="834" t="s">
        <v>1438</v>
      </c>
      <c r="D17" s="788">
        <v>500</v>
      </c>
      <c r="E17" s="833" t="s">
        <v>1041</v>
      </c>
      <c r="F17" s="833" t="s">
        <v>1014</v>
      </c>
      <c r="G17" s="867">
        <v>2.3590850627904421</v>
      </c>
      <c r="H17" s="655" t="s">
        <v>1014</v>
      </c>
      <c r="I17" s="868">
        <v>0.11180104469040002</v>
      </c>
    </row>
    <row customFormat="1" customHeight="1" ht="11.25" r="18" s="804" spans="1:9" x14ac:dyDescent="0.2">
      <c r="A18" s="279" t="s">
        <v>732</v>
      </c>
      <c r="B18" s="833">
        <v>1000</v>
      </c>
      <c r="C18" s="834" t="s">
        <v>1441</v>
      </c>
      <c r="D18" s="788">
        <v>1000</v>
      </c>
      <c r="E18" s="833" t="s">
        <v>1041</v>
      </c>
      <c r="F18" s="833">
        <v>690</v>
      </c>
      <c r="G18" s="867">
        <v>3061.0483042137716</v>
      </c>
      <c r="H18" s="655" t="s">
        <v>1014</v>
      </c>
      <c r="I18" s="868" t="s">
        <v>1440</v>
      </c>
    </row>
    <row customFormat="1" customHeight="1" ht="11.25" r="19" s="804" spans="1:9" x14ac:dyDescent="0.2">
      <c r="A19" s="279" t="s">
        <v>1245</v>
      </c>
      <c r="B19" s="833">
        <v>7.8132880042840729E-3</v>
      </c>
      <c r="C19" s="834" t="s">
        <v>1438</v>
      </c>
      <c r="D19" s="788">
        <v>1000</v>
      </c>
      <c r="E19" s="833" t="s">
        <v>1041</v>
      </c>
      <c r="F19" s="833" t="s">
        <v>1014</v>
      </c>
      <c r="G19" s="867">
        <v>632.13679555714634</v>
      </c>
      <c r="H19" s="655" t="s">
        <v>1014</v>
      </c>
      <c r="I19" s="868">
        <v>7.8132880042840729E-3</v>
      </c>
    </row>
    <row customFormat="1" customHeight="1" ht="11.25" r="20" s="804" spans="1:9"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customFormat="1" customHeight="1" ht="11.25" r="21" s="804" spans="1:9" x14ac:dyDescent="0.2">
      <c r="A21" s="279" t="s">
        <v>734</v>
      </c>
      <c r="B21" s="833">
        <v>9.9781008719534601</v>
      </c>
      <c r="C21" s="834" t="s">
        <v>1438</v>
      </c>
      <c r="D21" s="788">
        <v>500</v>
      </c>
      <c r="E21" s="833" t="s">
        <v>1041</v>
      </c>
      <c r="F21" s="833" t="s">
        <v>1014</v>
      </c>
      <c r="G21" s="867">
        <v>15.673976358589249</v>
      </c>
      <c r="H21" s="655" t="s">
        <v>1014</v>
      </c>
      <c r="I21" s="868">
        <v>9.9781008719534601</v>
      </c>
    </row>
    <row customFormat="1" customHeight="1" ht="11.25" r="22" s="804" spans="1:9" x14ac:dyDescent="0.2">
      <c r="A22" s="279" t="s">
        <v>735</v>
      </c>
      <c r="B22" s="833">
        <v>1.5729635400013695</v>
      </c>
      <c r="C22" s="834" t="s">
        <v>719</v>
      </c>
      <c r="D22" s="788">
        <v>500</v>
      </c>
      <c r="E22" s="833" t="s">
        <v>1041</v>
      </c>
      <c r="F22" s="833" t="s">
        <v>1014</v>
      </c>
      <c r="G22" s="867">
        <v>1.5729635400013695</v>
      </c>
      <c r="H22" s="655" t="s">
        <v>1014</v>
      </c>
      <c r="I22" s="868">
        <v>5.8505041713132</v>
      </c>
    </row>
    <row customFormat="1" customHeight="1" ht="11.25" r="23" s="804" spans="1:9" x14ac:dyDescent="0.2">
      <c r="A23" s="279" t="s">
        <v>736</v>
      </c>
      <c r="B23" s="833">
        <v>5.394750007666981</v>
      </c>
      <c r="C23" s="834" t="s">
        <v>1438</v>
      </c>
      <c r="D23" s="788">
        <v>500</v>
      </c>
      <c r="E23" s="833" t="s">
        <v>1041</v>
      </c>
      <c r="F23" s="833" t="s">
        <v>1014</v>
      </c>
      <c r="G23" s="867">
        <v>15.729635400013695</v>
      </c>
      <c r="H23" s="655" t="s">
        <v>1014</v>
      </c>
      <c r="I23" s="868">
        <v>5.394750007666981</v>
      </c>
    </row>
    <row customFormat="1" customHeight="1" ht="11.25" r="24" s="804" spans="1:9" x14ac:dyDescent="0.2">
      <c r="A24" s="279" t="s">
        <v>737</v>
      </c>
      <c r="B24" s="833">
        <v>34.528000116195038</v>
      </c>
      <c r="C24" s="834" t="s">
        <v>1438</v>
      </c>
      <c r="D24" s="788">
        <v>500</v>
      </c>
      <c r="E24" s="833" t="s">
        <v>1041</v>
      </c>
      <c r="F24" s="833" t="s">
        <v>1014</v>
      </c>
      <c r="G24" s="867">
        <v>478.19569558367709</v>
      </c>
      <c r="H24" s="655" t="s">
        <v>1014</v>
      </c>
      <c r="I24" s="868">
        <v>34.528000116195038</v>
      </c>
    </row>
    <row customFormat="1" customHeight="1" ht="11.25" r="25" s="804" spans="1:9" x14ac:dyDescent="0.2">
      <c r="A25" s="279" t="s">
        <v>738</v>
      </c>
      <c r="B25" s="833">
        <v>28.763540884973455</v>
      </c>
      <c r="C25" s="834" t="s">
        <v>1438</v>
      </c>
      <c r="D25" s="788">
        <v>500</v>
      </c>
      <c r="E25" s="833" t="s">
        <v>1041</v>
      </c>
      <c r="F25" s="833" t="s">
        <v>1014</v>
      </c>
      <c r="G25" s="867">
        <v>157.27859190503591</v>
      </c>
      <c r="H25" s="655" t="s">
        <v>1014</v>
      </c>
      <c r="I25" s="868">
        <v>28.763540884973455</v>
      </c>
    </row>
    <row customFormat="1" customHeight="1" ht="11.25" r="26" s="804" spans="1:9" x14ac:dyDescent="0.2">
      <c r="A26" s="279" t="s">
        <v>136</v>
      </c>
      <c r="B26" s="833">
        <v>31.114129015408725</v>
      </c>
      <c r="C26" s="834" t="s">
        <v>719</v>
      </c>
      <c r="D26" s="788">
        <v>1000</v>
      </c>
      <c r="E26" s="833" t="s">
        <v>1041</v>
      </c>
      <c r="F26" s="833">
        <v>3</v>
      </c>
      <c r="G26" s="867">
        <v>31.114129015408725</v>
      </c>
      <c r="H26" s="655" t="s">
        <v>1014</v>
      </c>
      <c r="I26" s="868" t="s">
        <v>1440</v>
      </c>
    </row>
    <row customFormat="1" customHeight="1" ht="11.25" r="27" s="804" spans="1:9" x14ac:dyDescent="0.2">
      <c r="A27" s="279" t="s">
        <v>243</v>
      </c>
      <c r="B27" s="833">
        <v>10.157103856679932</v>
      </c>
      <c r="C27" s="834" t="s">
        <v>719</v>
      </c>
      <c r="D27" s="788">
        <v>500</v>
      </c>
      <c r="E27" s="833" t="s">
        <v>1041</v>
      </c>
      <c r="F27" s="833" t="s">
        <v>1014</v>
      </c>
      <c r="G27" s="867">
        <v>10.157103856679932</v>
      </c>
      <c r="H27" s="655" t="s">
        <v>1439</v>
      </c>
      <c r="I27" s="868">
        <v>230.95592832704406</v>
      </c>
    </row>
    <row customFormat="1" customHeight="1" ht="11.25" r="28" s="804" spans="1:9"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customFormat="1" customHeight="1" ht="11.25" r="29" s="804" spans="1:9" x14ac:dyDescent="0.2">
      <c r="A29" s="789" t="s">
        <v>1177</v>
      </c>
      <c r="B29" s="833">
        <v>4.0411040595122452E-3</v>
      </c>
      <c r="C29" s="834" t="s">
        <v>1438</v>
      </c>
      <c r="D29" s="788">
        <v>500</v>
      </c>
      <c r="E29" s="833" t="s">
        <v>1041</v>
      </c>
      <c r="F29" s="833" t="s">
        <v>1014</v>
      </c>
      <c r="G29" s="867">
        <v>3.7727044253347715</v>
      </c>
      <c r="H29" s="655" t="s">
        <v>1439</v>
      </c>
      <c r="I29" s="868">
        <v>4.0411040595122452E-3</v>
      </c>
    </row>
    <row customFormat="1" customHeight="1" ht="11.25" r="30" s="804" spans="1:9" x14ac:dyDescent="0.2">
      <c r="A30" s="279" t="s">
        <v>138</v>
      </c>
      <c r="B30" s="833">
        <v>38.755453401329738</v>
      </c>
      <c r="C30" s="834" t="s">
        <v>719</v>
      </c>
      <c r="D30" s="788">
        <v>500</v>
      </c>
      <c r="E30" s="833" t="s">
        <v>1041</v>
      </c>
      <c r="F30" s="833" t="s">
        <v>1014</v>
      </c>
      <c r="G30" s="867">
        <v>38.755453401329738</v>
      </c>
      <c r="H30" s="655" t="s">
        <v>1014</v>
      </c>
      <c r="I30" s="868">
        <v>193.77900056224536</v>
      </c>
    </row>
    <row customFormat="1" customHeight="1" ht="11.25" r="31" s="804" spans="1:9" x14ac:dyDescent="0.2">
      <c r="A31" s="279" t="s">
        <v>139</v>
      </c>
      <c r="B31" s="833">
        <v>1000</v>
      </c>
      <c r="C31" s="834" t="s">
        <v>1441</v>
      </c>
      <c r="D31" s="788">
        <v>1000</v>
      </c>
      <c r="E31" s="833" t="s">
        <v>1041</v>
      </c>
      <c r="F31" s="833" t="s">
        <v>1014</v>
      </c>
      <c r="G31" s="867">
        <v>3126.8470643815126</v>
      </c>
      <c r="H31" s="655" t="s">
        <v>1014</v>
      </c>
      <c r="I31" s="868" t="s">
        <v>1440</v>
      </c>
    </row>
    <row customFormat="1" customHeight="1" ht="11.25" r="32" s="804" spans="1:9"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customFormat="1" customHeight="1" ht="11.25" r="33" s="804" spans="1:9" x14ac:dyDescent="0.2">
      <c r="A33" s="279" t="s">
        <v>141</v>
      </c>
      <c r="B33" s="833">
        <v>0.69071199999999999</v>
      </c>
      <c r="C33" s="834" t="s">
        <v>1438</v>
      </c>
      <c r="D33" s="788">
        <v>500</v>
      </c>
      <c r="E33" s="833" t="s">
        <v>1041</v>
      </c>
      <c r="F33" s="833" t="s">
        <v>1014</v>
      </c>
      <c r="G33" s="867">
        <v>20.496348071787974</v>
      </c>
      <c r="H33" s="655" t="s">
        <v>1014</v>
      </c>
      <c r="I33" s="868">
        <v>0.69071199999999999</v>
      </c>
    </row>
    <row customFormat="1" customHeight="1" ht="11.25" r="34" s="804" spans="1:9" x14ac:dyDescent="0.2">
      <c r="A34" s="279" t="s">
        <v>142</v>
      </c>
      <c r="B34" s="833">
        <v>0.22290445714285717</v>
      </c>
      <c r="C34" s="834" t="s">
        <v>718</v>
      </c>
      <c r="D34" s="788">
        <v>500</v>
      </c>
      <c r="E34" s="833" t="s">
        <v>1041</v>
      </c>
      <c r="F34" s="833" t="s">
        <v>1014</v>
      </c>
      <c r="G34" s="867">
        <v>1.4804696915468301</v>
      </c>
      <c r="H34" s="655">
        <v>0.22290445714285717</v>
      </c>
      <c r="I34" s="868">
        <v>0.36124065208333339</v>
      </c>
    </row>
    <row customFormat="1" customHeight="1" ht="11.25" r="35" s="804" spans="1:9" x14ac:dyDescent="0.2">
      <c r="A35" s="279" t="s">
        <v>143</v>
      </c>
      <c r="B35" s="833">
        <v>14.215161571366792</v>
      </c>
      <c r="C35" s="834" t="s">
        <v>719</v>
      </c>
      <c r="D35" s="788">
        <v>1000</v>
      </c>
      <c r="E35" s="833" t="s">
        <v>1041</v>
      </c>
      <c r="F35" s="833">
        <v>2.2999999999999998</v>
      </c>
      <c r="G35" s="867">
        <v>14.215161571366792</v>
      </c>
      <c r="H35" s="655" t="s">
        <v>1014</v>
      </c>
      <c r="I35" s="868" t="s">
        <v>1440</v>
      </c>
    </row>
    <row customFormat="1" customHeight="1" ht="11.25" r="36" s="804" spans="1:9"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customFormat="1" customHeight="1" ht="11.25" r="37" s="804" spans="1:9" x14ac:dyDescent="0.2">
      <c r="A37" s="279" t="s">
        <v>655</v>
      </c>
      <c r="B37" s="833">
        <v>17.200211477720551</v>
      </c>
      <c r="C37" s="834" t="s">
        <v>719</v>
      </c>
      <c r="D37" s="788">
        <v>1000</v>
      </c>
      <c r="E37" s="833" t="s">
        <v>1041</v>
      </c>
      <c r="F37" s="833" t="s">
        <v>1014</v>
      </c>
      <c r="G37" s="867">
        <v>17.200211477720551</v>
      </c>
      <c r="H37" s="655" t="s">
        <v>1014</v>
      </c>
      <c r="I37" s="868">
        <v>22.699061202515725</v>
      </c>
    </row>
    <row customFormat="1" customHeight="1" ht="11.25" r="38" s="804" spans="1:9" x14ac:dyDescent="0.2">
      <c r="A38" s="279" t="s">
        <v>145</v>
      </c>
      <c r="B38" s="833">
        <v>7.2905140512273224E-3</v>
      </c>
      <c r="C38" s="834" t="s">
        <v>1438</v>
      </c>
      <c r="D38" s="788">
        <v>1000</v>
      </c>
      <c r="E38" s="833" t="s">
        <v>1041</v>
      </c>
      <c r="F38" s="833" t="s">
        <v>1014</v>
      </c>
      <c r="G38" s="867">
        <v>2.7129478222090082</v>
      </c>
      <c r="H38" s="655" t="s">
        <v>1014</v>
      </c>
      <c r="I38" s="868">
        <v>7.2905140512273224E-3</v>
      </c>
    </row>
    <row customFormat="1" customHeight="1" ht="11.25" r="39" s="804" spans="1:9" x14ac:dyDescent="0.2">
      <c r="A39" s="279" t="s">
        <v>146</v>
      </c>
      <c r="B39" s="833">
        <v>1.4517275000000003</v>
      </c>
      <c r="C39" s="834" t="s">
        <v>1438</v>
      </c>
      <c r="D39" s="788">
        <v>500</v>
      </c>
      <c r="E39" s="833" t="s">
        <v>1041</v>
      </c>
      <c r="F39" s="833" t="s">
        <v>1014</v>
      </c>
      <c r="G39" s="867">
        <v>58.735856754033783</v>
      </c>
      <c r="H39" s="655">
        <v>2.229044571428572</v>
      </c>
      <c r="I39" s="868">
        <v>1.4517275000000003</v>
      </c>
    </row>
    <row customFormat="1" customHeight="1" ht="11.25" r="40" s="804" spans="1:9" x14ac:dyDescent="0.2">
      <c r="A40" s="279" t="s">
        <v>829</v>
      </c>
      <c r="B40" s="833">
        <v>1.1501468800000001</v>
      </c>
      <c r="C40" s="834" t="s">
        <v>1438</v>
      </c>
      <c r="D40" s="788">
        <v>500</v>
      </c>
      <c r="E40" s="833" t="s">
        <v>1041</v>
      </c>
      <c r="F40" s="833" t="s">
        <v>1014</v>
      </c>
      <c r="G40" s="867">
        <v>2117.4658377358492</v>
      </c>
      <c r="H40" s="655">
        <v>445.80891428571431</v>
      </c>
      <c r="I40" s="868">
        <v>1.1501468800000001</v>
      </c>
    </row>
    <row customHeight="1" ht="11.25" r="41" spans="1:9"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customHeight="1" ht="11.25" r="42" spans="1:9" x14ac:dyDescent="0.2">
      <c r="A42" s="789" t="s">
        <v>830</v>
      </c>
      <c r="B42" s="833">
        <v>4.012280228571429</v>
      </c>
      <c r="C42" s="834" t="s">
        <v>718</v>
      </c>
      <c r="D42" s="788">
        <v>100</v>
      </c>
      <c r="E42" s="833" t="s">
        <v>1041</v>
      </c>
      <c r="F42" s="833" t="s">
        <v>1014</v>
      </c>
      <c r="G42" s="867">
        <v>24.383473244162705</v>
      </c>
      <c r="H42" s="655">
        <v>4.012280228571429</v>
      </c>
      <c r="I42" s="868">
        <v>10.665197382857142</v>
      </c>
    </row>
    <row customHeight="1" ht="11.25" r="43" spans="1:9"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customHeight="1" ht="11.25" r="44" spans="1:9" x14ac:dyDescent="0.2">
      <c r="A44" s="789" t="s">
        <v>653</v>
      </c>
      <c r="B44" s="833">
        <v>1145</v>
      </c>
      <c r="C44" s="834" t="s">
        <v>400</v>
      </c>
      <c r="D44" s="788" t="s">
        <v>381</v>
      </c>
      <c r="E44" s="833" t="s">
        <v>1041</v>
      </c>
      <c r="F44" s="833">
        <v>1145</v>
      </c>
      <c r="G44" s="867" t="s">
        <v>1014</v>
      </c>
      <c r="H44" s="655" t="s">
        <v>1014</v>
      </c>
      <c r="I44" s="868" t="s">
        <v>1440</v>
      </c>
    </row>
    <row customHeight="1" ht="11.25" r="45" spans="1:9" x14ac:dyDescent="0.2">
      <c r="A45" s="789" t="s">
        <v>827</v>
      </c>
      <c r="B45" s="833">
        <v>1000</v>
      </c>
      <c r="C45" s="834" t="s">
        <v>1441</v>
      </c>
      <c r="D45" s="788">
        <v>1000</v>
      </c>
      <c r="E45" s="833" t="s">
        <v>1041</v>
      </c>
      <c r="F45" s="833" t="s">
        <v>1014</v>
      </c>
      <c r="G45" s="867">
        <v>23464.285714285717</v>
      </c>
      <c r="H45" s="655" t="s">
        <v>1014</v>
      </c>
      <c r="I45" s="868" t="s">
        <v>1440</v>
      </c>
    </row>
    <row customHeight="1" ht="11.25" r="46" spans="1:9" x14ac:dyDescent="0.2">
      <c r="A46" s="789" t="s">
        <v>828</v>
      </c>
      <c r="B46" s="833">
        <v>30.068326091521424</v>
      </c>
      <c r="C46" s="834" t="s">
        <v>719</v>
      </c>
      <c r="D46" s="788">
        <v>1000</v>
      </c>
      <c r="E46" s="833" t="s">
        <v>1041</v>
      </c>
      <c r="F46" s="833" t="s">
        <v>1014</v>
      </c>
      <c r="G46" s="867">
        <v>30.068326091521424</v>
      </c>
      <c r="H46" s="655" t="s">
        <v>1014</v>
      </c>
      <c r="I46" s="868" t="s">
        <v>1440</v>
      </c>
    </row>
    <row customHeight="1" ht="11.25" r="47" spans="1:9" x14ac:dyDescent="0.2">
      <c r="A47" s="789" t="s">
        <v>149</v>
      </c>
      <c r="B47" s="833">
        <v>29.963032276400003</v>
      </c>
      <c r="C47" s="834" t="s">
        <v>1438</v>
      </c>
      <c r="D47" s="788">
        <v>1000</v>
      </c>
      <c r="E47" s="833" t="s">
        <v>1041</v>
      </c>
      <c r="F47" s="833" t="s">
        <v>1014</v>
      </c>
      <c r="G47" s="867">
        <v>1572.7859190503586</v>
      </c>
      <c r="H47" s="655" t="s">
        <v>1014</v>
      </c>
      <c r="I47" s="868">
        <v>29.963032276400003</v>
      </c>
    </row>
    <row customHeight="1" ht="11.25" r="48" spans="1:9" x14ac:dyDescent="0.2">
      <c r="A48" s="789" t="s">
        <v>150</v>
      </c>
      <c r="B48" s="833">
        <v>80</v>
      </c>
      <c r="C48" s="834" t="s">
        <v>400</v>
      </c>
      <c r="D48" s="788">
        <v>1000</v>
      </c>
      <c r="E48" s="833" t="s">
        <v>1041</v>
      </c>
      <c r="F48" s="833">
        <v>80</v>
      </c>
      <c r="G48" s="867">
        <v>4.6799528610711016</v>
      </c>
      <c r="H48" s="655" t="s">
        <v>1014</v>
      </c>
      <c r="I48" s="868" t="s">
        <v>1440</v>
      </c>
    </row>
    <row customHeight="1" ht="11.25" r="49" spans="1:9" x14ac:dyDescent="0.2">
      <c r="A49" s="789" t="s">
        <v>151</v>
      </c>
      <c r="B49" s="833">
        <v>625.71428571428567</v>
      </c>
      <c r="C49" s="834" t="s">
        <v>719</v>
      </c>
      <c r="D49" s="788">
        <v>1000</v>
      </c>
      <c r="E49" s="833" t="s">
        <v>1041</v>
      </c>
      <c r="F49" s="833">
        <v>252</v>
      </c>
      <c r="G49" s="867">
        <v>625.71428571428567</v>
      </c>
      <c r="H49" s="655" t="s">
        <v>1014</v>
      </c>
      <c r="I49" s="868" t="s">
        <v>1440</v>
      </c>
    </row>
    <row customHeight="1" ht="11.25" r="50" spans="1:9" x14ac:dyDescent="0.2">
      <c r="A50" s="789" t="s">
        <v>152</v>
      </c>
      <c r="B50" s="833">
        <v>4.7610264623901024</v>
      </c>
      <c r="C50" s="834" t="s">
        <v>719</v>
      </c>
      <c r="D50" s="788">
        <v>100</v>
      </c>
      <c r="E50" s="833" t="s">
        <v>1041</v>
      </c>
      <c r="F50" s="833" t="s">
        <v>1014</v>
      </c>
      <c r="G50" s="867">
        <v>4.7610264623901024</v>
      </c>
      <c r="H50" s="655" t="s">
        <v>1439</v>
      </c>
      <c r="I50" s="868" t="s">
        <v>1440</v>
      </c>
    </row>
    <row customHeight="1" ht="11.25" r="51" spans="1:9" x14ac:dyDescent="0.2">
      <c r="A51" s="306" t="s">
        <v>105</v>
      </c>
      <c r="B51" s="833">
        <v>1.0472011924538857E-2</v>
      </c>
      <c r="C51" s="834" t="s">
        <v>1438</v>
      </c>
      <c r="D51" s="788">
        <v>500</v>
      </c>
      <c r="E51" s="833" t="s">
        <v>1041</v>
      </c>
      <c r="F51" s="833" t="s">
        <v>1014</v>
      </c>
      <c r="G51" s="867">
        <v>6.0644274806623679</v>
      </c>
      <c r="H51" s="655" t="s">
        <v>1014</v>
      </c>
      <c r="I51" s="868">
        <v>1.0472011924538857E-2</v>
      </c>
    </row>
    <row customHeight="1" ht="11.25" r="52" spans="1:9" x14ac:dyDescent="0.2">
      <c r="A52" s="789" t="s">
        <v>106</v>
      </c>
      <c r="B52" s="833">
        <v>0.1063107598</v>
      </c>
      <c r="C52" s="834" t="s">
        <v>1438</v>
      </c>
      <c r="D52" s="788">
        <v>500</v>
      </c>
      <c r="E52" s="833" t="s">
        <v>1041</v>
      </c>
      <c r="F52" s="833" t="s">
        <v>1014</v>
      </c>
      <c r="G52" s="867">
        <v>379.28207733428781</v>
      </c>
      <c r="H52" s="655" t="s">
        <v>1014</v>
      </c>
      <c r="I52" s="868">
        <v>0.1063107598</v>
      </c>
    </row>
    <row customHeight="1" ht="11.25" r="53" spans="1:9" x14ac:dyDescent="0.2">
      <c r="A53" s="789" t="s">
        <v>153</v>
      </c>
      <c r="B53" s="833">
        <v>1.5729617456497755</v>
      </c>
      <c r="C53" s="834" t="s">
        <v>719</v>
      </c>
      <c r="D53" s="788">
        <v>500</v>
      </c>
      <c r="E53" s="833" t="s">
        <v>1041</v>
      </c>
      <c r="F53" s="833" t="s">
        <v>1014</v>
      </c>
      <c r="G53" s="867">
        <v>1.5729617456497755</v>
      </c>
      <c r="H53" s="655" t="s">
        <v>1014</v>
      </c>
      <c r="I53" s="868">
        <v>28.680250002744973</v>
      </c>
    </row>
    <row customHeight="1" ht="11.25" r="54" spans="1:9" x14ac:dyDescent="0.2">
      <c r="A54" s="789" t="s">
        <v>401</v>
      </c>
      <c r="B54" s="833">
        <v>8.061539999999999E-4</v>
      </c>
      <c r="C54" s="834" t="s">
        <v>1438</v>
      </c>
      <c r="D54" s="788">
        <v>500</v>
      </c>
      <c r="E54" s="833" t="s">
        <v>1041</v>
      </c>
      <c r="F54" s="833" t="s">
        <v>1014</v>
      </c>
      <c r="G54" s="867">
        <v>5.7128066513482826E-3</v>
      </c>
      <c r="H54" s="655" t="s">
        <v>1439</v>
      </c>
      <c r="I54" s="868">
        <v>8.061539999999999E-4</v>
      </c>
    </row>
    <row customHeight="1" ht="11.25" r="55" spans="1:9"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customHeight="1" ht="11.25" r="56" spans="1:9"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customHeight="1" ht="11.25" r="57" spans="1:9"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customHeight="1" ht="11.25" r="58" spans="1:9" x14ac:dyDescent="0.2">
      <c r="A58" s="789" t="s">
        <v>235</v>
      </c>
      <c r="B58" s="833">
        <v>0.5710765000000001</v>
      </c>
      <c r="C58" s="834" t="s">
        <v>1438</v>
      </c>
      <c r="D58" s="788">
        <v>100</v>
      </c>
      <c r="E58" s="833" t="s">
        <v>1041</v>
      </c>
      <c r="F58" s="833" t="s">
        <v>1014</v>
      </c>
      <c r="G58" s="867">
        <v>204.33995287331547</v>
      </c>
      <c r="H58" s="655" t="s">
        <v>1439</v>
      </c>
      <c r="I58" s="868">
        <v>0.5710765000000001</v>
      </c>
    </row>
    <row customHeight="1" ht="11.25" r="59" spans="1:9"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customHeight="1" ht="11.25" r="60" spans="1:9" x14ac:dyDescent="0.2">
      <c r="A60" s="789" t="s">
        <v>237</v>
      </c>
      <c r="B60" s="833">
        <v>9.1678928050959618E-2</v>
      </c>
      <c r="C60" s="834" t="s">
        <v>1438</v>
      </c>
      <c r="D60" s="788">
        <v>500</v>
      </c>
      <c r="E60" s="833" t="s">
        <v>1041</v>
      </c>
      <c r="F60" s="833" t="s">
        <v>1014</v>
      </c>
      <c r="G60" s="867">
        <v>1.2056251496709305</v>
      </c>
      <c r="H60" s="655" t="s">
        <v>1014</v>
      </c>
      <c r="I60" s="868">
        <v>9.1678928050959618E-2</v>
      </c>
    </row>
    <row customHeight="1" ht="11.25" r="61" spans="1:9" x14ac:dyDescent="0.2">
      <c r="A61" s="789" t="s">
        <v>375</v>
      </c>
      <c r="B61" s="833">
        <v>2.2606974962228725</v>
      </c>
      <c r="C61" s="834" t="s">
        <v>719</v>
      </c>
      <c r="D61" s="788">
        <v>500</v>
      </c>
      <c r="E61" s="833" t="s">
        <v>1041</v>
      </c>
      <c r="F61" s="833" t="s">
        <v>1014</v>
      </c>
      <c r="G61" s="867">
        <v>2.2606974962228725</v>
      </c>
      <c r="H61" s="655" t="s">
        <v>1014</v>
      </c>
      <c r="I61" s="868">
        <v>63.459004600188678</v>
      </c>
    </row>
    <row customHeight="1" ht="11.25" r="62" spans="1:9" x14ac:dyDescent="0.2">
      <c r="A62" s="789" t="s">
        <v>376</v>
      </c>
      <c r="B62" s="833">
        <v>1.9833771576946191</v>
      </c>
      <c r="C62" s="834" t="s">
        <v>719</v>
      </c>
      <c r="D62" s="788">
        <v>500</v>
      </c>
      <c r="E62" s="833" t="s">
        <v>1041</v>
      </c>
      <c r="F62" s="833" t="s">
        <v>1014</v>
      </c>
      <c r="G62" s="867">
        <v>1.9833771576946191</v>
      </c>
      <c r="H62" s="655" t="s">
        <v>1014</v>
      </c>
      <c r="I62" s="868">
        <v>28.204012872955982</v>
      </c>
    </row>
    <row customHeight="1" ht="11.25" r="63" spans="1:9" x14ac:dyDescent="0.2">
      <c r="A63" s="789" t="s">
        <v>377</v>
      </c>
      <c r="B63" s="833">
        <v>1.8855772613117678</v>
      </c>
      <c r="C63" s="834" t="s">
        <v>719</v>
      </c>
      <c r="D63" s="788">
        <v>1000</v>
      </c>
      <c r="E63" s="833" t="s">
        <v>1041</v>
      </c>
      <c r="F63" s="833" t="s">
        <v>1014</v>
      </c>
      <c r="G63" s="867">
        <v>1.8855772613117678</v>
      </c>
      <c r="H63" s="655" t="s">
        <v>1014</v>
      </c>
      <c r="I63" s="868">
        <v>5.5643503540062893</v>
      </c>
    </row>
    <row customHeight="1" ht="11.25" r="64" spans="1:9"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customHeight="1" ht="11.25" r="65" spans="1:9"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customHeight="1" ht="11.25" r="66" spans="1:9" x14ac:dyDescent="0.2">
      <c r="A66" s="789" t="s">
        <v>307</v>
      </c>
      <c r="B66" s="833">
        <v>1.1666488400000001</v>
      </c>
      <c r="C66" s="834" t="s">
        <v>1438</v>
      </c>
      <c r="D66" s="788">
        <v>500</v>
      </c>
      <c r="E66" s="833" t="s">
        <v>1041</v>
      </c>
      <c r="F66" s="833" t="s">
        <v>1014</v>
      </c>
      <c r="G66" s="867">
        <v>48.76242864214462</v>
      </c>
      <c r="H66" s="655">
        <v>8.9161782857142882</v>
      </c>
      <c r="I66" s="868">
        <v>1.1666488400000001</v>
      </c>
    </row>
    <row customHeight="1" ht="11.25" r="67" spans="1:9" x14ac:dyDescent="0.2">
      <c r="A67" s="789" t="s">
        <v>308</v>
      </c>
      <c r="B67" s="833">
        <v>0.35664713142857146</v>
      </c>
      <c r="C67" s="834" t="s">
        <v>718</v>
      </c>
      <c r="D67" s="788">
        <v>100</v>
      </c>
      <c r="E67" s="833" t="s">
        <v>1041</v>
      </c>
      <c r="F67" s="833" t="s">
        <v>1014</v>
      </c>
      <c r="G67" s="867">
        <v>3.9357676365013421</v>
      </c>
      <c r="H67" s="655">
        <v>0.35664713142857146</v>
      </c>
      <c r="I67" s="868">
        <v>2.2415610000000004</v>
      </c>
    </row>
    <row customHeight="1" ht="11.25" r="68" spans="1:9" x14ac:dyDescent="0.2">
      <c r="A68" s="789" t="s">
        <v>238</v>
      </c>
      <c r="B68" s="833">
        <v>3.5664713142857147</v>
      </c>
      <c r="C68" s="834" t="s">
        <v>718</v>
      </c>
      <c r="D68" s="788">
        <v>500</v>
      </c>
      <c r="E68" s="833" t="s">
        <v>1041</v>
      </c>
      <c r="F68" s="833" t="s">
        <v>1014</v>
      </c>
      <c r="G68" s="867">
        <v>28.77611403354863</v>
      </c>
      <c r="H68" s="655">
        <v>3.5664713142857147</v>
      </c>
      <c r="I68" s="868">
        <v>6.4919400000000014</v>
      </c>
    </row>
    <row customHeight="1" ht="11.25" r="69" spans="1:9" x14ac:dyDescent="0.2">
      <c r="A69" s="789" t="s">
        <v>1002</v>
      </c>
      <c r="B69" s="833">
        <v>7.3286070299999999E-3</v>
      </c>
      <c r="C69" s="834" t="s">
        <v>1438</v>
      </c>
      <c r="D69" s="788">
        <v>500</v>
      </c>
      <c r="E69" s="833" t="s">
        <v>1041</v>
      </c>
      <c r="F69" s="833" t="s">
        <v>1014</v>
      </c>
      <c r="G69" s="867">
        <v>37.928207733428785</v>
      </c>
      <c r="H69" s="655" t="s">
        <v>1014</v>
      </c>
      <c r="I69" s="868">
        <v>7.3286070299999999E-3</v>
      </c>
    </row>
    <row customHeight="1" ht="11.25" r="70" spans="1:9" x14ac:dyDescent="0.2">
      <c r="A70" s="789" t="s">
        <v>107</v>
      </c>
      <c r="B70" s="833">
        <v>0.34431580715000004</v>
      </c>
      <c r="C70" s="834" t="s">
        <v>1438</v>
      </c>
      <c r="D70" s="788">
        <v>500</v>
      </c>
      <c r="E70" s="833" t="s">
        <v>1041</v>
      </c>
      <c r="F70" s="833" t="s">
        <v>1014</v>
      </c>
      <c r="G70" s="867">
        <v>139.83692077823397</v>
      </c>
      <c r="H70" s="655" t="s">
        <v>1014</v>
      </c>
      <c r="I70" s="868">
        <v>0.34431580715000004</v>
      </c>
    </row>
    <row customHeight="1" ht="11.25" r="71" spans="1:9"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customHeight="1" ht="11.25" r="72" spans="1:9"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customHeight="1" ht="11.25" r="73" spans="1:9" x14ac:dyDescent="0.2">
      <c r="A73" s="789" t="s">
        <v>1004</v>
      </c>
      <c r="B73" s="833">
        <v>2.528519007900115</v>
      </c>
      <c r="C73" s="834" t="s">
        <v>719</v>
      </c>
      <c r="D73" s="788">
        <v>1000</v>
      </c>
      <c r="E73" s="833" t="s">
        <v>1041</v>
      </c>
      <c r="F73" s="833" t="s">
        <v>1014</v>
      </c>
      <c r="G73" s="867">
        <v>2.528519007900115</v>
      </c>
      <c r="H73" s="655" t="s">
        <v>1014</v>
      </c>
      <c r="I73" s="868">
        <v>23.524815135188682</v>
      </c>
    </row>
    <row customHeight="1" ht="11.25" r="74" spans="1:9" x14ac:dyDescent="0.2">
      <c r="A74" s="789" t="s">
        <v>1005</v>
      </c>
      <c r="B74" s="833">
        <v>3.6576091167000007</v>
      </c>
      <c r="C74" s="834" t="s">
        <v>1438</v>
      </c>
      <c r="D74" s="788">
        <v>500</v>
      </c>
      <c r="E74" s="833" t="s">
        <v>1041</v>
      </c>
      <c r="F74" s="833" t="s">
        <v>1014</v>
      </c>
      <c r="G74" s="867">
        <v>10114.188728914341</v>
      </c>
      <c r="H74" s="655" t="s">
        <v>1014</v>
      </c>
      <c r="I74" s="868">
        <v>3.6576091167000007</v>
      </c>
    </row>
    <row customHeight="1" ht="11.25" r="75" spans="1:9" x14ac:dyDescent="0.2">
      <c r="A75" s="789" t="s">
        <v>1007</v>
      </c>
      <c r="B75" s="833">
        <v>9.7973635980000005</v>
      </c>
      <c r="C75" s="834" t="s">
        <v>1438</v>
      </c>
      <c r="D75" s="788">
        <v>100</v>
      </c>
      <c r="E75" s="833" t="s">
        <v>1041</v>
      </c>
      <c r="F75" s="833" t="s">
        <v>1014</v>
      </c>
      <c r="G75" s="867">
        <v>252.85190079001148</v>
      </c>
      <c r="H75" s="655" t="s">
        <v>1014</v>
      </c>
      <c r="I75" s="868">
        <v>9.7973635980000005</v>
      </c>
    </row>
    <row customHeight="1" ht="11.25" r="76" spans="1:9" x14ac:dyDescent="0.2">
      <c r="A76" s="789" t="s">
        <v>1006</v>
      </c>
      <c r="B76" s="833">
        <v>25.564716908500003</v>
      </c>
      <c r="C76" s="834" t="s">
        <v>1438</v>
      </c>
      <c r="D76" s="788">
        <v>500</v>
      </c>
      <c r="E76" s="833" t="s">
        <v>1041</v>
      </c>
      <c r="F76" s="833" t="s">
        <v>1014</v>
      </c>
      <c r="G76" s="867">
        <v>126427.35911142928</v>
      </c>
      <c r="H76" s="655" t="s">
        <v>1014</v>
      </c>
      <c r="I76" s="868">
        <v>25.564716908500003</v>
      </c>
    </row>
    <row customHeight="1" ht="11.25" r="77" spans="1:9" x14ac:dyDescent="0.2">
      <c r="A77" s="306" t="s">
        <v>108</v>
      </c>
      <c r="B77" s="833">
        <v>0.11705250006700552</v>
      </c>
      <c r="C77" s="834" t="s">
        <v>1438</v>
      </c>
      <c r="D77" s="788">
        <v>500</v>
      </c>
      <c r="E77" s="833" t="s">
        <v>1041</v>
      </c>
      <c r="F77" s="833" t="s">
        <v>1014</v>
      </c>
      <c r="G77" s="867">
        <v>1.2642735911142928</v>
      </c>
      <c r="H77" s="655" t="s">
        <v>1014</v>
      </c>
      <c r="I77" s="868">
        <v>0.11705250006700552</v>
      </c>
    </row>
    <row customHeight="1" ht="11.25" r="78" spans="1:9" x14ac:dyDescent="0.2">
      <c r="A78" s="789" t="s">
        <v>310</v>
      </c>
      <c r="B78" s="833">
        <v>1.0938546733686003</v>
      </c>
      <c r="C78" s="834" t="s">
        <v>1438</v>
      </c>
      <c r="D78" s="788">
        <v>500</v>
      </c>
      <c r="E78" s="833" t="s">
        <v>1041</v>
      </c>
      <c r="F78" s="833" t="s">
        <v>1014</v>
      </c>
      <c r="G78" s="867">
        <v>25.285471822285853</v>
      </c>
      <c r="H78" s="655" t="s">
        <v>1014</v>
      </c>
      <c r="I78" s="868">
        <v>1.0938546733686003</v>
      </c>
    </row>
    <row customHeight="1" ht="11.25" r="79" spans="1:9" x14ac:dyDescent="0.2">
      <c r="A79" s="306" t="s">
        <v>109</v>
      </c>
      <c r="B79" s="833">
        <v>2.4013306943897826E-2</v>
      </c>
      <c r="C79" s="834" t="s">
        <v>1438</v>
      </c>
      <c r="D79" s="788">
        <v>500</v>
      </c>
      <c r="E79" s="833" t="s">
        <v>1041</v>
      </c>
      <c r="F79" s="833" t="s">
        <v>1014</v>
      </c>
      <c r="G79" s="867">
        <v>1.7425657710563365</v>
      </c>
      <c r="H79" s="655" t="s">
        <v>1014</v>
      </c>
      <c r="I79" s="868">
        <v>2.4013306943897826E-2</v>
      </c>
    </row>
    <row customHeight="1" ht="11.25" r="80" spans="1:9" x14ac:dyDescent="0.2">
      <c r="A80" s="306" t="s">
        <v>110</v>
      </c>
      <c r="B80" s="833">
        <v>5.064712225720385E-3</v>
      </c>
      <c r="C80" s="834" t="s">
        <v>1438</v>
      </c>
      <c r="D80" s="788">
        <v>500</v>
      </c>
      <c r="E80" s="833" t="s">
        <v>1041</v>
      </c>
      <c r="F80" s="833" t="s">
        <v>1014</v>
      </c>
      <c r="G80" s="867">
        <v>0.36252234106002523</v>
      </c>
      <c r="H80" s="655" t="s">
        <v>1014</v>
      </c>
      <c r="I80" s="868">
        <v>5.064712225720385E-3</v>
      </c>
    </row>
    <row customHeight="1" ht="11.25" r="81" spans="1:9" x14ac:dyDescent="0.2">
      <c r="A81" s="789" t="s">
        <v>402</v>
      </c>
      <c r="B81" s="833">
        <v>2.1223524133585382E-4</v>
      </c>
      <c r="C81" s="834" t="s">
        <v>1438</v>
      </c>
      <c r="D81" s="788">
        <v>500</v>
      </c>
      <c r="E81" s="833" t="s">
        <v>1041</v>
      </c>
      <c r="F81" s="833" t="s">
        <v>1014</v>
      </c>
      <c r="G81" s="867">
        <v>5.3886681212138923</v>
      </c>
      <c r="H81" s="655" t="s">
        <v>1439</v>
      </c>
      <c r="I81" s="868">
        <v>2.1223524133585382E-4</v>
      </c>
    </row>
    <row customHeight="1" ht="11.25" r="82" spans="1:9"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customHeight="1" ht="11.25" r="83" spans="1:9" x14ac:dyDescent="0.2">
      <c r="A83" s="789" t="s">
        <v>111</v>
      </c>
      <c r="B83" s="833">
        <v>0.72641430030521992</v>
      </c>
      <c r="C83" s="834" t="s">
        <v>1438</v>
      </c>
      <c r="D83" s="788">
        <v>500</v>
      </c>
      <c r="E83" s="833" t="s">
        <v>1041</v>
      </c>
      <c r="F83" s="833" t="s">
        <v>1014</v>
      </c>
      <c r="G83" s="867">
        <v>25.285471822285853</v>
      </c>
      <c r="H83" s="655" t="s">
        <v>1014</v>
      </c>
      <c r="I83" s="868">
        <v>0.72641430030521992</v>
      </c>
    </row>
    <row customHeight="1" ht="11.25" r="84" spans="1:9" x14ac:dyDescent="0.2">
      <c r="A84" s="789" t="s">
        <v>384</v>
      </c>
      <c r="B84" s="833">
        <v>13.216616117924531</v>
      </c>
      <c r="C84" s="834" t="s">
        <v>1438</v>
      </c>
      <c r="D84" s="788">
        <v>500</v>
      </c>
      <c r="E84" s="833" t="s">
        <v>1041</v>
      </c>
      <c r="F84" s="833" t="s">
        <v>1014</v>
      </c>
      <c r="G84" s="867">
        <v>93.857142857142861</v>
      </c>
      <c r="H84" s="655" t="s">
        <v>1014</v>
      </c>
      <c r="I84" s="868">
        <v>13.216616117924531</v>
      </c>
    </row>
    <row customHeight="1" ht="11.25" r="85" spans="1:9" x14ac:dyDescent="0.2">
      <c r="A85" s="789" t="s">
        <v>350</v>
      </c>
      <c r="B85" s="833">
        <v>3.7928207733428785</v>
      </c>
      <c r="C85" s="834" t="s">
        <v>719</v>
      </c>
      <c r="D85" s="788">
        <v>500</v>
      </c>
      <c r="E85" s="833" t="s">
        <v>1041</v>
      </c>
      <c r="F85" s="833" t="s">
        <v>1014</v>
      </c>
      <c r="G85" s="867">
        <v>3.7928207733428785</v>
      </c>
      <c r="H85" s="655" t="s">
        <v>1014</v>
      </c>
      <c r="I85" s="868">
        <v>30.160012305031447</v>
      </c>
    </row>
    <row customHeight="1" ht="11.25" r="86" spans="1:9" x14ac:dyDescent="0.2">
      <c r="A86" s="789" t="s">
        <v>36</v>
      </c>
      <c r="B86" s="833">
        <v>4.5168014999999997</v>
      </c>
      <c r="C86" s="834" t="s">
        <v>1438</v>
      </c>
      <c r="D86" s="788">
        <v>500</v>
      </c>
      <c r="E86" s="833" t="s">
        <v>1041</v>
      </c>
      <c r="F86" s="833" t="s">
        <v>1014</v>
      </c>
      <c r="G86" s="867" t="s">
        <v>1014</v>
      </c>
      <c r="H86" s="655" t="s">
        <v>1439</v>
      </c>
      <c r="I86" s="868">
        <v>4.5168014999999997</v>
      </c>
    </row>
    <row customHeight="1" ht="11.25" r="87" spans="1:9"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customHeight="1" ht="11.25" r="88" spans="1:9" x14ac:dyDescent="0.2">
      <c r="A88" s="789" t="s">
        <v>352</v>
      </c>
      <c r="B88" s="833">
        <v>86.52801771924527</v>
      </c>
      <c r="C88" s="834" t="s">
        <v>1438</v>
      </c>
      <c r="D88" s="788">
        <v>500</v>
      </c>
      <c r="E88" s="833" t="s">
        <v>1041</v>
      </c>
      <c r="F88" s="833" t="s">
        <v>1014</v>
      </c>
      <c r="G88" s="867">
        <v>478.19569558367709</v>
      </c>
      <c r="H88" s="655" t="s">
        <v>1014</v>
      </c>
      <c r="I88" s="868">
        <v>86.52801771924527</v>
      </c>
    </row>
    <row customHeight="1" ht="11.25" r="89" spans="1:9" x14ac:dyDescent="0.2">
      <c r="A89" s="789" t="s">
        <v>353</v>
      </c>
      <c r="B89" s="833">
        <v>93.052630320000006</v>
      </c>
      <c r="C89" s="834" t="s">
        <v>718</v>
      </c>
      <c r="D89" s="788">
        <v>500</v>
      </c>
      <c r="E89" s="833" t="s">
        <v>1041</v>
      </c>
      <c r="F89" s="833" t="s">
        <v>1014</v>
      </c>
      <c r="G89" s="867">
        <v>456.83916040402846</v>
      </c>
      <c r="H89" s="655">
        <v>93.052630320000006</v>
      </c>
      <c r="I89" s="868">
        <v>93.052647730188681</v>
      </c>
    </row>
    <row customHeight="1" ht="11.25" r="90" spans="1:9" x14ac:dyDescent="0.2">
      <c r="A90" s="789" t="s">
        <v>112</v>
      </c>
      <c r="B90" s="833">
        <v>244.02000000912432</v>
      </c>
      <c r="C90" s="834" t="s">
        <v>1438</v>
      </c>
      <c r="D90" s="788">
        <v>500</v>
      </c>
      <c r="E90" s="833" t="s">
        <v>1041</v>
      </c>
      <c r="F90" s="833" t="s">
        <v>1014</v>
      </c>
      <c r="G90" s="867">
        <v>1264.2735911142927</v>
      </c>
      <c r="H90" s="655" t="s">
        <v>1014</v>
      </c>
      <c r="I90" s="868">
        <v>244.02000000912432</v>
      </c>
    </row>
    <row customHeight="1" ht="11.25" r="91" spans="1:9" x14ac:dyDescent="0.2">
      <c r="A91" s="789" t="s">
        <v>354</v>
      </c>
      <c r="B91" s="833">
        <v>0.13596416711906673</v>
      </c>
      <c r="C91" s="834" t="s">
        <v>719</v>
      </c>
      <c r="D91" s="788">
        <v>1000</v>
      </c>
      <c r="E91" s="833" t="s">
        <v>1041</v>
      </c>
      <c r="F91" s="833" t="s">
        <v>1014</v>
      </c>
      <c r="G91" s="867">
        <v>0.13596416711906673</v>
      </c>
      <c r="H91" s="655" t="s">
        <v>1014</v>
      </c>
      <c r="I91" s="868">
        <v>44.579208905660373</v>
      </c>
    </row>
    <row customHeight="1" ht="11.25" r="92" spans="1:9" x14ac:dyDescent="0.2">
      <c r="A92" s="789" t="s">
        <v>355</v>
      </c>
      <c r="B92" s="833">
        <v>7.0912878398128654E-2</v>
      </c>
      <c r="C92" s="834" t="s">
        <v>719</v>
      </c>
      <c r="D92" s="788">
        <v>1000</v>
      </c>
      <c r="E92" s="833" t="s">
        <v>1041</v>
      </c>
      <c r="F92" s="833" t="s">
        <v>1014</v>
      </c>
      <c r="G92" s="867">
        <v>7.0912878398128654E-2</v>
      </c>
      <c r="H92" s="655" t="s">
        <v>1014</v>
      </c>
      <c r="I92" s="868">
        <v>12.15203256100629</v>
      </c>
    </row>
    <row customHeight="1" ht="11.25" r="93" spans="1:9" x14ac:dyDescent="0.2">
      <c r="A93" s="789" t="s">
        <v>385</v>
      </c>
      <c r="B93" s="833">
        <v>0.22077618001510063</v>
      </c>
      <c r="C93" s="834" t="s">
        <v>719</v>
      </c>
      <c r="D93" s="788">
        <v>500</v>
      </c>
      <c r="E93" s="833" t="s">
        <v>1041</v>
      </c>
      <c r="F93" s="833" t="s">
        <v>1014</v>
      </c>
      <c r="G93" s="867">
        <v>0.22077618001510063</v>
      </c>
      <c r="H93" s="655" t="s">
        <v>1014</v>
      </c>
      <c r="I93" s="868">
        <v>0.23115615974842768</v>
      </c>
    </row>
    <row customHeight="1" ht="11.25" r="94" spans="1:9" x14ac:dyDescent="0.2">
      <c r="A94" s="789" t="s">
        <v>356</v>
      </c>
      <c r="B94" s="833">
        <v>4.1141240816963069E-2</v>
      </c>
      <c r="C94" s="834" t="s">
        <v>1438</v>
      </c>
      <c r="D94" s="788">
        <v>500</v>
      </c>
      <c r="E94" s="833" t="s">
        <v>1041</v>
      </c>
      <c r="F94" s="833" t="s">
        <v>1014</v>
      </c>
      <c r="G94" s="867">
        <v>1.2768741456848269</v>
      </c>
      <c r="H94" s="655" t="s">
        <v>1014</v>
      </c>
      <c r="I94" s="868">
        <v>4.1141240816963069E-2</v>
      </c>
    </row>
    <row customHeight="1" ht="11.25" r="95" spans="1:9" x14ac:dyDescent="0.2">
      <c r="A95" s="789" t="s">
        <v>378</v>
      </c>
      <c r="B95" s="833">
        <v>2.9357600309100004E-2</v>
      </c>
      <c r="C95" s="834" t="s">
        <v>1438</v>
      </c>
      <c r="D95" s="788">
        <v>500</v>
      </c>
      <c r="E95" s="833" t="s">
        <v>1041</v>
      </c>
      <c r="F95" s="833" t="s">
        <v>1014</v>
      </c>
      <c r="G95" s="867">
        <v>0.56807779525574476</v>
      </c>
      <c r="H95" s="655" t="s">
        <v>1014</v>
      </c>
      <c r="I95" s="868">
        <v>2.9357600309100004E-2</v>
      </c>
    </row>
    <row customHeight="1" ht="11.25" r="96" spans="1:9" x14ac:dyDescent="0.2">
      <c r="A96" s="789" t="s">
        <v>357</v>
      </c>
      <c r="B96" s="833">
        <v>2.3005071476063833E-2</v>
      </c>
      <c r="C96" s="834" t="s">
        <v>1438</v>
      </c>
      <c r="D96" s="788">
        <v>500</v>
      </c>
      <c r="E96" s="833" t="s">
        <v>1041</v>
      </c>
      <c r="F96" s="833" t="s">
        <v>1014</v>
      </c>
      <c r="G96" s="867">
        <v>1.9658480563117722</v>
      </c>
      <c r="H96" s="655" t="s">
        <v>1014</v>
      </c>
      <c r="I96" s="868">
        <v>2.3005071476063833E-2</v>
      </c>
    </row>
    <row customHeight="1" ht="11.25" r="97" spans="1:9" x14ac:dyDescent="0.2">
      <c r="A97" s="789" t="s">
        <v>113</v>
      </c>
      <c r="B97" s="833">
        <v>14.216011987470095</v>
      </c>
      <c r="C97" s="834" t="s">
        <v>1438</v>
      </c>
      <c r="D97" s="788">
        <v>500</v>
      </c>
      <c r="E97" s="833" t="s">
        <v>1041</v>
      </c>
      <c r="F97" s="833" t="s">
        <v>1014</v>
      </c>
      <c r="G97" s="867">
        <v>417.2102850677166</v>
      </c>
      <c r="H97" s="655" t="s">
        <v>1014</v>
      </c>
      <c r="I97" s="868">
        <v>14.216011987470095</v>
      </c>
    </row>
    <row customHeight="1" ht="11.25" r="98" spans="1:9" x14ac:dyDescent="0.2">
      <c r="A98" s="789" t="s">
        <v>358</v>
      </c>
      <c r="B98" s="833">
        <v>9.5535693856179957</v>
      </c>
      <c r="C98" s="834" t="s">
        <v>1438</v>
      </c>
      <c r="D98" s="788">
        <v>500</v>
      </c>
      <c r="E98" s="833" t="s">
        <v>1041</v>
      </c>
      <c r="F98" s="833" t="s">
        <v>1014</v>
      </c>
      <c r="G98" s="867">
        <v>15.729635400013695</v>
      </c>
      <c r="H98" s="655" t="s">
        <v>1014</v>
      </c>
      <c r="I98" s="868">
        <v>9.5535693856179957</v>
      </c>
    </row>
    <row customHeight="1" ht="11.25" r="99" spans="1:9" x14ac:dyDescent="0.2">
      <c r="A99" s="789" t="s">
        <v>114</v>
      </c>
      <c r="B99" s="833">
        <v>0.88823291872156396</v>
      </c>
      <c r="C99" s="834" t="s">
        <v>1438</v>
      </c>
      <c r="D99" s="788">
        <v>500</v>
      </c>
      <c r="E99" s="833" t="s">
        <v>1041</v>
      </c>
      <c r="F99" s="833" t="s">
        <v>1014</v>
      </c>
      <c r="G99" s="867">
        <v>571.14690993873864</v>
      </c>
      <c r="H99" s="655" t="s">
        <v>1014</v>
      </c>
      <c r="I99" s="868">
        <v>0.88823291872156396</v>
      </c>
    </row>
    <row customHeight="1" ht="11.25" r="100" spans="1:9" x14ac:dyDescent="0.2">
      <c r="A100" s="789" t="s">
        <v>359</v>
      </c>
      <c r="B100" s="833">
        <v>200</v>
      </c>
      <c r="C100" s="834" t="s">
        <v>719</v>
      </c>
      <c r="D100" s="788">
        <v>1000</v>
      </c>
      <c r="E100" s="833" t="s">
        <v>1041</v>
      </c>
      <c r="F100" s="833">
        <v>73</v>
      </c>
      <c r="G100" s="867">
        <v>200</v>
      </c>
      <c r="H100" s="655" t="s">
        <v>1014</v>
      </c>
      <c r="I100" s="868" t="s">
        <v>1440</v>
      </c>
    </row>
    <row customHeight="1" ht="11.25" r="101" spans="1:9" x14ac:dyDescent="0.2">
      <c r="A101" s="789" t="s">
        <v>360</v>
      </c>
      <c r="B101" s="833">
        <v>4.6925983598593568</v>
      </c>
      <c r="C101" s="834" t="s">
        <v>719</v>
      </c>
      <c r="D101" s="788">
        <v>500</v>
      </c>
      <c r="E101" s="833" t="s">
        <v>1041</v>
      </c>
      <c r="F101" s="833">
        <v>0.72</v>
      </c>
      <c r="G101" s="867">
        <v>4.6925983598593568</v>
      </c>
      <c r="H101" s="655" t="s">
        <v>1014</v>
      </c>
      <c r="I101" s="868" t="s">
        <v>1440</v>
      </c>
    </row>
    <row customHeight="1" ht="11.25" r="102" spans="1:9" x14ac:dyDescent="0.2">
      <c r="A102" s="789" t="s">
        <v>361</v>
      </c>
      <c r="B102" s="833">
        <v>16.144000157125785</v>
      </c>
      <c r="C102" s="834" t="s">
        <v>1438</v>
      </c>
      <c r="D102" s="788">
        <v>500</v>
      </c>
      <c r="E102" s="833" t="s">
        <v>1041</v>
      </c>
      <c r="F102" s="833" t="s">
        <v>1014</v>
      </c>
      <c r="G102" s="867">
        <v>63.213679555714634</v>
      </c>
      <c r="H102" s="655" t="s">
        <v>1014</v>
      </c>
      <c r="I102" s="868">
        <v>16.144000157125785</v>
      </c>
    </row>
    <row customHeight="1" ht="11.25" r="103" spans="1:9"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customHeight="1" ht="11.25" r="104" spans="1:9"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customHeight="1" ht="11.25" r="105" spans="1:9" x14ac:dyDescent="0.2">
      <c r="A105" s="789" t="s">
        <v>365</v>
      </c>
      <c r="B105" s="833">
        <v>1.5642857142857143</v>
      </c>
      <c r="C105" s="834" t="s">
        <v>719</v>
      </c>
      <c r="D105" s="788">
        <v>100</v>
      </c>
      <c r="E105" s="833" t="s">
        <v>1041</v>
      </c>
      <c r="F105" s="833" t="s">
        <v>1014</v>
      </c>
      <c r="G105" s="867">
        <v>1.5642857142857143</v>
      </c>
      <c r="H105" s="655" t="s">
        <v>1014</v>
      </c>
      <c r="I105" s="868" t="s">
        <v>1440</v>
      </c>
    </row>
    <row customHeight="1" ht="11.25" r="106" spans="1:9"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customHeight="1" ht="11.25" r="107" spans="1:9"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customHeight="1" ht="11.25" r="108" spans="1:9"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customHeight="1" ht="11.25" r="109" spans="1:9"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customHeight="1" ht="11.25" r="110" spans="1:9" x14ac:dyDescent="0.2">
      <c r="A110" s="789" t="s">
        <v>506</v>
      </c>
      <c r="B110" s="833">
        <v>78.214285714285708</v>
      </c>
      <c r="C110" s="834" t="s">
        <v>719</v>
      </c>
      <c r="D110" s="788">
        <v>1000</v>
      </c>
      <c r="E110" s="833" t="s">
        <v>1041</v>
      </c>
      <c r="F110" s="833">
        <v>4</v>
      </c>
      <c r="G110" s="867">
        <v>78.214285714285708</v>
      </c>
      <c r="H110" s="655" t="s">
        <v>1014</v>
      </c>
      <c r="I110" s="868" t="s">
        <v>1440</v>
      </c>
    </row>
    <row customHeight="1" ht="11.25" r="111" spans="1:9"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customHeight="1" ht="11.25" r="112" spans="1:9" x14ac:dyDescent="0.2">
      <c r="A112" s="789" t="s">
        <v>866</v>
      </c>
      <c r="B112" s="833">
        <v>410</v>
      </c>
      <c r="C112" s="834" t="s">
        <v>400</v>
      </c>
      <c r="D112" s="788">
        <v>1000</v>
      </c>
      <c r="E112" s="833" t="s">
        <v>1041</v>
      </c>
      <c r="F112" s="833">
        <v>410</v>
      </c>
      <c r="G112" s="867">
        <v>309.06952611553095</v>
      </c>
      <c r="H112" s="655" t="s">
        <v>1014</v>
      </c>
      <c r="I112" s="868" t="s">
        <v>1440</v>
      </c>
    </row>
    <row customHeight="1" ht="11.25" r="113" spans="1:9"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customHeight="1" ht="11.25" r="114" spans="1:9" x14ac:dyDescent="0.2">
      <c r="A114" s="306" t="s">
        <v>116</v>
      </c>
      <c r="B114" s="833">
        <v>3.85523027653022E-2</v>
      </c>
      <c r="C114" s="834" t="s">
        <v>1438</v>
      </c>
      <c r="D114" s="788">
        <v>500</v>
      </c>
      <c r="E114" s="833" t="s">
        <v>1041</v>
      </c>
      <c r="F114" s="833" t="s">
        <v>1014</v>
      </c>
      <c r="G114" s="867">
        <v>1.2642735911142928</v>
      </c>
      <c r="H114" s="655" t="s">
        <v>1014</v>
      </c>
      <c r="I114" s="868">
        <v>3.85523027653022E-2</v>
      </c>
    </row>
    <row customHeight="1" ht="11.25" r="115" spans="1:9" x14ac:dyDescent="0.2">
      <c r="A115" s="306" t="s">
        <v>117</v>
      </c>
      <c r="B115" s="833">
        <v>4.8817999902294974E-3</v>
      </c>
      <c r="C115" s="834" t="s">
        <v>1438</v>
      </c>
      <c r="D115" s="788">
        <v>500</v>
      </c>
      <c r="E115" s="833" t="s">
        <v>1041</v>
      </c>
      <c r="F115" s="833" t="s">
        <v>1014</v>
      </c>
      <c r="G115" s="867">
        <v>2.229392363677166</v>
      </c>
      <c r="H115" s="655" t="s">
        <v>1439</v>
      </c>
      <c r="I115" s="868">
        <v>4.8817999902294974E-3</v>
      </c>
    </row>
    <row customHeight="1" ht="11.25" r="116" spans="1:9" x14ac:dyDescent="0.2">
      <c r="A116" s="306" t="s">
        <v>118</v>
      </c>
      <c r="B116" s="833">
        <v>0.12102943770054946</v>
      </c>
      <c r="C116" s="834" t="s">
        <v>1438</v>
      </c>
      <c r="D116" s="788">
        <v>500</v>
      </c>
      <c r="E116" s="833" t="s">
        <v>1041</v>
      </c>
      <c r="F116" s="833" t="s">
        <v>1014</v>
      </c>
      <c r="G116" s="867">
        <v>1.2642595039500575</v>
      </c>
      <c r="H116" s="655" t="s">
        <v>1014</v>
      </c>
      <c r="I116" s="868">
        <v>0.12102943770054946</v>
      </c>
    </row>
    <row customHeight="1" ht="11.25" r="117" spans="1:9" x14ac:dyDescent="0.2">
      <c r="A117" s="306" t="s">
        <v>119</v>
      </c>
      <c r="B117" s="833">
        <v>0.29374299770544293</v>
      </c>
      <c r="C117" s="834" t="s">
        <v>1438</v>
      </c>
      <c r="D117" s="788">
        <v>500</v>
      </c>
      <c r="E117" s="833" t="s">
        <v>1041</v>
      </c>
      <c r="F117" s="833" t="s">
        <v>1014</v>
      </c>
      <c r="G117" s="867">
        <v>33.911847777612607</v>
      </c>
      <c r="H117" s="655" t="s">
        <v>1014</v>
      </c>
      <c r="I117" s="868">
        <v>0.29374299770544293</v>
      </c>
    </row>
    <row customHeight="1" ht="11.25" r="118" spans="1:9"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customHeight="1" ht="11.25" r="119" spans="1:9" x14ac:dyDescent="0.2">
      <c r="A119" s="306" t="s">
        <v>120</v>
      </c>
      <c r="B119" s="833">
        <v>2.0947846288805501</v>
      </c>
      <c r="C119" s="834" t="s">
        <v>1438</v>
      </c>
      <c r="D119" s="788">
        <v>500</v>
      </c>
      <c r="E119" s="833" t="s">
        <v>1041</v>
      </c>
      <c r="F119" s="833" t="s">
        <v>1014</v>
      </c>
      <c r="G119" s="867">
        <v>25.285471822285853</v>
      </c>
      <c r="H119" s="655" t="s">
        <v>1014</v>
      </c>
      <c r="I119" s="868">
        <v>2.0947846288805501</v>
      </c>
    </row>
    <row customHeight="1" ht="11.25" r="120" spans="1:9" x14ac:dyDescent="0.2">
      <c r="A120" s="789" t="s">
        <v>241</v>
      </c>
      <c r="B120" s="833">
        <v>7.0000000000000001E-3</v>
      </c>
      <c r="C120" s="834" t="s">
        <v>1438</v>
      </c>
      <c r="D120" s="788">
        <v>1000</v>
      </c>
      <c r="E120" s="833" t="s">
        <v>1041</v>
      </c>
      <c r="F120" s="833" t="s">
        <v>1014</v>
      </c>
      <c r="G120" s="867">
        <v>10.95</v>
      </c>
      <c r="H120" s="655" t="s">
        <v>1014</v>
      </c>
      <c r="I120" s="868">
        <v>7.0000000000000001E-3</v>
      </c>
    </row>
    <row customHeight="1" ht="11.25" r="121" spans="1:9" x14ac:dyDescent="0.2">
      <c r="A121" s="789" t="s">
        <v>509</v>
      </c>
      <c r="B121" s="833">
        <v>68.625848705509426</v>
      </c>
      <c r="C121" s="834" t="s">
        <v>1438</v>
      </c>
      <c r="D121" s="788">
        <v>500</v>
      </c>
      <c r="E121" s="833" t="s">
        <v>1041</v>
      </c>
      <c r="F121" s="833" t="s">
        <v>1014</v>
      </c>
      <c r="G121" s="867">
        <v>464.88537148395483</v>
      </c>
      <c r="H121" s="655" t="s">
        <v>1439</v>
      </c>
      <c r="I121" s="868">
        <v>68.625848705509426</v>
      </c>
    </row>
    <row customHeight="1" ht="11.25" r="122" spans="1:9" x14ac:dyDescent="0.2">
      <c r="A122" s="789" t="s">
        <v>510</v>
      </c>
      <c r="B122" s="833">
        <v>1.80248040198</v>
      </c>
      <c r="C122" s="834" t="s">
        <v>1438</v>
      </c>
      <c r="D122" s="788">
        <v>500</v>
      </c>
      <c r="E122" s="833" t="s">
        <v>1041</v>
      </c>
      <c r="F122" s="833" t="s">
        <v>1014</v>
      </c>
      <c r="G122" s="867">
        <v>3792.5672185128146</v>
      </c>
      <c r="H122" s="655" t="s">
        <v>1014</v>
      </c>
      <c r="I122" s="868">
        <v>1.80248040198</v>
      </c>
    </row>
    <row customHeight="1" ht="11.25" r="123" spans="1:9" x14ac:dyDescent="0.2">
      <c r="A123" s="789" t="s">
        <v>379</v>
      </c>
      <c r="B123" s="833">
        <v>1.1741947383207836</v>
      </c>
      <c r="C123" s="834" t="s">
        <v>719</v>
      </c>
      <c r="D123" s="788">
        <v>500</v>
      </c>
      <c r="E123" s="833" t="s">
        <v>1041</v>
      </c>
      <c r="F123" s="833" t="s">
        <v>1014</v>
      </c>
      <c r="G123" s="867">
        <v>1.1741947383207836</v>
      </c>
      <c r="H123" s="655" t="s">
        <v>1014</v>
      </c>
      <c r="I123" s="868">
        <v>33.673394181896661</v>
      </c>
    </row>
    <row customHeight="1" ht="11.25" r="124" spans="1:9" x14ac:dyDescent="0.2">
      <c r="A124" s="789" t="s">
        <v>121</v>
      </c>
      <c r="B124" s="833">
        <v>24.538121002430501</v>
      </c>
      <c r="C124" s="834" t="s">
        <v>1438</v>
      </c>
      <c r="D124" s="788">
        <v>500</v>
      </c>
      <c r="E124" s="833" t="s">
        <v>1041</v>
      </c>
      <c r="F124" s="833" t="s">
        <v>1014</v>
      </c>
      <c r="G124" s="867">
        <v>164.35556684485806</v>
      </c>
      <c r="H124" s="655" t="s">
        <v>1014</v>
      </c>
      <c r="I124" s="868">
        <v>24.538121002430501</v>
      </c>
    </row>
    <row customHeight="1" ht="11.25" r="125" spans="1:9"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customHeight="1" ht="11.25" r="126" spans="1:9" x14ac:dyDescent="0.2">
      <c r="A126" s="789" t="s">
        <v>512</v>
      </c>
      <c r="B126" s="833">
        <v>78.213207407198283</v>
      </c>
      <c r="C126" s="834" t="s">
        <v>719</v>
      </c>
      <c r="D126" s="788">
        <v>1000</v>
      </c>
      <c r="E126" s="833" t="s">
        <v>1041</v>
      </c>
      <c r="F126" s="833">
        <v>7.1</v>
      </c>
      <c r="G126" s="867">
        <v>78.213207407198283</v>
      </c>
      <c r="H126" s="655" t="s">
        <v>1014</v>
      </c>
      <c r="I126" s="868" t="s">
        <v>1440</v>
      </c>
    </row>
    <row customHeight="1" ht="11.25" r="127" spans="1:9" x14ac:dyDescent="0.2">
      <c r="A127" s="789" t="s">
        <v>867</v>
      </c>
      <c r="B127" s="833">
        <v>78.214285714285708</v>
      </c>
      <c r="C127" s="834" t="s">
        <v>719</v>
      </c>
      <c r="D127" s="788">
        <v>1000</v>
      </c>
      <c r="E127" s="833" t="s">
        <v>1041</v>
      </c>
      <c r="F127" s="833">
        <v>1.5</v>
      </c>
      <c r="G127" s="867">
        <v>78.214285714285708</v>
      </c>
      <c r="H127" s="655" t="s">
        <v>1014</v>
      </c>
      <c r="I127" s="868" t="s">
        <v>1440</v>
      </c>
    </row>
    <row customHeight="1" ht="11.25" r="128" spans="1:9"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customHeight="1" ht="11.25" r="129" spans="1:18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customHeight="1" ht="11.25" r="130" spans="1:181" x14ac:dyDescent="0.2">
      <c r="A130" s="789" t="s">
        <v>123</v>
      </c>
      <c r="B130" s="833">
        <v>2.1682566227618572</v>
      </c>
      <c r="C130" s="834" t="s">
        <v>1438</v>
      </c>
      <c r="D130" s="788">
        <v>500</v>
      </c>
      <c r="E130" s="833" t="s">
        <v>1041</v>
      </c>
      <c r="F130" s="833" t="s">
        <v>1014</v>
      </c>
      <c r="G130" s="867">
        <v>164.35556684485806</v>
      </c>
      <c r="H130" s="655" t="s">
        <v>1014</v>
      </c>
      <c r="I130" s="868">
        <v>2.1682566227618572</v>
      </c>
    </row>
    <row customHeight="1" ht="11.25" r="131" spans="1:18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customHeight="1" ht="11.25" r="132" spans="1:18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customFormat="1" customHeight="1" ht="11.25" r="133" s="301" spans="1:18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customHeight="1" ht="11.25" r="134" spans="1:18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customHeight="1" ht="11.25" r="135" spans="1:18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customHeight="1" ht="11.25" r="136" spans="1:181" x14ac:dyDescent="0.2">
      <c r="A136" s="306" t="s">
        <v>125</v>
      </c>
      <c r="B136" s="833">
        <v>19.414033188019804</v>
      </c>
      <c r="C136" s="834" t="s">
        <v>1438</v>
      </c>
      <c r="D136" s="788">
        <v>500</v>
      </c>
      <c r="E136" s="833" t="s">
        <v>1041</v>
      </c>
      <c r="F136" s="833" t="s">
        <v>1014</v>
      </c>
      <c r="G136" s="867">
        <v>771.16303781051113</v>
      </c>
      <c r="H136" s="655" t="s">
        <v>1014</v>
      </c>
      <c r="I136" s="868">
        <v>19.414033188019804</v>
      </c>
    </row>
    <row customHeight="1" ht="11.25" r="137" spans="1:181" x14ac:dyDescent="0.2">
      <c r="A137" s="789" t="s">
        <v>517</v>
      </c>
      <c r="B137" s="833">
        <v>0.78214285714285714</v>
      </c>
      <c r="C137" s="834" t="s">
        <v>719</v>
      </c>
      <c r="D137" s="788">
        <v>1000</v>
      </c>
      <c r="E137" s="833" t="s">
        <v>1041</v>
      </c>
      <c r="F137" s="833">
        <v>0.25</v>
      </c>
      <c r="G137" s="867">
        <v>0.78214285714285714</v>
      </c>
      <c r="H137" s="655" t="s">
        <v>1014</v>
      </c>
      <c r="I137" s="868" t="s">
        <v>1440</v>
      </c>
    </row>
    <row customHeight="1" ht="11.25" r="138" spans="1:18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customHeight="1" ht="11.25" r="139" spans="1:181" x14ac:dyDescent="0.2">
      <c r="A139" s="789" t="s">
        <v>28</v>
      </c>
      <c r="B139" s="833">
        <v>0.49324285115830596</v>
      </c>
      <c r="C139" s="834" t="s">
        <v>719</v>
      </c>
      <c r="D139" s="788">
        <v>500</v>
      </c>
      <c r="E139" s="833" t="s">
        <v>1041</v>
      </c>
      <c r="F139" s="833" t="s">
        <v>1014</v>
      </c>
      <c r="G139" s="867">
        <v>0.49324285115830596</v>
      </c>
      <c r="H139" s="655" t="s">
        <v>1014</v>
      </c>
      <c r="I139" s="868">
        <v>254.81502602987422</v>
      </c>
    </row>
    <row customHeight="1" ht="11.25" r="140" spans="1:181" x14ac:dyDescent="0.2">
      <c r="A140" s="789" t="s">
        <v>66</v>
      </c>
      <c r="B140" s="833">
        <v>100</v>
      </c>
      <c r="C140" s="834" t="s">
        <v>1441</v>
      </c>
      <c r="D140" s="788">
        <v>100</v>
      </c>
      <c r="E140" s="833" t="s">
        <v>1041</v>
      </c>
      <c r="F140" s="833" t="s">
        <v>1014</v>
      </c>
      <c r="G140" s="867">
        <v>476.82844714786853</v>
      </c>
      <c r="H140" s="655" t="s">
        <v>1439</v>
      </c>
      <c r="I140" s="868">
        <v>100</v>
      </c>
    </row>
    <row customHeight="1" ht="11.25" r="141" spans="1:181" x14ac:dyDescent="0.2">
      <c r="A141" s="789" t="s">
        <v>65</v>
      </c>
      <c r="B141" s="833">
        <v>100</v>
      </c>
      <c r="C141" s="834" t="s">
        <v>1438</v>
      </c>
      <c r="D141" s="788">
        <v>500</v>
      </c>
      <c r="E141" s="833" t="s">
        <v>1041</v>
      </c>
      <c r="F141" s="833" t="s">
        <v>1014</v>
      </c>
      <c r="G141" s="867">
        <v>260.97470160330187</v>
      </c>
      <c r="H141" s="655" t="s">
        <v>1439</v>
      </c>
      <c r="I141" s="868">
        <v>100</v>
      </c>
    </row>
    <row customHeight="1" ht="11.25" r="142" spans="1:181" x14ac:dyDescent="0.2">
      <c r="A142" s="789" t="s">
        <v>825</v>
      </c>
      <c r="B142" s="833">
        <v>500</v>
      </c>
      <c r="C142" s="834" t="s">
        <v>1441</v>
      </c>
      <c r="D142" s="788">
        <v>500</v>
      </c>
      <c r="E142" s="833" t="s">
        <v>1041</v>
      </c>
      <c r="F142" s="833" t="s">
        <v>1014</v>
      </c>
      <c r="G142" s="867">
        <v>9385.7142857142862</v>
      </c>
      <c r="H142" s="655" t="s">
        <v>1014</v>
      </c>
      <c r="I142" s="868">
        <v>1000</v>
      </c>
    </row>
    <row customHeight="1" ht="11.25" r="143" spans="1:18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customHeight="1" ht="11.25" r="144" spans="1:18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customHeight="1" ht="11.25" r="145" spans="1:9"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customHeight="1" ht="11.25" r="146" spans="1:9"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customHeight="1" ht="11.25" r="147" spans="1:9" x14ac:dyDescent="0.2">
      <c r="A147" s="789" t="s">
        <v>520</v>
      </c>
      <c r="B147" s="833">
        <v>0.50371266928000002</v>
      </c>
      <c r="C147" s="834" t="s">
        <v>1438</v>
      </c>
      <c r="D147" s="788">
        <v>100</v>
      </c>
      <c r="E147" s="833" t="s">
        <v>1041</v>
      </c>
      <c r="F147" s="833" t="s">
        <v>1014</v>
      </c>
      <c r="G147" s="867">
        <v>1264.2595039500575</v>
      </c>
      <c r="H147" s="655" t="s">
        <v>1014</v>
      </c>
      <c r="I147" s="868">
        <v>0.50371266928000002</v>
      </c>
    </row>
    <row customHeight="1" ht="11.25" r="148" spans="1:9" x14ac:dyDescent="0.2">
      <c r="A148" s="789" t="s">
        <v>521</v>
      </c>
      <c r="B148" s="833">
        <v>0.30998447718000005</v>
      </c>
      <c r="C148" s="834" t="s">
        <v>1438</v>
      </c>
      <c r="D148" s="788">
        <v>500</v>
      </c>
      <c r="E148" s="833" t="s">
        <v>1041</v>
      </c>
      <c r="F148" s="833" t="s">
        <v>1014</v>
      </c>
      <c r="G148" s="867">
        <v>12.642735911142926</v>
      </c>
      <c r="H148" s="655" t="s">
        <v>1014</v>
      </c>
      <c r="I148" s="868">
        <v>0.30998447718000005</v>
      </c>
    </row>
    <row customHeight="1" ht="11.25" r="149" spans="1:9" x14ac:dyDescent="0.2">
      <c r="A149" s="306" t="s">
        <v>126</v>
      </c>
      <c r="B149" s="833">
        <v>3.5621701705101652</v>
      </c>
      <c r="C149" s="834" t="s">
        <v>1438</v>
      </c>
      <c r="D149" s="788">
        <v>1000</v>
      </c>
      <c r="E149" s="833" t="s">
        <v>1041</v>
      </c>
      <c r="F149" s="833" t="s">
        <v>1014</v>
      </c>
      <c r="G149" s="867">
        <v>126.42735911142927</v>
      </c>
      <c r="H149" s="655" t="s">
        <v>1014</v>
      </c>
      <c r="I149" s="868">
        <v>3.5621701705101652</v>
      </c>
    </row>
    <row customHeight="1" ht="11.25" r="150" spans="1:9" x14ac:dyDescent="0.2">
      <c r="A150" s="789" t="s">
        <v>127</v>
      </c>
      <c r="B150" s="833">
        <v>0.87299569451100001</v>
      </c>
      <c r="C150" s="834" t="s">
        <v>1438</v>
      </c>
      <c r="D150" s="788">
        <v>500</v>
      </c>
      <c r="E150" s="833" t="s">
        <v>1041</v>
      </c>
      <c r="F150" s="833" t="s">
        <v>1014</v>
      </c>
      <c r="G150" s="867">
        <v>101.14188728914341</v>
      </c>
      <c r="H150" s="655" t="s">
        <v>1014</v>
      </c>
      <c r="I150" s="868">
        <v>0.87299569451100001</v>
      </c>
    </row>
    <row customHeight="1" ht="11.25" r="151" spans="1:9"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customHeight="1" ht="11.25" r="152" spans="1:9"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customHeight="1" ht="11.25" r="153" spans="1:9" x14ac:dyDescent="0.2">
      <c r="A153" s="789" t="s">
        <v>643</v>
      </c>
      <c r="B153" s="833">
        <v>17.719343116981133</v>
      </c>
      <c r="C153" s="834" t="s">
        <v>1438</v>
      </c>
      <c r="D153" s="788">
        <v>100</v>
      </c>
      <c r="E153" s="833" t="s">
        <v>1041</v>
      </c>
      <c r="F153" s="833" t="s">
        <v>1014</v>
      </c>
      <c r="G153" s="867">
        <v>90.290661719233142</v>
      </c>
      <c r="H153" s="655" t="s">
        <v>1014</v>
      </c>
      <c r="I153" s="868">
        <v>17.719343116981133</v>
      </c>
    </row>
    <row customHeight="1" ht="11.25" r="154" spans="1:9" x14ac:dyDescent="0.2">
      <c r="A154" s="306" t="s">
        <v>999</v>
      </c>
      <c r="B154" s="833">
        <v>2.7937804034550004</v>
      </c>
      <c r="C154" s="834" t="s">
        <v>1438</v>
      </c>
      <c r="D154" s="788">
        <v>500</v>
      </c>
      <c r="E154" s="833" t="s">
        <v>1041</v>
      </c>
      <c r="F154" s="833" t="s">
        <v>1014</v>
      </c>
      <c r="G154" s="867">
        <v>449.03985437165932</v>
      </c>
      <c r="H154" s="655" t="s">
        <v>1014</v>
      </c>
      <c r="I154" s="868">
        <v>2.7937804034550004</v>
      </c>
    </row>
    <row customHeight="1" ht="11.25" r="155" spans="1:9" x14ac:dyDescent="0.2">
      <c r="A155" s="306" t="s">
        <v>644</v>
      </c>
      <c r="B155" s="833">
        <v>30.661203968900935</v>
      </c>
      <c r="C155" s="834" t="s">
        <v>1438</v>
      </c>
      <c r="D155" s="788">
        <v>500</v>
      </c>
      <c r="E155" s="833" t="s">
        <v>1041</v>
      </c>
      <c r="F155" s="833" t="s">
        <v>1014</v>
      </c>
      <c r="G155" s="867">
        <v>31.237531954550995</v>
      </c>
      <c r="H155" s="655" t="s">
        <v>1014</v>
      </c>
      <c r="I155" s="868">
        <v>30.661203968900935</v>
      </c>
    </row>
    <row customHeight="1" ht="11.25" r="156" spans="1:9" x14ac:dyDescent="0.2">
      <c r="A156" s="306" t="s">
        <v>646</v>
      </c>
      <c r="B156" s="833">
        <v>1.2122314306414443</v>
      </c>
      <c r="C156" s="834" t="s">
        <v>1438</v>
      </c>
      <c r="D156" s="788">
        <v>500</v>
      </c>
      <c r="E156" s="833" t="s">
        <v>1041</v>
      </c>
      <c r="F156" s="833" t="s">
        <v>1014</v>
      </c>
      <c r="G156" s="867">
        <v>7.2694180429212993</v>
      </c>
      <c r="H156" s="655" t="s">
        <v>1014</v>
      </c>
      <c r="I156" s="868">
        <v>1.2122314306414443</v>
      </c>
    </row>
    <row customHeight="1" ht="11.25" r="157" spans="1:9" x14ac:dyDescent="0.2">
      <c r="A157" s="789" t="s">
        <v>522</v>
      </c>
      <c r="B157" s="833">
        <v>770</v>
      </c>
      <c r="C157" s="834" t="s">
        <v>400</v>
      </c>
      <c r="D157" s="788">
        <v>1000</v>
      </c>
      <c r="E157" s="833" t="s">
        <v>1041</v>
      </c>
      <c r="F157" s="833">
        <v>770</v>
      </c>
      <c r="G157" s="867">
        <v>77.999214351185017</v>
      </c>
      <c r="H157" s="655" t="s">
        <v>1014</v>
      </c>
      <c r="I157" s="868" t="s">
        <v>1440</v>
      </c>
    </row>
    <row customHeight="1" ht="11.25" r="158" spans="1:9"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customHeight="1" ht="11.25" r="159" spans="1:9"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customFormat="1" customHeight="1" ht="11.25" r="160" s="280" spans="1:9" x14ac:dyDescent="0.2">
      <c r="A160" s="789" t="s">
        <v>525</v>
      </c>
      <c r="B160" s="833">
        <v>1000</v>
      </c>
      <c r="C160" s="834" t="s">
        <v>1441</v>
      </c>
      <c r="D160" s="788">
        <v>1000</v>
      </c>
      <c r="E160" s="833" t="s">
        <v>1041</v>
      </c>
      <c r="F160" s="833">
        <v>349</v>
      </c>
      <c r="G160" s="867">
        <v>4692.8571428571431</v>
      </c>
      <c r="H160" s="655" t="s">
        <v>1014</v>
      </c>
      <c r="I160" s="868" t="s">
        <v>1440</v>
      </c>
    </row>
    <row customFormat="1" customHeight="1" ht="22.5" r="161" s="280" spans="1:9" x14ac:dyDescent="0.2">
      <c r="A161" s="759" t="s">
        <v>656</v>
      </c>
      <c r="B161" s="839" t="s">
        <v>527</v>
      </c>
      <c r="C161" s="840" t="s">
        <v>381</v>
      </c>
      <c r="D161" s="833" t="s">
        <v>381</v>
      </c>
      <c r="E161" s="833" t="s">
        <v>381</v>
      </c>
      <c r="F161" s="833" t="s">
        <v>381</v>
      </c>
      <c r="G161" s="836" t="s">
        <v>381</v>
      </c>
      <c r="H161" s="655" t="s">
        <v>381</v>
      </c>
      <c r="I161" s="869" t="s">
        <v>381</v>
      </c>
    </row>
    <row customFormat="1" customHeight="1" ht="11.25" r="162" s="280" spans="1:9" thickBot="1" x14ac:dyDescent="0.25">
      <c r="A162" s="319" t="s">
        <v>657</v>
      </c>
      <c r="B162" s="843" t="s">
        <v>382</v>
      </c>
      <c r="C162" s="844" t="s">
        <v>381</v>
      </c>
      <c r="D162" s="843"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277"/>
      <c r="G163" s="277"/>
      <c r="H163" s="277"/>
      <c r="I163" s="850"/>
    </row>
    <row customFormat="1" customHeight="1" ht="11.25" r="164" s="280" spans="1:9" x14ac:dyDescent="0.2">
      <c r="A164" s="603" t="s">
        <v>532</v>
      </c>
      <c r="B164" s="277"/>
      <c r="C164" s="277"/>
      <c r="D164" s="277"/>
      <c r="E164" s="277"/>
      <c r="F164" s="849"/>
      <c r="G164" s="277"/>
      <c r="H164" s="277"/>
      <c r="I164" s="850"/>
    </row>
    <row customFormat="1" customHeight="1" ht="11.25" r="165" s="280" spans="1:9" x14ac:dyDescent="0.2">
      <c r="A165" s="66"/>
      <c r="B165" s="277"/>
      <c r="C165" s="277"/>
      <c r="D165" s="277"/>
      <c r="E165" s="277"/>
      <c r="F165" s="277"/>
      <c r="G165" s="277"/>
      <c r="H165" s="277"/>
      <c r="I165" s="850"/>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customHeight="1" ht="11.25" r="171" spans="1:9" thickTop="1" x14ac:dyDescent="0.2">
      <c r="B171" s="768"/>
      <c r="C171" s="768"/>
      <c r="D171" s="768"/>
      <c r="E171" s="768"/>
      <c r="F171" s="769"/>
      <c r="G171" s="871"/>
      <c r="H171" s="871"/>
      <c r="I171" s="871"/>
    </row>
  </sheetData>
  <sheetProtection algorithmName="SHA-512" hashValue="eGYc+bdEWN4GwO7dzGp/Uj5KXOERodinPjkZWxLnpyx4J02ZFzin691g0zYugHVWY6f4W5EjWr7/CNr4i0a+fg==" objects="1" saltValue="rv7FoXQQfrQIQgrh2kotkw=="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71"/>
  <sheetViews>
    <sheetView workbookViewId="0" zoomScale="85" zoomScaleNormal="85">
      <pane activePane="bottomLeft" topLeftCell="A7" ySplit="3168"/>
      <selection sqref="A1:XFD1048576"/>
      <selection activeCell="G16" pane="bottomLeft" sqref="G16"/>
    </sheetView>
  </sheetViews>
  <sheetFormatPr defaultColWidth="8.6640625" defaultRowHeight="10.199999999999999" x14ac:dyDescent="0.2"/>
  <cols>
    <col min="1" max="1" customWidth="true" style="294" width="40.5546875" collapsed="false"/>
    <col min="2" max="2" customWidth="true" style="771" width="11.6640625" collapsed="false"/>
    <col min="3" max="3" customWidth="true" style="771" width="19.5546875" collapsed="false"/>
    <col min="4" max="5" customWidth="true" style="771" width="13.5546875" collapsed="false"/>
    <col min="6" max="6" customWidth="true" style="771" width="12.33203125" collapsed="false"/>
    <col min="7" max="7" customWidth="true" style="771" width="13.5546875" collapsed="false"/>
    <col min="8" max="8" customWidth="true" style="771" width="11.44140625" collapsed="false"/>
    <col min="9" max="9" customWidth="true" style="771" width="12.5546875" collapsed="false"/>
    <col min="10" max="16384" style="294" width="8.6640625" collapsed="false"/>
  </cols>
  <sheetData>
    <row ht="46.8" r="1" spans="1:10" x14ac:dyDescent="0.3">
      <c r="A1" s="315" t="s">
        <v>536</v>
      </c>
      <c r="B1" s="801"/>
      <c r="C1" s="801"/>
      <c r="D1" s="801"/>
      <c r="E1" s="801"/>
      <c r="F1" s="801"/>
      <c r="G1" s="801"/>
      <c r="H1" s="801"/>
      <c r="I1" s="801"/>
      <c r="J1" s="801"/>
    </row>
    <row customFormat="1" ht="16.2" r="2" s="301" spans="1:10" thickBot="1" x14ac:dyDescent="0.35">
      <c r="A2" s="315"/>
      <c r="B2" s="801"/>
      <c r="C2" s="801"/>
      <c r="D2" s="801"/>
      <c r="E2" s="801"/>
      <c r="F2" s="801"/>
      <c r="G2" s="801"/>
      <c r="H2" s="801"/>
      <c r="I2" s="801"/>
    </row>
    <row customFormat="1" customHeight="1" ht="14.1" r="3" s="864" spans="1:10" thickBot="1" thickTop="1" x14ac:dyDescent="0.25">
      <c r="A3" s="860"/>
      <c r="B3" s="807" t="s">
        <v>895</v>
      </c>
      <c r="C3" s="861"/>
      <c r="D3" s="862"/>
      <c r="E3" s="862"/>
      <c r="F3" s="863"/>
      <c r="G3" s="862"/>
      <c r="H3" s="862"/>
      <c r="I3" s="745"/>
    </row>
    <row customFormat="1" customHeight="1" ht="35.25" r="4" s="864" spans="1:10" thickBot="1" thickTop="1" x14ac:dyDescent="0.25">
      <c r="A4" s="1638" t="s">
        <v>242</v>
      </c>
      <c r="B4" s="1643" t="s">
        <v>896</v>
      </c>
      <c r="C4" s="812"/>
      <c r="D4" s="1641" t="s">
        <v>968</v>
      </c>
      <c r="E4" s="1636" t="s">
        <v>1091</v>
      </c>
      <c r="F4" s="1636" t="s">
        <v>400</v>
      </c>
      <c r="G4" s="813" t="s">
        <v>966</v>
      </c>
      <c r="H4" s="814"/>
      <c r="I4" s="815" t="s">
        <v>410</v>
      </c>
    </row>
    <row customFormat="1" customHeight="1" ht="48" r="5" s="864" spans="1:10" x14ac:dyDescent="0.2">
      <c r="A5" s="1638"/>
      <c r="B5" s="1644"/>
      <c r="C5" s="816"/>
      <c r="D5" s="1642"/>
      <c r="E5" s="1637"/>
      <c r="F5" s="1637"/>
      <c r="G5" s="817" t="s">
        <v>647</v>
      </c>
      <c r="H5" s="818" t="s">
        <v>588</v>
      </c>
      <c r="I5" s="819" t="s">
        <v>81</v>
      </c>
    </row>
    <row customFormat="1" ht="10.8" r="6" s="864" spans="1:10" thickBot="1" x14ac:dyDescent="0.25">
      <c r="A6" s="1646"/>
      <c r="B6" s="1645"/>
      <c r="C6" s="820" t="s">
        <v>526</v>
      </c>
      <c r="D6" s="821" t="s">
        <v>891</v>
      </c>
      <c r="E6" s="822" t="s">
        <v>892</v>
      </c>
      <c r="F6" s="823" t="s">
        <v>890</v>
      </c>
      <c r="G6" s="824" t="s">
        <v>505</v>
      </c>
      <c r="H6" s="825" t="s">
        <v>893</v>
      </c>
      <c r="I6" s="826" t="s">
        <v>1053</v>
      </c>
    </row>
    <row customFormat="1" customHeight="1" ht="11.25" r="7" s="804" spans="1:10" x14ac:dyDescent="0.2">
      <c r="A7" s="309" t="s">
        <v>589</v>
      </c>
      <c r="B7" s="827">
        <v>118.02725999999998</v>
      </c>
      <c r="C7" s="828" t="s">
        <v>718</v>
      </c>
      <c r="D7" s="865">
        <v>1000</v>
      </c>
      <c r="E7" s="827" t="s">
        <v>1041</v>
      </c>
      <c r="F7" s="827" t="s">
        <v>1014</v>
      </c>
      <c r="G7" s="865">
        <v>655.66366759501079</v>
      </c>
      <c r="H7" s="831">
        <v>118.02725999999998</v>
      </c>
      <c r="I7" s="832">
        <v>167.11985200000001</v>
      </c>
    </row>
    <row customFormat="1" customHeight="1" ht="11.25" r="8" s="804" spans="1:10" x14ac:dyDescent="0.2">
      <c r="A8" s="279" t="s">
        <v>590</v>
      </c>
      <c r="B8" s="833">
        <v>127.20004500000002</v>
      </c>
      <c r="C8" s="834" t="s">
        <v>1438</v>
      </c>
      <c r="D8" s="867">
        <v>500</v>
      </c>
      <c r="E8" s="833" t="s">
        <v>1041</v>
      </c>
      <c r="F8" s="833" t="s">
        <v>1014</v>
      </c>
      <c r="G8" s="867">
        <v>339.48905290891071</v>
      </c>
      <c r="H8" s="655" t="s">
        <v>1439</v>
      </c>
      <c r="I8" s="837">
        <v>127.20004500000002</v>
      </c>
    </row>
    <row customFormat="1" customHeight="1" ht="11.25" r="9" s="804" spans="1:10" x14ac:dyDescent="0.2">
      <c r="A9" s="279" t="s">
        <v>591</v>
      </c>
      <c r="B9" s="833">
        <v>9.2346749999999993</v>
      </c>
      <c r="C9" s="834" t="s">
        <v>1438</v>
      </c>
      <c r="D9" s="867">
        <v>500</v>
      </c>
      <c r="E9" s="833" t="s">
        <v>1041</v>
      </c>
      <c r="F9" s="833" t="s">
        <v>1014</v>
      </c>
      <c r="G9" s="867">
        <v>12266.656272829496</v>
      </c>
      <c r="H9" s="655">
        <v>13975.465867689663</v>
      </c>
      <c r="I9" s="837">
        <v>9.2346749999999993</v>
      </c>
    </row>
    <row customFormat="1" customHeight="1" ht="11.25" r="10" s="804" spans="1:10" x14ac:dyDescent="0.2">
      <c r="A10" s="279" t="s">
        <v>592</v>
      </c>
      <c r="B10" s="833">
        <v>3.8715485119258415</v>
      </c>
      <c r="C10" s="834" t="s">
        <v>719</v>
      </c>
      <c r="D10" s="867">
        <v>1000</v>
      </c>
      <c r="E10" s="833" t="s">
        <v>1041</v>
      </c>
      <c r="F10" s="833" t="s">
        <v>1014</v>
      </c>
      <c r="G10" s="867">
        <v>3.8715485119258415</v>
      </c>
      <c r="H10" s="655" t="s">
        <v>1014</v>
      </c>
      <c r="I10" s="837">
        <v>17.700271040400004</v>
      </c>
    </row>
    <row customFormat="1" customHeight="1" ht="11.25" r="11" s="804" spans="1:10" x14ac:dyDescent="0.2">
      <c r="A11" s="279" t="s">
        <v>171</v>
      </c>
      <c r="B11" s="833">
        <v>113.78462320028632</v>
      </c>
      <c r="C11" s="834" t="s">
        <v>719</v>
      </c>
      <c r="D11" s="867">
        <v>500</v>
      </c>
      <c r="E11" s="833" t="s">
        <v>1041</v>
      </c>
      <c r="F11" s="833" t="s">
        <v>1014</v>
      </c>
      <c r="G11" s="867">
        <v>113.78462320028632</v>
      </c>
      <c r="H11" s="655" t="s">
        <v>1014</v>
      </c>
      <c r="I11" s="837">
        <v>127.94618681423999</v>
      </c>
    </row>
    <row customFormat="1" customHeight="1" ht="11.25" r="12" s="804" spans="1:10" x14ac:dyDescent="0.2">
      <c r="A12" s="305" t="s">
        <v>172</v>
      </c>
      <c r="B12" s="833">
        <v>7.51648003277296</v>
      </c>
      <c r="C12" s="834" t="s">
        <v>1438</v>
      </c>
      <c r="D12" s="867">
        <v>500</v>
      </c>
      <c r="E12" s="833" t="s">
        <v>1041</v>
      </c>
      <c r="F12" s="833" t="s">
        <v>1014</v>
      </c>
      <c r="G12" s="867">
        <v>30.846521512420448</v>
      </c>
      <c r="H12" s="655" t="s">
        <v>1014</v>
      </c>
      <c r="I12" s="837">
        <v>7.51648003277296</v>
      </c>
    </row>
    <row customFormat="1" customHeight="1" ht="11.25" r="13" s="804" spans="1:10" x14ac:dyDescent="0.2">
      <c r="A13" s="305" t="s">
        <v>103</v>
      </c>
      <c r="B13" s="833">
        <v>4.6038440200734376</v>
      </c>
      <c r="C13" s="834" t="s">
        <v>1438</v>
      </c>
      <c r="D13" s="867">
        <v>500</v>
      </c>
      <c r="E13" s="833" t="s">
        <v>1041</v>
      </c>
      <c r="F13" s="833" t="s">
        <v>1014</v>
      </c>
      <c r="G13" s="867">
        <v>30.631516977623185</v>
      </c>
      <c r="H13" s="655" t="s">
        <v>1014</v>
      </c>
      <c r="I13" s="837">
        <v>4.6038440200734376</v>
      </c>
    </row>
    <row customFormat="1" customHeight="1" ht="11.25" r="14" s="804" spans="1:10" x14ac:dyDescent="0.2">
      <c r="A14" s="279" t="s">
        <v>593</v>
      </c>
      <c r="B14" s="833">
        <v>4.2251984613333331</v>
      </c>
      <c r="C14" s="834" t="s">
        <v>718</v>
      </c>
      <c r="D14" s="867">
        <v>500</v>
      </c>
      <c r="E14" s="833" t="s">
        <v>1041</v>
      </c>
      <c r="F14" s="833" t="s">
        <v>1014</v>
      </c>
      <c r="G14" s="867">
        <v>3497.7347371954179</v>
      </c>
      <c r="H14" s="655">
        <v>4.2251984613333331</v>
      </c>
      <c r="I14" s="837">
        <v>4.2251987225786163</v>
      </c>
    </row>
    <row customFormat="1" customHeight="1" ht="11.25" r="15" s="804" spans="1:10" x14ac:dyDescent="0.2">
      <c r="A15" s="279" t="s">
        <v>594</v>
      </c>
      <c r="B15" s="833">
        <v>6.2571428571428571</v>
      </c>
      <c r="C15" s="834" t="s">
        <v>719</v>
      </c>
      <c r="D15" s="867">
        <v>1000</v>
      </c>
      <c r="E15" s="833" t="s">
        <v>1041</v>
      </c>
      <c r="F15" s="833">
        <v>2.4</v>
      </c>
      <c r="G15" s="867">
        <v>6.2571428571428571</v>
      </c>
      <c r="H15" s="655" t="s">
        <v>1014</v>
      </c>
      <c r="I15" s="837" t="s">
        <v>1440</v>
      </c>
    </row>
    <row customFormat="1" customHeight="1" ht="11.25" r="16" s="804" spans="1:10" x14ac:dyDescent="0.2">
      <c r="A16" s="279" t="s">
        <v>731</v>
      </c>
      <c r="B16" s="833">
        <v>24</v>
      </c>
      <c r="C16" s="834" t="s">
        <v>400</v>
      </c>
      <c r="D16" s="867">
        <v>1000</v>
      </c>
      <c r="E16" s="833" t="s">
        <v>1041</v>
      </c>
      <c r="F16" s="833">
        <v>24</v>
      </c>
      <c r="G16" s="867">
        <v>23</v>
      </c>
      <c r="H16" s="655" t="s">
        <v>1014</v>
      </c>
      <c r="I16" s="837" t="s">
        <v>1440</v>
      </c>
    </row>
    <row customFormat="1" customHeight="1" ht="11.25" r="17" s="804" spans="1:9" x14ac:dyDescent="0.2">
      <c r="A17" s="279" t="s">
        <v>104</v>
      </c>
      <c r="B17" s="833">
        <v>2.3590850627904421</v>
      </c>
      <c r="C17" s="834" t="s">
        <v>719</v>
      </c>
      <c r="D17" s="867">
        <v>500</v>
      </c>
      <c r="E17" s="833" t="s">
        <v>1041</v>
      </c>
      <c r="F17" s="833" t="s">
        <v>1014</v>
      </c>
      <c r="G17" s="867">
        <v>2.3590850627904421</v>
      </c>
      <c r="H17" s="655" t="s">
        <v>1014</v>
      </c>
      <c r="I17" s="837">
        <v>12.298114915944003</v>
      </c>
    </row>
    <row customFormat="1" customHeight="1" ht="11.25" r="18" s="804" spans="1:9" x14ac:dyDescent="0.2">
      <c r="A18" s="279" t="s">
        <v>732</v>
      </c>
      <c r="B18" s="833">
        <v>1000</v>
      </c>
      <c r="C18" s="834" t="s">
        <v>1441</v>
      </c>
      <c r="D18" s="867">
        <v>1000</v>
      </c>
      <c r="E18" s="833" t="s">
        <v>1041</v>
      </c>
      <c r="F18" s="833">
        <v>690</v>
      </c>
      <c r="G18" s="867">
        <v>3061.0483042137716</v>
      </c>
      <c r="H18" s="655" t="s">
        <v>1014</v>
      </c>
      <c r="I18" s="837" t="s">
        <v>1440</v>
      </c>
    </row>
    <row customFormat="1" customHeight="1" ht="11.25" r="19" s="804" spans="1:9" x14ac:dyDescent="0.2">
      <c r="A19" s="279" t="s">
        <v>1245</v>
      </c>
      <c r="B19" s="833">
        <v>0.15626576008568144</v>
      </c>
      <c r="C19" s="834" t="s">
        <v>1438</v>
      </c>
      <c r="D19" s="867">
        <v>1000</v>
      </c>
      <c r="E19" s="833" t="s">
        <v>1041</v>
      </c>
      <c r="F19" s="833" t="s">
        <v>1014</v>
      </c>
      <c r="G19" s="867">
        <v>632.13679555714634</v>
      </c>
      <c r="H19" s="655" t="s">
        <v>1014</v>
      </c>
      <c r="I19" s="837">
        <v>0.15626576008568144</v>
      </c>
    </row>
    <row customFormat="1" customHeight="1" ht="11.25" r="20" s="804" spans="1:9" x14ac:dyDescent="0.2">
      <c r="A20" s="279" t="s">
        <v>733</v>
      </c>
      <c r="B20" s="833">
        <v>0.76939408284023669</v>
      </c>
      <c r="C20" s="834" t="s">
        <v>718</v>
      </c>
      <c r="D20" s="867">
        <v>500</v>
      </c>
      <c r="E20" s="833" t="s">
        <v>1041</v>
      </c>
      <c r="F20" s="833" t="s">
        <v>1014</v>
      </c>
      <c r="G20" s="867">
        <v>1.2499138897690478</v>
      </c>
      <c r="H20" s="655">
        <v>0.76939408284023669</v>
      </c>
      <c r="I20" s="837">
        <v>101.42064000000001</v>
      </c>
    </row>
    <row customFormat="1" customHeight="1" ht="11.25" r="21" s="804" spans="1:9" x14ac:dyDescent="0.2">
      <c r="A21" s="279" t="s">
        <v>734</v>
      </c>
      <c r="B21" s="833">
        <v>15.673976358589249</v>
      </c>
      <c r="C21" s="834" t="s">
        <v>719</v>
      </c>
      <c r="D21" s="867">
        <v>500</v>
      </c>
      <c r="E21" s="833" t="s">
        <v>1041</v>
      </c>
      <c r="F21" s="833" t="s">
        <v>1014</v>
      </c>
      <c r="G21" s="867">
        <v>15.673976358589249</v>
      </c>
      <c r="H21" s="655" t="s">
        <v>1014</v>
      </c>
      <c r="I21" s="837">
        <v>138.01773007480003</v>
      </c>
    </row>
    <row customFormat="1" customHeight="1" ht="11.25" r="22" s="804" spans="1:9" x14ac:dyDescent="0.2">
      <c r="A22" s="279" t="s">
        <v>735</v>
      </c>
      <c r="B22" s="833">
        <v>1.5729635400013695</v>
      </c>
      <c r="C22" s="834" t="s">
        <v>719</v>
      </c>
      <c r="D22" s="867">
        <v>500</v>
      </c>
      <c r="E22" s="833" t="s">
        <v>1041</v>
      </c>
      <c r="F22" s="833" t="s">
        <v>1014</v>
      </c>
      <c r="G22" s="867">
        <v>1.5729635400013695</v>
      </c>
      <c r="H22" s="655" t="s">
        <v>1014</v>
      </c>
      <c r="I22" s="837">
        <v>78.006722284176007</v>
      </c>
    </row>
    <row customFormat="1" customHeight="1" ht="11.25" r="23" s="804" spans="1:9" x14ac:dyDescent="0.2">
      <c r="A23" s="279" t="s">
        <v>736</v>
      </c>
      <c r="B23" s="833">
        <v>15.729635400013695</v>
      </c>
      <c r="C23" s="834" t="s">
        <v>719</v>
      </c>
      <c r="D23" s="867">
        <v>500</v>
      </c>
      <c r="E23" s="833" t="s">
        <v>1041</v>
      </c>
      <c r="F23" s="833" t="s">
        <v>1014</v>
      </c>
      <c r="G23" s="867">
        <v>15.729635400013695</v>
      </c>
      <c r="H23" s="655" t="s">
        <v>1014</v>
      </c>
      <c r="I23" s="837">
        <v>74.625303072465002</v>
      </c>
    </row>
    <row customFormat="1" customHeight="1" ht="11.25" r="24" s="804" spans="1:9" x14ac:dyDescent="0.2">
      <c r="A24" s="279" t="s">
        <v>737</v>
      </c>
      <c r="B24" s="833">
        <v>34.528000116195038</v>
      </c>
      <c r="C24" s="834" t="s">
        <v>1438</v>
      </c>
      <c r="D24" s="867">
        <v>500</v>
      </c>
      <c r="E24" s="833" t="s">
        <v>1041</v>
      </c>
      <c r="F24" s="833" t="s">
        <v>1014</v>
      </c>
      <c r="G24" s="867">
        <v>478.19569558367709</v>
      </c>
      <c r="H24" s="655" t="s">
        <v>1014</v>
      </c>
      <c r="I24" s="837">
        <v>34.528000116195038</v>
      </c>
    </row>
    <row customFormat="1" customHeight="1" ht="11.25" r="25" s="804" spans="1:9" x14ac:dyDescent="0.2">
      <c r="A25" s="279" t="s">
        <v>738</v>
      </c>
      <c r="B25" s="833">
        <v>39.003361440024008</v>
      </c>
      <c r="C25" s="834" t="s">
        <v>1438</v>
      </c>
      <c r="D25" s="867">
        <v>500</v>
      </c>
      <c r="E25" s="833" t="s">
        <v>1041</v>
      </c>
      <c r="F25" s="833" t="s">
        <v>1014</v>
      </c>
      <c r="G25" s="867">
        <v>157.27859190503591</v>
      </c>
      <c r="H25" s="655" t="s">
        <v>1014</v>
      </c>
      <c r="I25" s="837">
        <v>39.003361440024008</v>
      </c>
    </row>
    <row customFormat="1" customHeight="1" ht="11.25" r="26" s="804" spans="1:9" x14ac:dyDescent="0.2">
      <c r="A26" s="279" t="s">
        <v>136</v>
      </c>
      <c r="B26" s="833">
        <v>31.114129015408725</v>
      </c>
      <c r="C26" s="834" t="s">
        <v>719</v>
      </c>
      <c r="D26" s="867">
        <v>1000</v>
      </c>
      <c r="E26" s="833" t="s">
        <v>1041</v>
      </c>
      <c r="F26" s="833">
        <v>3</v>
      </c>
      <c r="G26" s="867">
        <v>31.114129015408725</v>
      </c>
      <c r="H26" s="655" t="s">
        <v>1014</v>
      </c>
      <c r="I26" s="837" t="s">
        <v>1440</v>
      </c>
    </row>
    <row customFormat="1" customHeight="1" ht="11.25" r="27" s="804" spans="1:9" x14ac:dyDescent="0.2">
      <c r="A27" s="279" t="s">
        <v>243</v>
      </c>
      <c r="B27" s="833">
        <v>10.157103856679932</v>
      </c>
      <c r="C27" s="834" t="s">
        <v>719</v>
      </c>
      <c r="D27" s="867">
        <v>500</v>
      </c>
      <c r="E27" s="833" t="s">
        <v>1041</v>
      </c>
      <c r="F27" s="833" t="s">
        <v>1014</v>
      </c>
      <c r="G27" s="867">
        <v>10.157103856679932</v>
      </c>
      <c r="H27" s="655" t="s">
        <v>1439</v>
      </c>
      <c r="I27" s="837">
        <v>230.95592832704406</v>
      </c>
    </row>
    <row customFormat="1" customHeight="1" ht="11.25" r="28" s="804" spans="1:9"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customFormat="1" customHeight="1" ht="11.25" r="29" s="804" spans="1:9" x14ac:dyDescent="0.2">
      <c r="A29" s="789" t="s">
        <v>1177</v>
      </c>
      <c r="B29" s="833">
        <v>4.0411040595122452E-3</v>
      </c>
      <c r="C29" s="834" t="s">
        <v>1438</v>
      </c>
      <c r="D29" s="867">
        <v>500</v>
      </c>
      <c r="E29" s="833" t="s">
        <v>1041</v>
      </c>
      <c r="F29" s="833" t="s">
        <v>1014</v>
      </c>
      <c r="G29" s="867">
        <v>3.7727044253347715</v>
      </c>
      <c r="H29" s="655" t="s">
        <v>1439</v>
      </c>
      <c r="I29" s="837">
        <v>4.0411040595122452E-3</v>
      </c>
    </row>
    <row customFormat="1" customHeight="1" ht="11.25" r="30" s="804" spans="1:9" x14ac:dyDescent="0.2">
      <c r="A30" s="279" t="s">
        <v>138</v>
      </c>
      <c r="B30" s="833">
        <v>38.755453401329738</v>
      </c>
      <c r="C30" s="834" t="s">
        <v>719</v>
      </c>
      <c r="D30" s="867">
        <v>500</v>
      </c>
      <c r="E30" s="833" t="s">
        <v>1041</v>
      </c>
      <c r="F30" s="833" t="s">
        <v>1014</v>
      </c>
      <c r="G30" s="867">
        <v>38.755453401329738</v>
      </c>
      <c r="H30" s="655" t="s">
        <v>1014</v>
      </c>
      <c r="I30" s="837">
        <v>536.04724524903008</v>
      </c>
    </row>
    <row customFormat="1" customHeight="1" ht="11.25" r="31" s="804" spans="1:9" x14ac:dyDescent="0.2">
      <c r="A31" s="279" t="s">
        <v>139</v>
      </c>
      <c r="B31" s="833">
        <v>1000</v>
      </c>
      <c r="C31" s="834" t="s">
        <v>1441</v>
      </c>
      <c r="D31" s="867">
        <v>1000</v>
      </c>
      <c r="E31" s="833" t="s">
        <v>1041</v>
      </c>
      <c r="F31" s="833" t="s">
        <v>1014</v>
      </c>
      <c r="G31" s="867">
        <v>3126.8470643815126</v>
      </c>
      <c r="H31" s="655" t="s">
        <v>1014</v>
      </c>
      <c r="I31" s="837" t="s">
        <v>1440</v>
      </c>
    </row>
    <row customFormat="1" customHeight="1" ht="11.25" r="32" s="804" spans="1:9"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customFormat="1" customHeight="1" ht="11.25" r="33" s="804" spans="1:9" x14ac:dyDescent="0.2">
      <c r="A33" s="279" t="s">
        <v>141</v>
      </c>
      <c r="B33" s="833">
        <v>9.4972900000000013</v>
      </c>
      <c r="C33" s="834" t="s">
        <v>1438</v>
      </c>
      <c r="D33" s="867">
        <v>500</v>
      </c>
      <c r="E33" s="833" t="s">
        <v>1041</v>
      </c>
      <c r="F33" s="833" t="s">
        <v>1014</v>
      </c>
      <c r="G33" s="867">
        <v>20.496348071787974</v>
      </c>
      <c r="H33" s="655" t="s">
        <v>1014</v>
      </c>
      <c r="I33" s="837">
        <v>9.4972900000000013</v>
      </c>
    </row>
    <row customFormat="1" customHeight="1" ht="11.25" r="34" s="804" spans="1:9" x14ac:dyDescent="0.2">
      <c r="A34" s="279" t="s">
        <v>142</v>
      </c>
      <c r="B34" s="833">
        <v>0.22290445714285717</v>
      </c>
      <c r="C34" s="834" t="s">
        <v>718</v>
      </c>
      <c r="D34" s="867">
        <v>500</v>
      </c>
      <c r="E34" s="833" t="s">
        <v>1041</v>
      </c>
      <c r="F34" s="833" t="s">
        <v>1014</v>
      </c>
      <c r="G34" s="867">
        <v>1.4804696915468301</v>
      </c>
      <c r="H34" s="655">
        <v>0.22290445714285717</v>
      </c>
      <c r="I34" s="837">
        <v>1.8052135599999999</v>
      </c>
    </row>
    <row customFormat="1" customHeight="1" ht="11.25" r="35" s="804" spans="1:9" x14ac:dyDescent="0.2">
      <c r="A35" s="279" t="s">
        <v>143</v>
      </c>
      <c r="B35" s="833">
        <v>14.215161571366792</v>
      </c>
      <c r="C35" s="834" t="s">
        <v>719</v>
      </c>
      <c r="D35" s="867">
        <v>1000</v>
      </c>
      <c r="E35" s="833" t="s">
        <v>1041</v>
      </c>
      <c r="F35" s="833">
        <v>2.2999999999999998</v>
      </c>
      <c r="G35" s="867">
        <v>14.215161571366792</v>
      </c>
      <c r="H35" s="655" t="s">
        <v>1014</v>
      </c>
      <c r="I35" s="837" t="s">
        <v>1440</v>
      </c>
    </row>
    <row customFormat="1" customHeight="1" ht="11.25" r="36" s="804" spans="1:9"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customFormat="1" customHeight="1" ht="11.25" r="37" s="804" spans="1:9" x14ac:dyDescent="0.2">
      <c r="A37" s="279" t="s">
        <v>655</v>
      </c>
      <c r="B37" s="833">
        <v>17.200211477720551</v>
      </c>
      <c r="C37" s="834" t="s">
        <v>719</v>
      </c>
      <c r="D37" s="867">
        <v>1000</v>
      </c>
      <c r="E37" s="833" t="s">
        <v>1041</v>
      </c>
      <c r="F37" s="833" t="s">
        <v>1014</v>
      </c>
      <c r="G37" s="867">
        <v>17.200211477720551</v>
      </c>
      <c r="H37" s="655" t="s">
        <v>1014</v>
      </c>
      <c r="I37" s="837">
        <v>22.699061202515725</v>
      </c>
    </row>
    <row customFormat="1" customHeight="1" ht="11.25" r="38" s="804" spans="1:9" x14ac:dyDescent="0.2">
      <c r="A38" s="279" t="s">
        <v>145</v>
      </c>
      <c r="B38" s="833">
        <v>2.7129478222090082</v>
      </c>
      <c r="C38" s="834" t="s">
        <v>719</v>
      </c>
      <c r="D38" s="867">
        <v>1000</v>
      </c>
      <c r="E38" s="833" t="s">
        <v>1041</v>
      </c>
      <c r="F38" s="833" t="s">
        <v>1014</v>
      </c>
      <c r="G38" s="867">
        <v>2.7129478222090082</v>
      </c>
      <c r="H38" s="655" t="s">
        <v>1014</v>
      </c>
      <c r="I38" s="837">
        <v>8.5904826156000027</v>
      </c>
    </row>
    <row customFormat="1" customHeight="1" ht="11.25" r="39" s="804" spans="1:9" x14ac:dyDescent="0.2">
      <c r="A39" s="279" t="s">
        <v>146</v>
      </c>
      <c r="B39" s="833">
        <v>2.229044571428572</v>
      </c>
      <c r="C39" s="834" t="s">
        <v>718</v>
      </c>
      <c r="D39" s="867">
        <v>500</v>
      </c>
      <c r="E39" s="833" t="s">
        <v>1041</v>
      </c>
      <c r="F39" s="833" t="s">
        <v>1014</v>
      </c>
      <c r="G39" s="867">
        <v>58.735856754033783</v>
      </c>
      <c r="H39" s="655">
        <v>2.229044571428572</v>
      </c>
      <c r="I39" s="837">
        <v>12.775202000000002</v>
      </c>
    </row>
    <row customFormat="1" customHeight="1" ht="11.25" r="40" s="804" spans="1:9" x14ac:dyDescent="0.2">
      <c r="A40" s="279" t="s">
        <v>829</v>
      </c>
      <c r="B40" s="833">
        <v>11.501468800000001</v>
      </c>
      <c r="C40" s="834" t="s">
        <v>1438</v>
      </c>
      <c r="D40" s="867">
        <v>500</v>
      </c>
      <c r="E40" s="833" t="s">
        <v>1041</v>
      </c>
      <c r="F40" s="833" t="s">
        <v>1014</v>
      </c>
      <c r="G40" s="867">
        <v>2117.4658377358492</v>
      </c>
      <c r="H40" s="655">
        <v>445.80891428571431</v>
      </c>
      <c r="I40" s="837">
        <v>11.501468800000001</v>
      </c>
    </row>
    <row customHeight="1" ht="11.25" r="41" spans="1:9"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customHeight="1" ht="11.25" r="42" spans="1:9" x14ac:dyDescent="0.2">
      <c r="A42" s="789" t="s">
        <v>830</v>
      </c>
      <c r="B42" s="833">
        <v>4.012280228571429</v>
      </c>
      <c r="C42" s="834" t="s">
        <v>718</v>
      </c>
      <c r="D42" s="867">
        <v>100</v>
      </c>
      <c r="E42" s="833" t="s">
        <v>1041</v>
      </c>
      <c r="F42" s="833" t="s">
        <v>1014</v>
      </c>
      <c r="G42" s="867">
        <v>24.383473244162705</v>
      </c>
      <c r="H42" s="655">
        <v>4.012280228571429</v>
      </c>
      <c r="I42" s="837">
        <v>10.665197382857142</v>
      </c>
    </row>
    <row customHeight="1" ht="11.25" r="43" spans="1:9" x14ac:dyDescent="0.2">
      <c r="A43" s="789" t="s">
        <v>148</v>
      </c>
      <c r="B43" s="833">
        <v>0.1160572986</v>
      </c>
      <c r="C43" s="834" t="s">
        <v>1438</v>
      </c>
      <c r="D43" s="867">
        <v>100</v>
      </c>
      <c r="E43" s="833" t="s">
        <v>1041</v>
      </c>
      <c r="F43" s="833" t="s">
        <v>1014</v>
      </c>
      <c r="G43" s="867">
        <v>69.558962317676844</v>
      </c>
      <c r="H43" s="655">
        <v>41.778213070056985</v>
      </c>
      <c r="I43" s="837">
        <v>0.1160572986</v>
      </c>
    </row>
    <row customHeight="1" ht="11.25" r="44" spans="1:9" x14ac:dyDescent="0.2">
      <c r="A44" s="789" t="s">
        <v>653</v>
      </c>
      <c r="B44" s="833">
        <v>1145</v>
      </c>
      <c r="C44" s="834" t="s">
        <v>400</v>
      </c>
      <c r="D44" s="867" t="s">
        <v>381</v>
      </c>
      <c r="E44" s="833" t="s">
        <v>1041</v>
      </c>
      <c r="F44" s="833">
        <v>1145</v>
      </c>
      <c r="G44" s="867" t="s">
        <v>1014</v>
      </c>
      <c r="H44" s="655" t="s">
        <v>1014</v>
      </c>
      <c r="I44" s="837" t="s">
        <v>1440</v>
      </c>
    </row>
    <row customHeight="1" ht="11.25" r="45" spans="1:9" x14ac:dyDescent="0.2">
      <c r="A45" s="789" t="s">
        <v>827</v>
      </c>
      <c r="B45" s="833">
        <v>1000</v>
      </c>
      <c r="C45" s="834" t="s">
        <v>1441</v>
      </c>
      <c r="D45" s="867">
        <v>1000</v>
      </c>
      <c r="E45" s="833" t="s">
        <v>1041</v>
      </c>
      <c r="F45" s="833" t="s">
        <v>1014</v>
      </c>
      <c r="G45" s="867">
        <v>23464.285714285717</v>
      </c>
      <c r="H45" s="655" t="s">
        <v>1014</v>
      </c>
      <c r="I45" s="837" t="s">
        <v>1440</v>
      </c>
    </row>
    <row customHeight="1" ht="11.25" r="46" spans="1:9" x14ac:dyDescent="0.2">
      <c r="A46" s="789" t="s">
        <v>828</v>
      </c>
      <c r="B46" s="833">
        <v>30.068326091521424</v>
      </c>
      <c r="C46" s="834" t="s">
        <v>719</v>
      </c>
      <c r="D46" s="867">
        <v>1000</v>
      </c>
      <c r="E46" s="833" t="s">
        <v>1041</v>
      </c>
      <c r="F46" s="833" t="s">
        <v>1014</v>
      </c>
      <c r="G46" s="867">
        <v>30.068326091521424</v>
      </c>
      <c r="H46" s="655" t="s">
        <v>1014</v>
      </c>
      <c r="I46" s="837" t="s">
        <v>1440</v>
      </c>
    </row>
    <row customHeight="1" ht="11.25" r="47" spans="1:9" x14ac:dyDescent="0.2">
      <c r="A47" s="789" t="s">
        <v>149</v>
      </c>
      <c r="B47" s="833">
        <v>29.963032276400003</v>
      </c>
      <c r="C47" s="834" t="s">
        <v>1438</v>
      </c>
      <c r="D47" s="867">
        <v>1000</v>
      </c>
      <c r="E47" s="833" t="s">
        <v>1041</v>
      </c>
      <c r="F47" s="833" t="s">
        <v>1014</v>
      </c>
      <c r="G47" s="867">
        <v>1572.7859190503586</v>
      </c>
      <c r="H47" s="655" t="s">
        <v>1014</v>
      </c>
      <c r="I47" s="837">
        <v>29.963032276400003</v>
      </c>
    </row>
    <row customHeight="1" ht="11.25" r="48" spans="1:9" x14ac:dyDescent="0.2">
      <c r="A48" s="789" t="s">
        <v>150</v>
      </c>
      <c r="B48" s="833">
        <v>80</v>
      </c>
      <c r="C48" s="834" t="s">
        <v>400</v>
      </c>
      <c r="D48" s="867">
        <v>1000</v>
      </c>
      <c r="E48" s="833" t="s">
        <v>1041</v>
      </c>
      <c r="F48" s="833">
        <v>80</v>
      </c>
      <c r="G48" s="867">
        <v>4.6799528610711016</v>
      </c>
      <c r="H48" s="655" t="s">
        <v>1014</v>
      </c>
      <c r="I48" s="837" t="s">
        <v>1440</v>
      </c>
    </row>
    <row customHeight="1" ht="11.25" r="49" spans="1:9" x14ac:dyDescent="0.2">
      <c r="A49" s="789" t="s">
        <v>151</v>
      </c>
      <c r="B49" s="833">
        <v>625.71428571428567</v>
      </c>
      <c r="C49" s="834" t="s">
        <v>719</v>
      </c>
      <c r="D49" s="867">
        <v>1000</v>
      </c>
      <c r="E49" s="833" t="s">
        <v>1041</v>
      </c>
      <c r="F49" s="833">
        <v>252</v>
      </c>
      <c r="G49" s="867">
        <v>625.71428571428567</v>
      </c>
      <c r="H49" s="655" t="s">
        <v>1014</v>
      </c>
      <c r="I49" s="837" t="s">
        <v>1440</v>
      </c>
    </row>
    <row customHeight="1" ht="11.25" r="50" spans="1:9" x14ac:dyDescent="0.2">
      <c r="A50" s="789" t="s">
        <v>152</v>
      </c>
      <c r="B50" s="833">
        <v>4.7610264623901024</v>
      </c>
      <c r="C50" s="834" t="s">
        <v>719</v>
      </c>
      <c r="D50" s="867">
        <v>100</v>
      </c>
      <c r="E50" s="833" t="s">
        <v>1041</v>
      </c>
      <c r="F50" s="833" t="s">
        <v>1014</v>
      </c>
      <c r="G50" s="867">
        <v>4.7610264623901024</v>
      </c>
      <c r="H50" s="655" t="s">
        <v>1439</v>
      </c>
      <c r="I50" s="837" t="s">
        <v>1440</v>
      </c>
    </row>
    <row customHeight="1" ht="11.25" r="51" spans="1:9" x14ac:dyDescent="0.2">
      <c r="A51" s="306" t="s">
        <v>105</v>
      </c>
      <c r="B51" s="833">
        <v>6.0644274806623679</v>
      </c>
      <c r="C51" s="834" t="s">
        <v>719</v>
      </c>
      <c r="D51" s="867">
        <v>500</v>
      </c>
      <c r="E51" s="833" t="s">
        <v>1041</v>
      </c>
      <c r="F51" s="833" t="s">
        <v>1014</v>
      </c>
      <c r="G51" s="867">
        <v>6.0644274806623679</v>
      </c>
      <c r="H51" s="655" t="s">
        <v>1014</v>
      </c>
      <c r="I51" s="837">
        <v>7.6885224645527996</v>
      </c>
    </row>
    <row customHeight="1" ht="11.25" r="52" spans="1:9" x14ac:dyDescent="0.2">
      <c r="A52" s="789" t="s">
        <v>106</v>
      </c>
      <c r="B52" s="833">
        <v>1.5946613970000001</v>
      </c>
      <c r="C52" s="834" t="s">
        <v>1438</v>
      </c>
      <c r="D52" s="867">
        <v>500</v>
      </c>
      <c r="E52" s="833" t="s">
        <v>1041</v>
      </c>
      <c r="F52" s="833" t="s">
        <v>1014</v>
      </c>
      <c r="G52" s="867">
        <v>379.28207733428781</v>
      </c>
      <c r="H52" s="655" t="s">
        <v>1014</v>
      </c>
      <c r="I52" s="837">
        <v>1.5946613970000001</v>
      </c>
    </row>
    <row customHeight="1" ht="11.25" r="53" spans="1:9" x14ac:dyDescent="0.2">
      <c r="A53" s="789" t="s">
        <v>153</v>
      </c>
      <c r="B53" s="833">
        <v>1.5729617456497755</v>
      </c>
      <c r="C53" s="834" t="s">
        <v>719</v>
      </c>
      <c r="D53" s="867">
        <v>500</v>
      </c>
      <c r="E53" s="833" t="s">
        <v>1041</v>
      </c>
      <c r="F53" s="833" t="s">
        <v>1014</v>
      </c>
      <c r="G53" s="867">
        <v>1.5729617456497755</v>
      </c>
      <c r="H53" s="655" t="s">
        <v>1014</v>
      </c>
      <c r="I53" s="837">
        <v>396.74000108622505</v>
      </c>
    </row>
    <row customHeight="1" ht="11.25" r="54" spans="1:9" x14ac:dyDescent="0.2">
      <c r="A54" s="789" t="s">
        <v>401</v>
      </c>
      <c r="B54" s="833">
        <v>8.061539999999999E-4</v>
      </c>
      <c r="C54" s="834" t="s">
        <v>1438</v>
      </c>
      <c r="D54" s="867">
        <v>500</v>
      </c>
      <c r="E54" s="833" t="s">
        <v>1041</v>
      </c>
      <c r="F54" s="833" t="s">
        <v>1014</v>
      </c>
      <c r="G54" s="867">
        <v>5.7128066513482826E-3</v>
      </c>
      <c r="H54" s="655" t="s">
        <v>1439</v>
      </c>
      <c r="I54" s="837">
        <v>8.061539999999999E-4</v>
      </c>
    </row>
    <row customHeight="1" ht="11.25" r="55" spans="1:9"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customHeight="1" ht="11.25" r="56" spans="1:9"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customHeight="1" ht="11.25" r="57" spans="1:9"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customHeight="1" ht="11.25" r="58" spans="1:9" x14ac:dyDescent="0.2">
      <c r="A58" s="789" t="s">
        <v>235</v>
      </c>
      <c r="B58" s="833">
        <v>42.259661000000008</v>
      </c>
      <c r="C58" s="834" t="s">
        <v>1438</v>
      </c>
      <c r="D58" s="867">
        <v>100</v>
      </c>
      <c r="E58" s="833" t="s">
        <v>1041</v>
      </c>
      <c r="F58" s="833" t="s">
        <v>1014</v>
      </c>
      <c r="G58" s="867">
        <v>204.33995287331547</v>
      </c>
      <c r="H58" s="655" t="s">
        <v>1439</v>
      </c>
      <c r="I58" s="837">
        <v>42.259661000000008</v>
      </c>
    </row>
    <row customHeight="1" ht="11.25" r="59" spans="1:9"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customHeight="1" ht="11.25" r="60" spans="1:9" x14ac:dyDescent="0.2">
      <c r="A60" s="789" t="s">
        <v>237</v>
      </c>
      <c r="B60" s="833">
        <v>1.2056251496709305</v>
      </c>
      <c r="C60" s="834" t="s">
        <v>719</v>
      </c>
      <c r="D60" s="867">
        <v>500</v>
      </c>
      <c r="E60" s="833" t="s">
        <v>1041</v>
      </c>
      <c r="F60" s="833" t="s">
        <v>1014</v>
      </c>
      <c r="G60" s="867">
        <v>1.2056251496709305</v>
      </c>
      <c r="H60" s="655" t="s">
        <v>1014</v>
      </c>
      <c r="I60" s="837">
        <v>21.711140007125639</v>
      </c>
    </row>
    <row customHeight="1" ht="11.25" r="61" spans="1:9" x14ac:dyDescent="0.2">
      <c r="A61" s="789" t="s">
        <v>375</v>
      </c>
      <c r="B61" s="833">
        <v>2.2606974962228725</v>
      </c>
      <c r="C61" s="834" t="s">
        <v>719</v>
      </c>
      <c r="D61" s="867">
        <v>500</v>
      </c>
      <c r="E61" s="833" t="s">
        <v>1041</v>
      </c>
      <c r="F61" s="833" t="s">
        <v>1014</v>
      </c>
      <c r="G61" s="867">
        <v>2.2606974962228725</v>
      </c>
      <c r="H61" s="655" t="s">
        <v>1014</v>
      </c>
      <c r="I61" s="837">
        <v>63.459004600188678</v>
      </c>
    </row>
    <row customHeight="1" ht="11.25" r="62" spans="1:9" x14ac:dyDescent="0.2">
      <c r="A62" s="789" t="s">
        <v>376</v>
      </c>
      <c r="B62" s="833">
        <v>1.9833771576946191</v>
      </c>
      <c r="C62" s="834" t="s">
        <v>719</v>
      </c>
      <c r="D62" s="867">
        <v>500</v>
      </c>
      <c r="E62" s="833" t="s">
        <v>1041</v>
      </c>
      <c r="F62" s="833" t="s">
        <v>1014</v>
      </c>
      <c r="G62" s="867">
        <v>1.9833771576946191</v>
      </c>
      <c r="H62" s="655" t="s">
        <v>1014</v>
      </c>
      <c r="I62" s="837">
        <v>136.53682485800002</v>
      </c>
    </row>
    <row customHeight="1" ht="11.25" r="63" spans="1:9" x14ac:dyDescent="0.2">
      <c r="A63" s="789" t="s">
        <v>377</v>
      </c>
      <c r="B63" s="833">
        <v>1.8855772613117678</v>
      </c>
      <c r="C63" s="834" t="s">
        <v>719</v>
      </c>
      <c r="D63" s="867">
        <v>1000</v>
      </c>
      <c r="E63" s="833" t="s">
        <v>1041</v>
      </c>
      <c r="F63" s="833" t="s">
        <v>1014</v>
      </c>
      <c r="G63" s="867">
        <v>1.8855772613117678</v>
      </c>
      <c r="H63" s="655" t="s">
        <v>1014</v>
      </c>
      <c r="I63" s="837">
        <v>5.5643503540062893</v>
      </c>
    </row>
    <row customHeight="1" ht="11.25" r="64" spans="1:9" x14ac:dyDescent="0.2">
      <c r="A64" s="789" t="s">
        <v>244</v>
      </c>
      <c r="B64" s="833">
        <v>0.37507961538461537</v>
      </c>
      <c r="C64" s="834" t="s">
        <v>718</v>
      </c>
      <c r="D64" s="867">
        <v>500</v>
      </c>
      <c r="E64" s="833" t="s">
        <v>1041</v>
      </c>
      <c r="F64" s="833" t="s">
        <v>1014</v>
      </c>
      <c r="G64" s="867">
        <v>3.8378265639760114</v>
      </c>
      <c r="H64" s="655">
        <v>0.37507961538461537</v>
      </c>
      <c r="I64" s="837">
        <v>33.234295599999996</v>
      </c>
    </row>
    <row customHeight="1" ht="11.25" r="65" spans="1:9"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customHeight="1" ht="11.25" r="66" spans="1:9" x14ac:dyDescent="0.2">
      <c r="A66" s="789" t="s">
        <v>307</v>
      </c>
      <c r="B66" s="833">
        <v>8.9161782857142882</v>
      </c>
      <c r="C66" s="834" t="s">
        <v>718</v>
      </c>
      <c r="D66" s="867">
        <v>500</v>
      </c>
      <c r="E66" s="833" t="s">
        <v>1041</v>
      </c>
      <c r="F66" s="833" t="s">
        <v>1014</v>
      </c>
      <c r="G66" s="867">
        <v>48.76242864214462</v>
      </c>
      <c r="H66" s="655">
        <v>8.9161782857142882</v>
      </c>
      <c r="I66" s="837">
        <v>649.99006799999995</v>
      </c>
    </row>
    <row customHeight="1" ht="11.25" r="67" spans="1:9" x14ac:dyDescent="0.2">
      <c r="A67" s="789" t="s">
        <v>308</v>
      </c>
      <c r="B67" s="833">
        <v>0.35664713142857146</v>
      </c>
      <c r="C67" s="834" t="s">
        <v>718</v>
      </c>
      <c r="D67" s="867">
        <v>100</v>
      </c>
      <c r="E67" s="833" t="s">
        <v>1041</v>
      </c>
      <c r="F67" s="833" t="s">
        <v>1014</v>
      </c>
      <c r="G67" s="867">
        <v>3.9357676365013421</v>
      </c>
      <c r="H67" s="655">
        <v>0.35664713142857146</v>
      </c>
      <c r="I67" s="837">
        <v>40.801172461073939</v>
      </c>
    </row>
    <row customHeight="1" ht="11.25" r="68" spans="1:9" x14ac:dyDescent="0.2">
      <c r="A68" s="789" t="s">
        <v>238</v>
      </c>
      <c r="B68" s="833">
        <v>3.5664713142857147</v>
      </c>
      <c r="C68" s="834" t="s">
        <v>718</v>
      </c>
      <c r="D68" s="867">
        <v>500</v>
      </c>
      <c r="E68" s="833" t="s">
        <v>1041</v>
      </c>
      <c r="F68" s="833" t="s">
        <v>1014</v>
      </c>
      <c r="G68" s="867">
        <v>28.77611403354863</v>
      </c>
      <c r="H68" s="655">
        <v>3.5664713142857147</v>
      </c>
      <c r="I68" s="837">
        <v>168.79044000000005</v>
      </c>
    </row>
    <row customHeight="1" ht="11.25" r="69" spans="1:9" x14ac:dyDescent="0.2">
      <c r="A69" s="789" t="s">
        <v>1002</v>
      </c>
      <c r="B69" s="833">
        <v>7.3286070300000006E-2</v>
      </c>
      <c r="C69" s="834" t="s">
        <v>1438</v>
      </c>
      <c r="D69" s="867">
        <v>500</v>
      </c>
      <c r="E69" s="833" t="s">
        <v>1041</v>
      </c>
      <c r="F69" s="833" t="s">
        <v>1014</v>
      </c>
      <c r="G69" s="867">
        <v>37.928207733428785</v>
      </c>
      <c r="H69" s="655" t="s">
        <v>1014</v>
      </c>
      <c r="I69" s="837">
        <v>7.3286070300000006E-2</v>
      </c>
    </row>
    <row customHeight="1" ht="11.25" r="70" spans="1:9" x14ac:dyDescent="0.2">
      <c r="A70" s="789" t="s">
        <v>107</v>
      </c>
      <c r="B70" s="833">
        <v>0.63944364185000002</v>
      </c>
      <c r="C70" s="834" t="s">
        <v>1438</v>
      </c>
      <c r="D70" s="867">
        <v>500</v>
      </c>
      <c r="E70" s="833" t="s">
        <v>1041</v>
      </c>
      <c r="F70" s="833" t="s">
        <v>1014</v>
      </c>
      <c r="G70" s="867">
        <v>139.83692077823397</v>
      </c>
      <c r="H70" s="655" t="s">
        <v>1014</v>
      </c>
      <c r="I70" s="837">
        <v>0.63944364185000002</v>
      </c>
    </row>
    <row customHeight="1" ht="11.25" r="71" spans="1:9"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customHeight="1" ht="11.25" r="72" spans="1:9" x14ac:dyDescent="0.2">
      <c r="A72" s="789" t="s">
        <v>309</v>
      </c>
      <c r="B72" s="833">
        <v>0.15003184615384613</v>
      </c>
      <c r="C72" s="834" t="s">
        <v>718</v>
      </c>
      <c r="D72" s="867">
        <v>500</v>
      </c>
      <c r="E72" s="833" t="s">
        <v>1041</v>
      </c>
      <c r="F72" s="833" t="s">
        <v>1014</v>
      </c>
      <c r="G72" s="867">
        <v>1.9308388231424054</v>
      </c>
      <c r="H72" s="655">
        <v>0.15003184615384613</v>
      </c>
      <c r="I72" s="837">
        <v>8.9246092000000008</v>
      </c>
    </row>
    <row customHeight="1" ht="11.25" r="73" spans="1:9" x14ac:dyDescent="0.2">
      <c r="A73" s="789" t="s">
        <v>1004</v>
      </c>
      <c r="B73" s="833">
        <v>2.528519007900115</v>
      </c>
      <c r="C73" s="834" t="s">
        <v>719</v>
      </c>
      <c r="D73" s="867">
        <v>1000</v>
      </c>
      <c r="E73" s="833" t="s">
        <v>1041</v>
      </c>
      <c r="F73" s="833" t="s">
        <v>1014</v>
      </c>
      <c r="G73" s="867">
        <v>2.528519007900115</v>
      </c>
      <c r="H73" s="655" t="s">
        <v>1014</v>
      </c>
      <c r="I73" s="837">
        <v>23.524815135188682</v>
      </c>
    </row>
    <row customHeight="1" ht="11.25" r="74" spans="1:9" x14ac:dyDescent="0.2">
      <c r="A74" s="789" t="s">
        <v>1005</v>
      </c>
      <c r="B74" s="833">
        <v>17.068842544600002</v>
      </c>
      <c r="C74" s="834" t="s">
        <v>1438</v>
      </c>
      <c r="D74" s="867">
        <v>500</v>
      </c>
      <c r="E74" s="833" t="s">
        <v>1041</v>
      </c>
      <c r="F74" s="833" t="s">
        <v>1014</v>
      </c>
      <c r="G74" s="867">
        <v>10114.188728914341</v>
      </c>
      <c r="H74" s="655" t="s">
        <v>1014</v>
      </c>
      <c r="I74" s="837">
        <v>17.068842544600002</v>
      </c>
    </row>
    <row customHeight="1" ht="11.25" r="75" spans="1:9" x14ac:dyDescent="0.2">
      <c r="A75" s="789" t="s">
        <v>1007</v>
      </c>
      <c r="B75" s="833">
        <v>57.151287655000004</v>
      </c>
      <c r="C75" s="834" t="s">
        <v>1438</v>
      </c>
      <c r="D75" s="867">
        <v>100</v>
      </c>
      <c r="E75" s="833" t="s">
        <v>1041</v>
      </c>
      <c r="F75" s="833" t="s">
        <v>1014</v>
      </c>
      <c r="G75" s="867">
        <v>252.85190079001148</v>
      </c>
      <c r="H75" s="655" t="s">
        <v>1014</v>
      </c>
      <c r="I75" s="837">
        <v>57.151287655000004</v>
      </c>
    </row>
    <row customHeight="1" ht="11.25" r="76" spans="1:9" x14ac:dyDescent="0.2">
      <c r="A76" s="789" t="s">
        <v>1006</v>
      </c>
      <c r="B76" s="833">
        <v>74.37008555200002</v>
      </c>
      <c r="C76" s="834" t="s">
        <v>1438</v>
      </c>
      <c r="D76" s="867">
        <v>500</v>
      </c>
      <c r="E76" s="833" t="s">
        <v>1041</v>
      </c>
      <c r="F76" s="833" t="s">
        <v>1014</v>
      </c>
      <c r="G76" s="867">
        <v>126427.35911142928</v>
      </c>
      <c r="H76" s="655" t="s">
        <v>1014</v>
      </c>
      <c r="I76" s="837">
        <v>74.37008555200002</v>
      </c>
    </row>
    <row customHeight="1" ht="11.25" r="77" spans="1:9" x14ac:dyDescent="0.2">
      <c r="A77" s="306" t="s">
        <v>108</v>
      </c>
      <c r="B77" s="833">
        <v>1.2642735911142928</v>
      </c>
      <c r="C77" s="834" t="s">
        <v>719</v>
      </c>
      <c r="D77" s="867">
        <v>500</v>
      </c>
      <c r="E77" s="833" t="s">
        <v>1041</v>
      </c>
      <c r="F77" s="833" t="s">
        <v>1014</v>
      </c>
      <c r="G77" s="867">
        <v>1.2642735911142928</v>
      </c>
      <c r="H77" s="655" t="s">
        <v>1014</v>
      </c>
      <c r="I77" s="837">
        <v>5.8365904143000007</v>
      </c>
    </row>
    <row customHeight="1" ht="11.25" r="78" spans="1:9" x14ac:dyDescent="0.2">
      <c r="A78" s="789" t="s">
        <v>310</v>
      </c>
      <c r="B78" s="833">
        <v>25.285471822285853</v>
      </c>
      <c r="C78" s="834" t="s">
        <v>719</v>
      </c>
      <c r="D78" s="867">
        <v>500</v>
      </c>
      <c r="E78" s="833" t="s">
        <v>1041</v>
      </c>
      <c r="F78" s="833" t="s">
        <v>1014</v>
      </c>
      <c r="G78" s="867">
        <v>25.285471822285853</v>
      </c>
      <c r="H78" s="655" t="s">
        <v>1014</v>
      </c>
      <c r="I78" s="837">
        <v>28.990973510958003</v>
      </c>
    </row>
    <row customHeight="1" ht="11.25" r="79" spans="1:9" x14ac:dyDescent="0.2">
      <c r="A79" s="306" t="s">
        <v>109</v>
      </c>
      <c r="B79" s="833">
        <v>1.7425657710563365</v>
      </c>
      <c r="C79" s="834" t="s">
        <v>719</v>
      </c>
      <c r="D79" s="867">
        <v>500</v>
      </c>
      <c r="E79" s="833" t="s">
        <v>1041</v>
      </c>
      <c r="F79" s="833" t="s">
        <v>1014</v>
      </c>
      <c r="G79" s="867">
        <v>1.7425657710563365</v>
      </c>
      <c r="H79" s="655" t="s">
        <v>1014</v>
      </c>
      <c r="I79" s="837">
        <v>10.51049286958</v>
      </c>
    </row>
    <row customHeight="1" ht="11.25" r="80" spans="1:9" x14ac:dyDescent="0.2">
      <c r="A80" s="306" t="s">
        <v>110</v>
      </c>
      <c r="B80" s="833">
        <v>0.36252234106002523</v>
      </c>
      <c r="C80" s="834" t="s">
        <v>719</v>
      </c>
      <c r="D80" s="867">
        <v>500</v>
      </c>
      <c r="E80" s="833" t="s">
        <v>1041</v>
      </c>
      <c r="F80" s="833" t="s">
        <v>1014</v>
      </c>
      <c r="G80" s="867">
        <v>0.36252234106002523</v>
      </c>
      <c r="H80" s="655" t="s">
        <v>1014</v>
      </c>
      <c r="I80" s="837">
        <v>10.726436077499999</v>
      </c>
    </row>
    <row customHeight="1" ht="11.25" r="81" spans="1:9" x14ac:dyDescent="0.2">
      <c r="A81" s="789" t="s">
        <v>402</v>
      </c>
      <c r="B81" s="833">
        <v>5.3886681212138923</v>
      </c>
      <c r="C81" s="834" t="s">
        <v>719</v>
      </c>
      <c r="D81" s="867">
        <v>500</v>
      </c>
      <c r="E81" s="833" t="s">
        <v>1041</v>
      </c>
      <c r="F81" s="833" t="s">
        <v>1014</v>
      </c>
      <c r="G81" s="867">
        <v>5.3886681212138923</v>
      </c>
      <c r="H81" s="655" t="s">
        <v>1439</v>
      </c>
      <c r="I81" s="837">
        <v>23.069680000000002</v>
      </c>
    </row>
    <row customHeight="1" ht="11.25" r="82" spans="1:9"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customHeight="1" ht="11.25" r="83" spans="1:9" x14ac:dyDescent="0.2">
      <c r="A83" s="789" t="s">
        <v>111</v>
      </c>
      <c r="B83" s="833">
        <v>3.6221206207000001</v>
      </c>
      <c r="C83" s="834" t="s">
        <v>1438</v>
      </c>
      <c r="D83" s="867">
        <v>500</v>
      </c>
      <c r="E83" s="833" t="s">
        <v>1041</v>
      </c>
      <c r="F83" s="833" t="s">
        <v>1014</v>
      </c>
      <c r="G83" s="867">
        <v>25.285471822285853</v>
      </c>
      <c r="H83" s="655" t="s">
        <v>1014</v>
      </c>
      <c r="I83" s="837">
        <v>3.6221206207000001</v>
      </c>
    </row>
    <row customHeight="1" ht="11.25" r="84" spans="1:9" x14ac:dyDescent="0.2">
      <c r="A84" s="789" t="s">
        <v>384</v>
      </c>
      <c r="B84" s="833">
        <v>13.216616117924531</v>
      </c>
      <c r="C84" s="834" t="s">
        <v>1438</v>
      </c>
      <c r="D84" s="867">
        <v>500</v>
      </c>
      <c r="E84" s="833" t="s">
        <v>1041</v>
      </c>
      <c r="F84" s="833" t="s">
        <v>1014</v>
      </c>
      <c r="G84" s="867">
        <v>93.857142857142861</v>
      </c>
      <c r="H84" s="655" t="s">
        <v>1014</v>
      </c>
      <c r="I84" s="837">
        <v>13.216616117924531</v>
      </c>
    </row>
    <row customHeight="1" ht="11.25" r="85" spans="1:9" x14ac:dyDescent="0.2">
      <c r="A85" s="789" t="s">
        <v>350</v>
      </c>
      <c r="B85" s="833">
        <v>3.7928207733428785</v>
      </c>
      <c r="C85" s="834" t="s">
        <v>719</v>
      </c>
      <c r="D85" s="867">
        <v>500</v>
      </c>
      <c r="E85" s="833" t="s">
        <v>1041</v>
      </c>
      <c r="F85" s="833" t="s">
        <v>1014</v>
      </c>
      <c r="G85" s="867">
        <v>3.7928207733428785</v>
      </c>
      <c r="H85" s="655" t="s">
        <v>1014</v>
      </c>
      <c r="I85" s="837">
        <v>30.160012305031447</v>
      </c>
    </row>
    <row customHeight="1" ht="11.25" r="86" spans="1:9" x14ac:dyDescent="0.2">
      <c r="A86" s="789" t="s">
        <v>36</v>
      </c>
      <c r="B86" s="833">
        <v>4.5168014999999997</v>
      </c>
      <c r="C86" s="834" t="s">
        <v>1438</v>
      </c>
      <c r="D86" s="867">
        <v>500</v>
      </c>
      <c r="E86" s="833" t="s">
        <v>1041</v>
      </c>
      <c r="F86" s="833" t="s">
        <v>1014</v>
      </c>
      <c r="G86" s="867" t="s">
        <v>1014</v>
      </c>
      <c r="H86" s="655" t="s">
        <v>1439</v>
      </c>
      <c r="I86" s="837">
        <v>4.5168014999999997</v>
      </c>
    </row>
    <row customHeight="1" ht="11.25" r="87" spans="1:9"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customHeight="1" ht="11.25" r="88" spans="1:9" x14ac:dyDescent="0.2">
      <c r="A88" s="789" t="s">
        <v>352</v>
      </c>
      <c r="B88" s="833">
        <v>119.66181814990003</v>
      </c>
      <c r="C88" s="834" t="s">
        <v>1438</v>
      </c>
      <c r="D88" s="867">
        <v>500</v>
      </c>
      <c r="E88" s="833" t="s">
        <v>1041</v>
      </c>
      <c r="F88" s="833" t="s">
        <v>1014</v>
      </c>
      <c r="G88" s="867">
        <v>478.19569558367709</v>
      </c>
      <c r="H88" s="655" t="s">
        <v>1014</v>
      </c>
      <c r="I88" s="837">
        <v>119.66181814990003</v>
      </c>
    </row>
    <row customHeight="1" ht="11.25" r="89" spans="1:9" x14ac:dyDescent="0.2">
      <c r="A89" s="789" t="s">
        <v>353</v>
      </c>
      <c r="B89" s="833">
        <v>93.052630320000006</v>
      </c>
      <c r="C89" s="834" t="s">
        <v>718</v>
      </c>
      <c r="D89" s="867">
        <v>500</v>
      </c>
      <c r="E89" s="833" t="s">
        <v>1041</v>
      </c>
      <c r="F89" s="833" t="s">
        <v>1014</v>
      </c>
      <c r="G89" s="867">
        <v>456.83916040402846</v>
      </c>
      <c r="H89" s="655">
        <v>93.052630320000006</v>
      </c>
      <c r="I89" s="837">
        <v>456.34676160000009</v>
      </c>
    </row>
    <row customHeight="1" ht="11.25" r="90" spans="1:9" x14ac:dyDescent="0.2">
      <c r="A90" s="789" t="s">
        <v>112</v>
      </c>
      <c r="B90" s="833">
        <v>500</v>
      </c>
      <c r="C90" s="834" t="s">
        <v>1441</v>
      </c>
      <c r="D90" s="867">
        <v>500</v>
      </c>
      <c r="E90" s="833" t="s">
        <v>1041</v>
      </c>
      <c r="F90" s="833" t="s">
        <v>1014</v>
      </c>
      <c r="G90" s="867">
        <v>1264.2735911142927</v>
      </c>
      <c r="H90" s="655" t="s">
        <v>1014</v>
      </c>
      <c r="I90" s="837">
        <v>7494.9000002802468</v>
      </c>
    </row>
    <row customHeight="1" ht="11.25" r="91" spans="1:9" x14ac:dyDescent="0.2">
      <c r="A91" s="789" t="s">
        <v>354</v>
      </c>
      <c r="B91" s="833">
        <v>0.13596416711906673</v>
      </c>
      <c r="C91" s="834" t="s">
        <v>719</v>
      </c>
      <c r="D91" s="867">
        <v>1000</v>
      </c>
      <c r="E91" s="833" t="s">
        <v>1041</v>
      </c>
      <c r="F91" s="833" t="s">
        <v>1014</v>
      </c>
      <c r="G91" s="867">
        <v>0.13596416711906673</v>
      </c>
      <c r="H91" s="655" t="s">
        <v>1014</v>
      </c>
      <c r="I91" s="837">
        <v>44.579208905660373</v>
      </c>
    </row>
    <row customHeight="1" ht="11.25" r="92" spans="1:9" x14ac:dyDescent="0.2">
      <c r="A92" s="789" t="s">
        <v>355</v>
      </c>
      <c r="B92" s="833">
        <v>7.0912878398128654E-2</v>
      </c>
      <c r="C92" s="834" t="s">
        <v>719</v>
      </c>
      <c r="D92" s="867">
        <v>1000</v>
      </c>
      <c r="E92" s="833" t="s">
        <v>1041</v>
      </c>
      <c r="F92" s="833" t="s">
        <v>1014</v>
      </c>
      <c r="G92" s="867">
        <v>7.0912878398128654E-2</v>
      </c>
      <c r="H92" s="655" t="s">
        <v>1014</v>
      </c>
      <c r="I92" s="837">
        <v>12.15203256100629</v>
      </c>
    </row>
    <row customHeight="1" ht="11.25" r="93" spans="1:9" x14ac:dyDescent="0.2">
      <c r="A93" s="789" t="s">
        <v>385</v>
      </c>
      <c r="B93" s="833">
        <v>0.22077618001510063</v>
      </c>
      <c r="C93" s="834" t="s">
        <v>719</v>
      </c>
      <c r="D93" s="867">
        <v>500</v>
      </c>
      <c r="E93" s="833" t="s">
        <v>1041</v>
      </c>
      <c r="F93" s="833" t="s">
        <v>1014</v>
      </c>
      <c r="G93" s="867">
        <v>0.22077618001510063</v>
      </c>
      <c r="H93" s="655" t="s">
        <v>1014</v>
      </c>
      <c r="I93" s="837">
        <v>0.23115615974842768</v>
      </c>
    </row>
    <row customHeight="1" ht="11.25" r="94" spans="1:9" x14ac:dyDescent="0.2">
      <c r="A94" s="789" t="s">
        <v>356</v>
      </c>
      <c r="B94" s="833">
        <v>1.2768741456848269</v>
      </c>
      <c r="C94" s="834" t="s">
        <v>719</v>
      </c>
      <c r="D94" s="867">
        <v>500</v>
      </c>
      <c r="E94" s="833" t="s">
        <v>1041</v>
      </c>
      <c r="F94" s="833" t="s">
        <v>1014</v>
      </c>
      <c r="G94" s="867">
        <v>1.2768741456848269</v>
      </c>
      <c r="H94" s="655" t="s">
        <v>1014</v>
      </c>
      <c r="I94" s="837">
        <v>2.2261052000000001</v>
      </c>
    </row>
    <row customHeight="1" ht="11.25" r="95" spans="1:9" x14ac:dyDescent="0.2">
      <c r="A95" s="789" t="s">
        <v>378</v>
      </c>
      <c r="B95" s="833">
        <v>7.4558984912000012E-2</v>
      </c>
      <c r="C95" s="834" t="s">
        <v>1438</v>
      </c>
      <c r="D95" s="867">
        <v>500</v>
      </c>
      <c r="E95" s="833" t="s">
        <v>1041</v>
      </c>
      <c r="F95" s="833" t="s">
        <v>1014</v>
      </c>
      <c r="G95" s="867">
        <v>0.56807779525574476</v>
      </c>
      <c r="H95" s="655" t="s">
        <v>1014</v>
      </c>
      <c r="I95" s="837">
        <v>7.4558984912000012E-2</v>
      </c>
    </row>
    <row customHeight="1" ht="11.25" r="96" spans="1:9" x14ac:dyDescent="0.2">
      <c r="A96" s="789" t="s">
        <v>357</v>
      </c>
      <c r="B96" s="833">
        <v>1.9658480563117722</v>
      </c>
      <c r="C96" s="834" t="s">
        <v>719</v>
      </c>
      <c r="D96" s="867">
        <v>500</v>
      </c>
      <c r="E96" s="833" t="s">
        <v>1041</v>
      </c>
      <c r="F96" s="833" t="s">
        <v>1014</v>
      </c>
      <c r="G96" s="867">
        <v>1.9658480563117722</v>
      </c>
      <c r="H96" s="655" t="s">
        <v>1014</v>
      </c>
      <c r="I96" s="837">
        <v>5.6876100000000003</v>
      </c>
    </row>
    <row customHeight="1" ht="11.25" r="97" spans="1:9" x14ac:dyDescent="0.2">
      <c r="A97" s="789" t="s">
        <v>113</v>
      </c>
      <c r="B97" s="833">
        <v>417.2102850677166</v>
      </c>
      <c r="C97" s="834" t="s">
        <v>719</v>
      </c>
      <c r="D97" s="867">
        <v>500</v>
      </c>
      <c r="E97" s="833" t="s">
        <v>1041</v>
      </c>
      <c r="F97" s="833" t="s">
        <v>1014</v>
      </c>
      <c r="G97" s="867">
        <v>417.2102850677166</v>
      </c>
      <c r="H97" s="655" t="s">
        <v>1014</v>
      </c>
      <c r="I97" s="837">
        <v>1074.0200007138053</v>
      </c>
    </row>
    <row customHeight="1" ht="11.25" r="98" spans="1:9" x14ac:dyDescent="0.2">
      <c r="A98" s="789" t="s">
        <v>358</v>
      </c>
      <c r="B98" s="833">
        <v>15.729635400013695</v>
      </c>
      <c r="C98" s="834" t="s">
        <v>719</v>
      </c>
      <c r="D98" s="867">
        <v>500</v>
      </c>
      <c r="E98" s="833" t="s">
        <v>1041</v>
      </c>
      <c r="F98" s="833" t="s">
        <v>1014</v>
      </c>
      <c r="G98" s="867">
        <v>15.729635400013695</v>
      </c>
      <c r="H98" s="655" t="s">
        <v>1014</v>
      </c>
      <c r="I98" s="837">
        <v>30.767270206382754</v>
      </c>
    </row>
    <row customHeight="1" ht="11.25" r="99" spans="1:9" x14ac:dyDescent="0.2">
      <c r="A99" s="789" t="s">
        <v>114</v>
      </c>
      <c r="B99" s="833">
        <v>46.57315466</v>
      </c>
      <c r="C99" s="834" t="s">
        <v>1438</v>
      </c>
      <c r="D99" s="867">
        <v>500</v>
      </c>
      <c r="E99" s="833" t="s">
        <v>1041</v>
      </c>
      <c r="F99" s="833" t="s">
        <v>1014</v>
      </c>
      <c r="G99" s="867">
        <v>571.14690993873864</v>
      </c>
      <c r="H99" s="655" t="s">
        <v>1014</v>
      </c>
      <c r="I99" s="837">
        <v>46.57315466</v>
      </c>
    </row>
    <row customHeight="1" ht="11.25" r="100" spans="1:9" x14ac:dyDescent="0.2">
      <c r="A100" s="789" t="s">
        <v>359</v>
      </c>
      <c r="B100" s="833">
        <v>200</v>
      </c>
      <c r="C100" s="834" t="s">
        <v>719</v>
      </c>
      <c r="D100" s="867">
        <v>1000</v>
      </c>
      <c r="E100" s="833" t="s">
        <v>1041</v>
      </c>
      <c r="F100" s="833">
        <v>73</v>
      </c>
      <c r="G100" s="867">
        <v>200</v>
      </c>
      <c r="H100" s="655" t="s">
        <v>1014</v>
      </c>
      <c r="I100" s="837" t="s">
        <v>1440</v>
      </c>
    </row>
    <row customHeight="1" ht="11.25" r="101" spans="1:9" x14ac:dyDescent="0.2">
      <c r="A101" s="789" t="s">
        <v>360</v>
      </c>
      <c r="B101" s="833">
        <v>4.6925983598593568</v>
      </c>
      <c r="C101" s="834" t="s">
        <v>719</v>
      </c>
      <c r="D101" s="867">
        <v>500</v>
      </c>
      <c r="E101" s="833" t="s">
        <v>1041</v>
      </c>
      <c r="F101" s="833">
        <v>0.72</v>
      </c>
      <c r="G101" s="867">
        <v>4.6925983598593568</v>
      </c>
      <c r="H101" s="655" t="s">
        <v>1014</v>
      </c>
      <c r="I101" s="837" t="s">
        <v>1440</v>
      </c>
    </row>
    <row customHeight="1" ht="11.25" r="102" spans="1:9" x14ac:dyDescent="0.2">
      <c r="A102" s="789" t="s">
        <v>361</v>
      </c>
      <c r="B102" s="833">
        <v>16.144000157125785</v>
      </c>
      <c r="C102" s="834" t="s">
        <v>1438</v>
      </c>
      <c r="D102" s="867">
        <v>500</v>
      </c>
      <c r="E102" s="833" t="s">
        <v>1041</v>
      </c>
      <c r="F102" s="833" t="s">
        <v>1014</v>
      </c>
      <c r="G102" s="867">
        <v>63.213679555714634</v>
      </c>
      <c r="H102" s="655" t="s">
        <v>1014</v>
      </c>
      <c r="I102" s="837">
        <v>16.144000157125785</v>
      </c>
    </row>
    <row customHeight="1" ht="11.25" r="103" spans="1:9"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customHeight="1" ht="11.25" r="104" spans="1:9"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customHeight="1" ht="11.25" r="105" spans="1:9" x14ac:dyDescent="0.2">
      <c r="A105" s="789" t="s">
        <v>365</v>
      </c>
      <c r="B105" s="833">
        <v>1.5642857142857143</v>
      </c>
      <c r="C105" s="834" t="s">
        <v>719</v>
      </c>
      <c r="D105" s="867">
        <v>100</v>
      </c>
      <c r="E105" s="833" t="s">
        <v>1041</v>
      </c>
      <c r="F105" s="833" t="s">
        <v>1014</v>
      </c>
      <c r="G105" s="867">
        <v>1.5642857142857143</v>
      </c>
      <c r="H105" s="655" t="s">
        <v>1014</v>
      </c>
      <c r="I105" s="837" t="s">
        <v>1440</v>
      </c>
    </row>
    <row customHeight="1" ht="11.25" r="106" spans="1:9"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customHeight="1" ht="11.25" r="107" spans="1:9" x14ac:dyDescent="0.2">
      <c r="A107" s="789" t="s">
        <v>362</v>
      </c>
      <c r="B107" s="833">
        <v>21.671266666666664</v>
      </c>
      <c r="C107" s="834" t="s">
        <v>718</v>
      </c>
      <c r="D107" s="867">
        <v>500</v>
      </c>
      <c r="E107" s="833" t="s">
        <v>1041</v>
      </c>
      <c r="F107" s="833" t="s">
        <v>1014</v>
      </c>
      <c r="G107" s="867">
        <v>58.265182026823332</v>
      </c>
      <c r="H107" s="655">
        <v>21.671266666666664</v>
      </c>
      <c r="I107" s="837">
        <v>204.76738</v>
      </c>
    </row>
    <row customHeight="1" ht="11.25" r="108" spans="1:9"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customHeight="1" ht="11.25" r="109" spans="1:9"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customHeight="1" ht="11.25" r="110" spans="1:9" x14ac:dyDescent="0.2">
      <c r="A110" s="789" t="s">
        <v>506</v>
      </c>
      <c r="B110" s="833">
        <v>78.214285714285708</v>
      </c>
      <c r="C110" s="834" t="s">
        <v>719</v>
      </c>
      <c r="D110" s="867">
        <v>1000</v>
      </c>
      <c r="E110" s="833" t="s">
        <v>1041</v>
      </c>
      <c r="F110" s="833">
        <v>4</v>
      </c>
      <c r="G110" s="867">
        <v>78.214285714285708</v>
      </c>
      <c r="H110" s="655" t="s">
        <v>1014</v>
      </c>
      <c r="I110" s="837" t="s">
        <v>1440</v>
      </c>
    </row>
    <row customHeight="1" ht="11.25" r="111" spans="1:9"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customHeight="1" ht="11.25" r="112" spans="1:9" x14ac:dyDescent="0.2">
      <c r="A112" s="789" t="s">
        <v>866</v>
      </c>
      <c r="B112" s="833">
        <v>410</v>
      </c>
      <c r="C112" s="834" t="s">
        <v>400</v>
      </c>
      <c r="D112" s="867">
        <v>1000</v>
      </c>
      <c r="E112" s="833" t="s">
        <v>1041</v>
      </c>
      <c r="F112" s="833">
        <v>410</v>
      </c>
      <c r="G112" s="867">
        <v>309.06952611553095</v>
      </c>
      <c r="H112" s="655" t="s">
        <v>1014</v>
      </c>
      <c r="I112" s="837" t="s">
        <v>1440</v>
      </c>
    </row>
    <row customHeight="1" ht="11.25" r="113" spans="1:9" x14ac:dyDescent="0.2">
      <c r="A113" s="306" t="s">
        <v>115</v>
      </c>
      <c r="B113" s="833">
        <v>5.5889478096309899</v>
      </c>
      <c r="C113" s="834" t="s">
        <v>719</v>
      </c>
      <c r="D113" s="867">
        <v>500</v>
      </c>
      <c r="E113" s="833" t="s">
        <v>1041</v>
      </c>
      <c r="F113" s="833" t="s">
        <v>1014</v>
      </c>
      <c r="G113" s="867">
        <v>5.5889478096309899</v>
      </c>
      <c r="H113" s="655" t="s">
        <v>1439</v>
      </c>
      <c r="I113" s="837">
        <v>75.462736000000007</v>
      </c>
    </row>
    <row customHeight="1" ht="11.25" r="114" spans="1:9" x14ac:dyDescent="0.2">
      <c r="A114" s="306" t="s">
        <v>116</v>
      </c>
      <c r="B114" s="833">
        <v>1.2642735911142928</v>
      </c>
      <c r="C114" s="834" t="s">
        <v>719</v>
      </c>
      <c r="D114" s="867">
        <v>500</v>
      </c>
      <c r="E114" s="833" t="s">
        <v>1041</v>
      </c>
      <c r="F114" s="833" t="s">
        <v>1014</v>
      </c>
      <c r="G114" s="867">
        <v>1.2642735911142928</v>
      </c>
      <c r="H114" s="655" t="s">
        <v>1014</v>
      </c>
      <c r="I114" s="837">
        <v>3.0757344014400001</v>
      </c>
    </row>
    <row customHeight="1" ht="11.25" r="115" spans="1:9" x14ac:dyDescent="0.2">
      <c r="A115" s="306" t="s">
        <v>117</v>
      </c>
      <c r="B115" s="833">
        <v>2.229392363677166</v>
      </c>
      <c r="C115" s="834" t="s">
        <v>719</v>
      </c>
      <c r="D115" s="867">
        <v>500</v>
      </c>
      <c r="E115" s="833" t="s">
        <v>1041</v>
      </c>
      <c r="F115" s="833" t="s">
        <v>1014</v>
      </c>
      <c r="G115" s="867">
        <v>2.229392363677166</v>
      </c>
      <c r="H115" s="655" t="s">
        <v>1439</v>
      </c>
      <c r="I115" s="837">
        <v>39.424186240000004</v>
      </c>
    </row>
    <row customHeight="1" ht="11.25" r="116" spans="1:9" x14ac:dyDescent="0.2">
      <c r="A116" s="306" t="s">
        <v>118</v>
      </c>
      <c r="B116" s="833">
        <v>1.2642595039500575</v>
      </c>
      <c r="C116" s="834" t="s">
        <v>719</v>
      </c>
      <c r="D116" s="867">
        <v>500</v>
      </c>
      <c r="E116" s="833" t="s">
        <v>1041</v>
      </c>
      <c r="F116" s="833" t="s">
        <v>1014</v>
      </c>
      <c r="G116" s="867">
        <v>1.2642595039500575</v>
      </c>
      <c r="H116" s="655" t="s">
        <v>1014</v>
      </c>
      <c r="I116" s="837">
        <v>22.932591538</v>
      </c>
    </row>
    <row customHeight="1" ht="11.25" r="117" spans="1:9" x14ac:dyDescent="0.2">
      <c r="A117" s="306" t="s">
        <v>119</v>
      </c>
      <c r="B117" s="833">
        <v>24.733643272000002</v>
      </c>
      <c r="C117" s="834" t="s">
        <v>1438</v>
      </c>
      <c r="D117" s="867">
        <v>500</v>
      </c>
      <c r="E117" s="833" t="s">
        <v>1041</v>
      </c>
      <c r="F117" s="833" t="s">
        <v>1014</v>
      </c>
      <c r="G117" s="867">
        <v>33.911847777612607</v>
      </c>
      <c r="H117" s="655" t="s">
        <v>1014</v>
      </c>
      <c r="I117" s="837">
        <v>24.733643272000002</v>
      </c>
    </row>
    <row customHeight="1" ht="11.25" r="118" spans="1:9" x14ac:dyDescent="0.2">
      <c r="A118" s="789" t="s">
        <v>508</v>
      </c>
      <c r="B118" s="833">
        <v>1.0204067725795314</v>
      </c>
      <c r="C118" s="834" t="s">
        <v>719</v>
      </c>
      <c r="D118" s="867">
        <v>500</v>
      </c>
      <c r="E118" s="833" t="s">
        <v>1041</v>
      </c>
      <c r="F118" s="833" t="s">
        <v>1014</v>
      </c>
      <c r="G118" s="867">
        <v>1.0204067725795314</v>
      </c>
      <c r="H118" s="655" t="s">
        <v>1014</v>
      </c>
      <c r="I118" s="837">
        <v>1.2775380172750002</v>
      </c>
    </row>
    <row customHeight="1" ht="11.25" r="119" spans="1:9" x14ac:dyDescent="0.2">
      <c r="A119" s="306" t="s">
        <v>120</v>
      </c>
      <c r="B119" s="833">
        <v>25.285471822285853</v>
      </c>
      <c r="C119" s="834" t="s">
        <v>719</v>
      </c>
      <c r="D119" s="867">
        <v>500</v>
      </c>
      <c r="E119" s="833" t="s">
        <v>1041</v>
      </c>
      <c r="F119" s="833" t="s">
        <v>1014</v>
      </c>
      <c r="G119" s="867">
        <v>25.285471822285853</v>
      </c>
      <c r="H119" s="655" t="s">
        <v>1014</v>
      </c>
      <c r="I119" s="837">
        <v>2312.3552734856503</v>
      </c>
    </row>
    <row customHeight="1" ht="11.25" r="120" spans="1:9" x14ac:dyDescent="0.2">
      <c r="A120" s="789" t="s">
        <v>241</v>
      </c>
      <c r="B120" s="833">
        <v>1.2</v>
      </c>
      <c r="C120" s="834" t="s">
        <v>1438</v>
      </c>
      <c r="D120" s="867">
        <v>1000</v>
      </c>
      <c r="E120" s="833" t="s">
        <v>1041</v>
      </c>
      <c r="F120" s="833" t="s">
        <v>1014</v>
      </c>
      <c r="G120" s="867">
        <v>10.95</v>
      </c>
      <c r="H120" s="655" t="s">
        <v>1014</v>
      </c>
      <c r="I120" s="837">
        <v>1.2</v>
      </c>
    </row>
    <row customHeight="1" ht="11.25" r="121" spans="1:9" x14ac:dyDescent="0.2">
      <c r="A121" s="789" t="s">
        <v>509</v>
      </c>
      <c r="B121" s="833">
        <v>464.88537148395483</v>
      </c>
      <c r="C121" s="834" t="s">
        <v>719</v>
      </c>
      <c r="D121" s="867">
        <v>500</v>
      </c>
      <c r="E121" s="833" t="s">
        <v>1041</v>
      </c>
      <c r="F121" s="833" t="s">
        <v>1014</v>
      </c>
      <c r="G121" s="867">
        <v>464.88537148395483</v>
      </c>
      <c r="H121" s="655" t="s">
        <v>1439</v>
      </c>
      <c r="I121" s="837">
        <v>697.27318052999988</v>
      </c>
    </row>
    <row customHeight="1" ht="11.25" r="122" spans="1:9" x14ac:dyDescent="0.2">
      <c r="A122" s="789" t="s">
        <v>510</v>
      </c>
      <c r="B122" s="833">
        <v>9.323174492999998</v>
      </c>
      <c r="C122" s="834" t="s">
        <v>1438</v>
      </c>
      <c r="D122" s="867">
        <v>500</v>
      </c>
      <c r="E122" s="833" t="s">
        <v>1041</v>
      </c>
      <c r="F122" s="833" t="s">
        <v>1014</v>
      </c>
      <c r="G122" s="867">
        <v>3792.5672185128146</v>
      </c>
      <c r="H122" s="655" t="s">
        <v>1014</v>
      </c>
      <c r="I122" s="837">
        <v>9.323174492999998</v>
      </c>
    </row>
    <row customHeight="1" ht="11.25" r="123" spans="1:9" x14ac:dyDescent="0.2">
      <c r="A123" s="789" t="s">
        <v>379</v>
      </c>
      <c r="B123" s="833">
        <v>1.1741947383207836</v>
      </c>
      <c r="C123" s="834" t="s">
        <v>719</v>
      </c>
      <c r="D123" s="867">
        <v>500</v>
      </c>
      <c r="E123" s="833" t="s">
        <v>1041</v>
      </c>
      <c r="F123" s="833" t="s">
        <v>1014</v>
      </c>
      <c r="G123" s="867">
        <v>1.1741947383207836</v>
      </c>
      <c r="H123" s="655" t="s">
        <v>1014</v>
      </c>
      <c r="I123" s="837">
        <v>43.329513162000005</v>
      </c>
    </row>
    <row customHeight="1" ht="11.25" r="124" spans="1:9" x14ac:dyDescent="0.2">
      <c r="A124" s="789" t="s">
        <v>121</v>
      </c>
      <c r="B124" s="833">
        <v>109.7758044845575</v>
      </c>
      <c r="C124" s="834" t="s">
        <v>1438</v>
      </c>
      <c r="D124" s="867">
        <v>500</v>
      </c>
      <c r="E124" s="833" t="s">
        <v>1041</v>
      </c>
      <c r="F124" s="833" t="s">
        <v>1014</v>
      </c>
      <c r="G124" s="867">
        <v>164.35556684485806</v>
      </c>
      <c r="H124" s="655" t="s">
        <v>1014</v>
      </c>
      <c r="I124" s="837">
        <v>109.7758044845575</v>
      </c>
    </row>
    <row customHeight="1" ht="11.25" r="125" spans="1:9"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customHeight="1" ht="11.25" r="126" spans="1:9" x14ac:dyDescent="0.2">
      <c r="A126" s="789" t="s">
        <v>512</v>
      </c>
      <c r="B126" s="833">
        <v>78.213207407198283</v>
      </c>
      <c r="C126" s="834" t="s">
        <v>719</v>
      </c>
      <c r="D126" s="867">
        <v>1000</v>
      </c>
      <c r="E126" s="833" t="s">
        <v>1041</v>
      </c>
      <c r="F126" s="833">
        <v>7.1</v>
      </c>
      <c r="G126" s="867">
        <v>78.213207407198283</v>
      </c>
      <c r="H126" s="655" t="s">
        <v>1014</v>
      </c>
      <c r="I126" s="837" t="s">
        <v>1440</v>
      </c>
    </row>
    <row customHeight="1" ht="11.25" r="127" spans="1:9" x14ac:dyDescent="0.2">
      <c r="A127" s="789" t="s">
        <v>867</v>
      </c>
      <c r="B127" s="833">
        <v>78.214285714285708</v>
      </c>
      <c r="C127" s="834" t="s">
        <v>719</v>
      </c>
      <c r="D127" s="867">
        <v>1000</v>
      </c>
      <c r="E127" s="833" t="s">
        <v>1041</v>
      </c>
      <c r="F127" s="833">
        <v>1.5</v>
      </c>
      <c r="G127" s="867">
        <v>78.214285714285708</v>
      </c>
      <c r="H127" s="655" t="s">
        <v>1014</v>
      </c>
      <c r="I127" s="837" t="s">
        <v>1440</v>
      </c>
    </row>
    <row customHeight="1" ht="11.25" r="128" spans="1:9" x14ac:dyDescent="0.2">
      <c r="A128" s="789" t="s">
        <v>122</v>
      </c>
      <c r="B128" s="833">
        <v>1.9455204667664003</v>
      </c>
      <c r="C128" s="834" t="s">
        <v>1438</v>
      </c>
      <c r="D128" s="867">
        <v>500</v>
      </c>
      <c r="E128" s="833" t="s">
        <v>1041</v>
      </c>
      <c r="F128" s="833" t="s">
        <v>1014</v>
      </c>
      <c r="G128" s="867">
        <v>4.5215797036816801</v>
      </c>
      <c r="H128" s="655" t="s">
        <v>1014</v>
      </c>
      <c r="I128" s="837">
        <v>1.9455204667664003</v>
      </c>
    </row>
    <row customHeight="1" ht="11.25" r="129" spans="1:9"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customHeight="1" ht="11.25" r="130" spans="1:9" x14ac:dyDescent="0.2">
      <c r="A130" s="789" t="s">
        <v>123</v>
      </c>
      <c r="B130" s="833">
        <v>2.1682566227618572</v>
      </c>
      <c r="C130" s="834" t="s">
        <v>1438</v>
      </c>
      <c r="D130" s="867">
        <v>500</v>
      </c>
      <c r="E130" s="833" t="s">
        <v>1041</v>
      </c>
      <c r="F130" s="833" t="s">
        <v>1014</v>
      </c>
      <c r="G130" s="867">
        <v>164.35556684485806</v>
      </c>
      <c r="H130" s="655" t="s">
        <v>1014</v>
      </c>
      <c r="I130" s="837">
        <v>2.1682566227618572</v>
      </c>
    </row>
    <row customHeight="1" ht="11.25" r="131" spans="1:9" x14ac:dyDescent="0.2">
      <c r="A131" s="789" t="s">
        <v>27</v>
      </c>
      <c r="B131" s="833">
        <v>99.143490443712437</v>
      </c>
      <c r="C131" s="834" t="s">
        <v>719</v>
      </c>
      <c r="D131" s="867">
        <v>100</v>
      </c>
      <c r="E131" s="833" t="s">
        <v>1041</v>
      </c>
      <c r="F131" s="833" t="s">
        <v>1014</v>
      </c>
      <c r="G131" s="867">
        <v>99.143490443712437</v>
      </c>
      <c r="H131" s="655" t="s">
        <v>1439</v>
      </c>
      <c r="I131" s="837">
        <v>310.73109500000004</v>
      </c>
    </row>
    <row customHeight="1" ht="11.25" r="132" spans="1:9" x14ac:dyDescent="0.2">
      <c r="A132" s="789" t="s">
        <v>514</v>
      </c>
      <c r="B132" s="833">
        <v>2.1757072258579102</v>
      </c>
      <c r="C132" s="834" t="s">
        <v>719</v>
      </c>
      <c r="D132" s="867">
        <v>100</v>
      </c>
      <c r="E132" s="833" t="s">
        <v>1041</v>
      </c>
      <c r="F132" s="833" t="s">
        <v>1014</v>
      </c>
      <c r="G132" s="867">
        <v>2.1757072258579102</v>
      </c>
      <c r="H132" s="655" t="s">
        <v>1439</v>
      </c>
      <c r="I132" s="837">
        <v>22.944829600000002</v>
      </c>
    </row>
    <row customHeight="1" ht="11.25" r="133" spans="1:9"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customHeight="1" ht="11.25" r="134" spans="1:9"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customHeight="1" ht="11.25" r="135" spans="1:9" x14ac:dyDescent="0.2">
      <c r="A135" s="789" t="s">
        <v>124</v>
      </c>
      <c r="B135" s="833">
        <v>0.51188083760000003</v>
      </c>
      <c r="C135" s="834" t="s">
        <v>1438</v>
      </c>
      <c r="D135" s="867">
        <v>500</v>
      </c>
      <c r="E135" s="833" t="s">
        <v>1041</v>
      </c>
      <c r="F135" s="833" t="s">
        <v>1014</v>
      </c>
      <c r="G135" s="867">
        <v>379.28207733428781</v>
      </c>
      <c r="H135" s="655" t="s">
        <v>1014</v>
      </c>
      <c r="I135" s="837">
        <v>0.51188083760000003</v>
      </c>
    </row>
    <row customHeight="1" ht="11.25" r="136" spans="1:9" x14ac:dyDescent="0.2">
      <c r="A136" s="306" t="s">
        <v>125</v>
      </c>
      <c r="B136" s="833">
        <v>105.89472648010802</v>
      </c>
      <c r="C136" s="834" t="s">
        <v>1438</v>
      </c>
      <c r="D136" s="867">
        <v>500</v>
      </c>
      <c r="E136" s="833" t="s">
        <v>1041</v>
      </c>
      <c r="F136" s="833" t="s">
        <v>1014</v>
      </c>
      <c r="G136" s="867">
        <v>771.16303781051113</v>
      </c>
      <c r="H136" s="655" t="s">
        <v>1014</v>
      </c>
      <c r="I136" s="837">
        <v>105.89472648010802</v>
      </c>
    </row>
    <row customHeight="1" ht="11.25" r="137" spans="1:9" x14ac:dyDescent="0.2">
      <c r="A137" s="789" t="s">
        <v>517</v>
      </c>
      <c r="B137" s="833">
        <v>0.78214285714285714</v>
      </c>
      <c r="C137" s="834" t="s">
        <v>719</v>
      </c>
      <c r="D137" s="867">
        <v>1000</v>
      </c>
      <c r="E137" s="833" t="s">
        <v>1041</v>
      </c>
      <c r="F137" s="833">
        <v>0.25</v>
      </c>
      <c r="G137" s="867">
        <v>0.78214285714285714</v>
      </c>
      <c r="H137" s="655" t="s">
        <v>1014</v>
      </c>
      <c r="I137" s="837" t="s">
        <v>1440</v>
      </c>
    </row>
    <row customHeight="1" ht="11.25" r="138" spans="1:9"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customHeight="1" ht="11.25" r="139" spans="1:9" x14ac:dyDescent="0.2">
      <c r="A139" s="789" t="s">
        <v>28</v>
      </c>
      <c r="B139" s="833">
        <v>0.49324285115830596</v>
      </c>
      <c r="C139" s="834" t="s">
        <v>719</v>
      </c>
      <c r="D139" s="867">
        <v>500</v>
      </c>
      <c r="E139" s="833" t="s">
        <v>1041</v>
      </c>
      <c r="F139" s="833" t="s">
        <v>1014</v>
      </c>
      <c r="G139" s="867">
        <v>0.49324285115830596</v>
      </c>
      <c r="H139" s="655" t="s">
        <v>1014</v>
      </c>
      <c r="I139" s="837">
        <v>254.81502602987422</v>
      </c>
    </row>
    <row customHeight="1" ht="11.25" r="140" spans="1:9" x14ac:dyDescent="0.2">
      <c r="A140" s="789" t="s">
        <v>66</v>
      </c>
      <c r="B140" s="833">
        <v>100</v>
      </c>
      <c r="C140" s="834" t="s">
        <v>1441</v>
      </c>
      <c r="D140" s="867">
        <v>100</v>
      </c>
      <c r="E140" s="833" t="s">
        <v>1041</v>
      </c>
      <c r="F140" s="833" t="s">
        <v>1014</v>
      </c>
      <c r="G140" s="867">
        <v>476.82844714786853</v>
      </c>
      <c r="H140" s="655" t="s">
        <v>1439</v>
      </c>
      <c r="I140" s="837">
        <v>2000</v>
      </c>
    </row>
    <row customHeight="1" ht="11.25" r="141" spans="1:9" x14ac:dyDescent="0.2">
      <c r="A141" s="789" t="s">
        <v>65</v>
      </c>
      <c r="B141" s="833">
        <v>260.97470160330187</v>
      </c>
      <c r="C141" s="834" t="s">
        <v>719</v>
      </c>
      <c r="D141" s="867">
        <v>500</v>
      </c>
      <c r="E141" s="833" t="s">
        <v>1041</v>
      </c>
      <c r="F141" s="833" t="s">
        <v>1014</v>
      </c>
      <c r="G141" s="867">
        <v>260.97470160330187</v>
      </c>
      <c r="H141" s="655" t="s">
        <v>1439</v>
      </c>
      <c r="I141" s="837">
        <v>5000</v>
      </c>
    </row>
    <row customHeight="1" ht="11.25" r="142" spans="1:9" x14ac:dyDescent="0.2">
      <c r="A142" s="789" t="s">
        <v>825</v>
      </c>
      <c r="B142" s="833">
        <v>500</v>
      </c>
      <c r="C142" s="834" t="s">
        <v>1441</v>
      </c>
      <c r="D142" s="867">
        <v>500</v>
      </c>
      <c r="E142" s="833" t="s">
        <v>1041</v>
      </c>
      <c r="F142" s="833" t="s">
        <v>1014</v>
      </c>
      <c r="G142" s="867">
        <v>9385.7142857142862</v>
      </c>
      <c r="H142" s="655" t="s">
        <v>1014</v>
      </c>
      <c r="I142" s="837">
        <v>5000</v>
      </c>
    </row>
    <row customHeight="1" ht="11.25" r="143" spans="1:9"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customHeight="1" ht="11.25" r="144" spans="1:9"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customHeight="1" ht="11.25" r="145" spans="1:9"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customHeight="1" ht="11.25" r="146" spans="1:9"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customHeight="1" ht="11.25" r="147" spans="1:9" x14ac:dyDescent="0.2">
      <c r="A147" s="789" t="s">
        <v>520</v>
      </c>
      <c r="B147" s="833">
        <v>4.5069028304000005</v>
      </c>
      <c r="C147" s="834" t="s">
        <v>1438</v>
      </c>
      <c r="D147" s="867">
        <v>100</v>
      </c>
      <c r="E147" s="833" t="s">
        <v>1041</v>
      </c>
      <c r="F147" s="833" t="s">
        <v>1014</v>
      </c>
      <c r="G147" s="867">
        <v>1264.2595039500575</v>
      </c>
      <c r="H147" s="655" t="s">
        <v>1014</v>
      </c>
      <c r="I147" s="837">
        <v>4.5069028304000005</v>
      </c>
    </row>
    <row customHeight="1" ht="11.25" r="148" spans="1:9" x14ac:dyDescent="0.2">
      <c r="A148" s="789" t="s">
        <v>521</v>
      </c>
      <c r="B148" s="833">
        <v>2.4672233898</v>
      </c>
      <c r="C148" s="834" t="s">
        <v>1438</v>
      </c>
      <c r="D148" s="867">
        <v>500</v>
      </c>
      <c r="E148" s="833" t="s">
        <v>1041</v>
      </c>
      <c r="F148" s="833" t="s">
        <v>1014</v>
      </c>
      <c r="G148" s="867">
        <v>12.642735911142926</v>
      </c>
      <c r="H148" s="655" t="s">
        <v>1014</v>
      </c>
      <c r="I148" s="837">
        <v>2.4672233898</v>
      </c>
    </row>
    <row customHeight="1" ht="11.25" r="149" spans="1:9" x14ac:dyDescent="0.2">
      <c r="A149" s="306" t="s">
        <v>126</v>
      </c>
      <c r="B149" s="833">
        <v>12.184769044617401</v>
      </c>
      <c r="C149" s="834" t="s">
        <v>1438</v>
      </c>
      <c r="D149" s="867">
        <v>1000</v>
      </c>
      <c r="E149" s="833" t="s">
        <v>1041</v>
      </c>
      <c r="F149" s="833" t="s">
        <v>1014</v>
      </c>
      <c r="G149" s="867">
        <v>126.42735911142927</v>
      </c>
      <c r="H149" s="655" t="s">
        <v>1014</v>
      </c>
      <c r="I149" s="837">
        <v>12.184769044617401</v>
      </c>
    </row>
    <row customHeight="1" ht="11.25" r="150" spans="1:9" x14ac:dyDescent="0.2">
      <c r="A150" s="789" t="s">
        <v>127</v>
      </c>
      <c r="B150" s="833">
        <v>7.8569612505990012</v>
      </c>
      <c r="C150" s="834" t="s">
        <v>1438</v>
      </c>
      <c r="D150" s="867">
        <v>500</v>
      </c>
      <c r="E150" s="833" t="s">
        <v>1041</v>
      </c>
      <c r="F150" s="833" t="s">
        <v>1014</v>
      </c>
      <c r="G150" s="867">
        <v>101.14188728914341</v>
      </c>
      <c r="H150" s="655" t="s">
        <v>1014</v>
      </c>
      <c r="I150" s="837">
        <v>7.8569612505990012</v>
      </c>
    </row>
    <row customHeight="1" ht="11.25" r="151" spans="1:9" x14ac:dyDescent="0.2">
      <c r="A151" s="789" t="s">
        <v>128</v>
      </c>
      <c r="B151" s="833">
        <v>1.5940137128402977E-3</v>
      </c>
      <c r="C151" s="834" t="s">
        <v>719</v>
      </c>
      <c r="D151" s="867">
        <v>100</v>
      </c>
      <c r="E151" s="833" t="s">
        <v>1041</v>
      </c>
      <c r="F151" s="833" t="s">
        <v>1014</v>
      </c>
      <c r="G151" s="867">
        <v>1.5940137128402977E-3</v>
      </c>
      <c r="H151" s="655" t="s">
        <v>1439</v>
      </c>
      <c r="I151" s="837">
        <v>2.9866451999999999</v>
      </c>
    </row>
    <row customHeight="1" ht="11.25" r="152" spans="1:9"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customHeight="1" ht="11.25" r="153" spans="1:9" x14ac:dyDescent="0.2">
      <c r="A153" s="789" t="s">
        <v>643</v>
      </c>
      <c r="B153" s="833">
        <v>55.787894350000002</v>
      </c>
      <c r="C153" s="834" t="s">
        <v>1438</v>
      </c>
      <c r="D153" s="867">
        <v>100</v>
      </c>
      <c r="E153" s="833" t="s">
        <v>1041</v>
      </c>
      <c r="F153" s="833" t="s">
        <v>1014</v>
      </c>
      <c r="G153" s="867">
        <v>90.290661719233142</v>
      </c>
      <c r="H153" s="655" t="s">
        <v>1014</v>
      </c>
      <c r="I153" s="837">
        <v>55.787894350000002</v>
      </c>
    </row>
    <row customHeight="1" ht="11.25" r="154" spans="1:9" x14ac:dyDescent="0.2">
      <c r="A154" s="306" t="s">
        <v>999</v>
      </c>
      <c r="B154" s="833">
        <v>7.5432070893285008</v>
      </c>
      <c r="C154" s="834" t="s">
        <v>1438</v>
      </c>
      <c r="D154" s="867">
        <v>500</v>
      </c>
      <c r="E154" s="833" t="s">
        <v>1041</v>
      </c>
      <c r="F154" s="833" t="s">
        <v>1014</v>
      </c>
      <c r="G154" s="867">
        <v>449.03985437165932</v>
      </c>
      <c r="H154" s="655" t="s">
        <v>1014</v>
      </c>
      <c r="I154" s="837">
        <v>7.5432070893285008</v>
      </c>
    </row>
    <row customHeight="1" ht="11.25" r="155" spans="1:9" x14ac:dyDescent="0.2">
      <c r="A155" s="306" t="s">
        <v>644</v>
      </c>
      <c r="B155" s="833">
        <v>30.661203968900935</v>
      </c>
      <c r="C155" s="834" t="s">
        <v>1438</v>
      </c>
      <c r="D155" s="867">
        <v>500</v>
      </c>
      <c r="E155" s="833" t="s">
        <v>1041</v>
      </c>
      <c r="F155" s="833" t="s">
        <v>1014</v>
      </c>
      <c r="G155" s="867">
        <v>31.237531954550995</v>
      </c>
      <c r="H155" s="655" t="s">
        <v>1014</v>
      </c>
      <c r="I155" s="837">
        <v>30.661203968900935</v>
      </c>
    </row>
    <row customHeight="1" ht="11.25" r="156" spans="1:9" x14ac:dyDescent="0.2">
      <c r="A156" s="306" t="s">
        <v>646</v>
      </c>
      <c r="B156" s="833">
        <v>7.2694180429212993</v>
      </c>
      <c r="C156" s="834" t="s">
        <v>719</v>
      </c>
      <c r="D156" s="867">
        <v>500</v>
      </c>
      <c r="E156" s="833" t="s">
        <v>1041</v>
      </c>
      <c r="F156" s="833" t="s">
        <v>1014</v>
      </c>
      <c r="G156" s="867">
        <v>7.2694180429212993</v>
      </c>
      <c r="H156" s="655" t="s">
        <v>1014</v>
      </c>
      <c r="I156" s="837">
        <v>98.026347372870006</v>
      </c>
    </row>
    <row customHeight="1" ht="11.25" r="157" spans="1:9" x14ac:dyDescent="0.2">
      <c r="A157" s="789" t="s">
        <v>522</v>
      </c>
      <c r="B157" s="833">
        <v>770</v>
      </c>
      <c r="C157" s="834" t="s">
        <v>400</v>
      </c>
      <c r="D157" s="867">
        <v>1000</v>
      </c>
      <c r="E157" s="833" t="s">
        <v>1041</v>
      </c>
      <c r="F157" s="833">
        <v>770</v>
      </c>
      <c r="G157" s="867">
        <v>77.999214351185017</v>
      </c>
      <c r="H157" s="655" t="s">
        <v>1014</v>
      </c>
      <c r="I157" s="837" t="s">
        <v>1440</v>
      </c>
    </row>
    <row customHeight="1" ht="11.25" r="158" spans="1:9"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customHeight="1" ht="11.25" r="159" spans="1:9"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customHeight="1" ht="11.25" r="160" spans="1:9" thickBot="1" x14ac:dyDescent="0.25">
      <c r="A160" s="789" t="s">
        <v>525</v>
      </c>
      <c r="B160" s="833">
        <v>1000</v>
      </c>
      <c r="C160" s="834" t="s">
        <v>1441</v>
      </c>
      <c r="D160" s="867">
        <v>1000</v>
      </c>
      <c r="E160" s="833" t="s">
        <v>1041</v>
      </c>
      <c r="F160" s="833">
        <v>349</v>
      </c>
      <c r="G160" s="867">
        <v>4692.8571428571431</v>
      </c>
      <c r="H160" s="655" t="s">
        <v>1014</v>
      </c>
      <c r="I160" s="872" t="s">
        <v>1440</v>
      </c>
    </row>
    <row customHeight="1" ht="22.5" r="161" spans="1:9" thickTop="1" x14ac:dyDescent="0.2">
      <c r="A161" s="759" t="s">
        <v>656</v>
      </c>
      <c r="B161" s="833" t="s">
        <v>527</v>
      </c>
      <c r="C161" s="833" t="s">
        <v>381</v>
      </c>
      <c r="D161" s="867" t="s">
        <v>381</v>
      </c>
      <c r="E161" s="833" t="s">
        <v>381</v>
      </c>
      <c r="F161" s="833" t="s">
        <v>381</v>
      </c>
      <c r="G161" s="836" t="s">
        <v>381</v>
      </c>
      <c r="H161" s="655" t="s">
        <v>381</v>
      </c>
      <c r="I161" s="869" t="s">
        <v>381</v>
      </c>
    </row>
    <row customHeight="1" ht="11.25" r="162" spans="1:9" thickBot="1" x14ac:dyDescent="0.25">
      <c r="A162" s="319" t="s">
        <v>657</v>
      </c>
      <c r="B162" s="843" t="s">
        <v>382</v>
      </c>
      <c r="C162" s="843" t="s">
        <v>381</v>
      </c>
      <c r="D162" s="844"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277"/>
      <c r="E164" s="276"/>
      <c r="F164" s="277"/>
      <c r="G164" s="277"/>
      <c r="H164" s="277"/>
      <c r="I164" s="766"/>
    </row>
    <row customHeight="1" ht="11.25" r="165" spans="1:9" x14ac:dyDescent="0.2">
      <c r="A165" s="66"/>
      <c r="B165" s="277"/>
      <c r="C165" s="277"/>
      <c r="D165" s="277"/>
      <c r="E165" s="276"/>
      <c r="F165" s="277"/>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ht="10.8" r="171" spans="1:9" thickTop="1" x14ac:dyDescent="0.2"/>
  </sheetData>
  <sheetProtection algorithmName="SHA-512" hashValue="F+e0YACHQ/Esqb4+RdjzMPRk6Z6/qlAcUAMCrfqNOZ0wbgVNG6hJXb7yetELYF8PoJSlQGamtlNDSkZ4alqKlg==" objects="1" saltValue="bTAds36nOVRDjk8VEb+ODg=="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8.6640625" defaultRowHeight="10.199999999999999" x14ac:dyDescent="0.2"/>
  <cols>
    <col min="1" max="1" customWidth="true" style="294" width="40.6640625" collapsed="false"/>
    <col min="2" max="2" customWidth="true" style="771" width="12.109375" collapsed="false"/>
    <col min="3" max="3" customWidth="true" style="771" width="19.6640625" collapsed="false"/>
    <col min="4" max="4" customWidth="true" style="294" width="13.6640625" collapsed="false"/>
    <col min="5" max="5" customWidth="true" style="294" width="13.5546875" collapsed="false"/>
    <col min="6" max="6" customWidth="true" style="294" width="11.88671875" collapsed="false"/>
    <col min="7" max="7" customWidth="true" style="294" width="13.5546875" collapsed="false"/>
    <col min="8" max="8" customWidth="true" style="294" width="11.44140625" collapsed="false"/>
    <col min="9" max="9" customWidth="true" style="859" width="12.6640625" collapsed="false"/>
    <col min="10" max="16384" style="294" width="8.6640625" collapsed="false"/>
  </cols>
  <sheetData>
    <row customFormat="1" ht="46.8" r="1" s="804" spans="1:11" x14ac:dyDescent="0.3">
      <c r="A1" s="315" t="s">
        <v>537</v>
      </c>
      <c r="B1" s="801"/>
      <c r="C1" s="801"/>
      <c r="D1" s="801"/>
      <c r="E1" s="802"/>
      <c r="F1" s="803"/>
      <c r="G1" s="803"/>
      <c r="H1" s="801"/>
      <c r="I1" s="801"/>
      <c r="J1" s="801"/>
      <c r="K1" s="297"/>
    </row>
    <row customFormat="1" customHeight="1" ht="15.9" r="2" s="301" spans="1:11" thickBot="1" x14ac:dyDescent="0.25">
      <c r="A2" s="873"/>
      <c r="B2" s="801"/>
      <c r="C2" s="801"/>
      <c r="D2" s="874"/>
      <c r="E2" s="874"/>
      <c r="F2" s="874"/>
      <c r="G2" s="874"/>
      <c r="H2" s="874"/>
      <c r="I2" s="801"/>
    </row>
    <row customFormat="1" customHeight="1" ht="14.1" r="3" s="864" spans="1:11" thickBot="1" thickTop="1" x14ac:dyDescent="0.25">
      <c r="A3" s="860"/>
      <c r="B3" s="807" t="s">
        <v>895</v>
      </c>
      <c r="C3" s="861"/>
      <c r="D3" s="862"/>
      <c r="E3" s="862"/>
      <c r="F3" s="863"/>
      <c r="G3" s="862"/>
      <c r="H3" s="862"/>
      <c r="I3" s="745"/>
    </row>
    <row customFormat="1" customHeight="1" ht="39" r="4" s="864" spans="1:11" thickBot="1" thickTop="1" x14ac:dyDescent="0.25">
      <c r="A4" s="1638" t="s">
        <v>242</v>
      </c>
      <c r="B4" s="1643" t="s">
        <v>896</v>
      </c>
      <c r="C4" s="812"/>
      <c r="D4" s="1641" t="s">
        <v>968</v>
      </c>
      <c r="E4" s="1636" t="s">
        <v>1091</v>
      </c>
      <c r="F4" s="1636" t="s">
        <v>400</v>
      </c>
      <c r="G4" s="813" t="s">
        <v>966</v>
      </c>
      <c r="H4" s="814"/>
      <c r="I4" s="815" t="s">
        <v>410</v>
      </c>
    </row>
    <row customFormat="1" customHeight="1" ht="45.75" r="5" s="864" spans="1:11" x14ac:dyDescent="0.2">
      <c r="A5" s="1638"/>
      <c r="B5" s="1644"/>
      <c r="C5" s="816"/>
      <c r="D5" s="1642"/>
      <c r="E5" s="1637"/>
      <c r="F5" s="1637"/>
      <c r="G5" s="817" t="s">
        <v>647</v>
      </c>
      <c r="H5" s="818" t="s">
        <v>588</v>
      </c>
      <c r="I5" s="819" t="s">
        <v>81</v>
      </c>
    </row>
    <row customFormat="1" ht="10.8" r="6" s="864" spans="1:11" thickBot="1" x14ac:dyDescent="0.25">
      <c r="A6" s="1646"/>
      <c r="B6" s="1645"/>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827">
        <v>1000</v>
      </c>
      <c r="E7" s="827" t="s">
        <v>1041</v>
      </c>
      <c r="F7" s="827" t="s">
        <v>1014</v>
      </c>
      <c r="G7" s="784">
        <v>655.66366759501079</v>
      </c>
      <c r="H7" s="831">
        <v>118.02725999999998</v>
      </c>
      <c r="I7" s="832">
        <v>118.02733726415093</v>
      </c>
    </row>
    <row customFormat="1" customHeight="1" ht="11.25" r="8" s="804" spans="1:11" x14ac:dyDescent="0.2">
      <c r="A8" s="279" t="s">
        <v>590</v>
      </c>
      <c r="B8" s="833">
        <v>5.5120019500000001</v>
      </c>
      <c r="C8" s="834" t="s">
        <v>1438</v>
      </c>
      <c r="D8" s="833">
        <v>500</v>
      </c>
      <c r="E8" s="833" t="s">
        <v>1041</v>
      </c>
      <c r="F8" s="833" t="s">
        <v>1014</v>
      </c>
      <c r="G8" s="788">
        <v>339.48905290891071</v>
      </c>
      <c r="H8" s="655" t="s">
        <v>1439</v>
      </c>
      <c r="I8" s="837">
        <v>5.5120019500000001</v>
      </c>
    </row>
    <row customFormat="1" customHeight="1" ht="11.25" r="9" s="804" spans="1:11" x14ac:dyDescent="0.2">
      <c r="A9" s="279" t="s">
        <v>591</v>
      </c>
      <c r="B9" s="833">
        <v>0.9234675</v>
      </c>
      <c r="C9" s="834" t="s">
        <v>1438</v>
      </c>
      <c r="D9" s="833">
        <v>500</v>
      </c>
      <c r="E9" s="833" t="s">
        <v>1041</v>
      </c>
      <c r="F9" s="833" t="s">
        <v>1014</v>
      </c>
      <c r="G9" s="788">
        <v>12266.656272829496</v>
      </c>
      <c r="H9" s="655">
        <v>13975.465867689663</v>
      </c>
      <c r="I9" s="837">
        <v>0.9234675</v>
      </c>
    </row>
    <row customFormat="1" customHeight="1" ht="11.25" r="10" s="804" spans="1:11" x14ac:dyDescent="0.2">
      <c r="A10" s="279" t="s">
        <v>592</v>
      </c>
      <c r="B10" s="833">
        <v>3.8715485119258415</v>
      </c>
      <c r="C10" s="834" t="s">
        <v>719</v>
      </c>
      <c r="D10" s="833">
        <v>1000</v>
      </c>
      <c r="E10" s="833" t="s">
        <v>1041</v>
      </c>
      <c r="F10" s="833" t="s">
        <v>1014</v>
      </c>
      <c r="G10" s="788">
        <v>3.8715485119258415</v>
      </c>
      <c r="H10" s="655" t="s">
        <v>1014</v>
      </c>
      <c r="I10" s="837">
        <v>8.3677457928301884</v>
      </c>
    </row>
    <row customFormat="1" customHeight="1" ht="11.25" r="11" s="804" spans="1:11" x14ac:dyDescent="0.2">
      <c r="A11" s="279" t="s">
        <v>171</v>
      </c>
      <c r="B11" s="833">
        <v>49.756850427759993</v>
      </c>
      <c r="C11" s="834" t="s">
        <v>1438</v>
      </c>
      <c r="D11" s="833">
        <v>500</v>
      </c>
      <c r="E11" s="833" t="s">
        <v>1041</v>
      </c>
      <c r="F11" s="833" t="s">
        <v>1014</v>
      </c>
      <c r="G11" s="788">
        <v>113.78462320028632</v>
      </c>
      <c r="H11" s="655" t="s">
        <v>1014</v>
      </c>
      <c r="I11" s="837">
        <v>49.756850427759993</v>
      </c>
    </row>
    <row customFormat="1" customHeight="1" ht="11.25" r="12" s="804" spans="1:11" x14ac:dyDescent="0.2">
      <c r="A12" s="305" t="s">
        <v>172</v>
      </c>
      <c r="B12" s="833">
        <v>0.84560400368695798</v>
      </c>
      <c r="C12" s="834" t="s">
        <v>1438</v>
      </c>
      <c r="D12" s="833">
        <v>500</v>
      </c>
      <c r="E12" s="833" t="s">
        <v>1041</v>
      </c>
      <c r="F12" s="833" t="s">
        <v>1014</v>
      </c>
      <c r="G12" s="788">
        <v>30.846521512420448</v>
      </c>
      <c r="H12" s="655" t="s">
        <v>1014</v>
      </c>
      <c r="I12" s="837">
        <v>0.84560400368695798</v>
      </c>
    </row>
    <row customFormat="1" customHeight="1" ht="11.25" r="13" s="804" spans="1:11" x14ac:dyDescent="0.2">
      <c r="A13" s="305" t="s">
        <v>103</v>
      </c>
      <c r="B13" s="833">
        <v>0.51675800225314095</v>
      </c>
      <c r="C13" s="834" t="s">
        <v>1438</v>
      </c>
      <c r="D13" s="833">
        <v>500</v>
      </c>
      <c r="E13" s="833" t="s">
        <v>1041</v>
      </c>
      <c r="F13" s="833" t="s">
        <v>1014</v>
      </c>
      <c r="G13" s="788">
        <v>30.631516977623185</v>
      </c>
      <c r="H13" s="655" t="s">
        <v>1014</v>
      </c>
      <c r="I13" s="837">
        <v>0.51675800225314095</v>
      </c>
    </row>
    <row customFormat="1" customHeight="1" ht="11.25" r="14" s="804" spans="1:11" x14ac:dyDescent="0.2">
      <c r="A14" s="279" t="s">
        <v>593</v>
      </c>
      <c r="B14" s="833">
        <v>4.2251984613333331</v>
      </c>
      <c r="C14" s="834" t="s">
        <v>718</v>
      </c>
      <c r="D14" s="833">
        <v>500</v>
      </c>
      <c r="E14" s="833" t="s">
        <v>1041</v>
      </c>
      <c r="F14" s="833" t="s">
        <v>1014</v>
      </c>
      <c r="G14" s="788">
        <v>3497.7347371954179</v>
      </c>
      <c r="H14" s="655">
        <v>4.2251984613333331</v>
      </c>
      <c r="I14" s="837">
        <v>4.2251987225786163</v>
      </c>
    </row>
    <row customFormat="1" customHeight="1" ht="11.25" r="15" s="804" spans="1:11" x14ac:dyDescent="0.2">
      <c r="A15" s="279" t="s">
        <v>594</v>
      </c>
      <c r="B15" s="833">
        <v>6.2571428571428571</v>
      </c>
      <c r="C15" s="834" t="s">
        <v>719</v>
      </c>
      <c r="D15" s="833">
        <v>1000</v>
      </c>
      <c r="E15" s="833" t="s">
        <v>1041</v>
      </c>
      <c r="F15" s="833">
        <v>2.4</v>
      </c>
      <c r="G15" s="788">
        <v>6.2571428571428571</v>
      </c>
      <c r="H15" s="655" t="s">
        <v>1014</v>
      </c>
      <c r="I15" s="837" t="s">
        <v>1440</v>
      </c>
    </row>
    <row customFormat="1" customHeight="1" ht="11.25" r="16" s="804" spans="1:11" x14ac:dyDescent="0.2">
      <c r="A16" s="279" t="s">
        <v>731</v>
      </c>
      <c r="B16" s="833">
        <v>24</v>
      </c>
      <c r="C16" s="834" t="s">
        <v>400</v>
      </c>
      <c r="D16" s="833">
        <v>1000</v>
      </c>
      <c r="E16" s="833" t="s">
        <v>1041</v>
      </c>
      <c r="F16" s="833">
        <v>24</v>
      </c>
      <c r="G16" s="788">
        <v>23</v>
      </c>
      <c r="H16" s="655" t="s">
        <v>1014</v>
      </c>
      <c r="I16" s="837" t="s">
        <v>1440</v>
      </c>
    </row>
    <row customFormat="1" customHeight="1" ht="11.25" r="17" s="804" spans="1:9" x14ac:dyDescent="0.2">
      <c r="A17" s="279" t="s">
        <v>104</v>
      </c>
      <c r="B17" s="833">
        <v>0.44720417876160007</v>
      </c>
      <c r="C17" s="834" t="s">
        <v>1438</v>
      </c>
      <c r="D17" s="833">
        <v>500</v>
      </c>
      <c r="E17" s="833" t="s">
        <v>1041</v>
      </c>
      <c r="F17" s="833" t="s">
        <v>1014</v>
      </c>
      <c r="G17" s="788">
        <v>2.3590850627904421</v>
      </c>
      <c r="H17" s="655" t="s">
        <v>1014</v>
      </c>
      <c r="I17" s="837">
        <v>0.44720417876160007</v>
      </c>
    </row>
    <row customFormat="1" customHeight="1" ht="11.25" r="18" s="804" spans="1:9" x14ac:dyDescent="0.2">
      <c r="A18" s="279" t="s">
        <v>732</v>
      </c>
      <c r="B18" s="833">
        <v>1000</v>
      </c>
      <c r="C18" s="834" t="s">
        <v>1441</v>
      </c>
      <c r="D18" s="833">
        <v>1000</v>
      </c>
      <c r="E18" s="833" t="s">
        <v>1041</v>
      </c>
      <c r="F18" s="833">
        <v>690</v>
      </c>
      <c r="G18" s="788">
        <v>3061.0483042137716</v>
      </c>
      <c r="H18" s="655" t="s">
        <v>1014</v>
      </c>
      <c r="I18" s="837" t="s">
        <v>1440</v>
      </c>
    </row>
    <row customFormat="1" customHeight="1" ht="11.25" r="19" s="804" spans="1:9" x14ac:dyDescent="0.2">
      <c r="A19" s="279" t="s">
        <v>1245</v>
      </c>
      <c r="B19" s="833">
        <v>7.8132880042840729E-3</v>
      </c>
      <c r="C19" s="834" t="s">
        <v>1438</v>
      </c>
      <c r="D19" s="833">
        <v>1000</v>
      </c>
      <c r="E19" s="833" t="s">
        <v>1041</v>
      </c>
      <c r="F19" s="833" t="s">
        <v>1014</v>
      </c>
      <c r="G19" s="788">
        <v>632.13679555714634</v>
      </c>
      <c r="H19" s="655" t="s">
        <v>1014</v>
      </c>
      <c r="I19" s="837">
        <v>7.8132880042840729E-3</v>
      </c>
    </row>
    <row customFormat="1" customHeight="1" ht="11.25" r="20" s="804" spans="1:9" x14ac:dyDescent="0.2">
      <c r="A20" s="279" t="s">
        <v>733</v>
      </c>
      <c r="B20" s="833">
        <v>0.76939408284023669</v>
      </c>
      <c r="C20" s="834" t="s">
        <v>718</v>
      </c>
      <c r="D20" s="833">
        <v>500</v>
      </c>
      <c r="E20" s="833" t="s">
        <v>1041</v>
      </c>
      <c r="F20" s="833" t="s">
        <v>1014</v>
      </c>
      <c r="G20" s="788">
        <v>1.2499138897690478</v>
      </c>
      <c r="H20" s="655">
        <v>0.76939408284023669</v>
      </c>
      <c r="I20" s="837">
        <v>4.2537009600000006</v>
      </c>
    </row>
    <row customFormat="1" customHeight="1" ht="11.25" r="21" s="804" spans="1:9" x14ac:dyDescent="0.2">
      <c r="A21" s="279" t="s">
        <v>734</v>
      </c>
      <c r="B21" s="833">
        <v>9.9781008719534601</v>
      </c>
      <c r="C21" s="834" t="s">
        <v>1438</v>
      </c>
      <c r="D21" s="833">
        <v>500</v>
      </c>
      <c r="E21" s="833" t="s">
        <v>1041</v>
      </c>
      <c r="F21" s="833" t="s">
        <v>1014</v>
      </c>
      <c r="G21" s="788">
        <v>15.673976358589249</v>
      </c>
      <c r="H21" s="655" t="s">
        <v>1014</v>
      </c>
      <c r="I21" s="837">
        <v>9.9781008719534601</v>
      </c>
    </row>
    <row customFormat="1" customHeight="1" ht="11.25" r="22" s="804" spans="1:9" x14ac:dyDescent="0.2">
      <c r="A22" s="279" t="s">
        <v>735</v>
      </c>
      <c r="B22" s="833">
        <v>1.5729635400013695</v>
      </c>
      <c r="C22" s="834" t="s">
        <v>719</v>
      </c>
      <c r="D22" s="833">
        <v>500</v>
      </c>
      <c r="E22" s="833" t="s">
        <v>1041</v>
      </c>
      <c r="F22" s="833" t="s">
        <v>1014</v>
      </c>
      <c r="G22" s="788">
        <v>1.5729635400013695</v>
      </c>
      <c r="H22" s="655" t="s">
        <v>1014</v>
      </c>
      <c r="I22" s="837">
        <v>5.8505041713132</v>
      </c>
    </row>
    <row customFormat="1" customHeight="1" ht="11.25" r="23" s="804" spans="1:9" x14ac:dyDescent="0.2">
      <c r="A23" s="279" t="s">
        <v>736</v>
      </c>
      <c r="B23" s="833">
        <v>15.729635400013695</v>
      </c>
      <c r="C23" s="834" t="s">
        <v>719</v>
      </c>
      <c r="D23" s="833">
        <v>500</v>
      </c>
      <c r="E23" s="833" t="s">
        <v>1041</v>
      </c>
      <c r="F23" s="833" t="s">
        <v>1014</v>
      </c>
      <c r="G23" s="788">
        <v>15.729635400013695</v>
      </c>
      <c r="H23" s="655" t="s">
        <v>1014</v>
      </c>
      <c r="I23" s="837">
        <v>67.660274785701603</v>
      </c>
    </row>
    <row customFormat="1" customHeight="1" ht="11.25" r="24" s="804" spans="1:9" x14ac:dyDescent="0.2">
      <c r="A24" s="279" t="s">
        <v>737</v>
      </c>
      <c r="B24" s="833">
        <v>34.528000116195038</v>
      </c>
      <c r="C24" s="834" t="s">
        <v>1438</v>
      </c>
      <c r="D24" s="833">
        <v>500</v>
      </c>
      <c r="E24" s="833" t="s">
        <v>1041</v>
      </c>
      <c r="F24" s="833" t="s">
        <v>1014</v>
      </c>
      <c r="G24" s="788">
        <v>478.19569558367709</v>
      </c>
      <c r="H24" s="655" t="s">
        <v>1014</v>
      </c>
      <c r="I24" s="837">
        <v>34.528000116195038</v>
      </c>
    </row>
    <row customFormat="1" customHeight="1" ht="11.25" r="25" s="804" spans="1:9" x14ac:dyDescent="0.2">
      <c r="A25" s="279" t="s">
        <v>738</v>
      </c>
      <c r="B25" s="833">
        <v>39.003361440024008</v>
      </c>
      <c r="C25" s="834" t="s">
        <v>1438</v>
      </c>
      <c r="D25" s="833">
        <v>500</v>
      </c>
      <c r="E25" s="833" t="s">
        <v>1041</v>
      </c>
      <c r="F25" s="833" t="s">
        <v>1014</v>
      </c>
      <c r="G25" s="788">
        <v>157.27859190503591</v>
      </c>
      <c r="H25" s="655" t="s">
        <v>1014</v>
      </c>
      <c r="I25" s="837">
        <v>39.003361440024008</v>
      </c>
    </row>
    <row customFormat="1" customHeight="1" ht="11.25" r="26" s="804" spans="1:9" x14ac:dyDescent="0.2">
      <c r="A26" s="279" t="s">
        <v>136</v>
      </c>
      <c r="B26" s="833">
        <v>31.114129015408725</v>
      </c>
      <c r="C26" s="834" t="s">
        <v>719</v>
      </c>
      <c r="D26" s="833">
        <v>1000</v>
      </c>
      <c r="E26" s="833" t="s">
        <v>1041</v>
      </c>
      <c r="F26" s="833">
        <v>3</v>
      </c>
      <c r="G26" s="788">
        <v>31.114129015408725</v>
      </c>
      <c r="H26" s="655" t="s">
        <v>1014</v>
      </c>
      <c r="I26" s="837" t="s">
        <v>1440</v>
      </c>
    </row>
    <row customFormat="1" customHeight="1" ht="11.25" r="27" s="804" spans="1:9" x14ac:dyDescent="0.2">
      <c r="A27" s="279" t="s">
        <v>243</v>
      </c>
      <c r="B27" s="833">
        <v>10.157103856679932</v>
      </c>
      <c r="C27" s="834" t="s">
        <v>719</v>
      </c>
      <c r="D27" s="833">
        <v>500</v>
      </c>
      <c r="E27" s="833" t="s">
        <v>1041</v>
      </c>
      <c r="F27" s="833" t="s">
        <v>1014</v>
      </c>
      <c r="G27" s="788">
        <v>10.157103856679932</v>
      </c>
      <c r="H27" s="655" t="s">
        <v>1439</v>
      </c>
      <c r="I27" s="837">
        <v>230.95592832704406</v>
      </c>
    </row>
    <row customFormat="1" customHeight="1" ht="11.25" r="28" s="804" spans="1:9"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customFormat="1" customHeight="1" ht="11.25" r="29" s="804" spans="1:9" x14ac:dyDescent="0.2">
      <c r="A29" s="789" t="s">
        <v>1177</v>
      </c>
      <c r="B29" s="833">
        <v>4.0411040595122452E-3</v>
      </c>
      <c r="C29" s="834" t="s">
        <v>1438</v>
      </c>
      <c r="D29" s="833">
        <v>500</v>
      </c>
      <c r="E29" s="833" t="s">
        <v>1041</v>
      </c>
      <c r="F29" s="833" t="s">
        <v>1014</v>
      </c>
      <c r="G29" s="788">
        <v>3.7727044253347715</v>
      </c>
      <c r="H29" s="655" t="s">
        <v>1439</v>
      </c>
      <c r="I29" s="837">
        <v>4.0411040595122452E-3</v>
      </c>
    </row>
    <row customFormat="1" customHeight="1" ht="11.25" r="30" s="804" spans="1:9" x14ac:dyDescent="0.2">
      <c r="A30" s="279" t="s">
        <v>138</v>
      </c>
      <c r="B30" s="833">
        <v>38.755453401329738</v>
      </c>
      <c r="C30" s="834" t="s">
        <v>719</v>
      </c>
      <c r="D30" s="833">
        <v>500</v>
      </c>
      <c r="E30" s="833" t="s">
        <v>1041</v>
      </c>
      <c r="F30" s="833" t="s">
        <v>1014</v>
      </c>
      <c r="G30" s="788">
        <v>38.755453401329738</v>
      </c>
      <c r="H30" s="655" t="s">
        <v>1014</v>
      </c>
      <c r="I30" s="837">
        <v>193.77900056224536</v>
      </c>
    </row>
    <row customFormat="1" customHeight="1" ht="11.25" r="31" s="804" spans="1:9" x14ac:dyDescent="0.2">
      <c r="A31" s="279" t="s">
        <v>139</v>
      </c>
      <c r="B31" s="833">
        <v>1000</v>
      </c>
      <c r="C31" s="834" t="s">
        <v>1441</v>
      </c>
      <c r="D31" s="833">
        <v>1000</v>
      </c>
      <c r="E31" s="833" t="s">
        <v>1041</v>
      </c>
      <c r="F31" s="833" t="s">
        <v>1014</v>
      </c>
      <c r="G31" s="788">
        <v>3126.8470643815126</v>
      </c>
      <c r="H31" s="655" t="s">
        <v>1014</v>
      </c>
      <c r="I31" s="837" t="s">
        <v>1440</v>
      </c>
    </row>
    <row customFormat="1" customHeight="1" ht="11.25" r="32" s="804" spans="1:9"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customFormat="1" customHeight="1" ht="11.25" r="33" s="804" spans="1:9" x14ac:dyDescent="0.2">
      <c r="A33" s="279" t="s">
        <v>141</v>
      </c>
      <c r="B33" s="833">
        <v>1.985797</v>
      </c>
      <c r="C33" s="834" t="s">
        <v>1438</v>
      </c>
      <c r="D33" s="833">
        <v>500</v>
      </c>
      <c r="E33" s="833" t="s">
        <v>1041</v>
      </c>
      <c r="F33" s="833" t="s">
        <v>1014</v>
      </c>
      <c r="G33" s="788">
        <v>20.496348071787974</v>
      </c>
      <c r="H33" s="655" t="s">
        <v>1014</v>
      </c>
      <c r="I33" s="837">
        <v>1.985797</v>
      </c>
    </row>
    <row customFormat="1" customHeight="1" ht="11.25" r="34" s="804" spans="1:9" x14ac:dyDescent="0.2">
      <c r="A34" s="279" t="s">
        <v>142</v>
      </c>
      <c r="B34" s="833">
        <v>0.22290445714285717</v>
      </c>
      <c r="C34" s="834" t="s">
        <v>718</v>
      </c>
      <c r="D34" s="833">
        <v>500</v>
      </c>
      <c r="E34" s="833" t="s">
        <v>1041</v>
      </c>
      <c r="F34" s="833" t="s">
        <v>1014</v>
      </c>
      <c r="G34" s="788">
        <v>1.4804696915468301</v>
      </c>
      <c r="H34" s="655">
        <v>0.22290445714285717</v>
      </c>
      <c r="I34" s="837">
        <v>0.76008991999999997</v>
      </c>
    </row>
    <row customFormat="1" customHeight="1" ht="11.25" r="35" s="804" spans="1:9" x14ac:dyDescent="0.2">
      <c r="A35" s="279" t="s">
        <v>143</v>
      </c>
      <c r="B35" s="833">
        <v>14.215161571366792</v>
      </c>
      <c r="C35" s="834" t="s">
        <v>719</v>
      </c>
      <c r="D35" s="833">
        <v>1000</v>
      </c>
      <c r="E35" s="833" t="s">
        <v>1041</v>
      </c>
      <c r="F35" s="833">
        <v>2.2999999999999998</v>
      </c>
      <c r="G35" s="788">
        <v>14.215161571366792</v>
      </c>
      <c r="H35" s="655" t="s">
        <v>1014</v>
      </c>
      <c r="I35" s="837" t="s">
        <v>1440</v>
      </c>
    </row>
    <row customFormat="1" customHeight="1" ht="11.25" r="36" s="804" spans="1:9"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customFormat="1" customHeight="1" ht="11.25" r="37" s="804" spans="1:9" x14ac:dyDescent="0.2">
      <c r="A37" s="279" t="s">
        <v>655</v>
      </c>
      <c r="B37" s="833">
        <v>17.200211477720551</v>
      </c>
      <c r="C37" s="834" t="s">
        <v>719</v>
      </c>
      <c r="D37" s="833">
        <v>1000</v>
      </c>
      <c r="E37" s="833" t="s">
        <v>1041</v>
      </c>
      <c r="F37" s="833" t="s">
        <v>1014</v>
      </c>
      <c r="G37" s="788">
        <v>17.200211477720551</v>
      </c>
      <c r="H37" s="655" t="s">
        <v>1014</v>
      </c>
      <c r="I37" s="837">
        <v>22.699061202515725</v>
      </c>
    </row>
    <row customFormat="1" customHeight="1" ht="11.25" r="38" s="804" spans="1:9" x14ac:dyDescent="0.2">
      <c r="A38" s="279" t="s">
        <v>145</v>
      </c>
      <c r="B38" s="833">
        <v>0.35559731960000007</v>
      </c>
      <c r="C38" s="834" t="s">
        <v>1438</v>
      </c>
      <c r="D38" s="833">
        <v>1000</v>
      </c>
      <c r="E38" s="833" t="s">
        <v>1041</v>
      </c>
      <c r="F38" s="833" t="s">
        <v>1014</v>
      </c>
      <c r="G38" s="788">
        <v>2.7129478222090082</v>
      </c>
      <c r="H38" s="655" t="s">
        <v>1014</v>
      </c>
      <c r="I38" s="837">
        <v>0.35559731960000007</v>
      </c>
    </row>
    <row customFormat="1" customHeight="1" ht="11.25" r="39" s="804" spans="1:9" x14ac:dyDescent="0.2">
      <c r="A39" s="279" t="s">
        <v>146</v>
      </c>
      <c r="B39" s="833">
        <v>1.4517275000000003</v>
      </c>
      <c r="C39" s="834" t="s">
        <v>1438</v>
      </c>
      <c r="D39" s="833">
        <v>500</v>
      </c>
      <c r="E39" s="833" t="s">
        <v>1041</v>
      </c>
      <c r="F39" s="833" t="s">
        <v>1014</v>
      </c>
      <c r="G39" s="788">
        <v>58.735856754033783</v>
      </c>
      <c r="H39" s="655">
        <v>2.229044571428572</v>
      </c>
      <c r="I39" s="837">
        <v>1.4517275000000003</v>
      </c>
    </row>
    <row customFormat="1" customHeight="1" ht="11.25" r="40" s="804" spans="1:9" x14ac:dyDescent="0.2">
      <c r="A40" s="279" t="s">
        <v>829</v>
      </c>
      <c r="B40" s="833">
        <v>11.501468800000001</v>
      </c>
      <c r="C40" s="834" t="s">
        <v>1438</v>
      </c>
      <c r="D40" s="833">
        <v>500</v>
      </c>
      <c r="E40" s="833" t="s">
        <v>1041</v>
      </c>
      <c r="F40" s="833" t="s">
        <v>1014</v>
      </c>
      <c r="G40" s="788">
        <v>2117.4658377358492</v>
      </c>
      <c r="H40" s="655">
        <v>445.80891428571431</v>
      </c>
      <c r="I40" s="837">
        <v>11.501468800000001</v>
      </c>
    </row>
    <row customHeight="1" ht="11.25" r="41" spans="1:9"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customHeight="1" ht="11.25" r="42" spans="1:9" x14ac:dyDescent="0.2">
      <c r="A42" s="789" t="s">
        <v>830</v>
      </c>
      <c r="B42" s="833">
        <v>4.012280228571429</v>
      </c>
      <c r="C42" s="834" t="s">
        <v>718</v>
      </c>
      <c r="D42" s="833">
        <v>100</v>
      </c>
      <c r="E42" s="833" t="s">
        <v>1041</v>
      </c>
      <c r="F42" s="833" t="s">
        <v>1014</v>
      </c>
      <c r="G42" s="788">
        <v>24.383473244162705</v>
      </c>
      <c r="H42" s="655">
        <v>4.012280228571429</v>
      </c>
      <c r="I42" s="837">
        <v>10.665197382857142</v>
      </c>
    </row>
    <row customHeight="1" ht="11.25" r="43" spans="1:9" x14ac:dyDescent="0.2">
      <c r="A43" s="789" t="s">
        <v>148</v>
      </c>
      <c r="B43" s="833">
        <v>0.1160572986</v>
      </c>
      <c r="C43" s="834" t="s">
        <v>1438</v>
      </c>
      <c r="D43" s="833">
        <v>100</v>
      </c>
      <c r="E43" s="833" t="s">
        <v>1041</v>
      </c>
      <c r="F43" s="833" t="s">
        <v>1014</v>
      </c>
      <c r="G43" s="788">
        <v>69.558962317676844</v>
      </c>
      <c r="H43" s="655">
        <v>41.778213070056985</v>
      </c>
      <c r="I43" s="837">
        <v>0.1160572986</v>
      </c>
    </row>
    <row customHeight="1" ht="11.25" r="44" spans="1:9" x14ac:dyDescent="0.2">
      <c r="A44" s="789" t="s">
        <v>653</v>
      </c>
      <c r="B44" s="833">
        <v>1145</v>
      </c>
      <c r="C44" s="834" t="s">
        <v>400</v>
      </c>
      <c r="D44" s="833" t="s">
        <v>381</v>
      </c>
      <c r="E44" s="833" t="s">
        <v>1041</v>
      </c>
      <c r="F44" s="833">
        <v>1145</v>
      </c>
      <c r="G44" s="788" t="s">
        <v>1014</v>
      </c>
      <c r="H44" s="655" t="s">
        <v>1014</v>
      </c>
      <c r="I44" s="837" t="s">
        <v>1440</v>
      </c>
    </row>
    <row customHeight="1" ht="11.25" r="45" spans="1:9" x14ac:dyDescent="0.2">
      <c r="A45" s="789" t="s">
        <v>827</v>
      </c>
      <c r="B45" s="833">
        <v>1000</v>
      </c>
      <c r="C45" s="834" t="s">
        <v>1441</v>
      </c>
      <c r="D45" s="833">
        <v>1000</v>
      </c>
      <c r="E45" s="833" t="s">
        <v>1041</v>
      </c>
      <c r="F45" s="833" t="s">
        <v>1014</v>
      </c>
      <c r="G45" s="788">
        <v>23464.285714285717</v>
      </c>
      <c r="H45" s="655" t="s">
        <v>1014</v>
      </c>
      <c r="I45" s="837" t="s">
        <v>1440</v>
      </c>
    </row>
    <row customHeight="1" ht="11.25" r="46" spans="1:9" x14ac:dyDescent="0.2">
      <c r="A46" s="789" t="s">
        <v>828</v>
      </c>
      <c r="B46" s="833">
        <v>30.068326091521424</v>
      </c>
      <c r="C46" s="834" t="s">
        <v>719</v>
      </c>
      <c r="D46" s="833">
        <v>1000</v>
      </c>
      <c r="E46" s="833" t="s">
        <v>1041</v>
      </c>
      <c r="F46" s="833" t="s">
        <v>1014</v>
      </c>
      <c r="G46" s="788">
        <v>30.068326091521424</v>
      </c>
      <c r="H46" s="655" t="s">
        <v>1014</v>
      </c>
      <c r="I46" s="837" t="s">
        <v>1440</v>
      </c>
    </row>
    <row customHeight="1" ht="11.25" r="47" spans="1:9" x14ac:dyDescent="0.2">
      <c r="A47" s="789" t="s">
        <v>149</v>
      </c>
      <c r="B47" s="833">
        <v>29.963032276400003</v>
      </c>
      <c r="C47" s="834" t="s">
        <v>1438</v>
      </c>
      <c r="D47" s="833">
        <v>1000</v>
      </c>
      <c r="E47" s="833" t="s">
        <v>1041</v>
      </c>
      <c r="F47" s="833" t="s">
        <v>1014</v>
      </c>
      <c r="G47" s="788">
        <v>1572.7859190503586</v>
      </c>
      <c r="H47" s="655" t="s">
        <v>1014</v>
      </c>
      <c r="I47" s="837">
        <v>29.963032276400003</v>
      </c>
    </row>
    <row customHeight="1" ht="11.25" r="48" spans="1:9" x14ac:dyDescent="0.2">
      <c r="A48" s="789" t="s">
        <v>150</v>
      </c>
      <c r="B48" s="833">
        <v>80</v>
      </c>
      <c r="C48" s="834" t="s">
        <v>400</v>
      </c>
      <c r="D48" s="833">
        <v>1000</v>
      </c>
      <c r="E48" s="833" t="s">
        <v>1041</v>
      </c>
      <c r="F48" s="833">
        <v>80</v>
      </c>
      <c r="G48" s="788">
        <v>4.6799528610711016</v>
      </c>
      <c r="H48" s="655" t="s">
        <v>1014</v>
      </c>
      <c r="I48" s="837" t="s">
        <v>1440</v>
      </c>
    </row>
    <row customHeight="1" ht="11.25" r="49" spans="1:9" x14ac:dyDescent="0.2">
      <c r="A49" s="789" t="s">
        <v>151</v>
      </c>
      <c r="B49" s="833">
        <v>625.71428571428567</v>
      </c>
      <c r="C49" s="834" t="s">
        <v>719</v>
      </c>
      <c r="D49" s="833">
        <v>1000</v>
      </c>
      <c r="E49" s="833" t="s">
        <v>1041</v>
      </c>
      <c r="F49" s="833">
        <v>252</v>
      </c>
      <c r="G49" s="788">
        <v>625.71428571428567</v>
      </c>
      <c r="H49" s="655" t="s">
        <v>1014</v>
      </c>
      <c r="I49" s="837" t="s">
        <v>1440</v>
      </c>
    </row>
    <row customHeight="1" ht="11.25" r="50" spans="1:9" x14ac:dyDescent="0.2">
      <c r="A50" s="789" t="s">
        <v>152</v>
      </c>
      <c r="B50" s="833">
        <v>4.7610264623901024</v>
      </c>
      <c r="C50" s="834" t="s">
        <v>719</v>
      </c>
      <c r="D50" s="833">
        <v>100</v>
      </c>
      <c r="E50" s="833" t="s">
        <v>1041</v>
      </c>
      <c r="F50" s="833" t="s">
        <v>1014</v>
      </c>
      <c r="G50" s="788">
        <v>4.7610264623901024</v>
      </c>
      <c r="H50" s="655" t="s">
        <v>1439</v>
      </c>
      <c r="I50" s="837" t="s">
        <v>1440</v>
      </c>
    </row>
    <row customHeight="1" ht="11.25" r="51" spans="1:9" x14ac:dyDescent="0.2">
      <c r="A51" s="306" t="s">
        <v>105</v>
      </c>
      <c r="B51" s="833">
        <v>1.1680639898070599</v>
      </c>
      <c r="C51" s="834" t="s">
        <v>1438</v>
      </c>
      <c r="D51" s="833">
        <v>500</v>
      </c>
      <c r="E51" s="833" t="s">
        <v>1041</v>
      </c>
      <c r="F51" s="833" t="s">
        <v>1014</v>
      </c>
      <c r="G51" s="788">
        <v>6.0644274806623679</v>
      </c>
      <c r="H51" s="655" t="s">
        <v>1014</v>
      </c>
      <c r="I51" s="837">
        <v>1.1680639898070599</v>
      </c>
    </row>
    <row customHeight="1" ht="11.25" r="52" spans="1:9" x14ac:dyDescent="0.2">
      <c r="A52" s="789" t="s">
        <v>106</v>
      </c>
      <c r="B52" s="833">
        <v>0.15946613969999998</v>
      </c>
      <c r="C52" s="834" t="s">
        <v>1438</v>
      </c>
      <c r="D52" s="833">
        <v>500</v>
      </c>
      <c r="E52" s="833" t="s">
        <v>1041</v>
      </c>
      <c r="F52" s="833" t="s">
        <v>1014</v>
      </c>
      <c r="G52" s="788">
        <v>379.28207733428781</v>
      </c>
      <c r="H52" s="655" t="s">
        <v>1014</v>
      </c>
      <c r="I52" s="837">
        <v>0.15946613969999998</v>
      </c>
    </row>
    <row customHeight="1" ht="11.25" r="53" spans="1:9" x14ac:dyDescent="0.2">
      <c r="A53" s="789" t="s">
        <v>153</v>
      </c>
      <c r="B53" s="833">
        <v>1.5729617456497755</v>
      </c>
      <c r="C53" s="834" t="s">
        <v>719</v>
      </c>
      <c r="D53" s="833">
        <v>500</v>
      </c>
      <c r="E53" s="833" t="s">
        <v>1041</v>
      </c>
      <c r="F53" s="833" t="s">
        <v>1014</v>
      </c>
      <c r="G53" s="788">
        <v>1.5729617456497755</v>
      </c>
      <c r="H53" s="655" t="s">
        <v>1014</v>
      </c>
      <c r="I53" s="837">
        <v>253.91360069518402</v>
      </c>
    </row>
    <row customHeight="1" ht="11.25" r="54" spans="1:9" x14ac:dyDescent="0.2">
      <c r="A54" s="789" t="s">
        <v>401</v>
      </c>
      <c r="B54" s="833">
        <v>8.061539999999999E-4</v>
      </c>
      <c r="C54" s="834" t="s">
        <v>1438</v>
      </c>
      <c r="D54" s="833">
        <v>500</v>
      </c>
      <c r="E54" s="833" t="s">
        <v>1041</v>
      </c>
      <c r="F54" s="833" t="s">
        <v>1014</v>
      </c>
      <c r="G54" s="788">
        <v>5.7128066513482826E-3</v>
      </c>
      <c r="H54" s="655" t="s">
        <v>1439</v>
      </c>
      <c r="I54" s="837">
        <v>8.061539999999999E-4</v>
      </c>
    </row>
    <row customHeight="1" ht="11.25" r="55" spans="1:9"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customHeight="1" ht="11.25" r="56" spans="1:9"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customHeight="1" ht="11.25" r="57" spans="1:9" x14ac:dyDescent="0.2">
      <c r="A57" s="789" t="s">
        <v>155</v>
      </c>
      <c r="B57" s="833">
        <v>1.0549658</v>
      </c>
      <c r="C57" s="834" t="s">
        <v>1438</v>
      </c>
      <c r="D57" s="833">
        <v>376.29790188679249</v>
      </c>
      <c r="E57" s="833" t="s">
        <v>1041</v>
      </c>
      <c r="F57" s="833" t="s">
        <v>1014</v>
      </c>
      <c r="G57" s="788">
        <v>376.29790188679249</v>
      </c>
      <c r="H57" s="655">
        <v>8.9161782857142882</v>
      </c>
      <c r="I57" s="837">
        <v>1.0549658</v>
      </c>
    </row>
    <row customHeight="1" ht="11.25" r="58" spans="1:9" x14ac:dyDescent="0.2">
      <c r="A58" s="789" t="s">
        <v>235</v>
      </c>
      <c r="B58" s="833">
        <v>2.5127366000000002</v>
      </c>
      <c r="C58" s="834" t="s">
        <v>1438</v>
      </c>
      <c r="D58" s="833">
        <v>100</v>
      </c>
      <c r="E58" s="833" t="s">
        <v>1041</v>
      </c>
      <c r="F58" s="833" t="s">
        <v>1014</v>
      </c>
      <c r="G58" s="788">
        <v>204.33995287331547</v>
      </c>
      <c r="H58" s="655" t="s">
        <v>1439</v>
      </c>
      <c r="I58" s="837">
        <v>2.5127366000000002</v>
      </c>
    </row>
    <row customHeight="1" ht="11.25" r="59" spans="1:9"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customHeight="1" ht="11.25" r="60" spans="1:9" x14ac:dyDescent="0.2">
      <c r="A60" s="789" t="s">
        <v>237</v>
      </c>
      <c r="B60" s="833">
        <v>1.2056251496709305</v>
      </c>
      <c r="C60" s="834" t="s">
        <v>719</v>
      </c>
      <c r="D60" s="833">
        <v>500</v>
      </c>
      <c r="E60" s="833" t="s">
        <v>1041</v>
      </c>
      <c r="F60" s="833" t="s">
        <v>1014</v>
      </c>
      <c r="G60" s="788">
        <v>1.2056251496709305</v>
      </c>
      <c r="H60" s="655" t="s">
        <v>1014</v>
      </c>
      <c r="I60" s="837">
        <v>2.3829300007820824</v>
      </c>
    </row>
    <row customHeight="1" ht="11.25" r="61" spans="1:9" x14ac:dyDescent="0.2">
      <c r="A61" s="789" t="s">
        <v>375</v>
      </c>
      <c r="B61" s="833">
        <v>2.2606974962228725</v>
      </c>
      <c r="C61" s="834" t="s">
        <v>719</v>
      </c>
      <c r="D61" s="833">
        <v>500</v>
      </c>
      <c r="E61" s="833" t="s">
        <v>1041</v>
      </c>
      <c r="F61" s="833" t="s">
        <v>1014</v>
      </c>
      <c r="G61" s="788">
        <v>2.2606974962228725</v>
      </c>
      <c r="H61" s="655" t="s">
        <v>1014</v>
      </c>
      <c r="I61" s="837">
        <v>63.459004600188678</v>
      </c>
    </row>
    <row customHeight="1" ht="11.25" r="62" spans="1:9" x14ac:dyDescent="0.2">
      <c r="A62" s="789" t="s">
        <v>376</v>
      </c>
      <c r="B62" s="833">
        <v>1.9833771576946191</v>
      </c>
      <c r="C62" s="834" t="s">
        <v>719</v>
      </c>
      <c r="D62" s="833">
        <v>500</v>
      </c>
      <c r="E62" s="833" t="s">
        <v>1041</v>
      </c>
      <c r="F62" s="833" t="s">
        <v>1014</v>
      </c>
      <c r="G62" s="788">
        <v>1.9833771576946191</v>
      </c>
      <c r="H62" s="655" t="s">
        <v>1014</v>
      </c>
      <c r="I62" s="837">
        <v>28.204012872955982</v>
      </c>
    </row>
    <row customHeight="1" ht="11.25" r="63" spans="1:9" x14ac:dyDescent="0.2">
      <c r="A63" s="789" t="s">
        <v>377</v>
      </c>
      <c r="B63" s="833">
        <v>1.8855772613117678</v>
      </c>
      <c r="C63" s="834" t="s">
        <v>719</v>
      </c>
      <c r="D63" s="833">
        <v>1000</v>
      </c>
      <c r="E63" s="833" t="s">
        <v>1041</v>
      </c>
      <c r="F63" s="833" t="s">
        <v>1014</v>
      </c>
      <c r="G63" s="788">
        <v>1.8855772613117678</v>
      </c>
      <c r="H63" s="655" t="s">
        <v>1014</v>
      </c>
      <c r="I63" s="837">
        <v>5.5643503540062893</v>
      </c>
    </row>
    <row customHeight="1" ht="11.25" r="64" spans="1:9" x14ac:dyDescent="0.2">
      <c r="A64" s="789" t="s">
        <v>244</v>
      </c>
      <c r="B64" s="833">
        <v>0.37507961538461537</v>
      </c>
      <c r="C64" s="834" t="s">
        <v>718</v>
      </c>
      <c r="D64" s="833">
        <v>500</v>
      </c>
      <c r="E64" s="833" t="s">
        <v>1041</v>
      </c>
      <c r="F64" s="833" t="s">
        <v>1014</v>
      </c>
      <c r="G64" s="788">
        <v>3.8378265639760114</v>
      </c>
      <c r="H64" s="655">
        <v>0.37507961538461537</v>
      </c>
      <c r="I64" s="837">
        <v>1.88194204</v>
      </c>
    </row>
    <row customHeight="1" ht="11.25" r="65" spans="1:9"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customHeight="1" ht="11.25" r="66" spans="1:9" x14ac:dyDescent="0.2">
      <c r="A66" s="789" t="s">
        <v>307</v>
      </c>
      <c r="B66" s="833">
        <v>4.1666030000000003</v>
      </c>
      <c r="C66" s="834" t="s">
        <v>1438</v>
      </c>
      <c r="D66" s="833">
        <v>500</v>
      </c>
      <c r="E66" s="833" t="s">
        <v>1041</v>
      </c>
      <c r="F66" s="833" t="s">
        <v>1014</v>
      </c>
      <c r="G66" s="788">
        <v>48.76242864214462</v>
      </c>
      <c r="H66" s="655">
        <v>8.9161782857142882</v>
      </c>
      <c r="I66" s="837">
        <v>4.1666030000000003</v>
      </c>
    </row>
    <row customHeight="1" ht="11.25" r="67" spans="1:9" x14ac:dyDescent="0.2">
      <c r="A67" s="789" t="s">
        <v>308</v>
      </c>
      <c r="B67" s="833">
        <v>0.35664713142857146</v>
      </c>
      <c r="C67" s="834" t="s">
        <v>718</v>
      </c>
      <c r="D67" s="833">
        <v>100</v>
      </c>
      <c r="E67" s="833" t="s">
        <v>1041</v>
      </c>
      <c r="F67" s="833" t="s">
        <v>1014</v>
      </c>
      <c r="G67" s="788">
        <v>3.9357676365013421</v>
      </c>
      <c r="H67" s="655">
        <v>0.35664713142857146</v>
      </c>
      <c r="I67" s="837">
        <v>19.853826000000002</v>
      </c>
    </row>
    <row customHeight="1" ht="11.25" r="68" spans="1:9" x14ac:dyDescent="0.2">
      <c r="A68" s="789" t="s">
        <v>238</v>
      </c>
      <c r="B68" s="833">
        <v>3.5664713142857147</v>
      </c>
      <c r="C68" s="834" t="s">
        <v>718</v>
      </c>
      <c r="D68" s="833">
        <v>500</v>
      </c>
      <c r="E68" s="833" t="s">
        <v>1041</v>
      </c>
      <c r="F68" s="833" t="s">
        <v>1014</v>
      </c>
      <c r="G68" s="788">
        <v>28.77611403354863</v>
      </c>
      <c r="H68" s="655">
        <v>3.5664713142857147</v>
      </c>
      <c r="I68" s="837">
        <v>36.225025200000005</v>
      </c>
    </row>
    <row customHeight="1" ht="11.25" r="69" spans="1:9" x14ac:dyDescent="0.2">
      <c r="A69" s="789" t="s">
        <v>1002</v>
      </c>
      <c r="B69" s="833">
        <v>7.3286070300000006E-2</v>
      </c>
      <c r="C69" s="834" t="s">
        <v>1438</v>
      </c>
      <c r="D69" s="833">
        <v>500</v>
      </c>
      <c r="E69" s="833" t="s">
        <v>1041</v>
      </c>
      <c r="F69" s="833" t="s">
        <v>1014</v>
      </c>
      <c r="G69" s="788">
        <v>37.928207733428785</v>
      </c>
      <c r="H69" s="655" t="s">
        <v>1014</v>
      </c>
      <c r="I69" s="837">
        <v>7.3286070300000006E-2</v>
      </c>
    </row>
    <row customHeight="1" ht="11.25" r="70" spans="1:9" x14ac:dyDescent="0.2">
      <c r="A70" s="789" t="s">
        <v>107</v>
      </c>
      <c r="B70" s="833">
        <v>0.34431580715000004</v>
      </c>
      <c r="C70" s="834" t="s">
        <v>1438</v>
      </c>
      <c r="D70" s="833">
        <v>500</v>
      </c>
      <c r="E70" s="833" t="s">
        <v>1041</v>
      </c>
      <c r="F70" s="833" t="s">
        <v>1014</v>
      </c>
      <c r="G70" s="788">
        <v>139.83692077823397</v>
      </c>
      <c r="H70" s="655" t="s">
        <v>1014</v>
      </c>
      <c r="I70" s="837">
        <v>0.34431580715000004</v>
      </c>
    </row>
    <row customHeight="1" ht="11.25" r="71" spans="1:9"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customHeight="1" ht="11.25" r="72" spans="1:9"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customHeight="1" ht="11.25" r="73" spans="1:9" x14ac:dyDescent="0.2">
      <c r="A73" s="789" t="s">
        <v>1004</v>
      </c>
      <c r="B73" s="833">
        <v>2.528519007900115</v>
      </c>
      <c r="C73" s="834" t="s">
        <v>719</v>
      </c>
      <c r="D73" s="833">
        <v>1000</v>
      </c>
      <c r="E73" s="833" t="s">
        <v>1041</v>
      </c>
      <c r="F73" s="833" t="s">
        <v>1014</v>
      </c>
      <c r="G73" s="788">
        <v>2.528519007900115</v>
      </c>
      <c r="H73" s="655" t="s">
        <v>1014</v>
      </c>
      <c r="I73" s="837">
        <v>23.524815135188682</v>
      </c>
    </row>
    <row customHeight="1" ht="11.25" r="74" spans="1:9" x14ac:dyDescent="0.2">
      <c r="A74" s="789" t="s">
        <v>1005</v>
      </c>
      <c r="B74" s="833">
        <v>3.6576091167000007</v>
      </c>
      <c r="C74" s="834" t="s">
        <v>1438</v>
      </c>
      <c r="D74" s="833">
        <v>500</v>
      </c>
      <c r="E74" s="833" t="s">
        <v>1041</v>
      </c>
      <c r="F74" s="833" t="s">
        <v>1014</v>
      </c>
      <c r="G74" s="788">
        <v>10114.188728914341</v>
      </c>
      <c r="H74" s="655" t="s">
        <v>1014</v>
      </c>
      <c r="I74" s="837">
        <v>3.6576091167000007</v>
      </c>
    </row>
    <row customHeight="1" ht="11.25" r="75" spans="1:9" x14ac:dyDescent="0.2">
      <c r="A75" s="789" t="s">
        <v>1007</v>
      </c>
      <c r="B75" s="833">
        <v>9.7973635980000005</v>
      </c>
      <c r="C75" s="834" t="s">
        <v>1438</v>
      </c>
      <c r="D75" s="833">
        <v>100</v>
      </c>
      <c r="E75" s="833" t="s">
        <v>1041</v>
      </c>
      <c r="F75" s="833" t="s">
        <v>1014</v>
      </c>
      <c r="G75" s="788">
        <v>252.85190079001148</v>
      </c>
      <c r="H75" s="655" t="s">
        <v>1014</v>
      </c>
      <c r="I75" s="837">
        <v>9.7973635980000005</v>
      </c>
    </row>
    <row customHeight="1" ht="11.25" r="76" spans="1:9" x14ac:dyDescent="0.2">
      <c r="A76" s="789" t="s">
        <v>1006</v>
      </c>
      <c r="B76" s="833">
        <v>25.564716908500003</v>
      </c>
      <c r="C76" s="834" t="s">
        <v>1438</v>
      </c>
      <c r="D76" s="833">
        <v>500</v>
      </c>
      <c r="E76" s="833" t="s">
        <v>1041</v>
      </c>
      <c r="F76" s="833" t="s">
        <v>1014</v>
      </c>
      <c r="G76" s="788">
        <v>126427.35911142928</v>
      </c>
      <c r="H76" s="655" t="s">
        <v>1014</v>
      </c>
      <c r="I76" s="837">
        <v>25.564716908500003</v>
      </c>
    </row>
    <row customHeight="1" ht="11.25" r="77" spans="1:9" x14ac:dyDescent="0.2">
      <c r="A77" s="306" t="s">
        <v>108</v>
      </c>
      <c r="B77" s="833">
        <v>0.58365904143000014</v>
      </c>
      <c r="C77" s="834" t="s">
        <v>1438</v>
      </c>
      <c r="D77" s="833">
        <v>500</v>
      </c>
      <c r="E77" s="833" t="s">
        <v>1041</v>
      </c>
      <c r="F77" s="833" t="s">
        <v>1014</v>
      </c>
      <c r="G77" s="788">
        <v>1.2642735911142928</v>
      </c>
      <c r="H77" s="655" t="s">
        <v>1014</v>
      </c>
      <c r="I77" s="837">
        <v>0.58365904143000014</v>
      </c>
    </row>
    <row customHeight="1" ht="11.25" r="78" spans="1:9" x14ac:dyDescent="0.2">
      <c r="A78" s="789" t="s">
        <v>310</v>
      </c>
      <c r="B78" s="833">
        <v>1.0938546733686003</v>
      </c>
      <c r="C78" s="834" t="s">
        <v>1438</v>
      </c>
      <c r="D78" s="833">
        <v>500</v>
      </c>
      <c r="E78" s="833" t="s">
        <v>1041</v>
      </c>
      <c r="F78" s="833" t="s">
        <v>1014</v>
      </c>
      <c r="G78" s="788">
        <v>25.285471822285853</v>
      </c>
      <c r="H78" s="655" t="s">
        <v>1014</v>
      </c>
      <c r="I78" s="837">
        <v>1.0938546733686003</v>
      </c>
    </row>
    <row customHeight="1" ht="11.25" r="79" spans="1:9" x14ac:dyDescent="0.2">
      <c r="A79" s="306" t="s">
        <v>109</v>
      </c>
      <c r="B79" s="833">
        <v>0.86950441011980018</v>
      </c>
      <c r="C79" s="834" t="s">
        <v>1438</v>
      </c>
      <c r="D79" s="833">
        <v>500</v>
      </c>
      <c r="E79" s="833" t="s">
        <v>1041</v>
      </c>
      <c r="F79" s="833" t="s">
        <v>1014</v>
      </c>
      <c r="G79" s="788">
        <v>1.7425657710563365</v>
      </c>
      <c r="H79" s="655" t="s">
        <v>1014</v>
      </c>
      <c r="I79" s="837">
        <v>0.86950441011980018</v>
      </c>
    </row>
    <row customHeight="1" ht="11.25" r="80" spans="1:9" x14ac:dyDescent="0.2">
      <c r="A80" s="306" t="s">
        <v>110</v>
      </c>
      <c r="B80" s="833">
        <v>0.36252234106002523</v>
      </c>
      <c r="C80" s="834" t="s">
        <v>719</v>
      </c>
      <c r="D80" s="833">
        <v>500</v>
      </c>
      <c r="E80" s="833" t="s">
        <v>1041</v>
      </c>
      <c r="F80" s="833" t="s">
        <v>1014</v>
      </c>
      <c r="G80" s="788">
        <v>0.36252234106002523</v>
      </c>
      <c r="H80" s="655" t="s">
        <v>1014</v>
      </c>
      <c r="I80" s="837">
        <v>7.8985574752499996</v>
      </c>
    </row>
    <row customHeight="1" ht="11.25" r="81" spans="1:9" x14ac:dyDescent="0.2">
      <c r="A81" s="789" t="s">
        <v>402</v>
      </c>
      <c r="B81" s="833">
        <v>5.3886681212138923</v>
      </c>
      <c r="C81" s="834" t="s">
        <v>719</v>
      </c>
      <c r="D81" s="833">
        <v>500</v>
      </c>
      <c r="E81" s="833" t="s">
        <v>1041</v>
      </c>
      <c r="F81" s="833" t="s">
        <v>1014</v>
      </c>
      <c r="G81" s="788">
        <v>5.3886681212138923</v>
      </c>
      <c r="H81" s="655" t="s">
        <v>1439</v>
      </c>
      <c r="I81" s="837">
        <v>23.069680000000002</v>
      </c>
    </row>
    <row customHeight="1" ht="11.25" r="82" spans="1:9"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customHeight="1" ht="11.25" r="83" spans="1:9" x14ac:dyDescent="0.2">
      <c r="A83" s="789" t="s">
        <v>111</v>
      </c>
      <c r="B83" s="833">
        <v>1.08663618621</v>
      </c>
      <c r="C83" s="834" t="s">
        <v>1438</v>
      </c>
      <c r="D83" s="833">
        <v>500</v>
      </c>
      <c r="E83" s="833" t="s">
        <v>1041</v>
      </c>
      <c r="F83" s="833" t="s">
        <v>1014</v>
      </c>
      <c r="G83" s="788">
        <v>25.285471822285853</v>
      </c>
      <c r="H83" s="655" t="s">
        <v>1014</v>
      </c>
      <c r="I83" s="837">
        <v>1.08663618621</v>
      </c>
    </row>
    <row customHeight="1" ht="11.25" r="84" spans="1:9" x14ac:dyDescent="0.2">
      <c r="A84" s="789" t="s">
        <v>384</v>
      </c>
      <c r="B84" s="833">
        <v>13.216616117924531</v>
      </c>
      <c r="C84" s="834" t="s">
        <v>1438</v>
      </c>
      <c r="D84" s="833">
        <v>500</v>
      </c>
      <c r="E84" s="833" t="s">
        <v>1041</v>
      </c>
      <c r="F84" s="833" t="s">
        <v>1014</v>
      </c>
      <c r="G84" s="788">
        <v>93.857142857142861</v>
      </c>
      <c r="H84" s="655" t="s">
        <v>1014</v>
      </c>
      <c r="I84" s="837">
        <v>13.216616117924531</v>
      </c>
    </row>
    <row customHeight="1" ht="11.25" r="85" spans="1:9" x14ac:dyDescent="0.2">
      <c r="A85" s="789" t="s">
        <v>350</v>
      </c>
      <c r="B85" s="833">
        <v>3.7928207733428785</v>
      </c>
      <c r="C85" s="834" t="s">
        <v>719</v>
      </c>
      <c r="D85" s="833">
        <v>500</v>
      </c>
      <c r="E85" s="833" t="s">
        <v>1041</v>
      </c>
      <c r="F85" s="833" t="s">
        <v>1014</v>
      </c>
      <c r="G85" s="788">
        <v>3.7928207733428785</v>
      </c>
      <c r="H85" s="655" t="s">
        <v>1014</v>
      </c>
      <c r="I85" s="837">
        <v>30.160012305031447</v>
      </c>
    </row>
    <row customHeight="1" ht="11.25" r="86" spans="1:9" x14ac:dyDescent="0.2">
      <c r="A86" s="789" t="s">
        <v>36</v>
      </c>
      <c r="B86" s="833">
        <v>4.5168014999999997</v>
      </c>
      <c r="C86" s="834" t="s">
        <v>1438</v>
      </c>
      <c r="D86" s="833">
        <v>500</v>
      </c>
      <c r="E86" s="833" t="s">
        <v>1041</v>
      </c>
      <c r="F86" s="833" t="s">
        <v>1014</v>
      </c>
      <c r="G86" s="788" t="s">
        <v>1014</v>
      </c>
      <c r="H86" s="655" t="s">
        <v>1439</v>
      </c>
      <c r="I86" s="837">
        <v>4.5168014999999997</v>
      </c>
    </row>
    <row customHeight="1" ht="11.25" r="87" spans="1:9"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customHeight="1" ht="11.25" r="88" spans="1:9" x14ac:dyDescent="0.2">
      <c r="A88" s="789" t="s">
        <v>352</v>
      </c>
      <c r="B88" s="833">
        <v>86.52801771924527</v>
      </c>
      <c r="C88" s="834" t="s">
        <v>1438</v>
      </c>
      <c r="D88" s="833">
        <v>500</v>
      </c>
      <c r="E88" s="833" t="s">
        <v>1041</v>
      </c>
      <c r="F88" s="833" t="s">
        <v>1014</v>
      </c>
      <c r="G88" s="788">
        <v>478.19569558367709</v>
      </c>
      <c r="H88" s="655" t="s">
        <v>1014</v>
      </c>
      <c r="I88" s="837">
        <v>86.52801771924527</v>
      </c>
    </row>
    <row customHeight="1" ht="11.25" r="89" spans="1:9" x14ac:dyDescent="0.2">
      <c r="A89" s="789" t="s">
        <v>353</v>
      </c>
      <c r="B89" s="833">
        <v>93.052630320000006</v>
      </c>
      <c r="C89" s="834" t="s">
        <v>718</v>
      </c>
      <c r="D89" s="833">
        <v>500</v>
      </c>
      <c r="E89" s="833" t="s">
        <v>1041</v>
      </c>
      <c r="F89" s="833" t="s">
        <v>1014</v>
      </c>
      <c r="G89" s="788">
        <v>456.83916040402846</v>
      </c>
      <c r="H89" s="655">
        <v>93.052630320000006</v>
      </c>
      <c r="I89" s="837">
        <v>93.052647730188681</v>
      </c>
    </row>
    <row customHeight="1" ht="11.25" r="90" spans="1:9" x14ac:dyDescent="0.2">
      <c r="A90" s="789" t="s">
        <v>112</v>
      </c>
      <c r="B90" s="833">
        <v>500</v>
      </c>
      <c r="C90" s="834" t="s">
        <v>1441</v>
      </c>
      <c r="D90" s="833">
        <v>500</v>
      </c>
      <c r="E90" s="833" t="s">
        <v>1041</v>
      </c>
      <c r="F90" s="833" t="s">
        <v>1014</v>
      </c>
      <c r="G90" s="788">
        <v>1264.2735911142927</v>
      </c>
      <c r="H90" s="655" t="s">
        <v>1014</v>
      </c>
      <c r="I90" s="837">
        <v>627.48000002346248</v>
      </c>
    </row>
    <row customHeight="1" ht="11.25" r="91" spans="1:9" x14ac:dyDescent="0.2">
      <c r="A91" s="789" t="s">
        <v>354</v>
      </c>
      <c r="B91" s="833">
        <v>0.13596416711906673</v>
      </c>
      <c r="C91" s="834" t="s">
        <v>719</v>
      </c>
      <c r="D91" s="833">
        <v>1000</v>
      </c>
      <c r="E91" s="833" t="s">
        <v>1041</v>
      </c>
      <c r="F91" s="833" t="s">
        <v>1014</v>
      </c>
      <c r="G91" s="788">
        <v>0.13596416711906673</v>
      </c>
      <c r="H91" s="655" t="s">
        <v>1014</v>
      </c>
      <c r="I91" s="837">
        <v>44.579208905660373</v>
      </c>
    </row>
    <row customHeight="1" ht="11.25" r="92" spans="1:9" x14ac:dyDescent="0.2">
      <c r="A92" s="789" t="s">
        <v>355</v>
      </c>
      <c r="B92" s="833">
        <v>7.0912878398128654E-2</v>
      </c>
      <c r="C92" s="834" t="s">
        <v>719</v>
      </c>
      <c r="D92" s="833">
        <v>1000</v>
      </c>
      <c r="E92" s="833" t="s">
        <v>1041</v>
      </c>
      <c r="F92" s="833" t="s">
        <v>1014</v>
      </c>
      <c r="G92" s="788">
        <v>7.0912878398128654E-2</v>
      </c>
      <c r="H92" s="655" t="s">
        <v>1014</v>
      </c>
      <c r="I92" s="837">
        <v>12.15203256100629</v>
      </c>
    </row>
    <row customHeight="1" ht="11.25" r="93" spans="1:9" x14ac:dyDescent="0.2">
      <c r="A93" s="789" t="s">
        <v>385</v>
      </c>
      <c r="B93" s="833">
        <v>0.22077618001510063</v>
      </c>
      <c r="C93" s="834" t="s">
        <v>719</v>
      </c>
      <c r="D93" s="833">
        <v>500</v>
      </c>
      <c r="E93" s="833" t="s">
        <v>1041</v>
      </c>
      <c r="F93" s="833" t="s">
        <v>1014</v>
      </c>
      <c r="G93" s="788">
        <v>0.22077618001510063</v>
      </c>
      <c r="H93" s="655" t="s">
        <v>1014</v>
      </c>
      <c r="I93" s="837">
        <v>0.23115615974842768</v>
      </c>
    </row>
    <row customHeight="1" ht="11.25" r="94" spans="1:9" x14ac:dyDescent="0.2">
      <c r="A94" s="789" t="s">
        <v>356</v>
      </c>
      <c r="B94" s="833">
        <v>6.0711960000000002E-2</v>
      </c>
      <c r="C94" s="834" t="s">
        <v>1438</v>
      </c>
      <c r="D94" s="833">
        <v>500</v>
      </c>
      <c r="E94" s="833" t="s">
        <v>1041</v>
      </c>
      <c r="F94" s="833" t="s">
        <v>1014</v>
      </c>
      <c r="G94" s="788">
        <v>1.2768741456848269</v>
      </c>
      <c r="H94" s="655" t="s">
        <v>1014</v>
      </c>
      <c r="I94" s="837">
        <v>6.0711960000000002E-2</v>
      </c>
    </row>
    <row customHeight="1" ht="11.25" r="95" spans="1:9" x14ac:dyDescent="0.2">
      <c r="A95" s="789" t="s">
        <v>378</v>
      </c>
      <c r="B95" s="833">
        <v>2.9357600309100004E-2</v>
      </c>
      <c r="C95" s="834" t="s">
        <v>1438</v>
      </c>
      <c r="D95" s="833">
        <v>500</v>
      </c>
      <c r="E95" s="833" t="s">
        <v>1041</v>
      </c>
      <c r="F95" s="833" t="s">
        <v>1014</v>
      </c>
      <c r="G95" s="788">
        <v>0.56807779525574476</v>
      </c>
      <c r="H95" s="655" t="s">
        <v>1014</v>
      </c>
      <c r="I95" s="837">
        <v>2.9357600309100004E-2</v>
      </c>
    </row>
    <row customHeight="1" ht="11.25" r="96" spans="1:9" x14ac:dyDescent="0.2">
      <c r="A96" s="789" t="s">
        <v>357</v>
      </c>
      <c r="B96" s="833">
        <v>0.68251320000000015</v>
      </c>
      <c r="C96" s="834" t="s">
        <v>1438</v>
      </c>
      <c r="D96" s="833">
        <v>500</v>
      </c>
      <c r="E96" s="833" t="s">
        <v>1041</v>
      </c>
      <c r="F96" s="833" t="s">
        <v>1014</v>
      </c>
      <c r="G96" s="788">
        <v>1.9658480563117722</v>
      </c>
      <c r="H96" s="655" t="s">
        <v>1014</v>
      </c>
      <c r="I96" s="837">
        <v>0.68251320000000015</v>
      </c>
    </row>
    <row customHeight="1" ht="11.25" r="97" spans="1:9" x14ac:dyDescent="0.2">
      <c r="A97" s="789" t="s">
        <v>113</v>
      </c>
      <c r="B97" s="833">
        <v>365.16680024269374</v>
      </c>
      <c r="C97" s="834" t="s">
        <v>1438</v>
      </c>
      <c r="D97" s="833">
        <v>500</v>
      </c>
      <c r="E97" s="833" t="s">
        <v>1041</v>
      </c>
      <c r="F97" s="833" t="s">
        <v>1014</v>
      </c>
      <c r="G97" s="788">
        <v>417.2102850677166</v>
      </c>
      <c r="H97" s="655" t="s">
        <v>1014</v>
      </c>
      <c r="I97" s="837">
        <v>365.16680024269374</v>
      </c>
    </row>
    <row customHeight="1" ht="11.25" r="98" spans="1:9" x14ac:dyDescent="0.2">
      <c r="A98" s="789" t="s">
        <v>358</v>
      </c>
      <c r="B98" s="833">
        <v>15.729635400013695</v>
      </c>
      <c r="C98" s="834" t="s">
        <v>719</v>
      </c>
      <c r="D98" s="833">
        <v>500</v>
      </c>
      <c r="E98" s="833" t="s">
        <v>1041</v>
      </c>
      <c r="F98" s="833" t="s">
        <v>1014</v>
      </c>
      <c r="G98" s="788">
        <v>15.729635400013695</v>
      </c>
      <c r="H98" s="655" t="s">
        <v>1014</v>
      </c>
      <c r="I98" s="837">
        <v>30.767270206382754</v>
      </c>
    </row>
    <row customHeight="1" ht="11.25" r="99" spans="1:9" x14ac:dyDescent="0.2">
      <c r="A99" s="789" t="s">
        <v>114</v>
      </c>
      <c r="B99" s="833">
        <v>9.9644889039999995</v>
      </c>
      <c r="C99" s="834" t="s">
        <v>1438</v>
      </c>
      <c r="D99" s="833">
        <v>500</v>
      </c>
      <c r="E99" s="833" t="s">
        <v>1041</v>
      </c>
      <c r="F99" s="833" t="s">
        <v>1014</v>
      </c>
      <c r="G99" s="788">
        <v>571.14690993873864</v>
      </c>
      <c r="H99" s="655" t="s">
        <v>1014</v>
      </c>
      <c r="I99" s="837">
        <v>9.9644889039999995</v>
      </c>
    </row>
    <row customHeight="1" ht="11.25" r="100" spans="1:9" x14ac:dyDescent="0.2">
      <c r="A100" s="789" t="s">
        <v>359</v>
      </c>
      <c r="B100" s="833">
        <v>200</v>
      </c>
      <c r="C100" s="834" t="s">
        <v>719</v>
      </c>
      <c r="D100" s="833">
        <v>1000</v>
      </c>
      <c r="E100" s="833" t="s">
        <v>1041</v>
      </c>
      <c r="F100" s="833">
        <v>73</v>
      </c>
      <c r="G100" s="788">
        <v>200</v>
      </c>
      <c r="H100" s="655" t="s">
        <v>1014</v>
      </c>
      <c r="I100" s="837" t="s">
        <v>1440</v>
      </c>
    </row>
    <row customHeight="1" ht="11.25" r="101" spans="1:9" x14ac:dyDescent="0.2">
      <c r="A101" s="789" t="s">
        <v>360</v>
      </c>
      <c r="B101" s="833">
        <v>4.6925983598593568</v>
      </c>
      <c r="C101" s="834" t="s">
        <v>719</v>
      </c>
      <c r="D101" s="833">
        <v>500</v>
      </c>
      <c r="E101" s="833" t="s">
        <v>1041</v>
      </c>
      <c r="F101" s="833">
        <v>0.72</v>
      </c>
      <c r="G101" s="788">
        <v>4.6925983598593568</v>
      </c>
      <c r="H101" s="655" t="s">
        <v>1014</v>
      </c>
      <c r="I101" s="837" t="s">
        <v>1440</v>
      </c>
    </row>
    <row customHeight="1" ht="11.25" r="102" spans="1:9" x14ac:dyDescent="0.2">
      <c r="A102" s="789" t="s">
        <v>361</v>
      </c>
      <c r="B102" s="833">
        <v>16.144000157125785</v>
      </c>
      <c r="C102" s="834" t="s">
        <v>1438</v>
      </c>
      <c r="D102" s="833">
        <v>500</v>
      </c>
      <c r="E102" s="833" t="s">
        <v>1041</v>
      </c>
      <c r="F102" s="833" t="s">
        <v>1014</v>
      </c>
      <c r="G102" s="788">
        <v>63.213679555714634</v>
      </c>
      <c r="H102" s="655" t="s">
        <v>1014</v>
      </c>
      <c r="I102" s="837">
        <v>16.144000157125785</v>
      </c>
    </row>
    <row customHeight="1" ht="11.25" r="103" spans="1:9"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customHeight="1" ht="11.25" r="104" spans="1:9"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customHeight="1" ht="11.25" r="105" spans="1:9" x14ac:dyDescent="0.2">
      <c r="A105" s="789" t="s">
        <v>365</v>
      </c>
      <c r="B105" s="833">
        <v>1.5642857142857143</v>
      </c>
      <c r="C105" s="834" t="s">
        <v>719</v>
      </c>
      <c r="D105" s="833">
        <v>100</v>
      </c>
      <c r="E105" s="833" t="s">
        <v>1041</v>
      </c>
      <c r="F105" s="833" t="s">
        <v>1014</v>
      </c>
      <c r="G105" s="788">
        <v>1.5642857142857143</v>
      </c>
      <c r="H105" s="655" t="s">
        <v>1014</v>
      </c>
      <c r="I105" s="837" t="s">
        <v>1440</v>
      </c>
    </row>
    <row customHeight="1" ht="11.25" r="106" spans="1:9"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customHeight="1" ht="11.25" r="107" spans="1:9"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customHeight="1" ht="11.25" r="108" spans="1:9"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customHeight="1" ht="11.25" r="109" spans="1:9"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customHeight="1" ht="11.25" r="110" spans="1:9" x14ac:dyDescent="0.2">
      <c r="A110" s="789" t="s">
        <v>506</v>
      </c>
      <c r="B110" s="833">
        <v>78.214285714285708</v>
      </c>
      <c r="C110" s="834" t="s">
        <v>719</v>
      </c>
      <c r="D110" s="833">
        <v>1000</v>
      </c>
      <c r="E110" s="833" t="s">
        <v>1041</v>
      </c>
      <c r="F110" s="833">
        <v>4</v>
      </c>
      <c r="G110" s="788">
        <v>78.214285714285708</v>
      </c>
      <c r="H110" s="655" t="s">
        <v>1014</v>
      </c>
      <c r="I110" s="837" t="s">
        <v>1440</v>
      </c>
    </row>
    <row customHeight="1" ht="11.25" r="111" spans="1:9"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customHeight="1" ht="11.25" r="112" spans="1:9" x14ac:dyDescent="0.2">
      <c r="A112" s="789" t="s">
        <v>866</v>
      </c>
      <c r="B112" s="833">
        <v>410</v>
      </c>
      <c r="C112" s="834" t="s">
        <v>400</v>
      </c>
      <c r="D112" s="833">
        <v>1000</v>
      </c>
      <c r="E112" s="833" t="s">
        <v>1041</v>
      </c>
      <c r="F112" s="833">
        <v>410</v>
      </c>
      <c r="G112" s="788">
        <v>309.06952611553095</v>
      </c>
      <c r="H112" s="655" t="s">
        <v>1014</v>
      </c>
      <c r="I112" s="837" t="s">
        <v>1440</v>
      </c>
    </row>
    <row customHeight="1" ht="11.25" r="113" spans="1:9" x14ac:dyDescent="0.2">
      <c r="A113" s="306" t="s">
        <v>115</v>
      </c>
      <c r="B113" s="833">
        <v>5.5889478096309899</v>
      </c>
      <c r="C113" s="834" t="s">
        <v>719</v>
      </c>
      <c r="D113" s="833">
        <v>500</v>
      </c>
      <c r="E113" s="833" t="s">
        <v>1041</v>
      </c>
      <c r="F113" s="833" t="s">
        <v>1014</v>
      </c>
      <c r="G113" s="788">
        <v>5.5889478096309899</v>
      </c>
      <c r="H113" s="655" t="s">
        <v>1439</v>
      </c>
      <c r="I113" s="837">
        <v>14.337919840000001</v>
      </c>
    </row>
    <row customHeight="1" ht="11.25" r="114" spans="1:9" x14ac:dyDescent="0.2">
      <c r="A114" s="306" t="s">
        <v>116</v>
      </c>
      <c r="B114" s="833">
        <v>0.34602012016200001</v>
      </c>
      <c r="C114" s="834" t="s">
        <v>1438</v>
      </c>
      <c r="D114" s="833">
        <v>500</v>
      </c>
      <c r="E114" s="833" t="s">
        <v>1041</v>
      </c>
      <c r="F114" s="833" t="s">
        <v>1014</v>
      </c>
      <c r="G114" s="788">
        <v>1.2642735911142928</v>
      </c>
      <c r="H114" s="655" t="s">
        <v>1014</v>
      </c>
      <c r="I114" s="837">
        <v>0.34602012016200001</v>
      </c>
    </row>
    <row customHeight="1" ht="11.25" r="115" spans="1:9" x14ac:dyDescent="0.2">
      <c r="A115" s="306" t="s">
        <v>117</v>
      </c>
      <c r="B115" s="833">
        <v>2.229392363677166</v>
      </c>
      <c r="C115" s="834" t="s">
        <v>719</v>
      </c>
      <c r="D115" s="833">
        <v>500</v>
      </c>
      <c r="E115" s="833" t="s">
        <v>1041</v>
      </c>
      <c r="F115" s="833" t="s">
        <v>1014</v>
      </c>
      <c r="G115" s="788">
        <v>2.229392363677166</v>
      </c>
      <c r="H115" s="655" t="s">
        <v>1439</v>
      </c>
      <c r="I115" s="837">
        <v>4.3736206610000012</v>
      </c>
    </row>
    <row customHeight="1" ht="11.25" r="116" spans="1:9" x14ac:dyDescent="0.2">
      <c r="A116" s="306" t="s">
        <v>118</v>
      </c>
      <c r="B116" s="833">
        <v>1.2642595039500575</v>
      </c>
      <c r="C116" s="834" t="s">
        <v>719</v>
      </c>
      <c r="D116" s="833">
        <v>500</v>
      </c>
      <c r="E116" s="833" t="s">
        <v>1041</v>
      </c>
      <c r="F116" s="833" t="s">
        <v>1014</v>
      </c>
      <c r="G116" s="788">
        <v>1.2642595039500575</v>
      </c>
      <c r="H116" s="655" t="s">
        <v>1014</v>
      </c>
      <c r="I116" s="837">
        <v>2.5346548542000003</v>
      </c>
    </row>
    <row customHeight="1" ht="11.25" r="117" spans="1:9" x14ac:dyDescent="0.2">
      <c r="A117" s="306" t="s">
        <v>119</v>
      </c>
      <c r="B117" s="833">
        <v>2.7749941231999999</v>
      </c>
      <c r="C117" s="834" t="s">
        <v>1438</v>
      </c>
      <c r="D117" s="833">
        <v>500</v>
      </c>
      <c r="E117" s="833" t="s">
        <v>1041</v>
      </c>
      <c r="F117" s="833" t="s">
        <v>1014</v>
      </c>
      <c r="G117" s="788">
        <v>33.911847777612607</v>
      </c>
      <c r="H117" s="655" t="s">
        <v>1014</v>
      </c>
      <c r="I117" s="837">
        <v>2.7749941231999999</v>
      </c>
    </row>
    <row customHeight="1" ht="11.25" r="118" spans="1:9" x14ac:dyDescent="0.2">
      <c r="A118" s="789" t="s">
        <v>508</v>
      </c>
      <c r="B118" s="833">
        <v>0.77635002588250013</v>
      </c>
      <c r="C118" s="834" t="s">
        <v>1438</v>
      </c>
      <c r="D118" s="833">
        <v>500</v>
      </c>
      <c r="E118" s="833" t="s">
        <v>1041</v>
      </c>
      <c r="F118" s="833" t="s">
        <v>1014</v>
      </c>
      <c r="G118" s="788">
        <v>1.0204067725795314</v>
      </c>
      <c r="H118" s="655" t="s">
        <v>1014</v>
      </c>
      <c r="I118" s="837">
        <v>0.77635002588250013</v>
      </c>
    </row>
    <row customHeight="1" ht="11.25" r="119" spans="1:9" x14ac:dyDescent="0.2">
      <c r="A119" s="306" t="s">
        <v>120</v>
      </c>
      <c r="B119" s="833">
        <v>25.285471822285853</v>
      </c>
      <c r="C119" s="834" t="s">
        <v>719</v>
      </c>
      <c r="D119" s="833">
        <v>500</v>
      </c>
      <c r="E119" s="833" t="s">
        <v>1041</v>
      </c>
      <c r="F119" s="833" t="s">
        <v>1014</v>
      </c>
      <c r="G119" s="788">
        <v>25.285471822285853</v>
      </c>
      <c r="H119" s="655" t="s">
        <v>1014</v>
      </c>
      <c r="I119" s="837">
        <v>2312.3552734856503</v>
      </c>
    </row>
    <row customHeight="1" ht="11.25" r="120" spans="1:9" x14ac:dyDescent="0.2">
      <c r="A120" s="789" t="s">
        <v>241</v>
      </c>
      <c r="B120" s="833">
        <v>1.2</v>
      </c>
      <c r="C120" s="834" t="s">
        <v>1438</v>
      </c>
      <c r="D120" s="833">
        <v>1000</v>
      </c>
      <c r="E120" s="833" t="s">
        <v>1041</v>
      </c>
      <c r="F120" s="833" t="s">
        <v>1014</v>
      </c>
      <c r="G120" s="788">
        <v>10.95</v>
      </c>
      <c r="H120" s="655" t="s">
        <v>1014</v>
      </c>
      <c r="I120" s="837">
        <v>1.2</v>
      </c>
    </row>
    <row customHeight="1" ht="11.25" r="121" spans="1:9" x14ac:dyDescent="0.2">
      <c r="A121" s="789" t="s">
        <v>509</v>
      </c>
      <c r="B121" s="833">
        <v>68.625848705509426</v>
      </c>
      <c r="C121" s="834" t="s">
        <v>1438</v>
      </c>
      <c r="D121" s="833">
        <v>500</v>
      </c>
      <c r="E121" s="833" t="s">
        <v>1041</v>
      </c>
      <c r="F121" s="833" t="s">
        <v>1014</v>
      </c>
      <c r="G121" s="788">
        <v>464.88537148395483</v>
      </c>
      <c r="H121" s="655" t="s">
        <v>1439</v>
      </c>
      <c r="I121" s="837">
        <v>68.625848705509426</v>
      </c>
    </row>
    <row customHeight="1" ht="11.25" r="122" spans="1:9" x14ac:dyDescent="0.2">
      <c r="A122" s="789" t="s">
        <v>510</v>
      </c>
      <c r="B122" s="833">
        <v>1.80248040198</v>
      </c>
      <c r="C122" s="834" t="s">
        <v>1438</v>
      </c>
      <c r="D122" s="833">
        <v>500</v>
      </c>
      <c r="E122" s="833" t="s">
        <v>1041</v>
      </c>
      <c r="F122" s="833" t="s">
        <v>1014</v>
      </c>
      <c r="G122" s="788">
        <v>3792.5672185128146</v>
      </c>
      <c r="H122" s="655" t="s">
        <v>1014</v>
      </c>
      <c r="I122" s="837">
        <v>1.80248040198</v>
      </c>
    </row>
    <row customHeight="1" ht="11.25" r="123" spans="1:9" x14ac:dyDescent="0.2">
      <c r="A123" s="789" t="s">
        <v>379</v>
      </c>
      <c r="B123" s="833">
        <v>1.1741947383207836</v>
      </c>
      <c r="C123" s="834" t="s">
        <v>719</v>
      </c>
      <c r="D123" s="833">
        <v>500</v>
      </c>
      <c r="E123" s="833" t="s">
        <v>1041</v>
      </c>
      <c r="F123" s="833" t="s">
        <v>1014</v>
      </c>
      <c r="G123" s="788">
        <v>1.1741947383207836</v>
      </c>
      <c r="H123" s="655" t="s">
        <v>1014</v>
      </c>
      <c r="I123" s="837">
        <v>33.673394181896661</v>
      </c>
    </row>
    <row customHeight="1" ht="11.25" r="124" spans="1:9" x14ac:dyDescent="0.2">
      <c r="A124" s="789" t="s">
        <v>121</v>
      </c>
      <c r="B124" s="833">
        <v>24.538121002430501</v>
      </c>
      <c r="C124" s="834" t="s">
        <v>1438</v>
      </c>
      <c r="D124" s="833">
        <v>500</v>
      </c>
      <c r="E124" s="833" t="s">
        <v>1041</v>
      </c>
      <c r="F124" s="833" t="s">
        <v>1014</v>
      </c>
      <c r="G124" s="788">
        <v>164.35556684485806</v>
      </c>
      <c r="H124" s="655" t="s">
        <v>1014</v>
      </c>
      <c r="I124" s="837">
        <v>24.538121002430501</v>
      </c>
    </row>
    <row customHeight="1" ht="11.25" r="125" spans="1:9"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customHeight="1" ht="11.25" r="126" spans="1:9" x14ac:dyDescent="0.2">
      <c r="A126" s="789" t="s">
        <v>512</v>
      </c>
      <c r="B126" s="833">
        <v>78.213207407198283</v>
      </c>
      <c r="C126" s="834" t="s">
        <v>719</v>
      </c>
      <c r="D126" s="833">
        <v>1000</v>
      </c>
      <c r="E126" s="833" t="s">
        <v>1041</v>
      </c>
      <c r="F126" s="833">
        <v>7.1</v>
      </c>
      <c r="G126" s="788">
        <v>78.213207407198283</v>
      </c>
      <c r="H126" s="655" t="s">
        <v>1014</v>
      </c>
      <c r="I126" s="837" t="s">
        <v>1440</v>
      </c>
    </row>
    <row customHeight="1" ht="11.25" r="127" spans="1:9" x14ac:dyDescent="0.2">
      <c r="A127" s="789" t="s">
        <v>867</v>
      </c>
      <c r="B127" s="833">
        <v>78.214285714285708</v>
      </c>
      <c r="C127" s="834" t="s">
        <v>719</v>
      </c>
      <c r="D127" s="833">
        <v>1000</v>
      </c>
      <c r="E127" s="833" t="s">
        <v>1041</v>
      </c>
      <c r="F127" s="833">
        <v>1.5</v>
      </c>
      <c r="G127" s="788">
        <v>78.214285714285708</v>
      </c>
      <c r="H127" s="655" t="s">
        <v>1014</v>
      </c>
      <c r="I127" s="837" t="s">
        <v>1440</v>
      </c>
    </row>
    <row customHeight="1" ht="11.25" r="128" spans="1:9" x14ac:dyDescent="0.2">
      <c r="A128" s="789" t="s">
        <v>122</v>
      </c>
      <c r="B128" s="833">
        <v>0.21887105251122002</v>
      </c>
      <c r="C128" s="834" t="s">
        <v>1438</v>
      </c>
      <c r="D128" s="833">
        <v>500</v>
      </c>
      <c r="E128" s="833" t="s">
        <v>1041</v>
      </c>
      <c r="F128" s="833" t="s">
        <v>1014</v>
      </c>
      <c r="G128" s="788">
        <v>4.5215797036816801</v>
      </c>
      <c r="H128" s="655" t="s">
        <v>1014</v>
      </c>
      <c r="I128" s="837">
        <v>0.21887105251122002</v>
      </c>
    </row>
    <row customHeight="1" ht="11.25" r="129" spans="1:9"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customHeight="1" ht="11.25" r="130" spans="1:9" x14ac:dyDescent="0.2">
      <c r="A130" s="789" t="s">
        <v>123</v>
      </c>
      <c r="B130" s="833">
        <v>2.1682566227618572</v>
      </c>
      <c r="C130" s="834" t="s">
        <v>1438</v>
      </c>
      <c r="D130" s="833">
        <v>500</v>
      </c>
      <c r="E130" s="833" t="s">
        <v>1041</v>
      </c>
      <c r="F130" s="833" t="s">
        <v>1014</v>
      </c>
      <c r="G130" s="788">
        <v>164.35556684485806</v>
      </c>
      <c r="H130" s="655" t="s">
        <v>1014</v>
      </c>
      <c r="I130" s="837">
        <v>2.1682566227618572</v>
      </c>
    </row>
    <row customHeight="1" ht="11.25" r="131" spans="1:9" x14ac:dyDescent="0.2">
      <c r="A131" s="789" t="s">
        <v>27</v>
      </c>
      <c r="B131" s="833">
        <v>99.143490443712437</v>
      </c>
      <c r="C131" s="834" t="s">
        <v>719</v>
      </c>
      <c r="D131" s="833">
        <v>100</v>
      </c>
      <c r="E131" s="833" t="s">
        <v>1041</v>
      </c>
      <c r="F131" s="833" t="s">
        <v>1014</v>
      </c>
      <c r="G131" s="788">
        <v>99.143490443712437</v>
      </c>
      <c r="H131" s="655" t="s">
        <v>1439</v>
      </c>
      <c r="I131" s="837">
        <v>111.8631942</v>
      </c>
    </row>
    <row customHeight="1" ht="11.25" r="132" spans="1:9" x14ac:dyDescent="0.2">
      <c r="A132" s="789" t="s">
        <v>514</v>
      </c>
      <c r="B132" s="833">
        <v>0.32182358400000005</v>
      </c>
      <c r="C132" s="834" t="s">
        <v>1438</v>
      </c>
      <c r="D132" s="833">
        <v>100</v>
      </c>
      <c r="E132" s="833" t="s">
        <v>1041</v>
      </c>
      <c r="F132" s="833" t="s">
        <v>1014</v>
      </c>
      <c r="G132" s="788">
        <v>2.1757072258579102</v>
      </c>
      <c r="H132" s="655" t="s">
        <v>1439</v>
      </c>
      <c r="I132" s="837">
        <v>0.32182358400000005</v>
      </c>
    </row>
    <row customHeight="1" ht="11.25" r="133" spans="1:9"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customHeight="1" ht="11.25" r="134" spans="1:9"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customHeight="1" ht="11.25" r="135" spans="1:9"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customHeight="1" ht="11.25" r="136" spans="1:9" x14ac:dyDescent="0.2">
      <c r="A136" s="306" t="s">
        <v>125</v>
      </c>
      <c r="B136" s="833">
        <v>19.414033188019804</v>
      </c>
      <c r="C136" s="834" t="s">
        <v>1438</v>
      </c>
      <c r="D136" s="833">
        <v>500</v>
      </c>
      <c r="E136" s="833" t="s">
        <v>1041</v>
      </c>
      <c r="F136" s="833" t="s">
        <v>1014</v>
      </c>
      <c r="G136" s="788">
        <v>771.16303781051113</v>
      </c>
      <c r="H136" s="655" t="s">
        <v>1014</v>
      </c>
      <c r="I136" s="837">
        <v>19.414033188019804</v>
      </c>
    </row>
    <row customHeight="1" ht="11.25" r="137" spans="1:9" x14ac:dyDescent="0.2">
      <c r="A137" s="789" t="s">
        <v>517</v>
      </c>
      <c r="B137" s="833">
        <v>0.78214285714285714</v>
      </c>
      <c r="C137" s="834" t="s">
        <v>719</v>
      </c>
      <c r="D137" s="833">
        <v>1000</v>
      </c>
      <c r="E137" s="833" t="s">
        <v>1041</v>
      </c>
      <c r="F137" s="833">
        <v>0.25</v>
      </c>
      <c r="G137" s="788">
        <v>0.78214285714285714</v>
      </c>
      <c r="H137" s="655" t="s">
        <v>1014</v>
      </c>
      <c r="I137" s="837" t="s">
        <v>1440</v>
      </c>
    </row>
    <row customHeight="1" ht="11.25" r="138" spans="1:9"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customHeight="1" ht="11.25" r="139" spans="1:9" x14ac:dyDescent="0.2">
      <c r="A139" s="789" t="s">
        <v>28</v>
      </c>
      <c r="B139" s="833">
        <v>0.49324285115830596</v>
      </c>
      <c r="C139" s="834" t="s">
        <v>719</v>
      </c>
      <c r="D139" s="833">
        <v>500</v>
      </c>
      <c r="E139" s="833" t="s">
        <v>1041</v>
      </c>
      <c r="F139" s="833" t="s">
        <v>1014</v>
      </c>
      <c r="G139" s="788">
        <v>0.49324285115830596</v>
      </c>
      <c r="H139" s="655" t="s">
        <v>1014</v>
      </c>
      <c r="I139" s="837">
        <v>254.81502602987422</v>
      </c>
    </row>
    <row customHeight="1" ht="11.25" r="140" spans="1:9" x14ac:dyDescent="0.2">
      <c r="A140" s="789" t="s">
        <v>66</v>
      </c>
      <c r="B140" s="833">
        <v>100</v>
      </c>
      <c r="C140" s="834" t="s">
        <v>1441</v>
      </c>
      <c r="D140" s="833">
        <v>100</v>
      </c>
      <c r="E140" s="833" t="s">
        <v>1041</v>
      </c>
      <c r="F140" s="833" t="s">
        <v>1014</v>
      </c>
      <c r="G140" s="788">
        <v>476.82844714786853</v>
      </c>
      <c r="H140" s="655" t="s">
        <v>1439</v>
      </c>
      <c r="I140" s="837">
        <v>400</v>
      </c>
    </row>
    <row customHeight="1" ht="11.25" r="141" spans="1:9" x14ac:dyDescent="0.2">
      <c r="A141" s="789" t="s">
        <v>65</v>
      </c>
      <c r="B141" s="833">
        <v>260.97470160330187</v>
      </c>
      <c r="C141" s="834" t="s">
        <v>719</v>
      </c>
      <c r="D141" s="833">
        <v>500</v>
      </c>
      <c r="E141" s="833" t="s">
        <v>1041</v>
      </c>
      <c r="F141" s="833" t="s">
        <v>1014</v>
      </c>
      <c r="G141" s="788">
        <v>260.97470160330187</v>
      </c>
      <c r="H141" s="655" t="s">
        <v>1439</v>
      </c>
      <c r="I141" s="837">
        <v>500</v>
      </c>
    </row>
    <row customHeight="1" ht="11.25" r="142" spans="1:9" x14ac:dyDescent="0.2">
      <c r="A142" s="789" t="s">
        <v>825</v>
      </c>
      <c r="B142" s="833">
        <v>500</v>
      </c>
      <c r="C142" s="834" t="s">
        <v>1441</v>
      </c>
      <c r="D142" s="833">
        <v>500</v>
      </c>
      <c r="E142" s="833" t="s">
        <v>1041</v>
      </c>
      <c r="F142" s="833" t="s">
        <v>1014</v>
      </c>
      <c r="G142" s="788">
        <v>9385.7142857142862</v>
      </c>
      <c r="H142" s="655" t="s">
        <v>1014</v>
      </c>
      <c r="I142" s="837">
        <v>1000</v>
      </c>
    </row>
    <row customHeight="1" ht="11.25" r="143" spans="1:9" x14ac:dyDescent="0.2">
      <c r="A143" s="789" t="s">
        <v>868</v>
      </c>
      <c r="B143" s="833">
        <v>0.16388029025223844</v>
      </c>
      <c r="C143" s="834" t="s">
        <v>718</v>
      </c>
      <c r="D143" s="833">
        <v>500</v>
      </c>
      <c r="E143" s="833" t="s">
        <v>1041</v>
      </c>
      <c r="F143" s="833" t="s">
        <v>1014</v>
      </c>
      <c r="G143" s="788">
        <v>8.228381778572091</v>
      </c>
      <c r="H143" s="655">
        <v>0.16388029025223844</v>
      </c>
      <c r="I143" s="837">
        <v>25.716438</v>
      </c>
    </row>
    <row customHeight="1" ht="11.25" r="144" spans="1:9"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customHeight="1" ht="11.25" r="145" spans="1:9"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customHeight="1" ht="11.25" r="146" spans="1:9"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customHeight="1" ht="11.25" r="147" spans="1:9" x14ac:dyDescent="0.2">
      <c r="A147" s="789" t="s">
        <v>520</v>
      </c>
      <c r="B147" s="833">
        <v>0.50371266928000002</v>
      </c>
      <c r="C147" s="834" t="s">
        <v>1438</v>
      </c>
      <c r="D147" s="833">
        <v>100</v>
      </c>
      <c r="E147" s="833" t="s">
        <v>1041</v>
      </c>
      <c r="F147" s="833" t="s">
        <v>1014</v>
      </c>
      <c r="G147" s="788">
        <v>1264.2595039500575</v>
      </c>
      <c r="H147" s="655" t="s">
        <v>1014</v>
      </c>
      <c r="I147" s="837">
        <v>0.50371266928000002</v>
      </c>
    </row>
    <row customHeight="1" ht="11.25" r="148" spans="1:9" x14ac:dyDescent="0.2">
      <c r="A148" s="789" t="s">
        <v>521</v>
      </c>
      <c r="B148" s="833">
        <v>0.30998447718000005</v>
      </c>
      <c r="C148" s="834" t="s">
        <v>1438</v>
      </c>
      <c r="D148" s="833">
        <v>500</v>
      </c>
      <c r="E148" s="833" t="s">
        <v>1041</v>
      </c>
      <c r="F148" s="833" t="s">
        <v>1014</v>
      </c>
      <c r="G148" s="788">
        <v>12.642735911142926</v>
      </c>
      <c r="H148" s="655" t="s">
        <v>1014</v>
      </c>
      <c r="I148" s="837">
        <v>0.30998447718000005</v>
      </c>
    </row>
    <row customHeight="1" ht="11.25" r="149" spans="1:9" x14ac:dyDescent="0.2">
      <c r="A149" s="306" t="s">
        <v>126</v>
      </c>
      <c r="B149" s="833">
        <v>12.184769044617401</v>
      </c>
      <c r="C149" s="834" t="s">
        <v>1438</v>
      </c>
      <c r="D149" s="833">
        <v>1000</v>
      </c>
      <c r="E149" s="833" t="s">
        <v>1041</v>
      </c>
      <c r="F149" s="833" t="s">
        <v>1014</v>
      </c>
      <c r="G149" s="788">
        <v>126.42735911142927</v>
      </c>
      <c r="H149" s="655" t="s">
        <v>1014</v>
      </c>
      <c r="I149" s="837">
        <v>12.184769044617401</v>
      </c>
    </row>
    <row customHeight="1" ht="11.25" r="150" spans="1:9" x14ac:dyDescent="0.2">
      <c r="A150" s="789" t="s">
        <v>127</v>
      </c>
      <c r="B150" s="833">
        <v>0.87299569451100001</v>
      </c>
      <c r="C150" s="834" t="s">
        <v>1438</v>
      </c>
      <c r="D150" s="833">
        <v>500</v>
      </c>
      <c r="E150" s="833" t="s">
        <v>1041</v>
      </c>
      <c r="F150" s="833" t="s">
        <v>1014</v>
      </c>
      <c r="G150" s="788">
        <v>101.14188728914341</v>
      </c>
      <c r="H150" s="655" t="s">
        <v>1014</v>
      </c>
      <c r="I150" s="837">
        <v>0.87299569451100001</v>
      </c>
    </row>
    <row customHeight="1" ht="11.25" r="151" spans="1:9"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customHeight="1" ht="11.25" r="152" spans="1:9"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customHeight="1" ht="11.25" r="153" spans="1:9" x14ac:dyDescent="0.2">
      <c r="A153" s="789" t="s">
        <v>643</v>
      </c>
      <c r="B153" s="833">
        <v>17.719343116981133</v>
      </c>
      <c r="C153" s="834" t="s">
        <v>1438</v>
      </c>
      <c r="D153" s="833">
        <v>100</v>
      </c>
      <c r="E153" s="833" t="s">
        <v>1041</v>
      </c>
      <c r="F153" s="833" t="s">
        <v>1014</v>
      </c>
      <c r="G153" s="788">
        <v>90.290661719233142</v>
      </c>
      <c r="H153" s="655" t="s">
        <v>1014</v>
      </c>
      <c r="I153" s="837">
        <v>17.719343116981133</v>
      </c>
    </row>
    <row customHeight="1" ht="11.25" r="154" spans="1:9" x14ac:dyDescent="0.2">
      <c r="A154" s="306" t="s">
        <v>999</v>
      </c>
      <c r="B154" s="833">
        <v>2.7937804034550004</v>
      </c>
      <c r="C154" s="834" t="s">
        <v>1438</v>
      </c>
      <c r="D154" s="833">
        <v>500</v>
      </c>
      <c r="E154" s="833" t="s">
        <v>1041</v>
      </c>
      <c r="F154" s="833" t="s">
        <v>1014</v>
      </c>
      <c r="G154" s="788">
        <v>449.03985437165932</v>
      </c>
      <c r="H154" s="655" t="s">
        <v>1014</v>
      </c>
      <c r="I154" s="837">
        <v>2.7937804034550004</v>
      </c>
    </row>
    <row customHeight="1" ht="11.25" r="155" spans="1:9" x14ac:dyDescent="0.2">
      <c r="A155" s="306" t="s">
        <v>644</v>
      </c>
      <c r="B155" s="833">
        <v>30.661203968900935</v>
      </c>
      <c r="C155" s="834" t="s">
        <v>1438</v>
      </c>
      <c r="D155" s="833">
        <v>500</v>
      </c>
      <c r="E155" s="833" t="s">
        <v>1041</v>
      </c>
      <c r="F155" s="833" t="s">
        <v>1014</v>
      </c>
      <c r="G155" s="788">
        <v>31.237531954550995</v>
      </c>
      <c r="H155" s="655" t="s">
        <v>1014</v>
      </c>
      <c r="I155" s="837">
        <v>30.661203968900935</v>
      </c>
    </row>
    <row customHeight="1" ht="11.25" r="156" spans="1:9" x14ac:dyDescent="0.2">
      <c r="A156" s="306" t="s">
        <v>646</v>
      </c>
      <c r="B156" s="833">
        <v>6.0682976945110001</v>
      </c>
      <c r="C156" s="834" t="s">
        <v>1438</v>
      </c>
      <c r="D156" s="833">
        <v>500</v>
      </c>
      <c r="E156" s="833" t="s">
        <v>1041</v>
      </c>
      <c r="F156" s="833" t="s">
        <v>1014</v>
      </c>
      <c r="G156" s="788">
        <v>7.2694180429212993</v>
      </c>
      <c r="H156" s="655" t="s">
        <v>1014</v>
      </c>
      <c r="I156" s="837">
        <v>6.0682976945110001</v>
      </c>
    </row>
    <row customHeight="1" ht="11.25" r="157" spans="1:9" x14ac:dyDescent="0.2">
      <c r="A157" s="789" t="s">
        <v>522</v>
      </c>
      <c r="B157" s="833">
        <v>770</v>
      </c>
      <c r="C157" s="834" t="s">
        <v>400</v>
      </c>
      <c r="D157" s="833">
        <v>1000</v>
      </c>
      <c r="E157" s="833" t="s">
        <v>1041</v>
      </c>
      <c r="F157" s="833">
        <v>770</v>
      </c>
      <c r="G157" s="788">
        <v>77.999214351185017</v>
      </c>
      <c r="H157" s="655" t="s">
        <v>1014</v>
      </c>
      <c r="I157" s="837" t="s">
        <v>1440</v>
      </c>
    </row>
    <row customHeight="1" ht="11.25" r="158" spans="1:9"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customHeight="1" ht="11.25" r="159" spans="1:9"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customHeight="1" ht="11.25" r="160" spans="1:9" thickBot="1" x14ac:dyDescent="0.25">
      <c r="A160" s="789" t="s">
        <v>525</v>
      </c>
      <c r="B160" s="833">
        <v>1000</v>
      </c>
      <c r="C160" s="834" t="s">
        <v>1441</v>
      </c>
      <c r="D160" s="833">
        <v>1000</v>
      </c>
      <c r="E160" s="833" t="s">
        <v>1041</v>
      </c>
      <c r="F160" s="833">
        <v>349</v>
      </c>
      <c r="G160" s="788">
        <v>4692.8571428571431</v>
      </c>
      <c r="H160" s="655" t="s">
        <v>1014</v>
      </c>
      <c r="I160" s="872" t="s">
        <v>1440</v>
      </c>
    </row>
    <row customHeight="1" ht="22.5" r="161" spans="1:9" thickTop="1" x14ac:dyDescent="0.2">
      <c r="A161" s="759" t="s">
        <v>656</v>
      </c>
      <c r="B161" s="839" t="s">
        <v>527</v>
      </c>
      <c r="C161" s="323" t="s">
        <v>381</v>
      </c>
      <c r="D161" s="875" t="s">
        <v>381</v>
      </c>
      <c r="E161" s="839" t="s">
        <v>381</v>
      </c>
      <c r="F161" s="839" t="s">
        <v>381</v>
      </c>
      <c r="G161" s="876" t="s">
        <v>381</v>
      </c>
      <c r="H161" s="877" t="s">
        <v>381</v>
      </c>
      <c r="I161" s="878" t="s">
        <v>381</v>
      </c>
    </row>
    <row customHeight="1" ht="11.25" r="162" spans="1:9" thickBot="1" x14ac:dyDescent="0.25">
      <c r="A162" s="319" t="s">
        <v>657</v>
      </c>
      <c r="B162" s="843" t="s">
        <v>382</v>
      </c>
      <c r="C162" s="324" t="s">
        <v>381</v>
      </c>
      <c r="D162" s="879" t="s">
        <v>381</v>
      </c>
      <c r="E162" s="843" t="s">
        <v>381</v>
      </c>
      <c r="F162" s="843" t="s">
        <v>381</v>
      </c>
      <c r="G162" s="880" t="s">
        <v>381</v>
      </c>
      <c r="H162" s="847" t="s">
        <v>381</v>
      </c>
      <c r="I162" s="881"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882"/>
      <c r="E164" s="883"/>
      <c r="F164" s="882"/>
      <c r="G164" s="882"/>
      <c r="H164" s="277"/>
      <c r="I164" s="884"/>
    </row>
    <row customHeight="1" ht="11.25" r="165" spans="1:9" x14ac:dyDescent="0.2">
      <c r="A165" s="66"/>
      <c r="B165" s="277"/>
      <c r="C165" s="277"/>
      <c r="D165" s="277"/>
      <c r="E165" s="277"/>
      <c r="F165" s="849"/>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ht="10.8" r="170" spans="1:9" thickBot="1" x14ac:dyDescent="0.25">
      <c r="A170" s="853"/>
      <c r="B170" s="888"/>
      <c r="C170" s="888"/>
      <c r="D170" s="889"/>
      <c r="E170" s="889"/>
      <c r="F170" s="889"/>
      <c r="G170" s="889"/>
      <c r="H170" s="889"/>
      <c r="I170" s="890"/>
    </row>
    <row ht="10.8" r="171" spans="1:9" thickTop="1" x14ac:dyDescent="0.2"/>
  </sheetData>
  <sheetProtection algorithmName="SHA-512" hashValue="hBUvvTLEAhWNs4aI7636zeutHSfdnikksU6Srv3xeTmLtgfqtVvSphoBdgMKNeEu8PwSjTgzR+/ge9iNjD14rg==" objects="1" saltValue="XGsja0BN+IZYUNQJFkbCeA=="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53"/>
  <sheetViews>
    <sheetView topLeftCell="B1" workbookViewId="0" zoomScaleNormal="100">
      <pane activePane="bottomLeft" topLeftCell="A5" ySplit="2568"/>
      <selection activeCell="B1" sqref="A1:XFD1048576"/>
      <selection activeCell="B5" pane="bottomLeft" sqref="B5"/>
    </sheetView>
  </sheetViews>
  <sheetFormatPr defaultColWidth="9.109375" defaultRowHeight="13.2" x14ac:dyDescent="0.25"/>
  <cols>
    <col min="1" max="1" customWidth="true" hidden="true" style="294" width="0.0"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7" width="9.109375" collapsed="false"/>
    <col min="8" max="9" style="292" width="9.109375" collapsed="false"/>
    <col min="10" max="16384" style="294" width="9.109375" collapsed="false"/>
  </cols>
  <sheetData>
    <row ht="46.8" r="1" spans="1:9" x14ac:dyDescent="0.3">
      <c r="B1" s="545" t="s">
        <v>617</v>
      </c>
      <c r="C1" s="545"/>
      <c r="D1" s="891"/>
      <c r="E1" s="892"/>
      <c r="F1" s="892"/>
    </row>
    <row ht="13.8" r="2" spans="1:9" thickBot="1" x14ac:dyDescent="0.3">
      <c r="B2" s="285"/>
      <c r="C2" s="285"/>
      <c r="D2" s="893"/>
      <c r="E2" s="894"/>
      <c r="F2" s="894"/>
    </row>
    <row customHeight="1" ht="41.25" r="3" spans="1:9" thickBot="1" thickTop="1" x14ac:dyDescent="0.3">
      <c r="A3" s="895" t="s">
        <v>637</v>
      </c>
      <c r="B3" s="295"/>
      <c r="C3" s="1647" t="s">
        <v>674</v>
      </c>
      <c r="D3" s="1648"/>
      <c r="E3" s="582" t="s">
        <v>969</v>
      </c>
      <c r="F3" s="583" t="s">
        <v>970</v>
      </c>
    </row>
    <row customFormat="1" ht="13.8" r="4" s="308" spans="1:9" thickBot="1" x14ac:dyDescent="0.3">
      <c r="A4" s="896" t="s">
        <v>638</v>
      </c>
      <c r="B4" s="897" t="s">
        <v>242</v>
      </c>
      <c r="C4" s="1649" t="s">
        <v>685</v>
      </c>
      <c r="D4" s="1650"/>
      <c r="E4" s="898" t="s">
        <v>870</v>
      </c>
      <c r="F4" s="899" t="s">
        <v>870</v>
      </c>
      <c r="G4" s="297"/>
      <c r="H4" s="900"/>
      <c r="I4" s="900"/>
    </row>
    <row customFormat="1" customHeight="1" ht="11.25" r="5" s="308" spans="1:9" x14ac:dyDescent="0.25">
      <c r="A5" s="309" t="s">
        <v>589</v>
      </c>
      <c r="B5" s="309" t="s">
        <v>980</v>
      </c>
      <c r="C5" s="781" t="s">
        <v>693</v>
      </c>
      <c r="D5" s="782" t="s">
        <v>679</v>
      </c>
      <c r="E5" s="901">
        <v>3900</v>
      </c>
      <c r="F5" s="902">
        <v>3900</v>
      </c>
      <c r="G5" s="297"/>
      <c r="H5" s="900"/>
      <c r="I5" s="900"/>
    </row>
    <row customFormat="1" customHeight="1" ht="11.25" r="6" s="308" spans="1:9" x14ac:dyDescent="0.25">
      <c r="A6" s="279" t="s">
        <v>590</v>
      </c>
      <c r="B6" s="279" t="s">
        <v>590</v>
      </c>
      <c r="C6" s="785" t="s">
        <v>693</v>
      </c>
      <c r="D6" s="786" t="s">
        <v>679</v>
      </c>
      <c r="E6" s="903" t="s">
        <v>1439</v>
      </c>
      <c r="F6" s="904" t="s">
        <v>1439</v>
      </c>
      <c r="G6" s="297"/>
      <c r="H6" s="900"/>
      <c r="I6" s="900"/>
    </row>
    <row customFormat="1" customHeight="1" ht="11.25" r="7" s="308" spans="1:9" x14ac:dyDescent="0.25">
      <c r="A7" s="279" t="s">
        <v>591</v>
      </c>
      <c r="B7" s="279" t="s">
        <v>981</v>
      </c>
      <c r="C7" s="785" t="s">
        <v>693</v>
      </c>
      <c r="D7" s="786" t="s">
        <v>694</v>
      </c>
      <c r="E7" s="903">
        <v>622402054.16688001</v>
      </c>
      <c r="F7" s="904">
        <v>1000000000</v>
      </c>
      <c r="G7" s="297"/>
      <c r="H7" s="900"/>
      <c r="I7" s="900"/>
    </row>
    <row customFormat="1" customHeight="1" ht="11.25" r="8" s="308" spans="1:9" x14ac:dyDescent="0.25">
      <c r="A8" s="279" t="s">
        <v>592</v>
      </c>
      <c r="B8" s="279" t="s">
        <v>592</v>
      </c>
      <c r="C8" s="785" t="s">
        <v>1437</v>
      </c>
      <c r="D8" s="786" t="s">
        <v>679</v>
      </c>
      <c r="E8" s="903" t="s">
        <v>1014</v>
      </c>
      <c r="F8" s="904" t="s">
        <v>1014</v>
      </c>
      <c r="G8" s="297"/>
      <c r="H8" s="900"/>
      <c r="I8" s="900"/>
    </row>
    <row customFormat="1" customHeight="1" ht="11.25" r="9" s="308" spans="1:9" x14ac:dyDescent="0.25">
      <c r="A9" s="279" t="s">
        <v>171</v>
      </c>
      <c r="B9" s="279" t="s">
        <v>171</v>
      </c>
      <c r="C9" s="785" t="s">
        <v>695</v>
      </c>
      <c r="D9" s="786" t="s">
        <v>679</v>
      </c>
      <c r="E9" s="903" t="s">
        <v>1014</v>
      </c>
      <c r="F9" s="904" t="s">
        <v>1014</v>
      </c>
      <c r="G9" s="297"/>
      <c r="H9" s="900"/>
      <c r="I9" s="900"/>
    </row>
    <row customFormat="1" customHeight="1" ht="11.25" r="10" s="308" spans="1:9" x14ac:dyDescent="0.25">
      <c r="A10" s="305" t="s">
        <v>172</v>
      </c>
      <c r="B10" s="305" t="s">
        <v>172</v>
      </c>
      <c r="C10" s="785" t="s">
        <v>695</v>
      </c>
      <c r="D10" s="786" t="s">
        <v>679</v>
      </c>
      <c r="E10" s="903" t="s">
        <v>1014</v>
      </c>
      <c r="F10" s="904" t="s">
        <v>1014</v>
      </c>
      <c r="G10" s="297"/>
      <c r="H10" s="900"/>
      <c r="I10" s="900"/>
    </row>
    <row customFormat="1" customHeight="1" ht="11.25" r="11" s="308" spans="1:9" x14ac:dyDescent="0.25">
      <c r="A11" s="305" t="s">
        <v>103</v>
      </c>
      <c r="B11" s="305" t="s">
        <v>103</v>
      </c>
      <c r="C11" s="785" t="s">
        <v>695</v>
      </c>
      <c r="D11" s="786" t="s">
        <v>679</v>
      </c>
      <c r="E11" s="903" t="s">
        <v>1014</v>
      </c>
      <c r="F11" s="904" t="s">
        <v>1014</v>
      </c>
      <c r="G11" s="297"/>
      <c r="H11" s="900"/>
      <c r="I11" s="900"/>
    </row>
    <row customFormat="1" customHeight="1" ht="11.25" r="12" s="308" spans="1:9" x14ac:dyDescent="0.25">
      <c r="A12" s="279" t="s">
        <v>593</v>
      </c>
      <c r="B12" s="279" t="s">
        <v>982</v>
      </c>
      <c r="C12" s="785" t="s">
        <v>693</v>
      </c>
      <c r="D12" s="786" t="s">
        <v>679</v>
      </c>
      <c r="E12" s="903">
        <v>43</v>
      </c>
      <c r="F12" s="904">
        <v>43</v>
      </c>
      <c r="G12" s="297"/>
      <c r="H12" s="900"/>
      <c r="I12" s="900"/>
    </row>
    <row customFormat="1" customHeight="1" ht="11.25" r="13" s="308" spans="1:9" x14ac:dyDescent="0.25">
      <c r="A13" s="279" t="s">
        <v>594</v>
      </c>
      <c r="B13" s="279" t="s">
        <v>594</v>
      </c>
      <c r="C13" s="785" t="s">
        <v>695</v>
      </c>
      <c r="D13" s="786" t="s">
        <v>679</v>
      </c>
      <c r="E13" s="903" t="s">
        <v>1014</v>
      </c>
      <c r="F13" s="904" t="s">
        <v>1014</v>
      </c>
      <c r="G13" s="297"/>
      <c r="H13" s="900"/>
      <c r="I13" s="900"/>
    </row>
    <row customFormat="1" customHeight="1" ht="11.25" r="14" s="308" spans="1:9" x14ac:dyDescent="0.25">
      <c r="A14" s="279" t="s">
        <v>731</v>
      </c>
      <c r="B14" s="279" t="s">
        <v>731</v>
      </c>
      <c r="C14" s="785" t="s">
        <v>695</v>
      </c>
      <c r="D14" s="786" t="s">
        <v>679</v>
      </c>
      <c r="E14" s="903" t="s">
        <v>1014</v>
      </c>
      <c r="F14" s="904" t="s">
        <v>1014</v>
      </c>
      <c r="G14" s="297"/>
      <c r="H14" s="900"/>
      <c r="I14" s="900"/>
    </row>
    <row customFormat="1" customHeight="1" ht="11.25" r="15" s="308" spans="1:9" x14ac:dyDescent="0.25">
      <c r="A15" s="279" t="s">
        <v>104</v>
      </c>
      <c r="B15" s="279" t="s">
        <v>104</v>
      </c>
      <c r="C15" s="785" t="s">
        <v>695</v>
      </c>
      <c r="D15" s="786" t="s">
        <v>679</v>
      </c>
      <c r="E15" s="903" t="s">
        <v>1014</v>
      </c>
      <c r="F15" s="904" t="s">
        <v>1014</v>
      </c>
      <c r="G15" s="297"/>
      <c r="H15" s="900"/>
      <c r="I15" s="900"/>
    </row>
    <row customFormat="1" customHeight="1" ht="11.25" r="16" s="308" spans="1:9" x14ac:dyDescent="0.25">
      <c r="A16" s="279" t="s">
        <v>732</v>
      </c>
      <c r="B16" s="279" t="s">
        <v>732</v>
      </c>
      <c r="C16" s="785" t="s">
        <v>695</v>
      </c>
      <c r="D16" s="786" t="s">
        <v>679</v>
      </c>
      <c r="E16" s="903" t="s">
        <v>1014</v>
      </c>
      <c r="F16" s="904" t="s">
        <v>1014</v>
      </c>
      <c r="G16" s="297"/>
      <c r="H16" s="900"/>
      <c r="I16" s="900"/>
    </row>
    <row customFormat="1" customHeight="1" ht="11.25" r="17" s="308" spans="1:9" x14ac:dyDescent="0.25">
      <c r="A17" s="279" t="s">
        <v>1245</v>
      </c>
      <c r="B17" s="279" t="s">
        <v>1245</v>
      </c>
      <c r="C17" s="785" t="s">
        <v>695</v>
      </c>
      <c r="D17" s="786" t="s">
        <v>679</v>
      </c>
      <c r="E17" s="903" t="s">
        <v>1014</v>
      </c>
      <c r="F17" s="904" t="s">
        <v>1014</v>
      </c>
      <c r="G17" s="297"/>
      <c r="H17" s="900"/>
      <c r="I17" s="900"/>
    </row>
    <row customFormat="1" customHeight="1" ht="11.25" r="18" s="308" spans="1:9" x14ac:dyDescent="0.25">
      <c r="A18" s="279" t="s">
        <v>733</v>
      </c>
      <c r="B18" s="279" t="s">
        <v>983</v>
      </c>
      <c r="C18" s="785" t="s">
        <v>693</v>
      </c>
      <c r="D18" s="786" t="s">
        <v>694</v>
      </c>
      <c r="E18" s="903">
        <v>2250.3937370979761</v>
      </c>
      <c r="F18" s="904">
        <v>19659.439687287922</v>
      </c>
      <c r="G18" s="297"/>
      <c r="H18" s="900"/>
      <c r="I18" s="900"/>
    </row>
    <row customFormat="1" customHeight="1" ht="11.25" r="19" s="308" spans="1:9" x14ac:dyDescent="0.25">
      <c r="A19" s="279" t="s">
        <v>734</v>
      </c>
      <c r="B19" s="279" t="s">
        <v>734</v>
      </c>
      <c r="C19" s="785" t="s">
        <v>1437</v>
      </c>
      <c r="D19" s="786" t="s">
        <v>679</v>
      </c>
      <c r="E19" s="903" t="s">
        <v>1014</v>
      </c>
      <c r="F19" s="904" t="s">
        <v>1014</v>
      </c>
      <c r="G19" s="297"/>
      <c r="H19" s="900"/>
      <c r="I19" s="900"/>
    </row>
    <row customFormat="1" customHeight="1" ht="11.25" r="20" s="308" spans="1:9" x14ac:dyDescent="0.25">
      <c r="A20" s="279" t="s">
        <v>735</v>
      </c>
      <c r="B20" s="279" t="s">
        <v>735</v>
      </c>
      <c r="C20" s="785" t="s">
        <v>695</v>
      </c>
      <c r="D20" s="786" t="s">
        <v>679</v>
      </c>
      <c r="E20" s="903" t="s">
        <v>1014</v>
      </c>
      <c r="F20" s="904" t="s">
        <v>1014</v>
      </c>
      <c r="G20" s="297"/>
      <c r="H20" s="900"/>
      <c r="I20" s="900"/>
    </row>
    <row customFormat="1" customHeight="1" ht="11.25" r="21" s="308" spans="1:9" x14ac:dyDescent="0.25">
      <c r="A21" s="279" t="s">
        <v>736</v>
      </c>
      <c r="B21" s="279" t="s">
        <v>736</v>
      </c>
      <c r="C21" s="785" t="s">
        <v>695</v>
      </c>
      <c r="D21" s="786" t="s">
        <v>679</v>
      </c>
      <c r="E21" s="903" t="s">
        <v>1014</v>
      </c>
      <c r="F21" s="904" t="s">
        <v>1014</v>
      </c>
      <c r="G21" s="297"/>
      <c r="H21" s="900"/>
      <c r="I21" s="900"/>
    </row>
    <row customFormat="1" customHeight="1" ht="11.25" r="22" s="308" spans="1:9" x14ac:dyDescent="0.25">
      <c r="A22" s="279" t="s">
        <v>737</v>
      </c>
      <c r="B22" s="279" t="s">
        <v>737</v>
      </c>
      <c r="C22" s="785" t="s">
        <v>695</v>
      </c>
      <c r="D22" s="786" t="s">
        <v>679</v>
      </c>
      <c r="E22" s="903" t="s">
        <v>1014</v>
      </c>
      <c r="F22" s="904" t="s">
        <v>1014</v>
      </c>
      <c r="G22" s="297"/>
      <c r="H22" s="900"/>
      <c r="I22" s="900"/>
    </row>
    <row customFormat="1" customHeight="1" ht="11.25" r="23" s="308" spans="1:9" x14ac:dyDescent="0.25">
      <c r="A23" s="279" t="s">
        <v>738</v>
      </c>
      <c r="B23" s="279" t="s">
        <v>738</v>
      </c>
      <c r="C23" s="785" t="s">
        <v>695</v>
      </c>
      <c r="D23" s="786" t="s">
        <v>679</v>
      </c>
      <c r="E23" s="903" t="s">
        <v>1014</v>
      </c>
      <c r="F23" s="904" t="s">
        <v>1014</v>
      </c>
      <c r="G23" s="297"/>
      <c r="H23" s="900"/>
      <c r="I23" s="900"/>
    </row>
    <row customFormat="1" customHeight="1" ht="11.25" r="24" s="308" spans="1:9" x14ac:dyDescent="0.25">
      <c r="A24" s="279" t="s">
        <v>136</v>
      </c>
      <c r="B24" s="279" t="s">
        <v>136</v>
      </c>
      <c r="C24" s="785" t="s">
        <v>695</v>
      </c>
      <c r="D24" s="786" t="s">
        <v>679</v>
      </c>
      <c r="E24" s="903" t="s">
        <v>1014</v>
      </c>
      <c r="F24" s="904" t="s">
        <v>1014</v>
      </c>
      <c r="G24" s="297"/>
      <c r="H24" s="900"/>
      <c r="I24" s="900"/>
    </row>
    <row customFormat="1" customHeight="1" ht="11.25" r="25" s="308" spans="1:9" x14ac:dyDescent="0.25">
      <c r="A25" s="279" t="s">
        <v>243</v>
      </c>
      <c r="B25" s="279" t="s">
        <v>243</v>
      </c>
      <c r="C25" s="785" t="s">
        <v>693</v>
      </c>
      <c r="D25" s="786" t="s">
        <v>679</v>
      </c>
      <c r="E25" s="903" t="s">
        <v>1439</v>
      </c>
      <c r="F25" s="904" t="s">
        <v>1439</v>
      </c>
      <c r="G25" s="297"/>
      <c r="H25" s="900"/>
      <c r="I25" s="900"/>
    </row>
    <row customFormat="1" customHeight="1" ht="11.25" r="26" s="308" spans="1:9" x14ac:dyDescent="0.25">
      <c r="A26" s="279" t="s">
        <v>137</v>
      </c>
      <c r="B26" s="279" t="s">
        <v>137</v>
      </c>
      <c r="C26" s="785" t="s">
        <v>693</v>
      </c>
      <c r="D26" s="786" t="s">
        <v>694</v>
      </c>
      <c r="E26" s="903">
        <v>175.65607394552634</v>
      </c>
      <c r="F26" s="904">
        <v>1534.5314619881183</v>
      </c>
      <c r="G26" s="297"/>
      <c r="H26" s="900"/>
      <c r="I26" s="900"/>
    </row>
    <row customFormat="1" customHeight="1" ht="11.25" r="27" s="308" spans="1:9" x14ac:dyDescent="0.25">
      <c r="A27" s="68" t="s">
        <v>1177</v>
      </c>
      <c r="B27" s="789" t="s">
        <v>1177</v>
      </c>
      <c r="C27" s="785" t="s">
        <v>693</v>
      </c>
      <c r="D27" s="786" t="s">
        <v>694</v>
      </c>
      <c r="E27" s="903" t="s">
        <v>1439</v>
      </c>
      <c r="F27" s="904" t="s">
        <v>1439</v>
      </c>
      <c r="G27" s="297"/>
      <c r="H27" s="900"/>
      <c r="I27" s="900"/>
    </row>
    <row customFormat="1" customHeight="1" ht="11.25" r="28" s="308" spans="1:9" x14ac:dyDescent="0.25">
      <c r="A28" s="279" t="s">
        <v>138</v>
      </c>
      <c r="B28" s="279" t="s">
        <v>138</v>
      </c>
      <c r="C28" s="785" t="s">
        <v>695</v>
      </c>
      <c r="D28" s="786" t="s">
        <v>679</v>
      </c>
      <c r="E28" s="903" t="s">
        <v>1014</v>
      </c>
      <c r="F28" s="904" t="s">
        <v>1014</v>
      </c>
      <c r="G28" s="297"/>
      <c r="H28" s="900"/>
      <c r="I28" s="900"/>
    </row>
    <row customFormat="1" customHeight="1" ht="11.25" r="29" s="308" spans="1:9" x14ac:dyDescent="0.25">
      <c r="A29" s="279" t="s">
        <v>139</v>
      </c>
      <c r="B29" s="279" t="s">
        <v>139</v>
      </c>
      <c r="C29" s="785" t="s">
        <v>695</v>
      </c>
      <c r="D29" s="786" t="s">
        <v>679</v>
      </c>
      <c r="E29" s="903" t="s">
        <v>1014</v>
      </c>
      <c r="F29" s="904" t="s">
        <v>1014</v>
      </c>
      <c r="G29" s="297"/>
      <c r="H29" s="900"/>
      <c r="I29" s="900"/>
    </row>
    <row customFormat="1" customHeight="1" ht="11.25" r="30" s="308" spans="1:9" x14ac:dyDescent="0.25">
      <c r="A30" s="279" t="s">
        <v>140</v>
      </c>
      <c r="B30" s="279" t="s">
        <v>140</v>
      </c>
      <c r="C30" s="785" t="s">
        <v>693</v>
      </c>
      <c r="D30" s="786" t="s">
        <v>694</v>
      </c>
      <c r="E30" s="903">
        <v>114.99301190674856</v>
      </c>
      <c r="F30" s="904">
        <v>1004.5789520173556</v>
      </c>
      <c r="G30" s="297"/>
      <c r="H30" s="900"/>
      <c r="I30" s="900"/>
    </row>
    <row customFormat="1" customHeight="1" ht="11.25" r="31" s="308" spans="1:9" x14ac:dyDescent="0.25">
      <c r="A31" s="279" t="s">
        <v>141</v>
      </c>
      <c r="B31" s="279" t="s">
        <v>141</v>
      </c>
      <c r="C31" s="785" t="s">
        <v>1437</v>
      </c>
      <c r="D31" s="786" t="s">
        <v>679</v>
      </c>
      <c r="E31" s="903" t="s">
        <v>1014</v>
      </c>
      <c r="F31" s="904" t="s">
        <v>1014</v>
      </c>
      <c r="G31" s="297"/>
      <c r="H31" s="900"/>
      <c r="I31" s="900"/>
    </row>
    <row customFormat="1" customHeight="1" ht="11.25" r="32" s="308" spans="1:9" x14ac:dyDescent="0.25">
      <c r="A32" s="279" t="s">
        <v>142</v>
      </c>
      <c r="B32" s="279" t="s">
        <v>142</v>
      </c>
      <c r="C32" s="785" t="s">
        <v>693</v>
      </c>
      <c r="D32" s="786" t="s">
        <v>29</v>
      </c>
      <c r="E32" s="903">
        <v>406.594108187725</v>
      </c>
      <c r="F32" s="904">
        <v>3415.3905087768903</v>
      </c>
      <c r="G32" s="297"/>
      <c r="H32" s="900"/>
      <c r="I32" s="900"/>
    </row>
    <row customFormat="1" customHeight="1" ht="11.25" r="33" s="308" spans="1:9" x14ac:dyDescent="0.25">
      <c r="A33" s="279" t="s">
        <v>143</v>
      </c>
      <c r="B33" s="279" t="s">
        <v>143</v>
      </c>
      <c r="C33" s="785" t="s">
        <v>695</v>
      </c>
      <c r="D33" s="786" t="s">
        <v>679</v>
      </c>
      <c r="E33" s="903" t="s">
        <v>1014</v>
      </c>
      <c r="F33" s="904" t="s">
        <v>1014</v>
      </c>
      <c r="G33" s="297"/>
      <c r="H33" s="900"/>
      <c r="I33" s="900"/>
    </row>
    <row customFormat="1" customHeight="1" ht="11.25" r="34" s="308" spans="1:9" x14ac:dyDescent="0.25">
      <c r="A34" s="279" t="s">
        <v>144</v>
      </c>
      <c r="B34" s="279" t="s">
        <v>144</v>
      </c>
      <c r="C34" s="785" t="s">
        <v>693</v>
      </c>
      <c r="D34" s="786" t="s">
        <v>694</v>
      </c>
      <c r="E34" s="903">
        <v>109.78360683200988</v>
      </c>
      <c r="F34" s="904">
        <v>959.06958928443851</v>
      </c>
      <c r="G34" s="297"/>
      <c r="H34" s="900"/>
      <c r="I34" s="900"/>
    </row>
    <row customFormat="1" customHeight="1" ht="11.25" r="35" s="308" spans="1:9" x14ac:dyDescent="0.25">
      <c r="A35" s="279" t="s">
        <v>655</v>
      </c>
      <c r="B35" s="279" t="s">
        <v>655</v>
      </c>
      <c r="C35" s="785" t="s">
        <v>1437</v>
      </c>
      <c r="D35" s="786" t="s">
        <v>679</v>
      </c>
      <c r="E35" s="903" t="s">
        <v>1014</v>
      </c>
      <c r="F35" s="904" t="s">
        <v>1014</v>
      </c>
      <c r="G35" s="297"/>
      <c r="H35" s="900"/>
      <c r="I35" s="900"/>
    </row>
    <row customFormat="1" customHeight="1" ht="11.25" r="36" s="308" spans="1:9" x14ac:dyDescent="0.25">
      <c r="A36" s="279" t="s">
        <v>145</v>
      </c>
      <c r="B36" s="279" t="s">
        <v>145</v>
      </c>
      <c r="C36" s="785" t="s">
        <v>695</v>
      </c>
      <c r="D36" s="786" t="s">
        <v>679</v>
      </c>
      <c r="E36" s="903" t="s">
        <v>1014</v>
      </c>
      <c r="F36" s="904" t="s">
        <v>1014</v>
      </c>
      <c r="G36" s="297"/>
      <c r="H36" s="900"/>
      <c r="I36" s="900"/>
    </row>
    <row customFormat="1" customHeight="1" ht="11.25" r="37" s="308" spans="1:9" x14ac:dyDescent="0.25">
      <c r="A37" s="279" t="s">
        <v>146</v>
      </c>
      <c r="B37" s="279" t="s">
        <v>146</v>
      </c>
      <c r="C37" s="785" t="s">
        <v>693</v>
      </c>
      <c r="D37" s="786" t="s">
        <v>694</v>
      </c>
      <c r="E37" s="903">
        <v>12400.875594724155</v>
      </c>
      <c r="F37" s="904">
        <v>104167.35499568292</v>
      </c>
      <c r="G37" s="297"/>
      <c r="H37" s="900"/>
      <c r="I37" s="900"/>
    </row>
    <row customFormat="1" customHeight="1" ht="11.25" r="38" s="308" spans="1:9" x14ac:dyDescent="0.25">
      <c r="A38" s="279" t="s">
        <v>829</v>
      </c>
      <c r="B38" s="279" t="s">
        <v>829</v>
      </c>
      <c r="C38" s="785" t="s">
        <v>693</v>
      </c>
      <c r="D38" s="786" t="s">
        <v>29</v>
      </c>
      <c r="E38" s="903">
        <v>603988.68665359775</v>
      </c>
      <c r="F38" s="904">
        <v>5073504.9678902207</v>
      </c>
      <c r="G38" s="297"/>
      <c r="H38" s="900"/>
      <c r="I38" s="900"/>
    </row>
    <row customHeight="1" ht="11.25" r="39" spans="1:9" x14ac:dyDescent="0.25">
      <c r="A39" s="307" t="s">
        <v>147</v>
      </c>
      <c r="B39" s="307" t="s">
        <v>147</v>
      </c>
      <c r="C39" s="785" t="s">
        <v>693</v>
      </c>
      <c r="D39" s="786" t="s">
        <v>694</v>
      </c>
      <c r="E39" s="903">
        <v>108.3094022043858</v>
      </c>
      <c r="F39" s="904">
        <v>946.1909376575145</v>
      </c>
      <c r="H39" s="900"/>
      <c r="I39" s="900"/>
    </row>
    <row customHeight="1" ht="11.25" r="40" spans="1:9" x14ac:dyDescent="0.25">
      <c r="A40" s="279" t="s">
        <v>830</v>
      </c>
      <c r="B40" s="279" t="s">
        <v>830</v>
      </c>
      <c r="C40" s="785" t="s">
        <v>693</v>
      </c>
      <c r="D40" s="786" t="s">
        <v>29</v>
      </c>
      <c r="E40" s="903">
        <v>5216.5892543454502</v>
      </c>
      <c r="F40" s="904">
        <v>43819.349736501783</v>
      </c>
      <c r="H40" s="900"/>
      <c r="I40" s="900"/>
    </row>
    <row customHeight="1" ht="11.25" r="41" spans="1:9" x14ac:dyDescent="0.25">
      <c r="A41" s="279" t="s">
        <v>148</v>
      </c>
      <c r="B41" s="279" t="s">
        <v>148</v>
      </c>
      <c r="C41" s="785" t="s">
        <v>693</v>
      </c>
      <c r="D41" s="786" t="s">
        <v>694</v>
      </c>
      <c r="E41" s="903">
        <v>100405.44972413174</v>
      </c>
      <c r="F41" s="904">
        <v>843405.77768270671</v>
      </c>
      <c r="H41" s="900"/>
      <c r="I41" s="900"/>
    </row>
    <row customHeight="1" ht="11.25" r="42" spans="1:9" x14ac:dyDescent="0.25">
      <c r="A42" s="279" t="s">
        <v>653</v>
      </c>
      <c r="B42" s="279" t="s">
        <v>653</v>
      </c>
      <c r="C42" s="785" t="s">
        <v>695</v>
      </c>
      <c r="D42" s="786" t="s">
        <v>679</v>
      </c>
      <c r="E42" s="903" t="s">
        <v>1014</v>
      </c>
      <c r="F42" s="904" t="s">
        <v>1014</v>
      </c>
      <c r="H42" s="900"/>
      <c r="I42" s="900"/>
    </row>
    <row customHeight="1" ht="11.25" r="43" spans="1:9" x14ac:dyDescent="0.25">
      <c r="A43" s="279" t="s">
        <v>827</v>
      </c>
      <c r="B43" s="279" t="s">
        <v>827</v>
      </c>
      <c r="C43" s="785" t="s">
        <v>695</v>
      </c>
      <c r="D43" s="786" t="s">
        <v>679</v>
      </c>
      <c r="E43" s="903" t="s">
        <v>1014</v>
      </c>
      <c r="F43" s="904" t="s">
        <v>1014</v>
      </c>
      <c r="H43" s="900"/>
      <c r="I43" s="900"/>
    </row>
    <row customHeight="1" ht="11.25" r="44" spans="1:9" x14ac:dyDescent="0.25">
      <c r="A44" s="279" t="s">
        <v>828</v>
      </c>
      <c r="B44" s="279" t="s">
        <v>828</v>
      </c>
      <c r="C44" s="785" t="s">
        <v>695</v>
      </c>
      <c r="D44" s="786" t="s">
        <v>679</v>
      </c>
      <c r="E44" s="903" t="s">
        <v>1014</v>
      </c>
      <c r="F44" s="904" t="s">
        <v>1014</v>
      </c>
      <c r="H44" s="900"/>
      <c r="I44" s="900"/>
    </row>
    <row customHeight="1" ht="11.25" r="45" spans="1:9" x14ac:dyDescent="0.25">
      <c r="A45" s="279" t="s">
        <v>149</v>
      </c>
      <c r="B45" s="279" t="s">
        <v>149</v>
      </c>
      <c r="C45" s="785" t="s">
        <v>695</v>
      </c>
      <c r="D45" s="786" t="s">
        <v>679</v>
      </c>
      <c r="E45" s="903" t="s">
        <v>1014</v>
      </c>
      <c r="F45" s="904" t="s">
        <v>1014</v>
      </c>
      <c r="H45" s="900"/>
      <c r="I45" s="900"/>
    </row>
    <row customHeight="1" ht="11.25" r="46" spans="1:9" x14ac:dyDescent="0.25">
      <c r="A46" s="279" t="s">
        <v>150</v>
      </c>
      <c r="B46" s="279" t="s">
        <v>150</v>
      </c>
      <c r="C46" s="785" t="s">
        <v>695</v>
      </c>
      <c r="D46" s="786" t="s">
        <v>679</v>
      </c>
      <c r="E46" s="903" t="s">
        <v>1014</v>
      </c>
      <c r="F46" s="904" t="s">
        <v>1014</v>
      </c>
      <c r="H46" s="900"/>
      <c r="I46" s="900"/>
    </row>
    <row customHeight="1" ht="11.25" r="47" spans="1:9" x14ac:dyDescent="0.25">
      <c r="A47" s="279" t="s">
        <v>151</v>
      </c>
      <c r="B47" s="279" t="s">
        <v>151</v>
      </c>
      <c r="C47" s="785" t="s">
        <v>695</v>
      </c>
      <c r="D47" s="786" t="s">
        <v>679</v>
      </c>
      <c r="E47" s="903" t="s">
        <v>1014</v>
      </c>
      <c r="F47" s="904" t="s">
        <v>1014</v>
      </c>
      <c r="H47" s="900"/>
      <c r="I47" s="900"/>
    </row>
    <row customHeight="1" ht="11.25" r="48" spans="1:9" x14ac:dyDescent="0.25">
      <c r="A48" s="279" t="s">
        <v>152</v>
      </c>
      <c r="B48" s="279" t="s">
        <v>152</v>
      </c>
      <c r="C48" s="785" t="s">
        <v>693</v>
      </c>
      <c r="D48" s="786" t="s">
        <v>679</v>
      </c>
      <c r="E48" s="903" t="s">
        <v>1439</v>
      </c>
      <c r="F48" s="904" t="s">
        <v>1439</v>
      </c>
      <c r="H48" s="900"/>
      <c r="I48" s="900"/>
    </row>
    <row customHeight="1" ht="11.25" r="49" spans="1:9" x14ac:dyDescent="0.25">
      <c r="A49" s="305" t="s">
        <v>105</v>
      </c>
      <c r="B49" s="305" t="s">
        <v>105</v>
      </c>
      <c r="C49" s="785" t="s">
        <v>695</v>
      </c>
      <c r="D49" s="786" t="s">
        <v>679</v>
      </c>
      <c r="E49" s="903" t="s">
        <v>1014</v>
      </c>
      <c r="F49" s="904" t="s">
        <v>1014</v>
      </c>
      <c r="H49" s="900"/>
      <c r="I49" s="900"/>
    </row>
    <row customHeight="1" ht="11.25" r="50" spans="1:9" x14ac:dyDescent="0.25">
      <c r="A50" s="279" t="s">
        <v>106</v>
      </c>
      <c r="B50" s="279" t="s">
        <v>106</v>
      </c>
      <c r="C50" s="785" t="s">
        <v>695</v>
      </c>
      <c r="D50" s="786" t="s">
        <v>694</v>
      </c>
      <c r="E50" s="903" t="s">
        <v>1014</v>
      </c>
      <c r="F50" s="904" t="s">
        <v>1014</v>
      </c>
      <c r="H50" s="900"/>
      <c r="I50" s="900"/>
    </row>
    <row customHeight="1" ht="11.25" r="51" spans="1:9" x14ac:dyDescent="0.25">
      <c r="A51" s="279" t="s">
        <v>153</v>
      </c>
      <c r="B51" s="279" t="s">
        <v>153</v>
      </c>
      <c r="C51" s="785" t="s">
        <v>695</v>
      </c>
      <c r="D51" s="786" t="s">
        <v>679</v>
      </c>
      <c r="E51" s="903" t="s">
        <v>1014</v>
      </c>
      <c r="F51" s="904" t="s">
        <v>1014</v>
      </c>
      <c r="H51" s="900"/>
      <c r="I51" s="900"/>
    </row>
    <row customHeight="1" ht="11.25" r="52" spans="1:9" x14ac:dyDescent="0.25">
      <c r="A52" s="279" t="s">
        <v>401</v>
      </c>
      <c r="B52" s="279" t="s">
        <v>401</v>
      </c>
      <c r="C52" s="785" t="s">
        <v>693</v>
      </c>
      <c r="D52" s="786" t="s">
        <v>694</v>
      </c>
      <c r="E52" s="903" t="s">
        <v>1439</v>
      </c>
      <c r="F52" s="904" t="s">
        <v>1439</v>
      </c>
      <c r="H52" s="900"/>
      <c r="I52" s="900"/>
    </row>
    <row customHeight="1" ht="11.25" r="53" spans="1:9" x14ac:dyDescent="0.25">
      <c r="A53" s="279" t="s">
        <v>154</v>
      </c>
      <c r="B53" s="279" t="s">
        <v>154</v>
      </c>
      <c r="C53" s="785" t="s">
        <v>693</v>
      </c>
      <c r="D53" s="786" t="s">
        <v>679</v>
      </c>
      <c r="E53" s="903">
        <v>452.04552384511493</v>
      </c>
      <c r="F53" s="904">
        <v>3949.0696963109249</v>
      </c>
      <c r="H53" s="900"/>
      <c r="I53" s="900"/>
    </row>
    <row customHeight="1" ht="11.25" r="54" spans="1:9" x14ac:dyDescent="0.25">
      <c r="A54" s="279" t="s">
        <v>528</v>
      </c>
      <c r="B54" s="279" t="s">
        <v>528</v>
      </c>
      <c r="C54" s="785" t="s">
        <v>693</v>
      </c>
      <c r="D54" s="786" t="s">
        <v>679</v>
      </c>
      <c r="E54" s="903">
        <v>18.617708877383702</v>
      </c>
      <c r="F54" s="904">
        <v>162.64430475282404</v>
      </c>
      <c r="H54" s="900"/>
      <c r="I54" s="900"/>
    </row>
    <row customHeight="1" ht="11.25" r="55" spans="1:9" x14ac:dyDescent="0.25">
      <c r="A55" s="279" t="s">
        <v>155</v>
      </c>
      <c r="B55" s="279" t="s">
        <v>155</v>
      </c>
      <c r="C55" s="785" t="s">
        <v>693</v>
      </c>
      <c r="D55" s="786" t="s">
        <v>694</v>
      </c>
      <c r="E55" s="903">
        <v>83377.443722530952</v>
      </c>
      <c r="F55" s="904">
        <v>156000</v>
      </c>
      <c r="H55" s="900"/>
      <c r="I55" s="900"/>
    </row>
    <row customHeight="1" ht="11.25" r="56" spans="1:9" x14ac:dyDescent="0.25">
      <c r="A56" s="279" t="s">
        <v>235</v>
      </c>
      <c r="B56" s="279" t="s">
        <v>235</v>
      </c>
      <c r="C56" s="785" t="s">
        <v>693</v>
      </c>
      <c r="D56" s="786" t="s">
        <v>694</v>
      </c>
      <c r="E56" s="903" t="s">
        <v>1439</v>
      </c>
      <c r="F56" s="904" t="s">
        <v>1439</v>
      </c>
      <c r="H56" s="900"/>
      <c r="I56" s="900"/>
    </row>
    <row customHeight="1" ht="11.25" r="57" spans="1:9" x14ac:dyDescent="0.25">
      <c r="A57" s="279" t="s">
        <v>236</v>
      </c>
      <c r="B57" s="279" t="s">
        <v>236</v>
      </c>
      <c r="C57" s="785" t="s">
        <v>693</v>
      </c>
      <c r="D57" s="786" t="s">
        <v>679</v>
      </c>
      <c r="E57" s="903">
        <v>449.85112140655059</v>
      </c>
      <c r="F57" s="904">
        <v>3929.8993966076268</v>
      </c>
      <c r="H57" s="900"/>
      <c r="I57" s="900"/>
    </row>
    <row customHeight="1" ht="11.25" r="58" spans="1:9" x14ac:dyDescent="0.25">
      <c r="A58" s="279" t="s">
        <v>237</v>
      </c>
      <c r="B58" s="279" t="s">
        <v>237</v>
      </c>
      <c r="C58" s="785" t="s">
        <v>695</v>
      </c>
      <c r="D58" s="786" t="s">
        <v>679</v>
      </c>
      <c r="E58" s="903" t="s">
        <v>1014</v>
      </c>
      <c r="F58" s="904" t="s">
        <v>1014</v>
      </c>
      <c r="H58" s="900"/>
      <c r="I58" s="900"/>
    </row>
    <row customHeight="1" ht="11.25" r="59" spans="1:9" x14ac:dyDescent="0.25">
      <c r="A59" s="279" t="s">
        <v>375</v>
      </c>
      <c r="B59" s="279" t="s">
        <v>375</v>
      </c>
      <c r="C59" s="785" t="s">
        <v>695</v>
      </c>
      <c r="D59" s="786" t="s">
        <v>679</v>
      </c>
      <c r="E59" s="903" t="s">
        <v>1014</v>
      </c>
      <c r="F59" s="904" t="s">
        <v>1014</v>
      </c>
      <c r="H59" s="900"/>
      <c r="I59" s="900"/>
    </row>
    <row customHeight="1" ht="11.25" r="60" spans="1:9" x14ac:dyDescent="0.25">
      <c r="A60" s="279" t="s">
        <v>376</v>
      </c>
      <c r="B60" s="279" t="s">
        <v>376</v>
      </c>
      <c r="C60" s="785" t="s">
        <v>1437</v>
      </c>
      <c r="D60" s="786" t="s">
        <v>679</v>
      </c>
      <c r="E60" s="903" t="s">
        <v>1014</v>
      </c>
      <c r="F60" s="904" t="s">
        <v>1014</v>
      </c>
      <c r="H60" s="900"/>
      <c r="I60" s="900"/>
    </row>
    <row customHeight="1" ht="11.25" r="61" spans="1:9" x14ac:dyDescent="0.25">
      <c r="A61" s="279" t="s">
        <v>377</v>
      </c>
      <c r="B61" s="279" t="s">
        <v>377</v>
      </c>
      <c r="C61" s="785" t="s">
        <v>695</v>
      </c>
      <c r="D61" s="786" t="s">
        <v>679</v>
      </c>
      <c r="E61" s="903" t="s">
        <v>1014</v>
      </c>
      <c r="F61" s="904" t="s">
        <v>1014</v>
      </c>
      <c r="H61" s="900"/>
      <c r="I61" s="900"/>
    </row>
    <row customHeight="1" ht="11.25" r="62" spans="1:9" x14ac:dyDescent="0.25">
      <c r="A62" s="279" t="s">
        <v>244</v>
      </c>
      <c r="B62" s="279" t="s">
        <v>244</v>
      </c>
      <c r="C62" s="785" t="s">
        <v>693</v>
      </c>
      <c r="D62" s="786" t="s">
        <v>694</v>
      </c>
      <c r="E62" s="903">
        <v>1093.4471780092338</v>
      </c>
      <c r="F62" s="904">
        <v>9552.3545470886675</v>
      </c>
      <c r="H62" s="900"/>
      <c r="I62" s="900"/>
    </row>
    <row customHeight="1" ht="11.25" r="63" spans="1:9" x14ac:dyDescent="0.25">
      <c r="A63" s="279" t="s">
        <v>245</v>
      </c>
      <c r="B63" s="279" t="s">
        <v>245</v>
      </c>
      <c r="C63" s="785" t="s">
        <v>693</v>
      </c>
      <c r="D63" s="786" t="s">
        <v>694</v>
      </c>
      <c r="E63" s="903">
        <v>182.45621075944572</v>
      </c>
      <c r="F63" s="904">
        <v>1593.9374571945182</v>
      </c>
      <c r="H63" s="900"/>
      <c r="I63" s="900"/>
    </row>
    <row customHeight="1" ht="11.25" r="64" spans="1:9" x14ac:dyDescent="0.25">
      <c r="A64" s="279" t="s">
        <v>307</v>
      </c>
      <c r="B64" s="279" t="s">
        <v>307</v>
      </c>
      <c r="C64" s="785" t="s">
        <v>693</v>
      </c>
      <c r="D64" s="786" t="s">
        <v>694</v>
      </c>
      <c r="E64" s="903">
        <v>6624.9382313275155</v>
      </c>
      <c r="F64" s="904">
        <v>55649.481143151133</v>
      </c>
      <c r="H64" s="900"/>
      <c r="I64" s="900"/>
    </row>
    <row customHeight="1" ht="11.25" r="65" spans="1:9" x14ac:dyDescent="0.25">
      <c r="A65" s="279" t="s">
        <v>308</v>
      </c>
      <c r="B65" s="279" t="s">
        <v>308</v>
      </c>
      <c r="C65" s="785" t="s">
        <v>693</v>
      </c>
      <c r="D65" s="786" t="s">
        <v>694</v>
      </c>
      <c r="E65" s="903">
        <v>1274.1487170213863</v>
      </c>
      <c r="F65" s="904">
        <v>10702.849222979647</v>
      </c>
      <c r="H65" s="900"/>
      <c r="I65" s="900"/>
    </row>
    <row customHeight="1" ht="11.25" r="66" spans="1:9" x14ac:dyDescent="0.25">
      <c r="A66" s="279" t="s">
        <v>238</v>
      </c>
      <c r="B66" s="279" t="s">
        <v>238</v>
      </c>
      <c r="C66" s="785" t="s">
        <v>693</v>
      </c>
      <c r="D66" s="786" t="s">
        <v>694</v>
      </c>
      <c r="E66" s="903">
        <v>6597.0401016888873</v>
      </c>
      <c r="F66" s="904">
        <v>55415.136854186654</v>
      </c>
      <c r="H66" s="900"/>
      <c r="I66" s="900"/>
    </row>
    <row customHeight="1" ht="11.25" r="67" spans="1:9" x14ac:dyDescent="0.25">
      <c r="A67" s="279" t="s">
        <v>1002</v>
      </c>
      <c r="B67" s="279" t="s">
        <v>1002</v>
      </c>
      <c r="C67" s="785" t="s">
        <v>695</v>
      </c>
      <c r="D67" s="786" t="s">
        <v>679</v>
      </c>
      <c r="E67" s="903" t="s">
        <v>1014</v>
      </c>
      <c r="F67" s="904" t="s">
        <v>1014</v>
      </c>
      <c r="H67" s="900"/>
      <c r="I67" s="900"/>
    </row>
    <row customHeight="1" ht="11.25" r="68" spans="1:9" x14ac:dyDescent="0.25">
      <c r="A68" s="279" t="s">
        <v>107</v>
      </c>
      <c r="B68" s="279" t="s">
        <v>107</v>
      </c>
      <c r="C68" s="785" t="s">
        <v>695</v>
      </c>
      <c r="D68" s="786" t="s">
        <v>679</v>
      </c>
      <c r="E68" s="903" t="s">
        <v>1014</v>
      </c>
      <c r="F68" s="904" t="s">
        <v>1014</v>
      </c>
      <c r="H68" s="900"/>
      <c r="I68" s="900"/>
    </row>
    <row customHeight="1" ht="11.25" r="69" spans="1:9" x14ac:dyDescent="0.25">
      <c r="A69" s="279" t="s">
        <v>1003</v>
      </c>
      <c r="B69" s="279" t="s">
        <v>1003</v>
      </c>
      <c r="C69" s="785" t="s">
        <v>693</v>
      </c>
      <c r="D69" s="786" t="s">
        <v>694</v>
      </c>
      <c r="E69" s="903">
        <v>335.36093229801162</v>
      </c>
      <c r="F69" s="904">
        <v>2929.7131045554297</v>
      </c>
      <c r="H69" s="900"/>
      <c r="I69" s="900"/>
    </row>
    <row customHeight="1" ht="11.25" r="70" spans="1:9" x14ac:dyDescent="0.25">
      <c r="A70" s="279" t="s">
        <v>309</v>
      </c>
      <c r="B70" s="279" t="s">
        <v>309</v>
      </c>
      <c r="C70" s="785" t="s">
        <v>693</v>
      </c>
      <c r="D70" s="786" t="s">
        <v>694</v>
      </c>
      <c r="E70" s="903">
        <v>673.73911756880364</v>
      </c>
      <c r="F70" s="904">
        <v>5885.7849310810707</v>
      </c>
      <c r="H70" s="900"/>
      <c r="I70" s="900"/>
    </row>
    <row customHeight="1" ht="11.25" r="71" spans="1:9" x14ac:dyDescent="0.25">
      <c r="A71" s="279" t="s">
        <v>1004</v>
      </c>
      <c r="B71" s="279" t="s">
        <v>1004</v>
      </c>
      <c r="C71" s="785" t="s">
        <v>695</v>
      </c>
      <c r="D71" s="786" t="s">
        <v>679</v>
      </c>
      <c r="E71" s="903" t="s">
        <v>1014</v>
      </c>
      <c r="F71" s="904" t="s">
        <v>1014</v>
      </c>
      <c r="H71" s="900"/>
      <c r="I71" s="900"/>
    </row>
    <row customHeight="1" ht="11.25" r="72" spans="1:9" x14ac:dyDescent="0.25">
      <c r="A72" s="279" t="s">
        <v>1005</v>
      </c>
      <c r="B72" s="279" t="s">
        <v>1005</v>
      </c>
      <c r="C72" s="785" t="s">
        <v>695</v>
      </c>
      <c r="D72" s="786" t="s">
        <v>679</v>
      </c>
      <c r="E72" s="903" t="s">
        <v>1014</v>
      </c>
      <c r="F72" s="904" t="s">
        <v>1014</v>
      </c>
      <c r="H72" s="900"/>
      <c r="I72" s="900"/>
    </row>
    <row customHeight="1" ht="11.25" r="73" spans="1:9" x14ac:dyDescent="0.25">
      <c r="A73" s="279" t="s">
        <v>1007</v>
      </c>
      <c r="B73" s="279" t="s">
        <v>984</v>
      </c>
      <c r="C73" s="785" t="s">
        <v>695</v>
      </c>
      <c r="D73" s="786" t="s">
        <v>679</v>
      </c>
      <c r="E73" s="903" t="s">
        <v>1014</v>
      </c>
      <c r="F73" s="904" t="s">
        <v>1014</v>
      </c>
      <c r="H73" s="900"/>
      <c r="I73" s="900"/>
    </row>
    <row customHeight="1" ht="11.25" r="74" spans="1:9" x14ac:dyDescent="0.25">
      <c r="A74" s="279" t="s">
        <v>1006</v>
      </c>
      <c r="B74" s="279" t="s">
        <v>1006</v>
      </c>
      <c r="C74" s="785" t="s">
        <v>695</v>
      </c>
      <c r="D74" s="786" t="s">
        <v>679</v>
      </c>
      <c r="E74" s="903" t="s">
        <v>1014</v>
      </c>
      <c r="F74" s="904" t="s">
        <v>1014</v>
      </c>
      <c r="H74" s="900"/>
      <c r="I74" s="900"/>
    </row>
    <row customHeight="1" ht="11.25" r="75" spans="1:9" x14ac:dyDescent="0.25">
      <c r="A75" s="305" t="s">
        <v>108</v>
      </c>
      <c r="B75" s="305" t="s">
        <v>108</v>
      </c>
      <c r="C75" s="785" t="s">
        <v>695</v>
      </c>
      <c r="D75" s="786" t="s">
        <v>679</v>
      </c>
      <c r="E75" s="903" t="s">
        <v>1014</v>
      </c>
      <c r="F75" s="904" t="s">
        <v>1014</v>
      </c>
      <c r="H75" s="900"/>
      <c r="I75" s="900"/>
    </row>
    <row customHeight="1" ht="11.25" r="76" spans="1:9" x14ac:dyDescent="0.25">
      <c r="A76" s="279" t="s">
        <v>310</v>
      </c>
      <c r="B76" s="279" t="s">
        <v>310</v>
      </c>
      <c r="C76" s="785" t="s">
        <v>695</v>
      </c>
      <c r="D76" s="786" t="s">
        <v>679</v>
      </c>
      <c r="E76" s="903" t="s">
        <v>1014</v>
      </c>
      <c r="F76" s="904" t="s">
        <v>1014</v>
      </c>
      <c r="H76" s="900"/>
      <c r="I76" s="900"/>
    </row>
    <row customHeight="1" ht="11.25" r="77" spans="1:9" x14ac:dyDescent="0.25">
      <c r="A77" s="305" t="s">
        <v>109</v>
      </c>
      <c r="B77" s="305" t="s">
        <v>109</v>
      </c>
      <c r="C77" s="785" t="s">
        <v>695</v>
      </c>
      <c r="D77" s="786" t="s">
        <v>679</v>
      </c>
      <c r="E77" s="903" t="s">
        <v>1014</v>
      </c>
      <c r="F77" s="904" t="s">
        <v>1014</v>
      </c>
      <c r="H77" s="900"/>
      <c r="I77" s="900"/>
    </row>
    <row customHeight="1" ht="11.25" r="78" spans="1:9" x14ac:dyDescent="0.25">
      <c r="A78" s="305" t="s">
        <v>110</v>
      </c>
      <c r="B78" s="305" t="s">
        <v>110</v>
      </c>
      <c r="C78" s="785" t="s">
        <v>695</v>
      </c>
      <c r="D78" s="786" t="s">
        <v>679</v>
      </c>
      <c r="E78" s="903" t="s">
        <v>1014</v>
      </c>
      <c r="F78" s="904" t="s">
        <v>1014</v>
      </c>
      <c r="H78" s="900"/>
      <c r="I78" s="900"/>
    </row>
    <row customHeight="1" ht="11.25" r="79" spans="1:9" x14ac:dyDescent="0.25">
      <c r="A79" s="279" t="s">
        <v>402</v>
      </c>
      <c r="B79" s="279" t="s">
        <v>402</v>
      </c>
      <c r="C79" s="785" t="s">
        <v>693</v>
      </c>
      <c r="D79" s="786" t="s">
        <v>694</v>
      </c>
      <c r="E79" s="903" t="s">
        <v>1439</v>
      </c>
      <c r="F79" s="904" t="s">
        <v>1439</v>
      </c>
      <c r="H79" s="900"/>
      <c r="I79" s="900"/>
    </row>
    <row customHeight="1" ht="11.25" r="80" spans="1:9" x14ac:dyDescent="0.25">
      <c r="A80" s="279" t="s">
        <v>635</v>
      </c>
      <c r="B80" s="279" t="s">
        <v>635</v>
      </c>
      <c r="C80" s="785" t="s">
        <v>1437</v>
      </c>
      <c r="D80" s="786" t="s">
        <v>679</v>
      </c>
      <c r="E80" s="903" t="s">
        <v>1014</v>
      </c>
      <c r="F80" s="904" t="s">
        <v>1014</v>
      </c>
      <c r="H80" s="900"/>
      <c r="I80" s="900"/>
    </row>
    <row customHeight="1" ht="11.25" r="81" spans="1:9" x14ac:dyDescent="0.25">
      <c r="A81" s="279" t="s">
        <v>111</v>
      </c>
      <c r="B81" s="279" t="s">
        <v>111</v>
      </c>
      <c r="C81" s="785" t="s">
        <v>695</v>
      </c>
      <c r="D81" s="786" t="s">
        <v>679</v>
      </c>
      <c r="E81" s="903" t="s">
        <v>1014</v>
      </c>
      <c r="F81" s="904" t="s">
        <v>1014</v>
      </c>
      <c r="H81" s="900"/>
      <c r="I81" s="900"/>
    </row>
    <row customHeight="1" ht="11.25" r="82" spans="1:9" x14ac:dyDescent="0.25">
      <c r="A82" s="279" t="s">
        <v>384</v>
      </c>
      <c r="B82" s="279" t="s">
        <v>384</v>
      </c>
      <c r="C82" s="785" t="s">
        <v>1437</v>
      </c>
      <c r="D82" s="786" t="s">
        <v>679</v>
      </c>
      <c r="E82" s="903" t="s">
        <v>1014</v>
      </c>
      <c r="F82" s="904" t="s">
        <v>1014</v>
      </c>
      <c r="H82" s="900"/>
      <c r="I82" s="900"/>
    </row>
    <row customHeight="1" ht="11.25" r="83" spans="1:9" x14ac:dyDescent="0.25">
      <c r="A83" s="279" t="s">
        <v>350</v>
      </c>
      <c r="B83" s="279" t="s">
        <v>350</v>
      </c>
      <c r="C83" s="785" t="s">
        <v>695</v>
      </c>
      <c r="D83" s="786" t="s">
        <v>679</v>
      </c>
      <c r="E83" s="903" t="s">
        <v>1014</v>
      </c>
      <c r="F83" s="904" t="s">
        <v>1014</v>
      </c>
      <c r="H83" s="900"/>
      <c r="I83" s="900"/>
    </row>
    <row customHeight="1" ht="11.25" r="84" spans="1:9" x14ac:dyDescent="0.25">
      <c r="A84" s="279" t="s">
        <v>36</v>
      </c>
      <c r="B84" s="279" t="s">
        <v>36</v>
      </c>
      <c r="C84" s="785" t="s">
        <v>693</v>
      </c>
      <c r="D84" s="786" t="s">
        <v>694</v>
      </c>
      <c r="E84" s="903" t="s">
        <v>1439</v>
      </c>
      <c r="F84" s="904" t="s">
        <v>1439</v>
      </c>
      <c r="H84" s="900"/>
      <c r="I84" s="900"/>
    </row>
    <row customHeight="1" ht="11.25" r="85" spans="1:9" x14ac:dyDescent="0.25">
      <c r="A85" s="279" t="s">
        <v>351</v>
      </c>
      <c r="B85" s="279" t="s">
        <v>985</v>
      </c>
      <c r="C85" s="785" t="s">
        <v>693</v>
      </c>
      <c r="D85" s="786" t="s">
        <v>694</v>
      </c>
      <c r="E85" s="903">
        <v>75701.315782304358</v>
      </c>
      <c r="F85" s="904">
        <v>169000</v>
      </c>
      <c r="H85" s="900"/>
      <c r="I85" s="900"/>
    </row>
    <row customHeight="1" ht="11.25" r="86" spans="1:9" x14ac:dyDescent="0.25">
      <c r="A86" s="279" t="s">
        <v>352</v>
      </c>
      <c r="B86" s="279" t="s">
        <v>352</v>
      </c>
      <c r="C86" s="785" t="s">
        <v>695</v>
      </c>
      <c r="D86" s="786" t="s">
        <v>679</v>
      </c>
      <c r="E86" s="903" t="s">
        <v>1014</v>
      </c>
      <c r="F86" s="904" t="s">
        <v>1014</v>
      </c>
      <c r="H86" s="900"/>
      <c r="I86" s="900"/>
    </row>
    <row customHeight="1" ht="11.25" r="87" spans="1:9" x14ac:dyDescent="0.25">
      <c r="A87" s="279" t="s">
        <v>353</v>
      </c>
      <c r="B87" s="279" t="s">
        <v>986</v>
      </c>
      <c r="C87" s="785" t="s">
        <v>693</v>
      </c>
      <c r="D87" s="786" t="s">
        <v>679</v>
      </c>
      <c r="E87" s="903">
        <v>1690</v>
      </c>
      <c r="F87" s="904">
        <v>1690</v>
      </c>
      <c r="H87" s="900"/>
      <c r="I87" s="900"/>
    </row>
    <row customHeight="1" ht="11.25" r="88" spans="1:9" x14ac:dyDescent="0.25">
      <c r="A88" s="279" t="s">
        <v>112</v>
      </c>
      <c r="B88" s="279" t="s">
        <v>112</v>
      </c>
      <c r="C88" s="785" t="s">
        <v>695</v>
      </c>
      <c r="D88" s="786" t="s">
        <v>679</v>
      </c>
      <c r="E88" s="903" t="s">
        <v>1014</v>
      </c>
      <c r="F88" s="904" t="s">
        <v>1014</v>
      </c>
      <c r="H88" s="900"/>
      <c r="I88" s="900"/>
    </row>
    <row customHeight="1" ht="11.25" r="89" spans="1:9" x14ac:dyDescent="0.25">
      <c r="A89" s="279" t="s">
        <v>354</v>
      </c>
      <c r="B89" s="279" t="s">
        <v>354</v>
      </c>
      <c r="C89" s="785" t="s">
        <v>1437</v>
      </c>
      <c r="D89" s="786" t="s">
        <v>679</v>
      </c>
      <c r="E89" s="903" t="s">
        <v>1014</v>
      </c>
      <c r="F89" s="904" t="s">
        <v>1014</v>
      </c>
      <c r="H89" s="900"/>
      <c r="I89" s="900"/>
    </row>
    <row customHeight="1" ht="11.25" r="90" spans="1:9" x14ac:dyDescent="0.25">
      <c r="A90" s="279" t="s">
        <v>355</v>
      </c>
      <c r="B90" s="279" t="s">
        <v>355</v>
      </c>
      <c r="C90" s="785" t="s">
        <v>1437</v>
      </c>
      <c r="D90" s="786" t="s">
        <v>679</v>
      </c>
      <c r="E90" s="903" t="s">
        <v>1014</v>
      </c>
      <c r="F90" s="904" t="s">
        <v>1014</v>
      </c>
      <c r="H90" s="900"/>
      <c r="I90" s="900"/>
    </row>
    <row customHeight="1" ht="11.25" r="91" spans="1:9" x14ac:dyDescent="0.25">
      <c r="A91" s="279" t="s">
        <v>385</v>
      </c>
      <c r="B91" s="279" t="s">
        <v>385</v>
      </c>
      <c r="C91" s="785" t="s">
        <v>1437</v>
      </c>
      <c r="D91" s="786" t="s">
        <v>679</v>
      </c>
      <c r="E91" s="903" t="s">
        <v>1014</v>
      </c>
      <c r="F91" s="904" t="s">
        <v>1014</v>
      </c>
      <c r="H91" s="900"/>
      <c r="I91" s="900"/>
    </row>
    <row customHeight="1" ht="11.25" r="92" spans="1:9" x14ac:dyDescent="0.25">
      <c r="A92" s="279" t="s">
        <v>356</v>
      </c>
      <c r="B92" s="279" t="s">
        <v>356</v>
      </c>
      <c r="C92" s="785" t="s">
        <v>1437</v>
      </c>
      <c r="D92" s="786" t="s">
        <v>679</v>
      </c>
      <c r="E92" s="903" t="s">
        <v>1014</v>
      </c>
      <c r="F92" s="904" t="s">
        <v>1014</v>
      </c>
      <c r="H92" s="900"/>
      <c r="I92" s="900"/>
    </row>
    <row customHeight="1" ht="11.25" r="93" spans="1:9" x14ac:dyDescent="0.25">
      <c r="A93" s="279" t="s">
        <v>378</v>
      </c>
      <c r="B93" s="279" t="s">
        <v>378</v>
      </c>
      <c r="C93" s="785" t="s">
        <v>695</v>
      </c>
      <c r="D93" s="786" t="s">
        <v>679</v>
      </c>
      <c r="E93" s="903" t="s">
        <v>1014</v>
      </c>
      <c r="F93" s="904" t="s">
        <v>1014</v>
      </c>
      <c r="H93" s="900"/>
      <c r="I93" s="900"/>
    </row>
    <row customHeight="1" ht="11.25" r="94" spans="1:9" x14ac:dyDescent="0.25">
      <c r="A94" s="279" t="s">
        <v>357</v>
      </c>
      <c r="B94" s="279" t="s">
        <v>357</v>
      </c>
      <c r="C94" s="785" t="s">
        <v>1437</v>
      </c>
      <c r="D94" s="786" t="s">
        <v>679</v>
      </c>
      <c r="E94" s="903" t="s">
        <v>1014</v>
      </c>
      <c r="F94" s="904" t="s">
        <v>1014</v>
      </c>
      <c r="H94" s="900"/>
      <c r="I94" s="900"/>
    </row>
    <row customHeight="1" ht="11.25" r="95" spans="1:9" x14ac:dyDescent="0.25">
      <c r="A95" s="279" t="s">
        <v>113</v>
      </c>
      <c r="B95" s="279" t="s">
        <v>113</v>
      </c>
      <c r="C95" s="785" t="s">
        <v>695</v>
      </c>
      <c r="D95" s="786" t="s">
        <v>679</v>
      </c>
      <c r="E95" s="903" t="s">
        <v>1014</v>
      </c>
      <c r="F95" s="904" t="s">
        <v>1014</v>
      </c>
      <c r="H95" s="900"/>
      <c r="I95" s="900"/>
    </row>
    <row customHeight="1" ht="11.25" r="96" spans="1:9" x14ac:dyDescent="0.25">
      <c r="A96" s="279" t="s">
        <v>358</v>
      </c>
      <c r="B96" s="279" t="s">
        <v>358</v>
      </c>
      <c r="C96" s="785" t="s">
        <v>695</v>
      </c>
      <c r="D96" s="786" t="s">
        <v>679</v>
      </c>
      <c r="E96" s="903" t="s">
        <v>1014</v>
      </c>
      <c r="F96" s="904" t="s">
        <v>1014</v>
      </c>
      <c r="H96" s="900"/>
      <c r="I96" s="900"/>
    </row>
    <row customHeight="1" ht="11.25" r="97" spans="1:9" x14ac:dyDescent="0.25">
      <c r="A97" s="279" t="s">
        <v>114</v>
      </c>
      <c r="B97" s="279" t="s">
        <v>114</v>
      </c>
      <c r="C97" s="785" t="s">
        <v>695</v>
      </c>
      <c r="D97" s="786" t="s">
        <v>694</v>
      </c>
      <c r="E97" s="903" t="s">
        <v>1014</v>
      </c>
      <c r="F97" s="904" t="s">
        <v>1014</v>
      </c>
      <c r="H97" s="900"/>
      <c r="I97" s="900"/>
    </row>
    <row customHeight="1" ht="11.25" r="98" spans="1:9" x14ac:dyDescent="0.25">
      <c r="A98" s="279" t="s">
        <v>359</v>
      </c>
      <c r="B98" s="279" t="s">
        <v>359</v>
      </c>
      <c r="C98" s="785" t="s">
        <v>695</v>
      </c>
      <c r="D98" s="786" t="s">
        <v>679</v>
      </c>
      <c r="E98" s="903" t="s">
        <v>1014</v>
      </c>
      <c r="F98" s="904" t="s">
        <v>1014</v>
      </c>
      <c r="H98" s="900"/>
      <c r="I98" s="900"/>
    </row>
    <row customHeight="1" ht="11.25" r="99" spans="1:9" x14ac:dyDescent="0.25">
      <c r="A99" s="279" t="s">
        <v>360</v>
      </c>
      <c r="B99" s="279" t="s">
        <v>360</v>
      </c>
      <c r="C99" s="785" t="s">
        <v>695</v>
      </c>
      <c r="D99" s="786" t="s">
        <v>679</v>
      </c>
      <c r="E99" s="903" t="s">
        <v>1014</v>
      </c>
      <c r="F99" s="904" t="s">
        <v>1014</v>
      </c>
      <c r="H99" s="900"/>
      <c r="I99" s="900"/>
    </row>
    <row customHeight="1" ht="11.25" r="100" spans="1:9" x14ac:dyDescent="0.25">
      <c r="A100" s="279" t="s">
        <v>361</v>
      </c>
      <c r="B100" s="279" t="s">
        <v>361</v>
      </c>
      <c r="C100" s="785" t="s">
        <v>695</v>
      </c>
      <c r="D100" s="786" t="s">
        <v>679</v>
      </c>
      <c r="E100" s="903" t="s">
        <v>1014</v>
      </c>
      <c r="F100" s="904" t="s">
        <v>1014</v>
      </c>
      <c r="H100" s="900"/>
      <c r="I100" s="900"/>
    </row>
    <row customHeight="1" ht="11.25" r="101" spans="1:9" x14ac:dyDescent="0.25">
      <c r="A101" s="279" t="s">
        <v>363</v>
      </c>
      <c r="B101" s="279" t="s">
        <v>179</v>
      </c>
      <c r="C101" s="785" t="s">
        <v>693</v>
      </c>
      <c r="D101" s="786" t="s">
        <v>694</v>
      </c>
      <c r="E101" s="903">
        <v>223000000</v>
      </c>
      <c r="F101" s="904">
        <v>223000000</v>
      </c>
      <c r="H101" s="900"/>
      <c r="I101" s="900"/>
    </row>
    <row customHeight="1" ht="11.25" r="102" spans="1:9" x14ac:dyDescent="0.25">
      <c r="A102" s="279" t="s">
        <v>364</v>
      </c>
      <c r="B102" s="279" t="s">
        <v>178</v>
      </c>
      <c r="C102" s="785" t="s">
        <v>693</v>
      </c>
      <c r="D102" s="786" t="s">
        <v>694</v>
      </c>
      <c r="E102" s="903">
        <v>19000000</v>
      </c>
      <c r="F102" s="904">
        <v>19000000</v>
      </c>
      <c r="H102" s="900"/>
      <c r="I102" s="900"/>
    </row>
    <row customHeight="1" ht="11.25" r="103" spans="1:9" x14ac:dyDescent="0.25">
      <c r="A103" s="279" t="s">
        <v>365</v>
      </c>
      <c r="B103" s="279" t="s">
        <v>365</v>
      </c>
      <c r="C103" s="785" t="s">
        <v>695</v>
      </c>
      <c r="D103" s="786" t="s">
        <v>679</v>
      </c>
      <c r="E103" s="903" t="s">
        <v>1014</v>
      </c>
      <c r="F103" s="904" t="s">
        <v>1014</v>
      </c>
      <c r="H103" s="900"/>
      <c r="I103" s="900"/>
    </row>
    <row customHeight="1" ht="11.25" r="104" spans="1:9" x14ac:dyDescent="0.25">
      <c r="A104" s="279" t="s">
        <v>366</v>
      </c>
      <c r="B104" s="279" t="s">
        <v>366</v>
      </c>
      <c r="C104" s="785" t="s">
        <v>693</v>
      </c>
      <c r="D104" s="786" t="s">
        <v>694</v>
      </c>
      <c r="E104" s="903">
        <v>31043.943756596891</v>
      </c>
      <c r="F104" s="904">
        <v>271199.89265763049</v>
      </c>
      <c r="H104" s="900"/>
      <c r="I104" s="900"/>
    </row>
    <row customHeight="1" ht="11.25" r="105" spans="1:9" x14ac:dyDescent="0.25">
      <c r="A105" s="279" t="s">
        <v>362</v>
      </c>
      <c r="B105" s="279" t="s">
        <v>362</v>
      </c>
      <c r="C105" s="785" t="s">
        <v>693</v>
      </c>
      <c r="D105" s="786" t="s">
        <v>694</v>
      </c>
      <c r="E105" s="903">
        <v>76060.351513941452</v>
      </c>
      <c r="F105" s="904">
        <v>788593.72449654515</v>
      </c>
      <c r="H105" s="900"/>
      <c r="I105" s="900"/>
    </row>
    <row customHeight="1" ht="11.25" r="106" spans="1:9" x14ac:dyDescent="0.25">
      <c r="A106" s="279" t="s">
        <v>631</v>
      </c>
      <c r="B106" s="279" t="s">
        <v>633</v>
      </c>
      <c r="C106" s="785" t="s">
        <v>693</v>
      </c>
      <c r="D106" s="786" t="s">
        <v>679</v>
      </c>
      <c r="E106" s="903">
        <v>25800</v>
      </c>
      <c r="F106" s="904">
        <v>25800</v>
      </c>
      <c r="H106" s="900"/>
      <c r="I106" s="900"/>
    </row>
    <row customHeight="1" ht="11.25" r="107" spans="1:9" x14ac:dyDescent="0.25">
      <c r="A107" s="279" t="s">
        <v>632</v>
      </c>
      <c r="B107" s="279" t="s">
        <v>634</v>
      </c>
      <c r="C107" s="785" t="s">
        <v>693</v>
      </c>
      <c r="D107" s="786" t="s">
        <v>679</v>
      </c>
      <c r="E107" s="903">
        <v>24600</v>
      </c>
      <c r="F107" s="904">
        <v>24600</v>
      </c>
      <c r="H107" s="900"/>
      <c r="I107" s="900"/>
    </row>
    <row customHeight="1" ht="11.25" r="108" spans="1:9" x14ac:dyDescent="0.25">
      <c r="A108" s="279" t="s">
        <v>506</v>
      </c>
      <c r="B108" s="279" t="s">
        <v>506</v>
      </c>
      <c r="C108" s="785" t="s">
        <v>695</v>
      </c>
      <c r="D108" s="786" t="s">
        <v>679</v>
      </c>
      <c r="E108" s="903" t="s">
        <v>1014</v>
      </c>
      <c r="F108" s="904" t="s">
        <v>1014</v>
      </c>
      <c r="H108" s="900"/>
      <c r="I108" s="900"/>
    </row>
    <row customHeight="1" ht="11.25" r="109" spans="1:9" x14ac:dyDescent="0.25">
      <c r="A109" s="279" t="s">
        <v>507</v>
      </c>
      <c r="B109" s="279" t="s">
        <v>987</v>
      </c>
      <c r="C109" s="785" t="s">
        <v>693</v>
      </c>
      <c r="D109" s="786" t="s">
        <v>679</v>
      </c>
      <c r="E109" s="903">
        <v>28777.562790660297</v>
      </c>
      <c r="F109" s="904">
        <v>31000</v>
      </c>
      <c r="H109" s="900"/>
      <c r="I109" s="900"/>
    </row>
    <row customHeight="1" ht="11.25" r="110" spans="1:9" x14ac:dyDescent="0.25">
      <c r="A110" s="279" t="s">
        <v>866</v>
      </c>
      <c r="B110" s="279" t="s">
        <v>866</v>
      </c>
      <c r="C110" s="785" t="s">
        <v>695</v>
      </c>
      <c r="D110" s="786" t="s">
        <v>679</v>
      </c>
      <c r="E110" s="903" t="s">
        <v>1014</v>
      </c>
      <c r="F110" s="904" t="s">
        <v>1014</v>
      </c>
      <c r="H110" s="900"/>
      <c r="I110" s="900"/>
    </row>
    <row customHeight="1" ht="11.25" r="111" spans="1:9" x14ac:dyDescent="0.25">
      <c r="A111" s="305" t="s">
        <v>115</v>
      </c>
      <c r="B111" s="305" t="s">
        <v>115</v>
      </c>
      <c r="C111" s="785" t="s">
        <v>693</v>
      </c>
      <c r="D111" s="786" t="s">
        <v>694</v>
      </c>
      <c r="E111" s="903" t="s">
        <v>1439</v>
      </c>
      <c r="F111" s="904" t="s">
        <v>1439</v>
      </c>
      <c r="H111" s="900"/>
      <c r="I111" s="900"/>
    </row>
    <row customHeight="1" ht="11.25" r="112" spans="1:9" x14ac:dyDescent="0.25">
      <c r="A112" s="305" t="s">
        <v>116</v>
      </c>
      <c r="B112" s="305" t="s">
        <v>116</v>
      </c>
      <c r="C112" s="785" t="s">
        <v>695</v>
      </c>
      <c r="D112" s="786" t="s">
        <v>694</v>
      </c>
      <c r="E112" s="903" t="s">
        <v>1014</v>
      </c>
      <c r="F112" s="904" t="s">
        <v>1014</v>
      </c>
      <c r="H112" s="900"/>
      <c r="I112" s="900"/>
    </row>
    <row customHeight="1" ht="11.25" r="113" spans="1:9" x14ac:dyDescent="0.25">
      <c r="A113" s="305" t="s">
        <v>117</v>
      </c>
      <c r="B113" s="305" t="s">
        <v>117</v>
      </c>
      <c r="C113" s="785" t="s">
        <v>693</v>
      </c>
      <c r="D113" s="786" t="s">
        <v>679</v>
      </c>
      <c r="E113" s="903" t="s">
        <v>1439</v>
      </c>
      <c r="F113" s="904" t="s">
        <v>1439</v>
      </c>
      <c r="H113" s="900"/>
      <c r="I113" s="900"/>
    </row>
    <row customHeight="1" ht="11.25" r="114" spans="1:9" x14ac:dyDescent="0.25">
      <c r="A114" s="305" t="s">
        <v>118</v>
      </c>
      <c r="B114" s="305" t="s">
        <v>118</v>
      </c>
      <c r="C114" s="785" t="s">
        <v>695</v>
      </c>
      <c r="D114" s="786" t="s">
        <v>679</v>
      </c>
      <c r="E114" s="903" t="s">
        <v>1014</v>
      </c>
      <c r="F114" s="904" t="s">
        <v>1014</v>
      </c>
      <c r="H114" s="900"/>
      <c r="I114" s="900"/>
    </row>
    <row customHeight="1" ht="11.25" r="115" spans="1:9" x14ac:dyDescent="0.25">
      <c r="A115" s="305" t="s">
        <v>119</v>
      </c>
      <c r="B115" s="305" t="s">
        <v>119</v>
      </c>
      <c r="C115" s="785" t="s">
        <v>695</v>
      </c>
      <c r="D115" s="786" t="s">
        <v>679</v>
      </c>
      <c r="E115" s="903" t="s">
        <v>1014</v>
      </c>
      <c r="F115" s="904" t="s">
        <v>1014</v>
      </c>
      <c r="H115" s="900"/>
      <c r="I115" s="900"/>
    </row>
    <row customHeight="1" ht="11.25" r="116" spans="1:9" x14ac:dyDescent="0.25">
      <c r="A116" s="279" t="s">
        <v>508</v>
      </c>
      <c r="B116" s="279" t="s">
        <v>508</v>
      </c>
      <c r="C116" s="785" t="s">
        <v>695</v>
      </c>
      <c r="D116" s="786" t="s">
        <v>679</v>
      </c>
      <c r="E116" s="903" t="s">
        <v>1014</v>
      </c>
      <c r="F116" s="904" t="s">
        <v>1014</v>
      </c>
      <c r="H116" s="900"/>
      <c r="I116" s="900"/>
    </row>
    <row customHeight="1" ht="11.25" r="117" spans="1:9" x14ac:dyDescent="0.25">
      <c r="A117" s="305" t="s">
        <v>120</v>
      </c>
      <c r="B117" s="305" t="s">
        <v>120</v>
      </c>
      <c r="C117" s="785" t="s">
        <v>695</v>
      </c>
      <c r="D117" s="786" t="s">
        <v>679</v>
      </c>
      <c r="E117" s="903" t="s">
        <v>1014</v>
      </c>
      <c r="F117" s="904" t="s">
        <v>1014</v>
      </c>
      <c r="H117" s="900"/>
      <c r="I117" s="900"/>
    </row>
    <row customHeight="1" ht="11.25" r="118" spans="1:9" x14ac:dyDescent="0.25">
      <c r="A118" s="279" t="s">
        <v>241</v>
      </c>
      <c r="B118" s="279" t="s">
        <v>241</v>
      </c>
      <c r="C118" s="785" t="s">
        <v>695</v>
      </c>
      <c r="D118" s="786" t="s">
        <v>679</v>
      </c>
      <c r="E118" s="903" t="s">
        <v>1014</v>
      </c>
      <c r="F118" s="904" t="s">
        <v>1014</v>
      </c>
      <c r="H118" s="900"/>
      <c r="I118" s="900"/>
    </row>
    <row customHeight="1" ht="11.25" r="119" spans="1:9" x14ac:dyDescent="0.25">
      <c r="A119" s="279" t="s">
        <v>509</v>
      </c>
      <c r="B119" s="279" t="s">
        <v>509</v>
      </c>
      <c r="C119" s="785" t="s">
        <v>693</v>
      </c>
      <c r="D119" s="786" t="s">
        <v>679</v>
      </c>
      <c r="E119" s="903" t="s">
        <v>1439</v>
      </c>
      <c r="F119" s="904" t="s">
        <v>1439</v>
      </c>
      <c r="H119" s="900"/>
      <c r="I119" s="900"/>
    </row>
    <row customHeight="1" ht="11.25" r="120" spans="1:9" x14ac:dyDescent="0.25">
      <c r="A120" s="279" t="s">
        <v>510</v>
      </c>
      <c r="B120" s="279" t="s">
        <v>510</v>
      </c>
      <c r="C120" s="785" t="s">
        <v>695</v>
      </c>
      <c r="D120" s="786" t="s">
        <v>679</v>
      </c>
      <c r="E120" s="903" t="s">
        <v>1014</v>
      </c>
      <c r="F120" s="904" t="s">
        <v>1014</v>
      </c>
      <c r="H120" s="900"/>
      <c r="I120" s="900"/>
    </row>
    <row customHeight="1" ht="11.25" r="121" spans="1:9" x14ac:dyDescent="0.25">
      <c r="A121" s="279" t="s">
        <v>379</v>
      </c>
      <c r="B121" s="279" t="s">
        <v>379</v>
      </c>
      <c r="C121" s="785" t="s">
        <v>1437</v>
      </c>
      <c r="D121" s="786" t="s">
        <v>679</v>
      </c>
      <c r="E121" s="903" t="s">
        <v>1014</v>
      </c>
      <c r="F121" s="904" t="s">
        <v>1014</v>
      </c>
      <c r="H121" s="900"/>
      <c r="I121" s="900"/>
    </row>
    <row customHeight="1" ht="11.25" r="122" spans="1:9" x14ac:dyDescent="0.25">
      <c r="A122" s="279" t="s">
        <v>121</v>
      </c>
      <c r="B122" s="279" t="s">
        <v>121</v>
      </c>
      <c r="C122" s="785" t="s">
        <v>695</v>
      </c>
      <c r="D122" s="786" t="s">
        <v>694</v>
      </c>
      <c r="E122" s="903" t="s">
        <v>1014</v>
      </c>
      <c r="F122" s="904" t="s">
        <v>1014</v>
      </c>
      <c r="H122" s="900"/>
      <c r="I122" s="900"/>
    </row>
    <row customHeight="1" ht="11.25" r="123" spans="1:9" x14ac:dyDescent="0.25">
      <c r="A123" s="279" t="s">
        <v>511</v>
      </c>
      <c r="B123" s="279" t="s">
        <v>988</v>
      </c>
      <c r="C123" s="785" t="s">
        <v>693</v>
      </c>
      <c r="D123" s="786" t="s">
        <v>679</v>
      </c>
      <c r="E123" s="903">
        <v>135</v>
      </c>
      <c r="F123" s="904">
        <v>135</v>
      </c>
      <c r="H123" s="900"/>
      <c r="I123" s="900"/>
    </row>
    <row customHeight="1" ht="11.25" r="124" spans="1:9" x14ac:dyDescent="0.25">
      <c r="A124" s="279" t="s">
        <v>512</v>
      </c>
      <c r="B124" s="279" t="s">
        <v>512</v>
      </c>
      <c r="C124" s="785" t="s">
        <v>695</v>
      </c>
      <c r="D124" s="786" t="s">
        <v>679</v>
      </c>
      <c r="E124" s="903" t="s">
        <v>1014</v>
      </c>
      <c r="F124" s="904" t="s">
        <v>1014</v>
      </c>
      <c r="H124" s="900"/>
      <c r="I124" s="900"/>
    </row>
    <row customHeight="1" ht="11.25" r="125" spans="1:9" x14ac:dyDescent="0.25">
      <c r="A125" s="279" t="s">
        <v>867</v>
      </c>
      <c r="B125" s="279" t="s">
        <v>867</v>
      </c>
      <c r="C125" s="785" t="s">
        <v>695</v>
      </c>
      <c r="D125" s="786" t="s">
        <v>679</v>
      </c>
      <c r="E125" s="903" t="s">
        <v>1014</v>
      </c>
      <c r="F125" s="904" t="s">
        <v>1014</v>
      </c>
      <c r="H125" s="900"/>
      <c r="I125" s="900"/>
    </row>
    <row customHeight="1" ht="11.25" r="126" spans="1:9" x14ac:dyDescent="0.25">
      <c r="A126" s="279" t="s">
        <v>122</v>
      </c>
      <c r="B126" s="279" t="s">
        <v>122</v>
      </c>
      <c r="C126" s="785" t="s">
        <v>695</v>
      </c>
      <c r="D126" s="786" t="s">
        <v>679</v>
      </c>
      <c r="E126" s="903" t="s">
        <v>1014</v>
      </c>
      <c r="F126" s="904" t="s">
        <v>1014</v>
      </c>
      <c r="H126" s="900"/>
      <c r="I126" s="900"/>
    </row>
    <row customHeight="1" ht="11.25" r="127" spans="1:9" x14ac:dyDescent="0.25">
      <c r="A127" s="279" t="s">
        <v>513</v>
      </c>
      <c r="B127" s="279" t="s">
        <v>989</v>
      </c>
      <c r="C127" s="785" t="s">
        <v>693</v>
      </c>
      <c r="D127" s="786" t="s">
        <v>694</v>
      </c>
      <c r="E127" s="903">
        <v>310000</v>
      </c>
      <c r="F127" s="904">
        <v>310000</v>
      </c>
      <c r="H127" s="900"/>
      <c r="I127" s="900"/>
    </row>
    <row customHeight="1" ht="11.25" r="128" spans="1:9" x14ac:dyDescent="0.25">
      <c r="A128" s="279" t="s">
        <v>123</v>
      </c>
      <c r="B128" s="279" t="s">
        <v>123</v>
      </c>
      <c r="C128" s="785" t="s">
        <v>695</v>
      </c>
      <c r="D128" s="786" t="s">
        <v>679</v>
      </c>
      <c r="E128" s="903" t="s">
        <v>1014</v>
      </c>
      <c r="F128" s="904" t="s">
        <v>1014</v>
      </c>
      <c r="H128" s="900"/>
      <c r="I128" s="900"/>
    </row>
    <row customHeight="1" ht="11.25" r="129" spans="1:9" x14ac:dyDescent="0.25">
      <c r="A129" s="279" t="s">
        <v>27</v>
      </c>
      <c r="B129" s="279" t="s">
        <v>27</v>
      </c>
      <c r="C129" s="785" t="s">
        <v>693</v>
      </c>
      <c r="D129" s="786" t="s">
        <v>694</v>
      </c>
      <c r="E129" s="903" t="s">
        <v>1439</v>
      </c>
      <c r="F129" s="904" t="s">
        <v>1439</v>
      </c>
      <c r="H129" s="900"/>
      <c r="I129" s="900"/>
    </row>
    <row customHeight="1" ht="11.25" r="130" spans="1:9" x14ac:dyDescent="0.25">
      <c r="A130" s="279" t="s">
        <v>514</v>
      </c>
      <c r="B130" s="279" t="s">
        <v>514</v>
      </c>
      <c r="C130" s="785" t="s">
        <v>693</v>
      </c>
      <c r="D130" s="786" t="s">
        <v>694</v>
      </c>
      <c r="E130" s="903" t="s">
        <v>1439</v>
      </c>
      <c r="F130" s="904" t="s">
        <v>1439</v>
      </c>
      <c r="H130" s="900"/>
      <c r="I130" s="900"/>
    </row>
    <row customHeight="1" ht="11.25" r="131" spans="1:9" x14ac:dyDescent="0.25">
      <c r="A131" s="279" t="s">
        <v>515</v>
      </c>
      <c r="B131" s="279" t="s">
        <v>515</v>
      </c>
      <c r="C131" s="785" t="s">
        <v>693</v>
      </c>
      <c r="D131" s="786" t="s">
        <v>694</v>
      </c>
      <c r="E131" s="903">
        <v>240.39246728311088</v>
      </c>
      <c r="F131" s="904">
        <v>2100.0685941852571</v>
      </c>
      <c r="H131" s="900"/>
      <c r="I131" s="900"/>
    </row>
    <row customHeight="1" ht="11.25" r="132" spans="1:9" x14ac:dyDescent="0.25">
      <c r="A132" s="279" t="s">
        <v>516</v>
      </c>
      <c r="B132" s="279" t="s">
        <v>516</v>
      </c>
      <c r="C132" s="785" t="s">
        <v>693</v>
      </c>
      <c r="D132" s="786" t="s">
        <v>694</v>
      </c>
      <c r="E132" s="903">
        <v>194.19961168935555</v>
      </c>
      <c r="F132" s="904">
        <v>1696.5278077182106</v>
      </c>
      <c r="H132" s="900"/>
      <c r="I132" s="900"/>
    </row>
    <row customHeight="1" ht="11.25" r="133" spans="1:9" x14ac:dyDescent="0.25">
      <c r="A133" s="279" t="s">
        <v>124</v>
      </c>
      <c r="B133" s="279" t="s">
        <v>124</v>
      </c>
      <c r="C133" s="785" t="s">
        <v>695</v>
      </c>
      <c r="D133" s="786" t="s">
        <v>679</v>
      </c>
      <c r="E133" s="903" t="s">
        <v>1014</v>
      </c>
      <c r="F133" s="904" t="s">
        <v>1014</v>
      </c>
      <c r="H133" s="900"/>
      <c r="I133" s="900"/>
    </row>
    <row customHeight="1" ht="11.25" r="134" spans="1:9" x14ac:dyDescent="0.25">
      <c r="A134" s="305" t="s">
        <v>125</v>
      </c>
      <c r="B134" s="305" t="s">
        <v>125</v>
      </c>
      <c r="C134" s="785" t="s">
        <v>695</v>
      </c>
      <c r="D134" s="786" t="s">
        <v>679</v>
      </c>
      <c r="E134" s="903" t="s">
        <v>1014</v>
      </c>
      <c r="F134" s="904" t="s">
        <v>1014</v>
      </c>
      <c r="H134" s="900"/>
      <c r="I134" s="900"/>
    </row>
    <row customHeight="1" ht="11.25" r="135" spans="1:9" x14ac:dyDescent="0.25">
      <c r="A135" s="279" t="s">
        <v>517</v>
      </c>
      <c r="B135" s="279" t="s">
        <v>517</v>
      </c>
      <c r="C135" s="785" t="s">
        <v>695</v>
      </c>
      <c r="D135" s="786" t="s">
        <v>679</v>
      </c>
      <c r="E135" s="903" t="s">
        <v>1014</v>
      </c>
      <c r="F135" s="904" t="s">
        <v>1014</v>
      </c>
      <c r="H135" s="900"/>
      <c r="I135" s="900"/>
    </row>
    <row customHeight="1" ht="11.25" r="136" spans="1:9" x14ac:dyDescent="0.25">
      <c r="A136" s="279" t="s">
        <v>380</v>
      </c>
      <c r="B136" s="279" t="s">
        <v>990</v>
      </c>
      <c r="C136" s="785" t="s">
        <v>693</v>
      </c>
      <c r="D136" s="786" t="s">
        <v>694</v>
      </c>
      <c r="E136" s="903">
        <v>526000</v>
      </c>
      <c r="F136" s="904">
        <v>526000</v>
      </c>
      <c r="H136" s="900"/>
      <c r="I136" s="900"/>
    </row>
    <row customHeight="1" ht="11.25" r="137" spans="1:9" x14ac:dyDescent="0.25">
      <c r="A137" s="279" t="s">
        <v>28</v>
      </c>
      <c r="B137" s="279" t="s">
        <v>28</v>
      </c>
      <c r="C137" s="785" t="s">
        <v>695</v>
      </c>
      <c r="D137" s="786" t="s">
        <v>679</v>
      </c>
      <c r="E137" s="903" t="s">
        <v>1014</v>
      </c>
      <c r="F137" s="904" t="s">
        <v>1014</v>
      </c>
      <c r="H137" s="900"/>
      <c r="I137" s="900"/>
    </row>
    <row customHeight="1" ht="11.25" r="138" spans="1:9" x14ac:dyDescent="0.25">
      <c r="A138" s="279" t="s">
        <v>66</v>
      </c>
      <c r="B138" s="279" t="s">
        <v>66</v>
      </c>
      <c r="C138" s="785" t="s">
        <v>693</v>
      </c>
      <c r="D138" s="786" t="s">
        <v>694</v>
      </c>
      <c r="E138" s="903" t="s">
        <v>1439</v>
      </c>
      <c r="F138" s="904" t="s">
        <v>1439</v>
      </c>
      <c r="H138" s="900"/>
      <c r="I138" s="900"/>
    </row>
    <row customHeight="1" ht="11.25" r="139" spans="1:9" x14ac:dyDescent="0.25">
      <c r="A139" s="279" t="s">
        <v>65</v>
      </c>
      <c r="B139" s="279" t="s">
        <v>65</v>
      </c>
      <c r="C139" s="785" t="s">
        <v>693</v>
      </c>
      <c r="D139" s="786" t="s">
        <v>694</v>
      </c>
      <c r="E139" s="903" t="s">
        <v>1439</v>
      </c>
      <c r="F139" s="904" t="s">
        <v>1439</v>
      </c>
      <c r="H139" s="900"/>
      <c r="I139" s="900"/>
    </row>
    <row customHeight="1" ht="11.25" r="140" spans="1:9" x14ac:dyDescent="0.25">
      <c r="A140" s="279" t="s">
        <v>825</v>
      </c>
      <c r="B140" s="279" t="s">
        <v>825</v>
      </c>
      <c r="C140" s="785" t="s">
        <v>695</v>
      </c>
      <c r="D140" s="786" t="s">
        <v>694</v>
      </c>
      <c r="E140" s="903" t="s">
        <v>1014</v>
      </c>
      <c r="F140" s="904" t="s">
        <v>1014</v>
      </c>
      <c r="H140" s="900"/>
      <c r="I140" s="900"/>
    </row>
    <row customHeight="1" ht="11.25" r="141" spans="1:9" x14ac:dyDescent="0.25">
      <c r="A141" s="279" t="s">
        <v>868</v>
      </c>
      <c r="B141" s="279" t="s">
        <v>868</v>
      </c>
      <c r="C141" s="785" t="s">
        <v>693</v>
      </c>
      <c r="D141" s="786" t="s">
        <v>679</v>
      </c>
      <c r="E141" s="903">
        <v>1174.1398086490462</v>
      </c>
      <c r="F141" s="904">
        <v>10257.285368358069</v>
      </c>
      <c r="H141" s="900"/>
      <c r="I141" s="900"/>
    </row>
    <row customHeight="1" ht="11.25" r="142" spans="1:9" x14ac:dyDescent="0.25">
      <c r="A142" s="279" t="s">
        <v>869</v>
      </c>
      <c r="B142" s="279" t="s">
        <v>869</v>
      </c>
      <c r="C142" s="785" t="s">
        <v>693</v>
      </c>
      <c r="D142" s="786" t="s">
        <v>694</v>
      </c>
      <c r="E142" s="903">
        <v>340449.97663418204</v>
      </c>
      <c r="F142" s="904">
        <v>1290000</v>
      </c>
      <c r="H142" s="900"/>
      <c r="I142" s="900"/>
    </row>
    <row customHeight="1" ht="11.25" r="143" spans="1:9" x14ac:dyDescent="0.25">
      <c r="A143" s="279" t="s">
        <v>518</v>
      </c>
      <c r="B143" s="279" t="s">
        <v>518</v>
      </c>
      <c r="C143" s="785" t="s">
        <v>693</v>
      </c>
      <c r="D143" s="786" t="s">
        <v>694</v>
      </c>
      <c r="E143" s="903">
        <v>106.62958207144922</v>
      </c>
      <c r="F143" s="904">
        <v>895.68848940017358</v>
      </c>
      <c r="H143" s="900"/>
      <c r="I143" s="900"/>
    </row>
    <row customHeight="1" ht="11.25" r="144" spans="1:9" x14ac:dyDescent="0.25">
      <c r="A144" s="279" t="s">
        <v>519</v>
      </c>
      <c r="B144" s="279" t="s">
        <v>519</v>
      </c>
      <c r="C144" s="785" t="s">
        <v>693</v>
      </c>
      <c r="D144" s="786" t="s">
        <v>694</v>
      </c>
      <c r="E144" s="903">
        <v>208.89003096783017</v>
      </c>
      <c r="F144" s="904">
        <v>1754.6762601297737</v>
      </c>
      <c r="H144" s="900"/>
      <c r="I144" s="900"/>
    </row>
    <row customHeight="1" ht="11.25" r="145" spans="1:9" x14ac:dyDescent="0.25">
      <c r="A145" s="279" t="s">
        <v>520</v>
      </c>
      <c r="B145" s="279" t="s">
        <v>520</v>
      </c>
      <c r="C145" s="785" t="s">
        <v>695</v>
      </c>
      <c r="D145" s="786" t="s">
        <v>679</v>
      </c>
      <c r="E145" s="903" t="s">
        <v>1014</v>
      </c>
      <c r="F145" s="904" t="s">
        <v>1014</v>
      </c>
      <c r="H145" s="900"/>
      <c r="I145" s="900"/>
    </row>
    <row customHeight="1" ht="11.25" r="146" spans="1:9" x14ac:dyDescent="0.25">
      <c r="A146" s="279" t="s">
        <v>521</v>
      </c>
      <c r="B146" s="279" t="s">
        <v>521</v>
      </c>
      <c r="C146" s="785" t="s">
        <v>695</v>
      </c>
      <c r="D146" s="786" t="s">
        <v>679</v>
      </c>
      <c r="E146" s="903" t="s">
        <v>1014</v>
      </c>
      <c r="F146" s="904" t="s">
        <v>1014</v>
      </c>
      <c r="H146" s="900"/>
      <c r="I146" s="900"/>
    </row>
    <row customHeight="1" ht="11.25" r="147" spans="1:9" x14ac:dyDescent="0.25">
      <c r="A147" s="305" t="s">
        <v>126</v>
      </c>
      <c r="B147" s="305" t="s">
        <v>126</v>
      </c>
      <c r="C147" s="785" t="s">
        <v>695</v>
      </c>
      <c r="D147" s="786" t="s">
        <v>679</v>
      </c>
      <c r="E147" s="903" t="s">
        <v>1014</v>
      </c>
      <c r="F147" s="904" t="s">
        <v>1014</v>
      </c>
      <c r="H147" s="900"/>
      <c r="I147" s="900"/>
    </row>
    <row customHeight="1" ht="11.25" r="148" spans="1:9" x14ac:dyDescent="0.25">
      <c r="A148" s="279" t="s">
        <v>127</v>
      </c>
      <c r="B148" s="279" t="s">
        <v>127</v>
      </c>
      <c r="C148" s="785" t="s">
        <v>695</v>
      </c>
      <c r="D148" s="786" t="s">
        <v>679</v>
      </c>
      <c r="E148" s="903" t="s">
        <v>1014</v>
      </c>
      <c r="F148" s="904" t="s">
        <v>1014</v>
      </c>
      <c r="H148" s="900"/>
      <c r="I148" s="900"/>
    </row>
    <row customHeight="1" ht="11.25" r="149" spans="1:9" x14ac:dyDescent="0.25">
      <c r="A149" s="279" t="s">
        <v>128</v>
      </c>
      <c r="B149" s="279" t="s">
        <v>128</v>
      </c>
      <c r="C149" s="785" t="s">
        <v>693</v>
      </c>
      <c r="D149" s="786" t="s">
        <v>694</v>
      </c>
      <c r="E149" s="903" t="s">
        <v>1439</v>
      </c>
      <c r="F149" s="904" t="s">
        <v>1439</v>
      </c>
      <c r="H149" s="900"/>
      <c r="I149" s="900"/>
    </row>
    <row customHeight="1" ht="11.25" r="150" spans="1:9" x14ac:dyDescent="0.25">
      <c r="A150" s="279" t="s">
        <v>129</v>
      </c>
      <c r="B150" s="279" t="s">
        <v>129</v>
      </c>
      <c r="C150" s="785" t="s">
        <v>693</v>
      </c>
      <c r="D150" s="786" t="s">
        <v>694</v>
      </c>
      <c r="E150" s="903" t="s">
        <v>1439</v>
      </c>
      <c r="F150" s="904" t="s">
        <v>1439</v>
      </c>
      <c r="H150" s="900"/>
      <c r="I150" s="900"/>
    </row>
    <row customHeight="1" ht="11.25" r="151" spans="1:9" x14ac:dyDescent="0.25">
      <c r="A151" s="279" t="s">
        <v>643</v>
      </c>
      <c r="B151" s="279" t="s">
        <v>643</v>
      </c>
      <c r="C151" s="785" t="s">
        <v>1437</v>
      </c>
      <c r="D151" s="786" t="s">
        <v>679</v>
      </c>
      <c r="E151" s="903" t="s">
        <v>1014</v>
      </c>
      <c r="F151" s="904" t="s">
        <v>1014</v>
      </c>
      <c r="H151" s="900"/>
      <c r="I151" s="900"/>
    </row>
    <row customHeight="1" ht="11.25" r="152" spans="1:9" x14ac:dyDescent="0.25">
      <c r="A152" s="305" t="s">
        <v>999</v>
      </c>
      <c r="B152" s="305" t="s">
        <v>999</v>
      </c>
      <c r="C152" s="785" t="s">
        <v>695</v>
      </c>
      <c r="D152" s="786" t="s">
        <v>679</v>
      </c>
      <c r="E152" s="903" t="s">
        <v>1014</v>
      </c>
      <c r="F152" s="904" t="s">
        <v>1014</v>
      </c>
      <c r="H152" s="900"/>
      <c r="I152" s="900"/>
    </row>
    <row customHeight="1" ht="11.25" r="153" spans="1:9" x14ac:dyDescent="0.25">
      <c r="A153" s="305" t="s">
        <v>644</v>
      </c>
      <c r="B153" s="305" t="s">
        <v>644</v>
      </c>
      <c r="C153" s="785" t="s">
        <v>695</v>
      </c>
      <c r="D153" s="786" t="s">
        <v>679</v>
      </c>
      <c r="E153" s="903" t="s">
        <v>1014</v>
      </c>
      <c r="F153" s="904" t="s">
        <v>1014</v>
      </c>
      <c r="H153" s="900"/>
      <c r="I153" s="900"/>
    </row>
    <row customHeight="1" ht="11.25" r="154" spans="1:9" x14ac:dyDescent="0.25">
      <c r="A154" s="305" t="s">
        <v>646</v>
      </c>
      <c r="B154" s="305" t="s">
        <v>646</v>
      </c>
      <c r="C154" s="785" t="s">
        <v>695</v>
      </c>
      <c r="D154" s="786" t="s">
        <v>679</v>
      </c>
      <c r="E154" s="903" t="s">
        <v>1014</v>
      </c>
      <c r="F154" s="904" t="s">
        <v>1014</v>
      </c>
      <c r="H154" s="900"/>
      <c r="I154" s="900"/>
    </row>
    <row customHeight="1" ht="11.25" r="155" spans="1:9" x14ac:dyDescent="0.25">
      <c r="A155" s="279" t="s">
        <v>522</v>
      </c>
      <c r="B155" s="279" t="s">
        <v>522</v>
      </c>
      <c r="C155" s="785" t="s">
        <v>695</v>
      </c>
      <c r="D155" s="786" t="s">
        <v>679</v>
      </c>
      <c r="E155" s="903" t="s">
        <v>1014</v>
      </c>
      <c r="F155" s="904" t="s">
        <v>1014</v>
      </c>
      <c r="H155" s="900"/>
      <c r="I155" s="900"/>
    </row>
    <row customHeight="1" ht="11.25" r="156" spans="1:9" x14ac:dyDescent="0.25">
      <c r="A156" s="279" t="s">
        <v>523</v>
      </c>
      <c r="B156" s="279" t="s">
        <v>523</v>
      </c>
      <c r="C156" s="785" t="s">
        <v>693</v>
      </c>
      <c r="D156" s="786" t="s">
        <v>29</v>
      </c>
      <c r="E156" s="903">
        <v>18.496958233562776</v>
      </c>
      <c r="F156" s="904">
        <v>606.54196731661466</v>
      </c>
      <c r="H156" s="900"/>
      <c r="I156" s="900"/>
    </row>
    <row customHeight="1" ht="11.25" r="157" spans="1:9" x14ac:dyDescent="0.25">
      <c r="A157" s="279" t="s">
        <v>524</v>
      </c>
      <c r="B157" s="279" t="s">
        <v>991</v>
      </c>
      <c r="C157" s="785" t="s">
        <v>693</v>
      </c>
      <c r="D157" s="786" t="s">
        <v>694</v>
      </c>
      <c r="E157" s="903">
        <v>106000</v>
      </c>
      <c r="F157" s="904">
        <v>106000</v>
      </c>
      <c r="H157" s="900"/>
      <c r="I157" s="900"/>
    </row>
    <row customHeight="1" ht="11.25" r="158" spans="1:9" thickBot="1" x14ac:dyDescent="0.3">
      <c r="A158" s="281" t="s">
        <v>525</v>
      </c>
      <c r="B158" s="319" t="s">
        <v>525</v>
      </c>
      <c r="C158" s="905" t="s">
        <v>695</v>
      </c>
      <c r="D158" s="906" t="s">
        <v>679</v>
      </c>
      <c r="E158" s="907" t="s">
        <v>1014</v>
      </c>
      <c r="F158" s="908" t="s">
        <v>1014</v>
      </c>
      <c r="H158" s="900"/>
      <c r="I158" s="900"/>
    </row>
    <row customHeight="1" ht="11.25" r="159" spans="1:9" thickTop="1" x14ac:dyDescent="0.25">
      <c r="B159" s="362" t="s">
        <v>529</v>
      </c>
      <c r="C159" s="288"/>
      <c r="D159" s="909"/>
      <c r="E159" s="910"/>
      <c r="F159" s="911"/>
    </row>
    <row customHeight="1" ht="22.5" r="160" spans="1:9" x14ac:dyDescent="0.25">
      <c r="B160" s="1624" t="s">
        <v>967</v>
      </c>
      <c r="C160" s="1628"/>
      <c r="D160" s="1628"/>
      <c r="E160" s="1628"/>
      <c r="F160" s="1629"/>
    </row>
    <row customHeight="1" ht="11.25" r="161" spans="2:6" x14ac:dyDescent="0.25">
      <c r="B161" s="67" t="s">
        <v>613</v>
      </c>
      <c r="C161" s="287"/>
      <c r="D161" s="912"/>
      <c r="E161" s="913"/>
      <c r="F161" s="914"/>
    </row>
    <row customHeight="1" ht="11.25" r="162" spans="2:6" x14ac:dyDescent="0.25">
      <c r="B162" s="67" t="s">
        <v>1106</v>
      </c>
      <c r="C162" s="287"/>
      <c r="D162" s="912"/>
      <c r="E162" s="913"/>
      <c r="F162" s="914"/>
    </row>
    <row customHeight="1" ht="11.25" r="163" spans="2:6" x14ac:dyDescent="0.25">
      <c r="B163" s="67" t="s">
        <v>858</v>
      </c>
      <c r="C163" s="287"/>
      <c r="D163" s="912"/>
      <c r="E163" s="913"/>
      <c r="F163" s="914"/>
    </row>
    <row customHeight="1" ht="11.25" r="164" spans="2:6" x14ac:dyDescent="0.25">
      <c r="B164" s="67" t="s">
        <v>554</v>
      </c>
      <c r="C164" s="287"/>
      <c r="D164" s="912"/>
      <c r="E164" s="913"/>
      <c r="F164" s="914"/>
    </row>
    <row customHeight="1" ht="11.25" r="165" spans="2:6" x14ac:dyDescent="0.25">
      <c r="B165" s="66" t="s">
        <v>859</v>
      </c>
      <c r="C165" s="275"/>
      <c r="D165" s="915"/>
      <c r="E165" s="916"/>
      <c r="F165" s="917"/>
    </row>
    <row customHeight="1" ht="11.25" r="166" spans="2:6" x14ac:dyDescent="0.25">
      <c r="B166" s="66"/>
      <c r="C166" s="275"/>
      <c r="D166" s="915"/>
      <c r="E166" s="916"/>
      <c r="F166" s="917"/>
    </row>
    <row customHeight="1" ht="11.25" r="167" spans="2:6" x14ac:dyDescent="0.25">
      <c r="B167" s="320" t="s">
        <v>1105</v>
      </c>
      <c r="C167" s="300"/>
      <c r="D167" s="915"/>
      <c r="E167" s="916"/>
      <c r="F167" s="917"/>
    </row>
    <row customHeight="1" ht="11.25" r="168" spans="2:6" x14ac:dyDescent="0.25">
      <c r="B168" s="320" t="s">
        <v>860</v>
      </c>
      <c r="C168" s="300"/>
      <c r="D168" s="915"/>
      <c r="E168" s="916"/>
      <c r="F168" s="917"/>
    </row>
    <row customHeight="1" ht="11.25" r="169" spans="2:6" x14ac:dyDescent="0.25">
      <c r="B169" s="67" t="s">
        <v>568</v>
      </c>
      <c r="C169" s="68"/>
      <c r="D169" s="915"/>
      <c r="E169" s="916"/>
      <c r="F169" s="917"/>
    </row>
    <row customHeight="1" ht="11.25" r="170" spans="2:6" x14ac:dyDescent="0.25">
      <c r="B170" s="67" t="s">
        <v>992</v>
      </c>
      <c r="C170" s="68"/>
      <c r="D170" s="915"/>
      <c r="E170" s="916"/>
      <c r="F170" s="917"/>
    </row>
    <row customHeight="1" ht="11.25" r="171" spans="2:6" x14ac:dyDescent="0.25">
      <c r="B171" s="67" t="s">
        <v>899</v>
      </c>
      <c r="C171" s="68"/>
      <c r="D171" s="915"/>
      <c r="E171" s="916"/>
      <c r="F171" s="917"/>
    </row>
    <row customHeight="1" ht="11.25" r="172" spans="2:6" x14ac:dyDescent="0.25">
      <c r="B172" s="918" t="s">
        <v>538</v>
      </c>
      <c r="C172" s="919"/>
      <c r="D172" s="915"/>
      <c r="E172" s="916"/>
      <c r="F172" s="917"/>
    </row>
    <row customHeight="1" ht="11.25" r="173" spans="2:6" x14ac:dyDescent="0.25">
      <c r="B173" s="918" t="s">
        <v>744</v>
      </c>
      <c r="C173" s="919"/>
      <c r="D173" s="915"/>
      <c r="E173" s="916"/>
      <c r="F173" s="917"/>
    </row>
    <row customHeight="1" ht="11.25" r="174" spans="2:6" x14ac:dyDescent="0.25">
      <c r="B174" s="918" t="s">
        <v>555</v>
      </c>
      <c r="C174" s="919"/>
      <c r="D174" s="915"/>
      <c r="E174" s="916"/>
      <c r="F174" s="917"/>
    </row>
    <row customHeight="1" ht="11.25" r="175" spans="2:6" thickBot="1" x14ac:dyDescent="0.3">
      <c r="B175" s="920"/>
      <c r="C175" s="889"/>
      <c r="D175" s="921"/>
      <c r="E175" s="922"/>
      <c r="F175" s="923"/>
    </row>
    <row ht="13.8" r="176" spans="2:6" thickTop="1" x14ac:dyDescent="0.25">
      <c r="D176" s="924"/>
      <c r="E176" s="925"/>
      <c r="F176" s="925"/>
    </row>
    <row r="177" spans="2:6" x14ac:dyDescent="0.25">
      <c r="B177" s="301"/>
      <c r="C177" s="301"/>
      <c r="D177" s="924"/>
      <c r="E177" s="925"/>
      <c r="F177" s="925"/>
    </row>
    <row r="178" spans="2:6" x14ac:dyDescent="0.25">
      <c r="B178" s="331"/>
      <c r="C178" s="331"/>
      <c r="D178" s="924"/>
      <c r="E178" s="925"/>
      <c r="F178" s="925"/>
    </row>
    <row r="179" spans="2:6" x14ac:dyDescent="0.25">
      <c r="B179" s="297"/>
      <c r="C179" s="297"/>
      <c r="D179" s="924"/>
      <c r="E179" s="925"/>
      <c r="F179" s="925"/>
    </row>
    <row r="180" spans="2:6" x14ac:dyDescent="0.25">
      <c r="B180" s="297"/>
      <c r="C180" s="297"/>
      <c r="D180" s="924"/>
      <c r="E180" s="925"/>
      <c r="F180" s="925"/>
    </row>
    <row r="181" spans="2:6" x14ac:dyDescent="0.25">
      <c r="B181" s="297"/>
      <c r="C181" s="297"/>
      <c r="D181" s="924"/>
      <c r="E181" s="925"/>
      <c r="F181" s="925"/>
    </row>
    <row r="182" spans="2:6" x14ac:dyDescent="0.25">
      <c r="B182" s="297"/>
      <c r="C182" s="297"/>
      <c r="D182" s="924"/>
      <c r="E182" s="925"/>
      <c r="F182" s="925"/>
    </row>
    <row r="183" spans="2:6" x14ac:dyDescent="0.25">
      <c r="B183" s="297"/>
      <c r="C183" s="297"/>
      <c r="D183" s="924"/>
      <c r="E183" s="925"/>
      <c r="F183" s="925"/>
    </row>
    <row r="184" spans="2:6" x14ac:dyDescent="0.25">
      <c r="B184" s="297"/>
      <c r="C184" s="297"/>
      <c r="D184" s="924"/>
      <c r="E184" s="925"/>
      <c r="F184" s="925"/>
    </row>
    <row r="185" spans="2:6" x14ac:dyDescent="0.25">
      <c r="B185" s="297"/>
      <c r="C185" s="297"/>
      <c r="D185" s="924"/>
      <c r="E185" s="925"/>
      <c r="F185" s="925"/>
    </row>
    <row r="186" spans="2:6" x14ac:dyDescent="0.25">
      <c r="B186" s="297"/>
      <c r="C186" s="297"/>
      <c r="D186" s="924"/>
      <c r="E186" s="925"/>
      <c r="F186" s="925"/>
    </row>
    <row r="187" spans="2:6" x14ac:dyDescent="0.25">
      <c r="B187" s="297"/>
      <c r="C187" s="297"/>
      <c r="D187" s="924"/>
      <c r="E187" s="925"/>
      <c r="F187" s="925"/>
    </row>
    <row r="188" spans="2:6" x14ac:dyDescent="0.25">
      <c r="B188" s="297"/>
      <c r="C188" s="297"/>
      <c r="D188" s="924"/>
      <c r="E188" s="925"/>
      <c r="F188" s="925"/>
    </row>
    <row r="189" spans="2:6" x14ac:dyDescent="0.25">
      <c r="B189" s="297"/>
      <c r="C189" s="297"/>
      <c r="D189" s="924"/>
      <c r="E189" s="925"/>
      <c r="F189" s="925"/>
    </row>
    <row r="190" spans="2:6" x14ac:dyDescent="0.25">
      <c r="B190" s="297"/>
      <c r="C190" s="297"/>
      <c r="D190" s="924"/>
      <c r="E190" s="925"/>
      <c r="F190" s="925"/>
    </row>
    <row r="191" spans="2:6" x14ac:dyDescent="0.25">
      <c r="B191" s="297"/>
      <c r="C191" s="297"/>
      <c r="D191" s="924"/>
      <c r="E191" s="925"/>
      <c r="F191" s="925"/>
    </row>
    <row r="192" spans="2:6" x14ac:dyDescent="0.25">
      <c r="B192" s="297"/>
      <c r="C192" s="297"/>
      <c r="D192" s="924"/>
      <c r="E192" s="925"/>
      <c r="F192" s="925"/>
    </row>
    <row r="193" spans="2:6" x14ac:dyDescent="0.25">
      <c r="B193" s="297"/>
      <c r="C193" s="297"/>
      <c r="D193" s="924"/>
      <c r="E193" s="925"/>
      <c r="F193" s="925"/>
    </row>
    <row r="194" spans="2:6" x14ac:dyDescent="0.25">
      <c r="B194" s="297"/>
      <c r="C194" s="297"/>
      <c r="D194" s="924"/>
      <c r="E194" s="925"/>
      <c r="F194" s="925"/>
    </row>
    <row r="195" spans="2:6" x14ac:dyDescent="0.25">
      <c r="B195" s="297"/>
      <c r="C195" s="297"/>
      <c r="D195" s="924"/>
      <c r="E195" s="925"/>
      <c r="F195" s="925"/>
    </row>
    <row r="196" spans="2:6" x14ac:dyDescent="0.25">
      <c r="B196" s="297"/>
      <c r="C196" s="297"/>
      <c r="D196" s="924"/>
      <c r="E196" s="925"/>
      <c r="F196" s="925"/>
    </row>
    <row r="197" spans="2:6" x14ac:dyDescent="0.25">
      <c r="B197" s="297"/>
      <c r="C197" s="297"/>
      <c r="D197" s="924"/>
      <c r="E197" s="925"/>
      <c r="F197" s="925"/>
    </row>
    <row r="198" spans="2:6" x14ac:dyDescent="0.25">
      <c r="B198" s="297"/>
      <c r="C198" s="297"/>
      <c r="D198" s="924"/>
      <c r="E198" s="925"/>
      <c r="F198" s="925"/>
    </row>
    <row r="199" spans="2:6" x14ac:dyDescent="0.25">
      <c r="B199" s="297"/>
      <c r="C199" s="297"/>
      <c r="D199" s="924"/>
      <c r="E199" s="925"/>
      <c r="F199" s="925"/>
    </row>
    <row r="200" spans="2:6" x14ac:dyDescent="0.25">
      <c r="B200" s="297"/>
      <c r="C200" s="297"/>
      <c r="D200" s="924"/>
      <c r="E200" s="925"/>
      <c r="F200" s="925"/>
    </row>
    <row r="201" spans="2:6" x14ac:dyDescent="0.25">
      <c r="B201" s="297"/>
      <c r="C201" s="297"/>
      <c r="D201" s="924"/>
      <c r="E201" s="925"/>
      <c r="F201" s="925"/>
    </row>
    <row r="202" spans="2:6" x14ac:dyDescent="0.25">
      <c r="B202" s="297"/>
      <c r="C202" s="297"/>
      <c r="D202" s="924"/>
      <c r="E202" s="925"/>
      <c r="F202" s="925"/>
    </row>
    <row r="203" spans="2:6" x14ac:dyDescent="0.25">
      <c r="B203" s="297"/>
      <c r="C203" s="297"/>
      <c r="D203" s="924"/>
      <c r="E203" s="925"/>
      <c r="F203" s="925"/>
    </row>
    <row r="204" spans="2:6" x14ac:dyDescent="0.25">
      <c r="B204" s="297"/>
      <c r="C204" s="297"/>
      <c r="D204" s="924"/>
      <c r="E204" s="925"/>
      <c r="F204" s="925"/>
    </row>
    <row r="205" spans="2:6" x14ac:dyDescent="0.25">
      <c r="B205" s="297"/>
      <c r="C205" s="297"/>
      <c r="D205" s="924"/>
      <c r="E205" s="925"/>
      <c r="F205" s="925"/>
    </row>
    <row r="206" spans="2:6" x14ac:dyDescent="0.25">
      <c r="B206" s="297"/>
      <c r="C206" s="297"/>
      <c r="D206" s="924"/>
      <c r="E206" s="925"/>
      <c r="F206" s="925"/>
    </row>
    <row r="207" spans="2:6" x14ac:dyDescent="0.25">
      <c r="B207" s="297"/>
      <c r="C207" s="297"/>
      <c r="D207" s="924"/>
      <c r="E207" s="925"/>
      <c r="F207" s="925"/>
    </row>
    <row r="208" spans="2:6" x14ac:dyDescent="0.25">
      <c r="B208" s="297"/>
      <c r="C208" s="297"/>
      <c r="D208" s="924"/>
      <c r="E208" s="925"/>
      <c r="F208" s="925"/>
    </row>
    <row r="209" spans="2:6" x14ac:dyDescent="0.25">
      <c r="B209" s="297"/>
      <c r="C209" s="297"/>
      <c r="D209" s="924"/>
      <c r="E209" s="925"/>
      <c r="F209" s="925"/>
    </row>
    <row r="210" spans="2:6" x14ac:dyDescent="0.25">
      <c r="B210" s="297"/>
      <c r="C210" s="297"/>
      <c r="D210" s="924"/>
      <c r="E210" s="925"/>
      <c r="F210" s="925"/>
    </row>
    <row r="211" spans="2:6" x14ac:dyDescent="0.25">
      <c r="B211" s="297"/>
      <c r="C211" s="297"/>
      <c r="D211" s="924"/>
      <c r="E211" s="925"/>
      <c r="F211" s="925"/>
    </row>
    <row r="212" spans="2:6" x14ac:dyDescent="0.25">
      <c r="B212" s="297"/>
      <c r="C212" s="297"/>
      <c r="D212" s="924"/>
      <c r="E212" s="925"/>
      <c r="F212" s="925"/>
    </row>
    <row r="213" spans="2:6" x14ac:dyDescent="0.25">
      <c r="B213" s="297"/>
      <c r="C213" s="297"/>
      <c r="D213" s="924"/>
      <c r="E213" s="925"/>
      <c r="F213" s="925"/>
    </row>
    <row r="214" spans="2:6" x14ac:dyDescent="0.25">
      <c r="B214" s="297"/>
      <c r="C214" s="297"/>
      <c r="D214" s="924"/>
      <c r="E214" s="925"/>
      <c r="F214" s="925"/>
    </row>
    <row r="215" spans="2:6" x14ac:dyDescent="0.25">
      <c r="B215" s="297"/>
      <c r="C215" s="297"/>
      <c r="D215" s="924"/>
      <c r="E215" s="925"/>
      <c r="F215" s="925"/>
    </row>
    <row r="216" spans="2:6" x14ac:dyDescent="0.25">
      <c r="B216" s="297"/>
      <c r="C216" s="297"/>
      <c r="D216" s="924"/>
      <c r="E216" s="925"/>
      <c r="F216" s="925"/>
    </row>
    <row r="217" spans="2:6" x14ac:dyDescent="0.25">
      <c r="B217" s="297"/>
      <c r="C217" s="297"/>
      <c r="D217" s="924"/>
      <c r="E217" s="925"/>
      <c r="F217" s="925"/>
    </row>
    <row r="218" spans="2:6" x14ac:dyDescent="0.25">
      <c r="B218" s="297"/>
      <c r="C218" s="297"/>
      <c r="D218" s="924"/>
      <c r="E218" s="925"/>
      <c r="F218" s="925"/>
    </row>
    <row r="219" spans="2:6" x14ac:dyDescent="0.25">
      <c r="B219" s="297"/>
      <c r="C219" s="297"/>
      <c r="D219" s="924"/>
      <c r="E219" s="925"/>
      <c r="F219" s="925"/>
    </row>
    <row r="220" spans="2:6" x14ac:dyDescent="0.25">
      <c r="B220" s="297"/>
      <c r="C220" s="297"/>
      <c r="D220" s="924"/>
      <c r="E220" s="925"/>
      <c r="F220" s="925"/>
    </row>
    <row r="221" spans="2:6" x14ac:dyDescent="0.25">
      <c r="B221" s="297"/>
      <c r="C221" s="297"/>
      <c r="D221" s="924"/>
      <c r="E221" s="925"/>
      <c r="F221" s="925"/>
    </row>
    <row r="222" spans="2:6" x14ac:dyDescent="0.25">
      <c r="B222" s="297"/>
      <c r="C222" s="297"/>
      <c r="D222" s="924"/>
      <c r="E222" s="925"/>
      <c r="F222" s="925"/>
    </row>
    <row r="223" spans="2:6" x14ac:dyDescent="0.25">
      <c r="B223" s="297"/>
      <c r="C223" s="297"/>
      <c r="D223" s="924"/>
      <c r="E223" s="925"/>
      <c r="F223" s="925"/>
    </row>
    <row r="224" spans="2:6" x14ac:dyDescent="0.25">
      <c r="B224" s="297"/>
      <c r="C224" s="297"/>
      <c r="D224" s="924"/>
      <c r="E224" s="925"/>
      <c r="F224" s="925"/>
    </row>
    <row r="225" spans="2:6" x14ac:dyDescent="0.25">
      <c r="B225" s="297"/>
      <c r="C225" s="297"/>
      <c r="D225" s="924"/>
      <c r="E225" s="925"/>
      <c r="F225" s="925"/>
    </row>
    <row r="226" spans="2:6" x14ac:dyDescent="0.25">
      <c r="B226" s="297"/>
      <c r="C226" s="297"/>
      <c r="D226" s="924"/>
      <c r="E226" s="925"/>
      <c r="F226" s="925"/>
    </row>
    <row r="227" spans="2:6" x14ac:dyDescent="0.25">
      <c r="B227" s="297"/>
      <c r="C227" s="297"/>
      <c r="D227" s="924"/>
      <c r="E227" s="925"/>
      <c r="F227" s="925"/>
    </row>
    <row r="228" spans="2:6" x14ac:dyDescent="0.25">
      <c r="B228" s="297"/>
      <c r="C228" s="297"/>
      <c r="D228" s="924"/>
      <c r="E228" s="925"/>
      <c r="F228" s="925"/>
    </row>
    <row r="229" spans="2:6" x14ac:dyDescent="0.25">
      <c r="B229" s="297"/>
      <c r="C229" s="297"/>
      <c r="D229" s="924"/>
      <c r="E229" s="925"/>
      <c r="F229" s="925"/>
    </row>
    <row r="230" spans="2:6" x14ac:dyDescent="0.25">
      <c r="B230" s="297"/>
      <c r="C230" s="297"/>
      <c r="D230" s="924"/>
      <c r="E230" s="925"/>
      <c r="F230" s="925"/>
    </row>
    <row r="231" spans="2:6" x14ac:dyDescent="0.25">
      <c r="B231" s="297"/>
      <c r="C231" s="297"/>
      <c r="D231" s="924"/>
      <c r="E231" s="925"/>
      <c r="F231" s="925"/>
    </row>
    <row r="232" spans="2:6" x14ac:dyDescent="0.25">
      <c r="B232" s="297"/>
      <c r="C232" s="297"/>
      <c r="D232" s="924"/>
      <c r="E232" s="925"/>
      <c r="F232" s="925"/>
    </row>
    <row r="233" spans="2:6" x14ac:dyDescent="0.25">
      <c r="B233" s="297"/>
      <c r="C233" s="297"/>
      <c r="D233" s="924"/>
      <c r="E233" s="925"/>
      <c r="F233" s="925"/>
    </row>
    <row r="234" spans="2:6" x14ac:dyDescent="0.25">
      <c r="B234" s="297"/>
      <c r="C234" s="297"/>
      <c r="D234" s="924"/>
      <c r="E234" s="925"/>
      <c r="F234" s="925"/>
    </row>
    <row r="235" spans="2:6" x14ac:dyDescent="0.25">
      <c r="B235" s="297"/>
      <c r="C235" s="297"/>
      <c r="D235" s="924"/>
      <c r="E235" s="925"/>
      <c r="F235" s="925"/>
    </row>
    <row r="236" spans="2:6" x14ac:dyDescent="0.25">
      <c r="B236" s="297"/>
      <c r="C236" s="297"/>
      <c r="D236" s="924"/>
      <c r="E236" s="925"/>
      <c r="F236" s="925"/>
    </row>
    <row r="237" spans="2:6" x14ac:dyDescent="0.25">
      <c r="B237" s="297"/>
      <c r="C237" s="297"/>
      <c r="D237" s="924"/>
      <c r="E237" s="925"/>
      <c r="F237" s="925"/>
    </row>
    <row r="238" spans="2:6" x14ac:dyDescent="0.25">
      <c r="B238" s="297"/>
      <c r="C238" s="297"/>
      <c r="D238" s="924"/>
      <c r="E238" s="925"/>
      <c r="F238" s="925"/>
    </row>
    <row r="239" spans="2:6" x14ac:dyDescent="0.25">
      <c r="B239" s="297"/>
      <c r="C239" s="297"/>
      <c r="D239" s="924"/>
      <c r="E239" s="925"/>
      <c r="F239" s="925"/>
    </row>
    <row r="240" spans="2:6" x14ac:dyDescent="0.25">
      <c r="B240" s="297"/>
      <c r="C240" s="297"/>
      <c r="D240" s="924"/>
      <c r="E240" s="925"/>
      <c r="F240" s="925"/>
    </row>
    <row r="241" spans="2:6" x14ac:dyDescent="0.25">
      <c r="B241" s="297"/>
      <c r="C241" s="297"/>
      <c r="D241" s="924"/>
      <c r="E241" s="925"/>
      <c r="F241" s="925"/>
    </row>
    <row r="242" spans="2:6" x14ac:dyDescent="0.25">
      <c r="B242" s="297"/>
      <c r="C242" s="297"/>
      <c r="D242" s="924"/>
      <c r="E242" s="925"/>
      <c r="F242" s="925"/>
    </row>
    <row r="243" spans="2:6" x14ac:dyDescent="0.25">
      <c r="B243" s="297"/>
      <c r="C243" s="297"/>
      <c r="D243" s="924"/>
      <c r="E243" s="925"/>
      <c r="F243" s="925"/>
    </row>
    <row r="244" spans="2:6" x14ac:dyDescent="0.25">
      <c r="B244" s="297"/>
      <c r="C244" s="297"/>
      <c r="D244" s="924"/>
      <c r="E244" s="925"/>
      <c r="F244" s="925"/>
    </row>
    <row r="245" spans="2:6" x14ac:dyDescent="0.25">
      <c r="B245" s="297"/>
      <c r="C245" s="297"/>
      <c r="D245" s="924"/>
      <c r="E245" s="925"/>
      <c r="F245" s="925"/>
    </row>
    <row r="246" spans="2:6" x14ac:dyDescent="0.25">
      <c r="B246" s="297"/>
      <c r="C246" s="297"/>
      <c r="D246" s="924"/>
      <c r="E246" s="925"/>
      <c r="F246" s="925"/>
    </row>
    <row r="247" spans="2:6" x14ac:dyDescent="0.25">
      <c r="B247" s="297"/>
      <c r="C247" s="297"/>
      <c r="D247" s="924"/>
      <c r="E247" s="925"/>
      <c r="F247" s="925"/>
    </row>
    <row r="248" spans="2:6" x14ac:dyDescent="0.25">
      <c r="B248" s="297"/>
      <c r="C248" s="297"/>
      <c r="D248" s="924"/>
      <c r="E248" s="925"/>
      <c r="F248" s="925"/>
    </row>
    <row r="249" spans="2:6" x14ac:dyDescent="0.25">
      <c r="B249" s="297"/>
      <c r="C249" s="297"/>
      <c r="D249" s="924"/>
      <c r="E249" s="925"/>
      <c r="F249" s="925"/>
    </row>
    <row r="250" spans="2:6" x14ac:dyDescent="0.25">
      <c r="B250" s="297"/>
      <c r="C250" s="297"/>
      <c r="D250" s="924"/>
      <c r="E250" s="925"/>
      <c r="F250" s="925"/>
    </row>
    <row r="251" spans="2:6" x14ac:dyDescent="0.25">
      <c r="B251" s="297"/>
      <c r="C251" s="297"/>
      <c r="D251" s="924"/>
      <c r="E251" s="925"/>
      <c r="F251" s="925"/>
    </row>
    <row r="252" spans="2:6" x14ac:dyDescent="0.25">
      <c r="B252" s="297"/>
      <c r="C252" s="297"/>
      <c r="D252" s="924"/>
      <c r="E252" s="925"/>
      <c r="F252" s="925"/>
    </row>
    <row r="253" spans="2:6" x14ac:dyDescent="0.25">
      <c r="B253" s="297"/>
      <c r="C253" s="297"/>
      <c r="D253" s="924"/>
      <c r="E253" s="925"/>
      <c r="F253" s="925"/>
    </row>
  </sheetData>
  <sheetProtection algorithmName="SHA-512" hashValue="pDSMF/XROwY8iIljUoQ3P2XLMGr1YeCzu/35jbavmQBLtVnyQGEf3ajz/OQmEQzXnweHcvOts1ai7vzOIoOp7Q==" objects="1" saltValue="WhoHlJ9BAJO8Vav3dCqp9Q=="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Nov 2016)&C&8Page &P of &N&R&A]]></oddFooter>
  </headerFooter>
  <rowBreaks count="1" manualBreakCount="1">
    <brk id="155" man="1" max="16383"/>
  </rowBreaks>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48"/>
  <sheetViews>
    <sheetView topLeftCell="B1" workbookViewId="0" zoomScaleNormal="100">
      <pane activePane="bottomLeft" topLeftCell="A5" ySplit="2736"/>
      <selection activeCell="B1" sqref="A1:XFD1048576"/>
      <selection activeCell="B5" pane="bottomLeft" sqref="B5"/>
    </sheetView>
  </sheetViews>
  <sheetFormatPr defaultColWidth="9.109375" defaultRowHeight="10.199999999999999" x14ac:dyDescent="0.2"/>
  <cols>
    <col min="1" max="1" style="294" width="9.109375"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4" width="9.109375" collapsed="false"/>
    <col min="8" max="9" style="292" width="9.109375" collapsed="false"/>
    <col min="10" max="16384" style="294" width="9.109375" collapsed="false"/>
  </cols>
  <sheetData>
    <row ht="62.4" r="1" spans="1:9" x14ac:dyDescent="0.3">
      <c r="B1" s="545" t="s">
        <v>618</v>
      </c>
      <c r="C1" s="545"/>
      <c r="D1" s="891"/>
      <c r="E1" s="892"/>
      <c r="F1" s="892"/>
    </row>
    <row ht="10.8" r="2" spans="1:9" thickBot="1" x14ac:dyDescent="0.25">
      <c r="B2" s="285"/>
      <c r="C2" s="285"/>
      <c r="D2" s="893"/>
      <c r="E2" s="894"/>
      <c r="F2" s="894"/>
    </row>
    <row ht="31.8" r="3" spans="1:9" thickBot="1" thickTop="1" x14ac:dyDescent="0.25">
      <c r="A3" s="895" t="s">
        <v>637</v>
      </c>
      <c r="B3" s="927"/>
      <c r="C3" s="1647" t="s">
        <v>674</v>
      </c>
      <c r="D3" s="1648"/>
      <c r="E3" s="582" t="s">
        <v>971</v>
      </c>
      <c r="F3" s="583" t="s">
        <v>970</v>
      </c>
    </row>
    <row customFormat="1" ht="13.8" r="4" s="308" spans="1:9" thickBot="1" x14ac:dyDescent="0.3">
      <c r="A4" s="896" t="s">
        <v>638</v>
      </c>
      <c r="B4" s="928" t="s">
        <v>242</v>
      </c>
      <c r="C4" s="1649" t="s">
        <v>685</v>
      </c>
      <c r="D4" s="1650"/>
      <c r="E4" s="898" t="s">
        <v>956</v>
      </c>
      <c r="F4" s="899" t="s">
        <v>956</v>
      </c>
      <c r="H4" s="900"/>
      <c r="I4" s="900"/>
    </row>
    <row customFormat="1" customHeight="1" ht="11.25" r="5" s="308" spans="1:9" x14ac:dyDescent="0.2">
      <c r="A5" s="309" t="s">
        <v>589</v>
      </c>
      <c r="B5" s="309" t="s">
        <v>980</v>
      </c>
      <c r="C5" s="781" t="s">
        <v>693</v>
      </c>
      <c r="D5" s="782" t="s">
        <v>679</v>
      </c>
      <c r="E5" s="901">
        <v>118.02725999999998</v>
      </c>
      <c r="F5" s="754">
        <v>118.02725999999998</v>
      </c>
      <c r="H5" s="900"/>
      <c r="I5" s="900"/>
    </row>
    <row customFormat="1" customHeight="1" ht="11.25" r="6" s="308" spans="1:9" x14ac:dyDescent="0.2">
      <c r="A6" s="279" t="s">
        <v>590</v>
      </c>
      <c r="B6" s="279" t="s">
        <v>590</v>
      </c>
      <c r="C6" s="785" t="s">
        <v>693</v>
      </c>
      <c r="D6" s="786" t="s">
        <v>679</v>
      </c>
      <c r="E6" s="903" t="s">
        <v>1439</v>
      </c>
      <c r="F6" s="757" t="s">
        <v>1439</v>
      </c>
      <c r="H6" s="900"/>
      <c r="I6" s="900"/>
    </row>
    <row customFormat="1" customHeight="1" ht="11.25" r="7" s="308" spans="1:9" x14ac:dyDescent="0.2">
      <c r="A7" s="279" t="s">
        <v>591</v>
      </c>
      <c r="B7" s="279" t="s">
        <v>981</v>
      </c>
      <c r="C7" s="785" t="s">
        <v>693</v>
      </c>
      <c r="D7" s="786" t="s">
        <v>694</v>
      </c>
      <c r="E7" s="903">
        <v>13975.465867689663</v>
      </c>
      <c r="F7" s="757">
        <v>112820.93026602932</v>
      </c>
      <c r="H7" s="900"/>
      <c r="I7" s="900"/>
    </row>
    <row customFormat="1" customHeight="1" ht="11.25" r="8" s="308" spans="1:9" x14ac:dyDescent="0.2">
      <c r="A8" s="279" t="s">
        <v>592</v>
      </c>
      <c r="B8" s="279" t="s">
        <v>592</v>
      </c>
      <c r="C8" s="785" t="s">
        <v>1437</v>
      </c>
      <c r="D8" s="786" t="s">
        <v>679</v>
      </c>
      <c r="E8" s="903" t="s">
        <v>1014</v>
      </c>
      <c r="F8" s="757" t="s">
        <v>1014</v>
      </c>
      <c r="H8" s="900"/>
      <c r="I8" s="900"/>
    </row>
    <row customFormat="1" customHeight="1" ht="11.25" r="9" s="308" spans="1:9" x14ac:dyDescent="0.2">
      <c r="A9" s="279" t="s">
        <v>171</v>
      </c>
      <c r="B9" s="279" t="s">
        <v>171</v>
      </c>
      <c r="C9" s="785" t="s">
        <v>695</v>
      </c>
      <c r="D9" s="786" t="s">
        <v>679</v>
      </c>
      <c r="E9" s="903" t="s">
        <v>1014</v>
      </c>
      <c r="F9" s="757" t="s">
        <v>1014</v>
      </c>
      <c r="H9" s="900"/>
      <c r="I9" s="900"/>
    </row>
    <row customFormat="1" customHeight="1" ht="11.25" r="10" s="308" spans="1:9" x14ac:dyDescent="0.2">
      <c r="A10" s="305" t="s">
        <v>172</v>
      </c>
      <c r="B10" s="305" t="s">
        <v>172</v>
      </c>
      <c r="C10" s="785" t="s">
        <v>695</v>
      </c>
      <c r="D10" s="786" t="s">
        <v>679</v>
      </c>
      <c r="E10" s="903" t="s">
        <v>1014</v>
      </c>
      <c r="F10" s="757" t="s">
        <v>1014</v>
      </c>
      <c r="H10" s="900"/>
      <c r="I10" s="900"/>
    </row>
    <row customFormat="1" customHeight="1" ht="11.25" r="11" s="308" spans="1:9" x14ac:dyDescent="0.2">
      <c r="A11" s="305" t="s">
        <v>103</v>
      </c>
      <c r="B11" s="305" t="s">
        <v>103</v>
      </c>
      <c r="C11" s="785" t="s">
        <v>695</v>
      </c>
      <c r="D11" s="786" t="s">
        <v>679</v>
      </c>
      <c r="E11" s="903" t="s">
        <v>1014</v>
      </c>
      <c r="F11" s="757" t="s">
        <v>1014</v>
      </c>
      <c r="H11" s="900"/>
      <c r="I11" s="900"/>
    </row>
    <row customFormat="1" customHeight="1" ht="11.25" r="12" s="308" spans="1:9" x14ac:dyDescent="0.2">
      <c r="A12" s="279" t="s">
        <v>593</v>
      </c>
      <c r="B12" s="279" t="s">
        <v>982</v>
      </c>
      <c r="C12" s="785" t="s">
        <v>693</v>
      </c>
      <c r="D12" s="786" t="s">
        <v>679</v>
      </c>
      <c r="E12" s="903">
        <v>4.2251984613333331</v>
      </c>
      <c r="F12" s="757">
        <v>4.2251984613333331</v>
      </c>
      <c r="H12" s="900"/>
      <c r="I12" s="900"/>
    </row>
    <row customFormat="1" customHeight="1" ht="11.25" r="13" s="308" spans="1:9" x14ac:dyDescent="0.2">
      <c r="A13" s="279" t="s">
        <v>594</v>
      </c>
      <c r="B13" s="279" t="s">
        <v>594</v>
      </c>
      <c r="C13" s="785" t="s">
        <v>695</v>
      </c>
      <c r="D13" s="786" t="s">
        <v>679</v>
      </c>
      <c r="E13" s="903" t="s">
        <v>1014</v>
      </c>
      <c r="F13" s="757" t="s">
        <v>1014</v>
      </c>
      <c r="H13" s="900"/>
      <c r="I13" s="900"/>
    </row>
    <row customFormat="1" customHeight="1" ht="11.25" r="14" s="308" spans="1:9" x14ac:dyDescent="0.2">
      <c r="A14" s="279" t="s">
        <v>731</v>
      </c>
      <c r="B14" s="279" t="s">
        <v>731</v>
      </c>
      <c r="C14" s="785" t="s">
        <v>695</v>
      </c>
      <c r="D14" s="786" t="s">
        <v>679</v>
      </c>
      <c r="E14" s="903" t="s">
        <v>1014</v>
      </c>
      <c r="F14" s="757" t="s">
        <v>1014</v>
      </c>
      <c r="H14" s="900"/>
      <c r="I14" s="900"/>
    </row>
    <row customFormat="1" customHeight="1" ht="11.25" r="15" s="308" spans="1:9" x14ac:dyDescent="0.2">
      <c r="A15" s="279" t="s">
        <v>104</v>
      </c>
      <c r="B15" s="279" t="s">
        <v>104</v>
      </c>
      <c r="C15" s="785" t="s">
        <v>695</v>
      </c>
      <c r="D15" s="786" t="s">
        <v>679</v>
      </c>
      <c r="E15" s="903" t="s">
        <v>1014</v>
      </c>
      <c r="F15" s="757" t="s">
        <v>1014</v>
      </c>
      <c r="H15" s="900"/>
      <c r="I15" s="900"/>
    </row>
    <row customFormat="1" customHeight="1" ht="11.25" r="16" s="308" spans="1:9" x14ac:dyDescent="0.2">
      <c r="A16" s="279" t="s">
        <v>732</v>
      </c>
      <c r="B16" s="279" t="s">
        <v>732</v>
      </c>
      <c r="C16" s="785" t="s">
        <v>695</v>
      </c>
      <c r="D16" s="786" t="s">
        <v>679</v>
      </c>
      <c r="E16" s="903" t="s">
        <v>1014</v>
      </c>
      <c r="F16" s="757" t="s">
        <v>1014</v>
      </c>
      <c r="H16" s="900"/>
      <c r="I16" s="900"/>
    </row>
    <row customFormat="1" customHeight="1" ht="11.25" r="17" s="308" spans="1:9" x14ac:dyDescent="0.2">
      <c r="A17" s="279" t="s">
        <v>1245</v>
      </c>
      <c r="B17" s="279" t="s">
        <v>1245</v>
      </c>
      <c r="C17" s="785" t="s">
        <v>695</v>
      </c>
      <c r="D17" s="786" t="s">
        <v>679</v>
      </c>
      <c r="E17" s="903" t="s">
        <v>1014</v>
      </c>
      <c r="F17" s="757" t="s">
        <v>1014</v>
      </c>
      <c r="H17" s="900"/>
      <c r="I17" s="900"/>
    </row>
    <row customFormat="1" customHeight="1" ht="11.25" r="18" s="308" spans="1:9" x14ac:dyDescent="0.2">
      <c r="A18" s="279" t="s">
        <v>733</v>
      </c>
      <c r="B18" s="279" t="s">
        <v>983</v>
      </c>
      <c r="C18" s="785" t="s">
        <v>693</v>
      </c>
      <c r="D18" s="786" t="s">
        <v>694</v>
      </c>
      <c r="E18" s="903">
        <v>0.76939408284023669</v>
      </c>
      <c r="F18" s="757">
        <v>5.6011889230769238</v>
      </c>
      <c r="H18" s="900"/>
      <c r="I18" s="900"/>
    </row>
    <row customFormat="1" customHeight="1" ht="11.25" r="19" s="308" spans="1:9" x14ac:dyDescent="0.2">
      <c r="A19" s="279" t="s">
        <v>734</v>
      </c>
      <c r="B19" s="279" t="s">
        <v>734</v>
      </c>
      <c r="C19" s="785" t="s">
        <v>1437</v>
      </c>
      <c r="D19" s="786" t="s">
        <v>679</v>
      </c>
      <c r="E19" s="903" t="s">
        <v>1014</v>
      </c>
      <c r="F19" s="757" t="s">
        <v>1014</v>
      </c>
      <c r="H19" s="900"/>
      <c r="I19" s="900"/>
    </row>
    <row customFormat="1" customHeight="1" ht="11.25" r="20" s="308" spans="1:9" x14ac:dyDescent="0.2">
      <c r="A20" s="279" t="s">
        <v>735</v>
      </c>
      <c r="B20" s="279" t="s">
        <v>735</v>
      </c>
      <c r="C20" s="785" t="s">
        <v>695</v>
      </c>
      <c r="D20" s="786" t="s">
        <v>679</v>
      </c>
      <c r="E20" s="903" t="s">
        <v>1014</v>
      </c>
      <c r="F20" s="757" t="s">
        <v>1014</v>
      </c>
      <c r="H20" s="900"/>
      <c r="I20" s="900"/>
    </row>
    <row customFormat="1" customHeight="1" ht="11.25" r="21" s="308" spans="1:9" x14ac:dyDescent="0.2">
      <c r="A21" s="279" t="s">
        <v>736</v>
      </c>
      <c r="B21" s="279" t="s">
        <v>736</v>
      </c>
      <c r="C21" s="785" t="s">
        <v>695</v>
      </c>
      <c r="D21" s="786" t="s">
        <v>679</v>
      </c>
      <c r="E21" s="903" t="s">
        <v>1014</v>
      </c>
      <c r="F21" s="757" t="s">
        <v>1014</v>
      </c>
      <c r="H21" s="900"/>
      <c r="I21" s="900"/>
    </row>
    <row customFormat="1" customHeight="1" ht="11.25" r="22" s="308" spans="1:9" x14ac:dyDescent="0.2">
      <c r="A22" s="279" t="s">
        <v>737</v>
      </c>
      <c r="B22" s="279" t="s">
        <v>737</v>
      </c>
      <c r="C22" s="785" t="s">
        <v>695</v>
      </c>
      <c r="D22" s="786" t="s">
        <v>679</v>
      </c>
      <c r="E22" s="903" t="s">
        <v>1014</v>
      </c>
      <c r="F22" s="757" t="s">
        <v>1014</v>
      </c>
      <c r="H22" s="900"/>
      <c r="I22" s="900"/>
    </row>
    <row customFormat="1" customHeight="1" ht="11.25" r="23" s="308" spans="1:9" x14ac:dyDescent="0.2">
      <c r="A23" s="279" t="s">
        <v>738</v>
      </c>
      <c r="B23" s="279" t="s">
        <v>738</v>
      </c>
      <c r="C23" s="785" t="s">
        <v>695</v>
      </c>
      <c r="D23" s="786" t="s">
        <v>679</v>
      </c>
      <c r="E23" s="903" t="s">
        <v>1014</v>
      </c>
      <c r="F23" s="757" t="s">
        <v>1014</v>
      </c>
      <c r="H23" s="900"/>
      <c r="I23" s="900"/>
    </row>
    <row customFormat="1" customHeight="1" ht="11.25" r="24" s="308" spans="1:9" x14ac:dyDescent="0.2">
      <c r="A24" s="279" t="s">
        <v>136</v>
      </c>
      <c r="B24" s="279" t="s">
        <v>136</v>
      </c>
      <c r="C24" s="785" t="s">
        <v>695</v>
      </c>
      <c r="D24" s="786" t="s">
        <v>679</v>
      </c>
      <c r="E24" s="903" t="s">
        <v>1014</v>
      </c>
      <c r="F24" s="757" t="s">
        <v>1014</v>
      </c>
      <c r="H24" s="900"/>
      <c r="I24" s="900"/>
    </row>
    <row customFormat="1" customHeight="1" ht="11.25" r="25" s="308" spans="1:9" x14ac:dyDescent="0.2">
      <c r="A25" s="279" t="s">
        <v>243</v>
      </c>
      <c r="B25" s="279" t="s">
        <v>243</v>
      </c>
      <c r="C25" s="785" t="s">
        <v>693</v>
      </c>
      <c r="D25" s="786" t="s">
        <v>679</v>
      </c>
      <c r="E25" s="903" t="s">
        <v>1439</v>
      </c>
      <c r="F25" s="757" t="s">
        <v>1439</v>
      </c>
      <c r="H25" s="900"/>
      <c r="I25" s="900"/>
    </row>
    <row customFormat="1" customHeight="1" ht="11.25" r="26" s="308" spans="1:9" x14ac:dyDescent="0.2">
      <c r="A26" s="279" t="s">
        <v>137</v>
      </c>
      <c r="B26" s="279" t="s">
        <v>137</v>
      </c>
      <c r="C26" s="785" t="s">
        <v>693</v>
      </c>
      <c r="D26" s="786" t="s">
        <v>694</v>
      </c>
      <c r="E26" s="903">
        <v>7.8962365734984701E-3</v>
      </c>
      <c r="F26" s="757">
        <v>6.7413402610592685E-2</v>
      </c>
      <c r="H26" s="900"/>
      <c r="I26" s="900"/>
    </row>
    <row customFormat="1" customHeight="1" ht="11.25" r="27" s="308" spans="1:9" x14ac:dyDescent="0.2">
      <c r="A27" s="68" t="s">
        <v>1177</v>
      </c>
      <c r="B27" s="789" t="s">
        <v>1177</v>
      </c>
      <c r="C27" s="785" t="s">
        <v>693</v>
      </c>
      <c r="D27" s="786" t="s">
        <v>694</v>
      </c>
      <c r="E27" s="903" t="s">
        <v>1439</v>
      </c>
      <c r="F27" s="757" t="s">
        <v>1439</v>
      </c>
      <c r="H27" s="900"/>
      <c r="I27" s="900"/>
    </row>
    <row customFormat="1" customHeight="1" ht="11.25" r="28" s="308" spans="1:9" x14ac:dyDescent="0.2">
      <c r="A28" s="279" t="s">
        <v>138</v>
      </c>
      <c r="B28" s="279" t="s">
        <v>138</v>
      </c>
      <c r="C28" s="785" t="s">
        <v>695</v>
      </c>
      <c r="D28" s="786" t="s">
        <v>679</v>
      </c>
      <c r="E28" s="903" t="s">
        <v>1014</v>
      </c>
      <c r="F28" s="757" t="s">
        <v>1014</v>
      </c>
      <c r="H28" s="900"/>
      <c r="I28" s="900"/>
    </row>
    <row customFormat="1" customHeight="1" ht="11.25" r="29" s="308" spans="1:9" x14ac:dyDescent="0.2">
      <c r="A29" s="279" t="s">
        <v>139</v>
      </c>
      <c r="B29" s="279" t="s">
        <v>139</v>
      </c>
      <c r="C29" s="785" t="s">
        <v>695</v>
      </c>
      <c r="D29" s="786" t="s">
        <v>679</v>
      </c>
      <c r="E29" s="903" t="s">
        <v>1014</v>
      </c>
      <c r="F29" s="757" t="s">
        <v>1014</v>
      </c>
      <c r="H29" s="900"/>
      <c r="I29" s="900"/>
    </row>
    <row customFormat="1" customHeight="1" ht="11.25" r="30" s="308" spans="1:9" x14ac:dyDescent="0.2">
      <c r="A30" s="279" t="s">
        <v>140</v>
      </c>
      <c r="B30" s="279" t="s">
        <v>140</v>
      </c>
      <c r="C30" s="785" t="s">
        <v>693</v>
      </c>
      <c r="D30" s="786" t="s">
        <v>694</v>
      </c>
      <c r="E30" s="903">
        <v>1.6219659043659043E-2</v>
      </c>
      <c r="F30" s="757">
        <v>0.11807911783783785</v>
      </c>
      <c r="H30" s="900"/>
      <c r="I30" s="900"/>
    </row>
    <row customFormat="1" customHeight="1" ht="11.25" r="31" s="308" spans="1:9" x14ac:dyDescent="0.2">
      <c r="A31" s="279" t="s">
        <v>141</v>
      </c>
      <c r="B31" s="279" t="s">
        <v>141</v>
      </c>
      <c r="C31" s="785" t="s">
        <v>1437</v>
      </c>
      <c r="D31" s="786" t="s">
        <v>679</v>
      </c>
      <c r="E31" s="903" t="s">
        <v>1014</v>
      </c>
      <c r="F31" s="757" t="s">
        <v>1014</v>
      </c>
      <c r="H31" s="900"/>
      <c r="I31" s="900"/>
    </row>
    <row customFormat="1" customHeight="1" ht="11.25" r="32" s="308" spans="1:9" x14ac:dyDescent="0.2">
      <c r="A32" s="279" t="s">
        <v>142</v>
      </c>
      <c r="B32" s="279" t="s">
        <v>142</v>
      </c>
      <c r="C32" s="785" t="s">
        <v>693</v>
      </c>
      <c r="D32" s="786" t="s">
        <v>29</v>
      </c>
      <c r="E32" s="903">
        <v>0.22290445714285717</v>
      </c>
      <c r="F32" s="757">
        <v>1.5603312000000003</v>
      </c>
      <c r="H32" s="900"/>
      <c r="I32" s="900"/>
    </row>
    <row customFormat="1" customHeight="1" ht="11.25" r="33" s="308" spans="1:9" x14ac:dyDescent="0.2">
      <c r="A33" s="279" t="s">
        <v>143</v>
      </c>
      <c r="B33" s="279" t="s">
        <v>143</v>
      </c>
      <c r="C33" s="785" t="s">
        <v>695</v>
      </c>
      <c r="D33" s="786" t="s">
        <v>679</v>
      </c>
      <c r="E33" s="903" t="s">
        <v>1014</v>
      </c>
      <c r="F33" s="757" t="s">
        <v>1014</v>
      </c>
      <c r="H33" s="900"/>
      <c r="I33" s="900"/>
    </row>
    <row customFormat="1" customHeight="1" ht="11.25" r="34" s="308" spans="1:9" x14ac:dyDescent="0.2">
      <c r="A34" s="279" t="s">
        <v>144</v>
      </c>
      <c r="B34" s="279" t="s">
        <v>144</v>
      </c>
      <c r="C34" s="785" t="s">
        <v>693</v>
      </c>
      <c r="D34" s="786" t="s">
        <v>694</v>
      </c>
      <c r="E34" s="903">
        <v>0.10002123076923075</v>
      </c>
      <c r="F34" s="757">
        <v>0.72815456000000001</v>
      </c>
      <c r="H34" s="900"/>
      <c r="I34" s="900"/>
    </row>
    <row customFormat="1" customHeight="1" ht="11.25" r="35" s="308" spans="1:9" x14ac:dyDescent="0.2">
      <c r="A35" s="279" t="s">
        <v>655</v>
      </c>
      <c r="B35" s="279" t="s">
        <v>655</v>
      </c>
      <c r="C35" s="785" t="s">
        <v>1437</v>
      </c>
      <c r="D35" s="786" t="s">
        <v>679</v>
      </c>
      <c r="E35" s="903" t="s">
        <v>1014</v>
      </c>
      <c r="F35" s="757" t="s">
        <v>1014</v>
      </c>
      <c r="H35" s="900"/>
      <c r="I35" s="900"/>
    </row>
    <row customFormat="1" customHeight="1" ht="11.25" r="36" s="308" spans="1:9" x14ac:dyDescent="0.2">
      <c r="A36" s="279" t="s">
        <v>145</v>
      </c>
      <c r="B36" s="279" t="s">
        <v>145</v>
      </c>
      <c r="C36" s="785" t="s">
        <v>695</v>
      </c>
      <c r="D36" s="786" t="s">
        <v>679</v>
      </c>
      <c r="E36" s="903" t="s">
        <v>1014</v>
      </c>
      <c r="F36" s="757" t="s">
        <v>1014</v>
      </c>
      <c r="H36" s="900"/>
      <c r="I36" s="900"/>
    </row>
    <row customFormat="1" customHeight="1" ht="11.25" r="37" s="308" spans="1:9" x14ac:dyDescent="0.2">
      <c r="A37" s="279" t="s">
        <v>146</v>
      </c>
      <c r="B37" s="279" t="s">
        <v>146</v>
      </c>
      <c r="C37" s="785" t="s">
        <v>693</v>
      </c>
      <c r="D37" s="786" t="s">
        <v>694</v>
      </c>
      <c r="E37" s="903">
        <v>2.229044571428572</v>
      </c>
      <c r="F37" s="757">
        <v>15.603312000000003</v>
      </c>
      <c r="H37" s="900"/>
      <c r="I37" s="900"/>
    </row>
    <row customFormat="1" customHeight="1" ht="11.25" r="38" s="308" spans="1:9" x14ac:dyDescent="0.2">
      <c r="A38" s="279" t="s">
        <v>829</v>
      </c>
      <c r="B38" s="279" t="s">
        <v>829</v>
      </c>
      <c r="C38" s="785" t="s">
        <v>693</v>
      </c>
      <c r="D38" s="786" t="s">
        <v>29</v>
      </c>
      <c r="E38" s="903">
        <v>445.80891428571431</v>
      </c>
      <c r="F38" s="757">
        <v>2109.4897999999998</v>
      </c>
      <c r="H38" s="900"/>
      <c r="I38" s="900"/>
    </row>
    <row customHeight="1" ht="11.25" r="39" spans="1:9" x14ac:dyDescent="0.2">
      <c r="A39" s="307" t="s">
        <v>147</v>
      </c>
      <c r="B39" s="307" t="s">
        <v>147</v>
      </c>
      <c r="C39" s="785" t="s">
        <v>693</v>
      </c>
      <c r="D39" s="786" t="s">
        <v>694</v>
      </c>
      <c r="E39" s="903">
        <v>2.6092494983277589E-2</v>
      </c>
      <c r="F39" s="757">
        <v>0.18995336347826086</v>
      </c>
      <c r="H39" s="900"/>
      <c r="I39" s="900"/>
    </row>
    <row customHeight="1" ht="11.25" r="40" spans="1:9" x14ac:dyDescent="0.2">
      <c r="A40" s="279" t="s">
        <v>830</v>
      </c>
      <c r="B40" s="279" t="s">
        <v>830</v>
      </c>
      <c r="C40" s="785" t="s">
        <v>693</v>
      </c>
      <c r="D40" s="786" t="s">
        <v>29</v>
      </c>
      <c r="E40" s="903">
        <v>4.012280228571429</v>
      </c>
      <c r="F40" s="757">
        <v>28.085961600000001</v>
      </c>
      <c r="H40" s="900"/>
      <c r="I40" s="900"/>
    </row>
    <row customHeight="1" ht="11.25" r="41" spans="1:9" x14ac:dyDescent="0.2">
      <c r="A41" s="279" t="s">
        <v>148</v>
      </c>
      <c r="B41" s="279" t="s">
        <v>148</v>
      </c>
      <c r="C41" s="785" t="s">
        <v>693</v>
      </c>
      <c r="D41" s="786" t="s">
        <v>694</v>
      </c>
      <c r="E41" s="903">
        <v>41.778213070056985</v>
      </c>
      <c r="F41" s="757">
        <v>350.11328185958786</v>
      </c>
      <c r="H41" s="900"/>
      <c r="I41" s="900"/>
    </row>
    <row customHeight="1" ht="11.25" r="42" spans="1:9" x14ac:dyDescent="0.2">
      <c r="A42" s="279" t="s">
        <v>653</v>
      </c>
      <c r="B42" s="279" t="s">
        <v>653</v>
      </c>
      <c r="C42" s="785" t="s">
        <v>695</v>
      </c>
      <c r="D42" s="786" t="s">
        <v>679</v>
      </c>
      <c r="E42" s="903" t="s">
        <v>1014</v>
      </c>
      <c r="F42" s="757" t="s">
        <v>1014</v>
      </c>
      <c r="H42" s="900"/>
      <c r="I42" s="900"/>
    </row>
    <row customHeight="1" ht="11.25" r="43" spans="1:9" x14ac:dyDescent="0.2">
      <c r="A43" s="279" t="s">
        <v>827</v>
      </c>
      <c r="B43" s="279" t="s">
        <v>827</v>
      </c>
      <c r="C43" s="785" t="s">
        <v>695</v>
      </c>
      <c r="D43" s="786" t="s">
        <v>679</v>
      </c>
      <c r="E43" s="903" t="s">
        <v>1014</v>
      </c>
      <c r="F43" s="757" t="s">
        <v>1014</v>
      </c>
      <c r="H43" s="900"/>
      <c r="I43" s="900"/>
    </row>
    <row customHeight="1" ht="11.25" r="44" spans="1:9" x14ac:dyDescent="0.2">
      <c r="A44" s="279" t="s">
        <v>828</v>
      </c>
      <c r="B44" s="279" t="s">
        <v>828</v>
      </c>
      <c r="C44" s="785" t="s">
        <v>695</v>
      </c>
      <c r="D44" s="786" t="s">
        <v>679</v>
      </c>
      <c r="E44" s="903" t="s">
        <v>1014</v>
      </c>
      <c r="F44" s="757" t="s">
        <v>1014</v>
      </c>
      <c r="H44" s="900"/>
      <c r="I44" s="900"/>
    </row>
    <row customHeight="1" ht="11.25" r="45" spans="1:9" x14ac:dyDescent="0.2">
      <c r="A45" s="279" t="s">
        <v>149</v>
      </c>
      <c r="B45" s="279" t="s">
        <v>149</v>
      </c>
      <c r="C45" s="785" t="s">
        <v>695</v>
      </c>
      <c r="D45" s="786" t="s">
        <v>679</v>
      </c>
      <c r="E45" s="903" t="s">
        <v>1014</v>
      </c>
      <c r="F45" s="757" t="s">
        <v>1014</v>
      </c>
      <c r="H45" s="900"/>
      <c r="I45" s="900"/>
    </row>
    <row customHeight="1" ht="11.25" r="46" spans="1:9" x14ac:dyDescent="0.2">
      <c r="A46" s="279" t="s">
        <v>150</v>
      </c>
      <c r="B46" s="279" t="s">
        <v>150</v>
      </c>
      <c r="C46" s="785" t="s">
        <v>695</v>
      </c>
      <c r="D46" s="786" t="s">
        <v>679</v>
      </c>
      <c r="E46" s="903" t="s">
        <v>1014</v>
      </c>
      <c r="F46" s="757" t="s">
        <v>1014</v>
      </c>
      <c r="H46" s="900"/>
      <c r="I46" s="900"/>
    </row>
    <row customHeight="1" ht="11.25" r="47" spans="1:9" x14ac:dyDescent="0.2">
      <c r="A47" s="279" t="s">
        <v>151</v>
      </c>
      <c r="B47" s="279" t="s">
        <v>151</v>
      </c>
      <c r="C47" s="785" t="s">
        <v>695</v>
      </c>
      <c r="D47" s="786" t="s">
        <v>679</v>
      </c>
      <c r="E47" s="903" t="s">
        <v>1014</v>
      </c>
      <c r="F47" s="757" t="s">
        <v>1014</v>
      </c>
      <c r="H47" s="900"/>
      <c r="I47" s="900"/>
    </row>
    <row customHeight="1" ht="11.25" r="48" spans="1:9" x14ac:dyDescent="0.2">
      <c r="A48" s="279" t="s">
        <v>152</v>
      </c>
      <c r="B48" s="279" t="s">
        <v>152</v>
      </c>
      <c r="C48" s="785" t="s">
        <v>693</v>
      </c>
      <c r="D48" s="786" t="s">
        <v>679</v>
      </c>
      <c r="E48" s="903" t="s">
        <v>1439</v>
      </c>
      <c r="F48" s="757" t="s">
        <v>1439</v>
      </c>
      <c r="H48" s="900"/>
      <c r="I48" s="900"/>
    </row>
    <row customHeight="1" ht="11.25" r="49" spans="1:9" x14ac:dyDescent="0.2">
      <c r="A49" s="305" t="s">
        <v>105</v>
      </c>
      <c r="B49" s="305" t="s">
        <v>105</v>
      </c>
      <c r="C49" s="785" t="s">
        <v>695</v>
      </c>
      <c r="D49" s="786" t="s">
        <v>679</v>
      </c>
      <c r="E49" s="903" t="s">
        <v>1014</v>
      </c>
      <c r="F49" s="757" t="s">
        <v>1014</v>
      </c>
      <c r="H49" s="900"/>
      <c r="I49" s="900"/>
    </row>
    <row customHeight="1" ht="11.25" r="50" spans="1:9" x14ac:dyDescent="0.2">
      <c r="A50" s="279" t="s">
        <v>106</v>
      </c>
      <c r="B50" s="279" t="s">
        <v>106</v>
      </c>
      <c r="C50" s="785" t="s">
        <v>695</v>
      </c>
      <c r="D50" s="786" t="s">
        <v>694</v>
      </c>
      <c r="E50" s="903" t="s">
        <v>1014</v>
      </c>
      <c r="F50" s="757" t="s">
        <v>1014</v>
      </c>
      <c r="H50" s="900"/>
      <c r="I50" s="900"/>
    </row>
    <row customHeight="1" ht="11.25" r="51" spans="1:9" x14ac:dyDescent="0.2">
      <c r="A51" s="279" t="s">
        <v>153</v>
      </c>
      <c r="B51" s="279" t="s">
        <v>153</v>
      </c>
      <c r="C51" s="785" t="s">
        <v>695</v>
      </c>
      <c r="D51" s="786" t="s">
        <v>679</v>
      </c>
      <c r="E51" s="903" t="s">
        <v>1014</v>
      </c>
      <c r="F51" s="757" t="s">
        <v>1014</v>
      </c>
      <c r="H51" s="900"/>
      <c r="I51" s="900"/>
    </row>
    <row customHeight="1" ht="11.25" r="52" spans="1:9" x14ac:dyDescent="0.2">
      <c r="A52" s="279" t="s">
        <v>401</v>
      </c>
      <c r="B52" s="279" t="s">
        <v>401</v>
      </c>
      <c r="C52" s="785" t="s">
        <v>693</v>
      </c>
      <c r="D52" s="786" t="s">
        <v>694</v>
      </c>
      <c r="E52" s="903" t="s">
        <v>1439</v>
      </c>
      <c r="F52" s="757" t="s">
        <v>1439</v>
      </c>
      <c r="H52" s="900"/>
      <c r="I52" s="900"/>
    </row>
    <row customHeight="1" ht="11.25" r="53" spans="1:9" x14ac:dyDescent="0.2">
      <c r="A53" s="279" t="s">
        <v>154</v>
      </c>
      <c r="B53" s="279" t="s">
        <v>154</v>
      </c>
      <c r="C53" s="785" t="s">
        <v>693</v>
      </c>
      <c r="D53" s="786" t="s">
        <v>679</v>
      </c>
      <c r="E53" s="903">
        <v>2.8577494505494499E-2</v>
      </c>
      <c r="F53" s="757">
        <v>0.20804416000000001</v>
      </c>
      <c r="H53" s="900"/>
      <c r="I53" s="900"/>
    </row>
    <row customHeight="1" ht="11.25" r="54" spans="1:9" x14ac:dyDescent="0.2">
      <c r="A54" s="279" t="s">
        <v>528</v>
      </c>
      <c r="B54" s="279" t="s">
        <v>528</v>
      </c>
      <c r="C54" s="785" t="s">
        <v>693</v>
      </c>
      <c r="D54" s="786" t="s">
        <v>679</v>
      </c>
      <c r="E54" s="903">
        <v>1.0002123076923077E-3</v>
      </c>
      <c r="F54" s="757">
        <v>7.2815456000000006E-3</v>
      </c>
      <c r="H54" s="900"/>
      <c r="I54" s="900"/>
    </row>
    <row customHeight="1" ht="11.25" r="55" spans="1:9" x14ac:dyDescent="0.2">
      <c r="A55" s="279" t="s">
        <v>155</v>
      </c>
      <c r="B55" s="279" t="s">
        <v>155</v>
      </c>
      <c r="C55" s="785" t="s">
        <v>693</v>
      </c>
      <c r="D55" s="786" t="s">
        <v>694</v>
      </c>
      <c r="E55" s="903">
        <v>8.9161782857142882</v>
      </c>
      <c r="F55" s="757">
        <v>62.41324800000001</v>
      </c>
      <c r="H55" s="900"/>
      <c r="I55" s="900"/>
    </row>
    <row customHeight="1" ht="11.25" r="56" spans="1:9" x14ac:dyDescent="0.2">
      <c r="A56" s="279" t="s">
        <v>235</v>
      </c>
      <c r="B56" s="279" t="s">
        <v>235</v>
      </c>
      <c r="C56" s="785" t="s">
        <v>693</v>
      </c>
      <c r="D56" s="786" t="s">
        <v>694</v>
      </c>
      <c r="E56" s="903" t="s">
        <v>1439</v>
      </c>
      <c r="F56" s="757" t="s">
        <v>1439</v>
      </c>
      <c r="H56" s="900"/>
      <c r="I56" s="900"/>
    </row>
    <row customHeight="1" ht="11.25" r="57" spans="1:9" x14ac:dyDescent="0.2">
      <c r="A57" s="279" t="s">
        <v>236</v>
      </c>
      <c r="B57" s="279" t="s">
        <v>236</v>
      </c>
      <c r="C57" s="785" t="s">
        <v>693</v>
      </c>
      <c r="D57" s="786" t="s">
        <v>679</v>
      </c>
      <c r="E57" s="903">
        <v>5.4557034965034959E-2</v>
      </c>
      <c r="F57" s="757">
        <v>0.39717521454545462</v>
      </c>
      <c r="H57" s="900"/>
      <c r="I57" s="900"/>
    </row>
    <row customHeight="1" ht="11.25" r="58" spans="1:9" x14ac:dyDescent="0.2">
      <c r="A58" s="279" t="s">
        <v>237</v>
      </c>
      <c r="B58" s="279" t="s">
        <v>237</v>
      </c>
      <c r="C58" s="785" t="s">
        <v>695</v>
      </c>
      <c r="D58" s="786" t="s">
        <v>679</v>
      </c>
      <c r="E58" s="903" t="s">
        <v>1014</v>
      </c>
      <c r="F58" s="757" t="s">
        <v>1014</v>
      </c>
      <c r="H58" s="900"/>
      <c r="I58" s="900"/>
    </row>
    <row customHeight="1" ht="11.25" r="59" spans="1:9" x14ac:dyDescent="0.2">
      <c r="A59" s="279" t="s">
        <v>375</v>
      </c>
      <c r="B59" s="279" t="s">
        <v>375</v>
      </c>
      <c r="C59" s="785" t="s">
        <v>695</v>
      </c>
      <c r="D59" s="786" t="s">
        <v>679</v>
      </c>
      <c r="E59" s="903" t="s">
        <v>1014</v>
      </c>
      <c r="F59" s="757" t="s">
        <v>1014</v>
      </c>
      <c r="H59" s="900"/>
      <c r="I59" s="900"/>
    </row>
    <row customHeight="1" ht="11.25" r="60" spans="1:9" x14ac:dyDescent="0.2">
      <c r="A60" s="279" t="s">
        <v>376</v>
      </c>
      <c r="B60" s="279" t="s">
        <v>376</v>
      </c>
      <c r="C60" s="785" t="s">
        <v>1437</v>
      </c>
      <c r="D60" s="786" t="s">
        <v>679</v>
      </c>
      <c r="E60" s="903" t="s">
        <v>1014</v>
      </c>
      <c r="F60" s="757" t="s">
        <v>1014</v>
      </c>
      <c r="H60" s="900"/>
      <c r="I60" s="900"/>
    </row>
    <row customHeight="1" ht="11.25" r="61" spans="1:9" x14ac:dyDescent="0.2">
      <c r="A61" s="279" t="s">
        <v>377</v>
      </c>
      <c r="B61" s="279" t="s">
        <v>377</v>
      </c>
      <c r="C61" s="785" t="s">
        <v>695</v>
      </c>
      <c r="D61" s="786" t="s">
        <v>679</v>
      </c>
      <c r="E61" s="903" t="s">
        <v>1014</v>
      </c>
      <c r="F61" s="757" t="s">
        <v>1014</v>
      </c>
      <c r="H61" s="900"/>
      <c r="I61" s="900"/>
    </row>
    <row customHeight="1" ht="11.25" r="62" spans="1:9" x14ac:dyDescent="0.2">
      <c r="A62" s="279" t="s">
        <v>244</v>
      </c>
      <c r="B62" s="279" t="s">
        <v>244</v>
      </c>
      <c r="C62" s="785" t="s">
        <v>693</v>
      </c>
      <c r="D62" s="786" t="s">
        <v>694</v>
      </c>
      <c r="E62" s="903">
        <v>0.37507961538461537</v>
      </c>
      <c r="F62" s="757">
        <v>2.7305796</v>
      </c>
      <c r="H62" s="900"/>
      <c r="I62" s="900"/>
    </row>
    <row customHeight="1" ht="11.25" r="63" spans="1:9" x14ac:dyDescent="0.2">
      <c r="A63" s="279" t="s">
        <v>245</v>
      </c>
      <c r="B63" s="279" t="s">
        <v>245</v>
      </c>
      <c r="C63" s="785" t="s">
        <v>693</v>
      </c>
      <c r="D63" s="786" t="s">
        <v>694</v>
      </c>
      <c r="E63" s="903">
        <v>2.3081822485207102E-2</v>
      </c>
      <c r="F63" s="757">
        <v>0.16803566769230774</v>
      </c>
      <c r="H63" s="900"/>
      <c r="I63" s="900"/>
    </row>
    <row customHeight="1" ht="11.25" r="64" spans="1:9" x14ac:dyDescent="0.2">
      <c r="A64" s="279" t="s">
        <v>307</v>
      </c>
      <c r="B64" s="279" t="s">
        <v>307</v>
      </c>
      <c r="C64" s="785" t="s">
        <v>693</v>
      </c>
      <c r="D64" s="786" t="s">
        <v>694</v>
      </c>
      <c r="E64" s="903">
        <v>8.9161782857142882</v>
      </c>
      <c r="F64" s="757">
        <v>62.41324800000001</v>
      </c>
      <c r="H64" s="900"/>
      <c r="I64" s="900"/>
    </row>
    <row customHeight="1" ht="11.25" r="65" spans="1:9" x14ac:dyDescent="0.2">
      <c r="A65" s="279" t="s">
        <v>308</v>
      </c>
      <c r="B65" s="279" t="s">
        <v>308</v>
      </c>
      <c r="C65" s="785" t="s">
        <v>693</v>
      </c>
      <c r="D65" s="786" t="s">
        <v>694</v>
      </c>
      <c r="E65" s="903">
        <v>0.35664713142857146</v>
      </c>
      <c r="F65" s="757">
        <v>2.4965299200000004</v>
      </c>
      <c r="H65" s="900"/>
      <c r="I65" s="900"/>
    </row>
    <row customHeight="1" ht="11.25" r="66" spans="1:9" x14ac:dyDescent="0.2">
      <c r="A66" s="279" t="s">
        <v>238</v>
      </c>
      <c r="B66" s="279" t="s">
        <v>238</v>
      </c>
      <c r="C66" s="785" t="s">
        <v>693</v>
      </c>
      <c r="D66" s="786" t="s">
        <v>694</v>
      </c>
      <c r="E66" s="903">
        <v>3.5664713142857147</v>
      </c>
      <c r="F66" s="757">
        <v>24.965299200000004</v>
      </c>
      <c r="H66" s="900"/>
      <c r="I66" s="900"/>
    </row>
    <row customHeight="1" ht="11.25" r="67" spans="1:9" x14ac:dyDescent="0.2">
      <c r="A67" s="279" t="s">
        <v>1002</v>
      </c>
      <c r="B67" s="279" t="s">
        <v>1002</v>
      </c>
      <c r="C67" s="785" t="s">
        <v>695</v>
      </c>
      <c r="D67" s="786" t="s">
        <v>679</v>
      </c>
      <c r="E67" s="903" t="s">
        <v>1014</v>
      </c>
      <c r="F67" s="757" t="s">
        <v>1014</v>
      </c>
      <c r="H67" s="900"/>
      <c r="I67" s="900"/>
    </row>
    <row customHeight="1" ht="11.25" r="68" spans="1:9" x14ac:dyDescent="0.2">
      <c r="A68" s="279" t="s">
        <v>107</v>
      </c>
      <c r="B68" s="279" t="s">
        <v>107</v>
      </c>
      <c r="C68" s="785" t="s">
        <v>695</v>
      </c>
      <c r="D68" s="786" t="s">
        <v>679</v>
      </c>
      <c r="E68" s="903" t="s">
        <v>1014</v>
      </c>
      <c r="F68" s="757" t="s">
        <v>1014</v>
      </c>
      <c r="H68" s="900"/>
      <c r="I68" s="900"/>
    </row>
    <row customHeight="1" ht="11.25" r="69" spans="1:9" x14ac:dyDescent="0.2">
      <c r="A69" s="279" t="s">
        <v>1003</v>
      </c>
      <c r="B69" s="279" t="s">
        <v>1003</v>
      </c>
      <c r="C69" s="785" t="s">
        <v>693</v>
      </c>
      <c r="D69" s="786" t="s">
        <v>694</v>
      </c>
      <c r="E69" s="903">
        <v>6.0012738461538456E-2</v>
      </c>
      <c r="F69" s="757">
        <v>0.436892736</v>
      </c>
      <c r="H69" s="900"/>
      <c r="I69" s="900"/>
    </row>
    <row customHeight="1" ht="11.25" r="70" spans="1:9" x14ac:dyDescent="0.2">
      <c r="A70" s="279" t="s">
        <v>309</v>
      </c>
      <c r="B70" s="279" t="s">
        <v>309</v>
      </c>
      <c r="C70" s="785" t="s">
        <v>693</v>
      </c>
      <c r="D70" s="786" t="s">
        <v>694</v>
      </c>
      <c r="E70" s="903">
        <v>0.15003184615384613</v>
      </c>
      <c r="F70" s="757">
        <v>1.0922318400000002</v>
      </c>
      <c r="H70" s="900"/>
      <c r="I70" s="900"/>
    </row>
    <row customHeight="1" ht="11.25" r="71" spans="1:9" x14ac:dyDescent="0.2">
      <c r="A71" s="279" t="s">
        <v>1004</v>
      </c>
      <c r="B71" s="279" t="s">
        <v>1004</v>
      </c>
      <c r="C71" s="785" t="s">
        <v>695</v>
      </c>
      <c r="D71" s="786" t="s">
        <v>679</v>
      </c>
      <c r="E71" s="903" t="s">
        <v>1014</v>
      </c>
      <c r="F71" s="757" t="s">
        <v>1014</v>
      </c>
      <c r="H71" s="900"/>
      <c r="I71" s="900"/>
    </row>
    <row customHeight="1" ht="11.25" r="72" spans="1:9" x14ac:dyDescent="0.2">
      <c r="A72" s="279" t="s">
        <v>1005</v>
      </c>
      <c r="B72" s="279" t="s">
        <v>1005</v>
      </c>
      <c r="C72" s="785" t="s">
        <v>695</v>
      </c>
      <c r="D72" s="786" t="s">
        <v>679</v>
      </c>
      <c r="E72" s="903" t="s">
        <v>1014</v>
      </c>
      <c r="F72" s="757" t="s">
        <v>1014</v>
      </c>
      <c r="H72" s="900"/>
      <c r="I72" s="900"/>
    </row>
    <row customHeight="1" ht="11.25" r="73" spans="1:9" x14ac:dyDescent="0.2">
      <c r="A73" s="279" t="s">
        <v>1007</v>
      </c>
      <c r="B73" s="279" t="s">
        <v>984</v>
      </c>
      <c r="C73" s="785" t="s">
        <v>695</v>
      </c>
      <c r="D73" s="786" t="s">
        <v>679</v>
      </c>
      <c r="E73" s="903" t="s">
        <v>1014</v>
      </c>
      <c r="F73" s="757" t="s">
        <v>1014</v>
      </c>
      <c r="H73" s="900"/>
      <c r="I73" s="900"/>
    </row>
    <row customHeight="1" ht="11.25" r="74" spans="1:9" x14ac:dyDescent="0.2">
      <c r="A74" s="279" t="s">
        <v>1006</v>
      </c>
      <c r="B74" s="279" t="s">
        <v>1006</v>
      </c>
      <c r="C74" s="785" t="s">
        <v>695</v>
      </c>
      <c r="D74" s="786" t="s">
        <v>679</v>
      </c>
      <c r="E74" s="903" t="s">
        <v>1014</v>
      </c>
      <c r="F74" s="757" t="s">
        <v>1014</v>
      </c>
      <c r="H74" s="900"/>
      <c r="I74" s="900"/>
    </row>
    <row customHeight="1" ht="11.25" r="75" spans="1:9" x14ac:dyDescent="0.2">
      <c r="A75" s="305" t="s">
        <v>108</v>
      </c>
      <c r="B75" s="305" t="s">
        <v>108</v>
      </c>
      <c r="C75" s="785" t="s">
        <v>695</v>
      </c>
      <c r="D75" s="786" t="s">
        <v>679</v>
      </c>
      <c r="E75" s="903" t="s">
        <v>1014</v>
      </c>
      <c r="F75" s="757" t="s">
        <v>1014</v>
      </c>
      <c r="H75" s="900"/>
      <c r="I75" s="900"/>
    </row>
    <row customHeight="1" ht="11.25" r="76" spans="1:9" x14ac:dyDescent="0.2">
      <c r="A76" s="279" t="s">
        <v>310</v>
      </c>
      <c r="B76" s="279" t="s">
        <v>310</v>
      </c>
      <c r="C76" s="785" t="s">
        <v>695</v>
      </c>
      <c r="D76" s="786" t="s">
        <v>679</v>
      </c>
      <c r="E76" s="903" t="s">
        <v>1014</v>
      </c>
      <c r="F76" s="757" t="s">
        <v>1014</v>
      </c>
      <c r="H76" s="900"/>
      <c r="I76" s="900"/>
    </row>
    <row customHeight="1" ht="11.25" r="77" spans="1:9" x14ac:dyDescent="0.2">
      <c r="A77" s="305" t="s">
        <v>109</v>
      </c>
      <c r="B77" s="305" t="s">
        <v>109</v>
      </c>
      <c r="C77" s="785" t="s">
        <v>695</v>
      </c>
      <c r="D77" s="786" t="s">
        <v>679</v>
      </c>
      <c r="E77" s="903" t="s">
        <v>1014</v>
      </c>
      <c r="F77" s="757" t="s">
        <v>1014</v>
      </c>
      <c r="H77" s="900"/>
      <c r="I77" s="900"/>
    </row>
    <row customHeight="1" ht="11.25" r="78" spans="1:9" x14ac:dyDescent="0.2">
      <c r="A78" s="305" t="s">
        <v>110</v>
      </c>
      <c r="B78" s="305" t="s">
        <v>110</v>
      </c>
      <c r="C78" s="785" t="s">
        <v>695</v>
      </c>
      <c r="D78" s="786" t="s">
        <v>679</v>
      </c>
      <c r="E78" s="903" t="s">
        <v>1014</v>
      </c>
      <c r="F78" s="757" t="s">
        <v>1014</v>
      </c>
      <c r="H78" s="900"/>
      <c r="I78" s="900"/>
    </row>
    <row customHeight="1" ht="11.25" r="79" spans="1:9" x14ac:dyDescent="0.2">
      <c r="A79" s="279" t="s">
        <v>402</v>
      </c>
      <c r="B79" s="279" t="s">
        <v>402</v>
      </c>
      <c r="C79" s="785" t="s">
        <v>693</v>
      </c>
      <c r="D79" s="786" t="s">
        <v>694</v>
      </c>
      <c r="E79" s="903" t="s">
        <v>1439</v>
      </c>
      <c r="F79" s="757" t="s">
        <v>1439</v>
      </c>
      <c r="H79" s="900"/>
      <c r="I79" s="900"/>
    </row>
    <row customHeight="1" ht="11.25" r="80" spans="1:9" x14ac:dyDescent="0.2">
      <c r="A80" s="279" t="s">
        <v>635</v>
      </c>
      <c r="B80" s="279" t="s">
        <v>635</v>
      </c>
      <c r="C80" s="785" t="s">
        <v>1437</v>
      </c>
      <c r="D80" s="786" t="s">
        <v>679</v>
      </c>
      <c r="E80" s="903" t="s">
        <v>1014</v>
      </c>
      <c r="F80" s="757" t="s">
        <v>1014</v>
      </c>
      <c r="H80" s="900"/>
      <c r="I80" s="900"/>
    </row>
    <row customHeight="1" ht="11.25" r="81" spans="1:9" x14ac:dyDescent="0.2">
      <c r="A81" s="279" t="s">
        <v>111</v>
      </c>
      <c r="B81" s="279" t="s">
        <v>111</v>
      </c>
      <c r="C81" s="785" t="s">
        <v>695</v>
      </c>
      <c r="D81" s="786" t="s">
        <v>679</v>
      </c>
      <c r="E81" s="903" t="s">
        <v>1014</v>
      </c>
      <c r="F81" s="757" t="s">
        <v>1014</v>
      </c>
      <c r="H81" s="900"/>
      <c r="I81" s="900"/>
    </row>
    <row customHeight="1" ht="11.25" r="82" spans="1:9" x14ac:dyDescent="0.2">
      <c r="A82" s="279" t="s">
        <v>384</v>
      </c>
      <c r="B82" s="279" t="s">
        <v>384</v>
      </c>
      <c r="C82" s="785" t="s">
        <v>1437</v>
      </c>
      <c r="D82" s="786" t="s">
        <v>679</v>
      </c>
      <c r="E82" s="903" t="s">
        <v>1014</v>
      </c>
      <c r="F82" s="757" t="s">
        <v>1014</v>
      </c>
      <c r="H82" s="900"/>
      <c r="I82" s="900"/>
    </row>
    <row customHeight="1" ht="11.25" r="83" spans="1:9" x14ac:dyDescent="0.2">
      <c r="A83" s="279" t="s">
        <v>350</v>
      </c>
      <c r="B83" s="279" t="s">
        <v>350</v>
      </c>
      <c r="C83" s="785" t="s">
        <v>695</v>
      </c>
      <c r="D83" s="786" t="s">
        <v>679</v>
      </c>
      <c r="E83" s="903" t="s">
        <v>1014</v>
      </c>
      <c r="F83" s="757" t="s">
        <v>1014</v>
      </c>
      <c r="H83" s="900"/>
      <c r="I83" s="900"/>
    </row>
    <row customHeight="1" ht="11.25" r="84" spans="1:9" x14ac:dyDescent="0.2">
      <c r="A84" s="279" t="s">
        <v>36</v>
      </c>
      <c r="B84" s="279" t="s">
        <v>36</v>
      </c>
      <c r="C84" s="785" t="s">
        <v>693</v>
      </c>
      <c r="D84" s="786" t="s">
        <v>694</v>
      </c>
      <c r="E84" s="903" t="s">
        <v>1439</v>
      </c>
      <c r="F84" s="757" t="s">
        <v>1439</v>
      </c>
      <c r="H84" s="900"/>
      <c r="I84" s="900"/>
    </row>
    <row customHeight="1" ht="11.25" r="85" spans="1:9" x14ac:dyDescent="0.2">
      <c r="A85" s="279" t="s">
        <v>351</v>
      </c>
      <c r="B85" s="279" t="s">
        <v>985</v>
      </c>
      <c r="C85" s="785" t="s">
        <v>693</v>
      </c>
      <c r="D85" s="786" t="s">
        <v>694</v>
      </c>
      <c r="E85" s="903">
        <v>24.005095384615387</v>
      </c>
      <c r="F85" s="757">
        <v>174.75709440000006</v>
      </c>
      <c r="H85" s="900"/>
      <c r="I85" s="900"/>
    </row>
    <row customHeight="1" ht="11.25" r="86" spans="1:9" x14ac:dyDescent="0.2">
      <c r="A86" s="279" t="s">
        <v>352</v>
      </c>
      <c r="B86" s="279" t="s">
        <v>352</v>
      </c>
      <c r="C86" s="785" t="s">
        <v>695</v>
      </c>
      <c r="D86" s="786" t="s">
        <v>679</v>
      </c>
      <c r="E86" s="903" t="s">
        <v>1014</v>
      </c>
      <c r="F86" s="757" t="s">
        <v>1014</v>
      </c>
      <c r="H86" s="900"/>
      <c r="I86" s="900"/>
    </row>
    <row customHeight="1" ht="11.25" r="87" spans="1:9" x14ac:dyDescent="0.2">
      <c r="A87" s="279" t="s">
        <v>353</v>
      </c>
      <c r="B87" s="279" t="s">
        <v>986</v>
      </c>
      <c r="C87" s="785" t="s">
        <v>693</v>
      </c>
      <c r="D87" s="786" t="s">
        <v>679</v>
      </c>
      <c r="E87" s="903">
        <v>93.052630320000006</v>
      </c>
      <c r="F87" s="757">
        <v>93.052630320000006</v>
      </c>
      <c r="H87" s="900"/>
      <c r="I87" s="900"/>
    </row>
    <row customHeight="1" ht="11.25" r="88" spans="1:9" x14ac:dyDescent="0.2">
      <c r="A88" s="279" t="s">
        <v>112</v>
      </c>
      <c r="B88" s="279" t="s">
        <v>112</v>
      </c>
      <c r="C88" s="785" t="s">
        <v>695</v>
      </c>
      <c r="D88" s="786" t="s">
        <v>679</v>
      </c>
      <c r="E88" s="903" t="s">
        <v>1014</v>
      </c>
      <c r="F88" s="757" t="s">
        <v>1014</v>
      </c>
      <c r="H88" s="900"/>
      <c r="I88" s="900"/>
    </row>
    <row customHeight="1" ht="11.25" r="89" spans="1:9" x14ac:dyDescent="0.2">
      <c r="A89" s="279" t="s">
        <v>354</v>
      </c>
      <c r="B89" s="279" t="s">
        <v>354</v>
      </c>
      <c r="C89" s="785" t="s">
        <v>1437</v>
      </c>
      <c r="D89" s="786" t="s">
        <v>679</v>
      </c>
      <c r="E89" s="903" t="s">
        <v>1014</v>
      </c>
      <c r="F89" s="757" t="s">
        <v>1014</v>
      </c>
      <c r="H89" s="900"/>
      <c r="I89" s="900"/>
    </row>
    <row customHeight="1" ht="11.25" r="90" spans="1:9" x14ac:dyDescent="0.2">
      <c r="A90" s="279" t="s">
        <v>355</v>
      </c>
      <c r="B90" s="279" t="s">
        <v>355</v>
      </c>
      <c r="C90" s="785" t="s">
        <v>1437</v>
      </c>
      <c r="D90" s="786" t="s">
        <v>679</v>
      </c>
      <c r="E90" s="903" t="s">
        <v>1014</v>
      </c>
      <c r="F90" s="757" t="s">
        <v>1014</v>
      </c>
      <c r="H90" s="900"/>
      <c r="I90" s="900"/>
    </row>
    <row customHeight="1" ht="11.25" r="91" spans="1:9" x14ac:dyDescent="0.2">
      <c r="A91" s="279" t="s">
        <v>385</v>
      </c>
      <c r="B91" s="279" t="s">
        <v>385</v>
      </c>
      <c r="C91" s="785" t="s">
        <v>1437</v>
      </c>
      <c r="D91" s="786" t="s">
        <v>679</v>
      </c>
      <c r="E91" s="903" t="s">
        <v>1014</v>
      </c>
      <c r="F91" s="757" t="s">
        <v>1014</v>
      </c>
      <c r="H91" s="900"/>
      <c r="I91" s="900"/>
    </row>
    <row customHeight="1" ht="11.25" r="92" spans="1:9" x14ac:dyDescent="0.2">
      <c r="A92" s="279" t="s">
        <v>356</v>
      </c>
      <c r="B92" s="279" t="s">
        <v>356</v>
      </c>
      <c r="C92" s="785" t="s">
        <v>1437</v>
      </c>
      <c r="D92" s="786" t="s">
        <v>679</v>
      </c>
      <c r="E92" s="903" t="s">
        <v>1014</v>
      </c>
      <c r="F92" s="757" t="s">
        <v>1014</v>
      </c>
      <c r="H92" s="900"/>
      <c r="I92" s="900"/>
    </row>
    <row customHeight="1" ht="11.25" r="93" spans="1:9" x14ac:dyDescent="0.2">
      <c r="A93" s="279" t="s">
        <v>378</v>
      </c>
      <c r="B93" s="279" t="s">
        <v>378</v>
      </c>
      <c r="C93" s="785" t="s">
        <v>695</v>
      </c>
      <c r="D93" s="786" t="s">
        <v>679</v>
      </c>
      <c r="E93" s="903" t="s">
        <v>1014</v>
      </c>
      <c r="F93" s="757" t="s">
        <v>1014</v>
      </c>
      <c r="H93" s="900"/>
      <c r="I93" s="900"/>
    </row>
    <row customHeight="1" ht="11.25" r="94" spans="1:9" x14ac:dyDescent="0.2">
      <c r="A94" s="279" t="s">
        <v>357</v>
      </c>
      <c r="B94" s="279" t="s">
        <v>357</v>
      </c>
      <c r="C94" s="785" t="s">
        <v>1437</v>
      </c>
      <c r="D94" s="786" t="s">
        <v>679</v>
      </c>
      <c r="E94" s="903" t="s">
        <v>1014</v>
      </c>
      <c r="F94" s="757" t="s">
        <v>1014</v>
      </c>
      <c r="H94" s="900"/>
      <c r="I94" s="900"/>
    </row>
    <row customHeight="1" ht="11.25" r="95" spans="1:9" x14ac:dyDescent="0.2">
      <c r="A95" s="279" t="s">
        <v>113</v>
      </c>
      <c r="B95" s="279" t="s">
        <v>113</v>
      </c>
      <c r="C95" s="785" t="s">
        <v>695</v>
      </c>
      <c r="D95" s="786" t="s">
        <v>679</v>
      </c>
      <c r="E95" s="903" t="s">
        <v>1014</v>
      </c>
      <c r="F95" s="757" t="s">
        <v>1014</v>
      </c>
      <c r="H95" s="900"/>
      <c r="I95" s="900"/>
    </row>
    <row customHeight="1" ht="11.25" r="96" spans="1:9" x14ac:dyDescent="0.2">
      <c r="A96" s="279" t="s">
        <v>358</v>
      </c>
      <c r="B96" s="279" t="s">
        <v>358</v>
      </c>
      <c r="C96" s="785" t="s">
        <v>695</v>
      </c>
      <c r="D96" s="786" t="s">
        <v>679</v>
      </c>
      <c r="E96" s="903" t="s">
        <v>1014</v>
      </c>
      <c r="F96" s="757" t="s">
        <v>1014</v>
      </c>
      <c r="H96" s="900"/>
      <c r="I96" s="900"/>
    </row>
    <row customHeight="1" ht="11.25" r="97" spans="1:9" x14ac:dyDescent="0.2">
      <c r="A97" s="279" t="s">
        <v>114</v>
      </c>
      <c r="B97" s="279" t="s">
        <v>114</v>
      </c>
      <c r="C97" s="785" t="s">
        <v>695</v>
      </c>
      <c r="D97" s="786" t="s">
        <v>694</v>
      </c>
      <c r="E97" s="903" t="s">
        <v>1014</v>
      </c>
      <c r="F97" s="757" t="s">
        <v>1014</v>
      </c>
      <c r="H97" s="900"/>
      <c r="I97" s="900"/>
    </row>
    <row customHeight="1" ht="11.25" r="98" spans="1:9" x14ac:dyDescent="0.2">
      <c r="A98" s="279" t="s">
        <v>359</v>
      </c>
      <c r="B98" s="279" t="s">
        <v>359</v>
      </c>
      <c r="C98" s="785" t="s">
        <v>695</v>
      </c>
      <c r="D98" s="786" t="s">
        <v>679</v>
      </c>
      <c r="E98" s="903" t="s">
        <v>1014</v>
      </c>
      <c r="F98" s="757" t="s">
        <v>1014</v>
      </c>
      <c r="H98" s="900"/>
      <c r="I98" s="900"/>
    </row>
    <row customHeight="1" ht="11.25" r="99" spans="1:9" x14ac:dyDescent="0.2">
      <c r="A99" s="279" t="s">
        <v>360</v>
      </c>
      <c r="B99" s="279" t="s">
        <v>360</v>
      </c>
      <c r="C99" s="785" t="s">
        <v>695</v>
      </c>
      <c r="D99" s="786" t="s">
        <v>679</v>
      </c>
      <c r="E99" s="903" t="s">
        <v>1014</v>
      </c>
      <c r="F99" s="757" t="s">
        <v>1014</v>
      </c>
      <c r="H99" s="900"/>
      <c r="I99" s="900"/>
    </row>
    <row customHeight="1" ht="11.25" r="100" spans="1:9" x14ac:dyDescent="0.2">
      <c r="A100" s="279" t="s">
        <v>361</v>
      </c>
      <c r="B100" s="279" t="s">
        <v>361</v>
      </c>
      <c r="C100" s="785" t="s">
        <v>695</v>
      </c>
      <c r="D100" s="786" t="s">
        <v>679</v>
      </c>
      <c r="E100" s="903" t="s">
        <v>1014</v>
      </c>
      <c r="F100" s="757" t="s">
        <v>1014</v>
      </c>
      <c r="H100" s="900"/>
      <c r="I100" s="900"/>
    </row>
    <row customHeight="1" ht="11.25" r="101" spans="1:9" x14ac:dyDescent="0.2">
      <c r="A101" s="279" t="s">
        <v>363</v>
      </c>
      <c r="B101" s="279" t="s">
        <v>179</v>
      </c>
      <c r="C101" s="785" t="s">
        <v>693</v>
      </c>
      <c r="D101" s="786" t="s">
        <v>694</v>
      </c>
      <c r="E101" s="903">
        <v>2229.044571428572</v>
      </c>
      <c r="F101" s="757">
        <v>15603.312</v>
      </c>
      <c r="H101" s="900"/>
      <c r="I101" s="900"/>
    </row>
    <row customHeight="1" ht="11.25" r="102" spans="1:9" x14ac:dyDescent="0.2">
      <c r="A102" s="279" t="s">
        <v>364</v>
      </c>
      <c r="B102" s="279" t="s">
        <v>178</v>
      </c>
      <c r="C102" s="785" t="s">
        <v>693</v>
      </c>
      <c r="D102" s="786" t="s">
        <v>694</v>
      </c>
      <c r="E102" s="903">
        <v>1337.4267428571429</v>
      </c>
      <c r="F102" s="757">
        <v>3356.2613333333329</v>
      </c>
      <c r="H102" s="900"/>
      <c r="I102" s="900"/>
    </row>
    <row customHeight="1" ht="11.25" r="103" spans="1:9" x14ac:dyDescent="0.2">
      <c r="A103" s="279" t="s">
        <v>365</v>
      </c>
      <c r="B103" s="279" t="s">
        <v>365</v>
      </c>
      <c r="C103" s="785" t="s">
        <v>695</v>
      </c>
      <c r="D103" s="786" t="s">
        <v>679</v>
      </c>
      <c r="E103" s="903" t="s">
        <v>1014</v>
      </c>
      <c r="F103" s="757" t="s">
        <v>1014</v>
      </c>
      <c r="H103" s="900"/>
      <c r="I103" s="900"/>
    </row>
    <row customHeight="1" ht="11.25" r="104" spans="1:9" x14ac:dyDescent="0.2">
      <c r="A104" s="279" t="s">
        <v>366</v>
      </c>
      <c r="B104" s="279" t="s">
        <v>366</v>
      </c>
      <c r="C104" s="785" t="s">
        <v>693</v>
      </c>
      <c r="D104" s="786" t="s">
        <v>694</v>
      </c>
      <c r="E104" s="903">
        <v>2.3081822485207097</v>
      </c>
      <c r="F104" s="757">
        <v>16.803566769230773</v>
      </c>
      <c r="H104" s="900"/>
      <c r="I104" s="900"/>
    </row>
    <row customHeight="1" ht="11.25" r="105" spans="1:9" x14ac:dyDescent="0.2">
      <c r="A105" s="279" t="s">
        <v>362</v>
      </c>
      <c r="B105" s="279" t="s">
        <v>362</v>
      </c>
      <c r="C105" s="785" t="s">
        <v>693</v>
      </c>
      <c r="D105" s="786" t="s">
        <v>694</v>
      </c>
      <c r="E105" s="903">
        <v>21.671266666666664</v>
      </c>
      <c r="F105" s="757">
        <v>187.239744</v>
      </c>
      <c r="H105" s="900"/>
      <c r="I105" s="900"/>
    </row>
    <row customHeight="1" ht="11.25" r="106" spans="1:9" x14ac:dyDescent="0.2">
      <c r="A106" s="279" t="s">
        <v>631</v>
      </c>
      <c r="B106" s="279" t="s">
        <v>633</v>
      </c>
      <c r="C106" s="785" t="s">
        <v>693</v>
      </c>
      <c r="D106" s="786" t="s">
        <v>679</v>
      </c>
      <c r="E106" s="903">
        <v>59.227897091987558</v>
      </c>
      <c r="F106" s="757">
        <v>394.015536</v>
      </c>
      <c r="H106" s="900"/>
      <c r="I106" s="900"/>
    </row>
    <row customHeight="1" ht="11.25" r="107" spans="1:9" x14ac:dyDescent="0.2">
      <c r="A107" s="279" t="s">
        <v>632</v>
      </c>
      <c r="B107" s="279" t="s">
        <v>634</v>
      </c>
      <c r="C107" s="785" t="s">
        <v>693</v>
      </c>
      <c r="D107" s="786" t="s">
        <v>679</v>
      </c>
      <c r="E107" s="903">
        <v>50.23569920090128</v>
      </c>
      <c r="F107" s="757">
        <v>368.30923200000007</v>
      </c>
      <c r="H107" s="900"/>
      <c r="I107" s="900"/>
    </row>
    <row customHeight="1" ht="11.25" r="108" spans="1:9" x14ac:dyDescent="0.2">
      <c r="A108" s="279" t="s">
        <v>506</v>
      </c>
      <c r="B108" s="279" t="s">
        <v>506</v>
      </c>
      <c r="C108" s="785" t="s">
        <v>695</v>
      </c>
      <c r="D108" s="786" t="s">
        <v>679</v>
      </c>
      <c r="E108" s="903" t="s">
        <v>1014</v>
      </c>
      <c r="F108" s="757" t="s">
        <v>1014</v>
      </c>
      <c r="H108" s="900"/>
      <c r="I108" s="900"/>
    </row>
    <row customHeight="1" ht="11.25" r="109" spans="1:9" x14ac:dyDescent="0.2">
      <c r="A109" s="279" t="s">
        <v>507</v>
      </c>
      <c r="B109" s="279" t="s">
        <v>987</v>
      </c>
      <c r="C109" s="785" t="s">
        <v>693</v>
      </c>
      <c r="D109" s="786" t="s">
        <v>679</v>
      </c>
      <c r="E109" s="903">
        <v>6.9968054941286626</v>
      </c>
      <c r="F109" s="757">
        <v>57.636700542334367</v>
      </c>
      <c r="H109" s="900"/>
      <c r="I109" s="900"/>
    </row>
    <row customHeight="1" ht="11.25" r="110" spans="1:9" x14ac:dyDescent="0.2">
      <c r="A110" s="279" t="s">
        <v>866</v>
      </c>
      <c r="B110" s="279" t="s">
        <v>866</v>
      </c>
      <c r="C110" s="785" t="s">
        <v>695</v>
      </c>
      <c r="D110" s="786" t="s">
        <v>679</v>
      </c>
      <c r="E110" s="903" t="s">
        <v>1014</v>
      </c>
      <c r="F110" s="757" t="s">
        <v>1014</v>
      </c>
      <c r="H110" s="900"/>
      <c r="I110" s="900"/>
    </row>
    <row customHeight="1" ht="11.25" r="111" spans="1:9" x14ac:dyDescent="0.2">
      <c r="A111" s="305" t="s">
        <v>115</v>
      </c>
      <c r="B111" s="305" t="s">
        <v>115</v>
      </c>
      <c r="C111" s="785" t="s">
        <v>693</v>
      </c>
      <c r="D111" s="786" t="s">
        <v>694</v>
      </c>
      <c r="E111" s="903" t="s">
        <v>1439</v>
      </c>
      <c r="F111" s="757" t="s">
        <v>1439</v>
      </c>
      <c r="H111" s="900"/>
      <c r="I111" s="900"/>
    </row>
    <row customHeight="1" ht="11.25" r="112" spans="1:9" x14ac:dyDescent="0.2">
      <c r="A112" s="305" t="s">
        <v>116</v>
      </c>
      <c r="B112" s="305" t="s">
        <v>116</v>
      </c>
      <c r="C112" s="785" t="s">
        <v>695</v>
      </c>
      <c r="D112" s="786" t="s">
        <v>694</v>
      </c>
      <c r="E112" s="903" t="s">
        <v>1014</v>
      </c>
      <c r="F112" s="757" t="s">
        <v>1014</v>
      </c>
      <c r="H112" s="900"/>
      <c r="I112" s="900"/>
    </row>
    <row customHeight="1" ht="11.25" r="113" spans="1:9" x14ac:dyDescent="0.2">
      <c r="A113" s="305" t="s">
        <v>117</v>
      </c>
      <c r="B113" s="305" t="s">
        <v>117</v>
      </c>
      <c r="C113" s="785" t="s">
        <v>693</v>
      </c>
      <c r="D113" s="786" t="s">
        <v>679</v>
      </c>
      <c r="E113" s="903" t="s">
        <v>1439</v>
      </c>
      <c r="F113" s="757" t="s">
        <v>1439</v>
      </c>
      <c r="H113" s="900"/>
      <c r="I113" s="900"/>
    </row>
    <row customHeight="1" ht="11.25" r="114" spans="1:9" x14ac:dyDescent="0.2">
      <c r="A114" s="305" t="s">
        <v>118</v>
      </c>
      <c r="B114" s="305" t="s">
        <v>118</v>
      </c>
      <c r="C114" s="785" t="s">
        <v>695</v>
      </c>
      <c r="D114" s="786" t="s">
        <v>679</v>
      </c>
      <c r="E114" s="903" t="s">
        <v>1014</v>
      </c>
      <c r="F114" s="757" t="s">
        <v>1014</v>
      </c>
      <c r="H114" s="900"/>
      <c r="I114" s="900"/>
    </row>
    <row customHeight="1" ht="11.25" r="115" spans="1:9" x14ac:dyDescent="0.2">
      <c r="A115" s="305" t="s">
        <v>119</v>
      </c>
      <c r="B115" s="305" t="s">
        <v>119</v>
      </c>
      <c r="C115" s="785" t="s">
        <v>695</v>
      </c>
      <c r="D115" s="786" t="s">
        <v>679</v>
      </c>
      <c r="E115" s="903" t="s">
        <v>1014</v>
      </c>
      <c r="F115" s="757" t="s">
        <v>1014</v>
      </c>
      <c r="H115" s="900"/>
      <c r="I115" s="900"/>
    </row>
    <row customHeight="1" ht="11.25" r="116" spans="1:9" x14ac:dyDescent="0.2">
      <c r="A116" s="279" t="s">
        <v>508</v>
      </c>
      <c r="B116" s="279" t="s">
        <v>508</v>
      </c>
      <c r="C116" s="785" t="s">
        <v>695</v>
      </c>
      <c r="D116" s="786" t="s">
        <v>679</v>
      </c>
      <c r="E116" s="903" t="s">
        <v>1014</v>
      </c>
      <c r="F116" s="757" t="s">
        <v>1014</v>
      </c>
      <c r="H116" s="900"/>
      <c r="I116" s="900"/>
    </row>
    <row customHeight="1" ht="11.25" r="117" spans="1:9" x14ac:dyDescent="0.2">
      <c r="A117" s="305" t="s">
        <v>120</v>
      </c>
      <c r="B117" s="305" t="s">
        <v>120</v>
      </c>
      <c r="C117" s="785" t="s">
        <v>695</v>
      </c>
      <c r="D117" s="786" t="s">
        <v>679</v>
      </c>
      <c r="E117" s="903" t="s">
        <v>1014</v>
      </c>
      <c r="F117" s="757" t="s">
        <v>1014</v>
      </c>
      <c r="H117" s="900"/>
      <c r="I117" s="900"/>
    </row>
    <row customHeight="1" ht="11.25" r="118" spans="1:9" x14ac:dyDescent="0.2">
      <c r="A118" s="279" t="s">
        <v>241</v>
      </c>
      <c r="B118" s="279" t="s">
        <v>241</v>
      </c>
      <c r="C118" s="785" t="s">
        <v>695</v>
      </c>
      <c r="D118" s="786" t="s">
        <v>679</v>
      </c>
      <c r="E118" s="903" t="s">
        <v>1014</v>
      </c>
      <c r="F118" s="757" t="s">
        <v>1014</v>
      </c>
      <c r="H118" s="900"/>
      <c r="I118" s="900"/>
    </row>
    <row customHeight="1" ht="11.25" r="119" spans="1:9" x14ac:dyDescent="0.2">
      <c r="A119" s="279" t="s">
        <v>509</v>
      </c>
      <c r="B119" s="279" t="s">
        <v>509</v>
      </c>
      <c r="C119" s="785" t="s">
        <v>693</v>
      </c>
      <c r="D119" s="786" t="s">
        <v>679</v>
      </c>
      <c r="E119" s="903" t="s">
        <v>1439</v>
      </c>
      <c r="F119" s="757" t="s">
        <v>1439</v>
      </c>
      <c r="H119" s="900"/>
      <c r="I119" s="900"/>
    </row>
    <row customHeight="1" ht="11.25" r="120" spans="1:9" x14ac:dyDescent="0.2">
      <c r="A120" s="279" t="s">
        <v>510</v>
      </c>
      <c r="B120" s="279" t="s">
        <v>510</v>
      </c>
      <c r="C120" s="785" t="s">
        <v>695</v>
      </c>
      <c r="D120" s="786" t="s">
        <v>679</v>
      </c>
      <c r="E120" s="903" t="s">
        <v>1014</v>
      </c>
      <c r="F120" s="757" t="s">
        <v>1014</v>
      </c>
      <c r="H120" s="900"/>
      <c r="I120" s="900"/>
    </row>
    <row customHeight="1" ht="11.25" r="121" spans="1:9" x14ac:dyDescent="0.2">
      <c r="A121" s="279" t="s">
        <v>379</v>
      </c>
      <c r="B121" s="279" t="s">
        <v>379</v>
      </c>
      <c r="C121" s="785" t="s">
        <v>1437</v>
      </c>
      <c r="D121" s="786" t="s">
        <v>679</v>
      </c>
      <c r="E121" s="903" t="s">
        <v>1014</v>
      </c>
      <c r="F121" s="757" t="s">
        <v>1014</v>
      </c>
      <c r="H121" s="900"/>
      <c r="I121" s="900"/>
    </row>
    <row customHeight="1" ht="11.25" r="122" spans="1:9" x14ac:dyDescent="0.2">
      <c r="A122" s="279" t="s">
        <v>121</v>
      </c>
      <c r="B122" s="279" t="s">
        <v>121</v>
      </c>
      <c r="C122" s="785" t="s">
        <v>695</v>
      </c>
      <c r="D122" s="786" t="s">
        <v>694</v>
      </c>
      <c r="E122" s="903" t="s">
        <v>1014</v>
      </c>
      <c r="F122" s="757" t="s">
        <v>1014</v>
      </c>
      <c r="H122" s="900"/>
      <c r="I122" s="900"/>
    </row>
    <row customHeight="1" ht="11.25" r="123" spans="1:9" x14ac:dyDescent="0.2">
      <c r="A123" s="279" t="s">
        <v>511</v>
      </c>
      <c r="B123" s="279" t="s">
        <v>988</v>
      </c>
      <c r="C123" s="785" t="s">
        <v>693</v>
      </c>
      <c r="D123" s="786" t="s">
        <v>679</v>
      </c>
      <c r="E123" s="903">
        <v>44.028912348000006</v>
      </c>
      <c r="F123" s="757">
        <v>44.028912348000006</v>
      </c>
      <c r="H123" s="900"/>
      <c r="I123" s="900"/>
    </row>
    <row customHeight="1" ht="11.25" r="124" spans="1:9" x14ac:dyDescent="0.2">
      <c r="A124" s="279" t="s">
        <v>512</v>
      </c>
      <c r="B124" s="279" t="s">
        <v>512</v>
      </c>
      <c r="C124" s="785" t="s">
        <v>695</v>
      </c>
      <c r="D124" s="786" t="s">
        <v>679</v>
      </c>
      <c r="E124" s="903" t="s">
        <v>1014</v>
      </c>
      <c r="F124" s="757" t="s">
        <v>1014</v>
      </c>
      <c r="H124" s="900"/>
      <c r="I124" s="900"/>
    </row>
    <row customHeight="1" ht="11.25" r="125" spans="1:9" x14ac:dyDescent="0.2">
      <c r="A125" s="279" t="s">
        <v>867</v>
      </c>
      <c r="B125" s="279" t="s">
        <v>867</v>
      </c>
      <c r="C125" s="785" t="s">
        <v>695</v>
      </c>
      <c r="D125" s="786" t="s">
        <v>679</v>
      </c>
      <c r="E125" s="903" t="s">
        <v>1014</v>
      </c>
      <c r="F125" s="757" t="s">
        <v>1014</v>
      </c>
      <c r="H125" s="900"/>
      <c r="I125" s="900"/>
    </row>
    <row customHeight="1" ht="11.25" r="126" spans="1:9" x14ac:dyDescent="0.2">
      <c r="A126" s="279" t="s">
        <v>122</v>
      </c>
      <c r="B126" s="279" t="s">
        <v>122</v>
      </c>
      <c r="C126" s="785" t="s">
        <v>695</v>
      </c>
      <c r="D126" s="786" t="s">
        <v>679</v>
      </c>
      <c r="E126" s="903" t="s">
        <v>1014</v>
      </c>
      <c r="F126" s="757" t="s">
        <v>1014</v>
      </c>
      <c r="H126" s="900"/>
      <c r="I126" s="900"/>
    </row>
    <row customHeight="1" ht="11.25" r="127" spans="1:9" x14ac:dyDescent="0.2">
      <c r="A127" s="279" t="s">
        <v>513</v>
      </c>
      <c r="B127" s="279" t="s">
        <v>989</v>
      </c>
      <c r="C127" s="785" t="s">
        <v>693</v>
      </c>
      <c r="D127" s="786" t="s">
        <v>694</v>
      </c>
      <c r="E127" s="903">
        <v>445.80891428571431</v>
      </c>
      <c r="F127" s="757">
        <v>867.11133333333339</v>
      </c>
      <c r="H127" s="900"/>
      <c r="I127" s="900"/>
    </row>
    <row customHeight="1" ht="11.25" r="128" spans="1:9" x14ac:dyDescent="0.2">
      <c r="A128" s="279" t="s">
        <v>123</v>
      </c>
      <c r="B128" s="279" t="s">
        <v>123</v>
      </c>
      <c r="C128" s="785" t="s">
        <v>695</v>
      </c>
      <c r="D128" s="786" t="s">
        <v>679</v>
      </c>
      <c r="E128" s="903" t="s">
        <v>1014</v>
      </c>
      <c r="F128" s="757" t="s">
        <v>1014</v>
      </c>
      <c r="H128" s="900"/>
      <c r="I128" s="900"/>
    </row>
    <row customHeight="1" ht="11.25" r="129" spans="1:9" x14ac:dyDescent="0.2">
      <c r="A129" s="279" t="s">
        <v>27</v>
      </c>
      <c r="B129" s="279" t="s">
        <v>27</v>
      </c>
      <c r="C129" s="785" t="s">
        <v>693</v>
      </c>
      <c r="D129" s="786" t="s">
        <v>694</v>
      </c>
      <c r="E129" s="903" t="s">
        <v>1439</v>
      </c>
      <c r="F129" s="757" t="s">
        <v>1439</v>
      </c>
      <c r="H129" s="900"/>
      <c r="I129" s="900"/>
    </row>
    <row customHeight="1" ht="11.25" r="130" spans="1:9" x14ac:dyDescent="0.2">
      <c r="A130" s="279" t="s">
        <v>514</v>
      </c>
      <c r="B130" s="279" t="s">
        <v>514</v>
      </c>
      <c r="C130" s="785" t="s">
        <v>693</v>
      </c>
      <c r="D130" s="786" t="s">
        <v>694</v>
      </c>
      <c r="E130" s="903" t="s">
        <v>1439</v>
      </c>
      <c r="F130" s="757" t="s">
        <v>1439</v>
      </c>
      <c r="H130" s="900"/>
      <c r="I130" s="900"/>
    </row>
    <row customHeight="1" ht="11.25" r="131" spans="1:9" x14ac:dyDescent="0.2">
      <c r="A131" s="279" t="s">
        <v>515</v>
      </c>
      <c r="B131" s="279" t="s">
        <v>515</v>
      </c>
      <c r="C131" s="785" t="s">
        <v>693</v>
      </c>
      <c r="D131" s="786" t="s">
        <v>694</v>
      </c>
      <c r="E131" s="903">
        <v>1.0347023872679044E-2</v>
      </c>
      <c r="F131" s="757">
        <v>7.5326333793103453E-2</v>
      </c>
      <c r="H131" s="900"/>
      <c r="I131" s="900"/>
    </row>
    <row customHeight="1" ht="11.25" r="132" spans="1:9" x14ac:dyDescent="0.2">
      <c r="A132" s="279" t="s">
        <v>516</v>
      </c>
      <c r="B132" s="279" t="s">
        <v>516</v>
      </c>
      <c r="C132" s="785" t="s">
        <v>693</v>
      </c>
      <c r="D132" s="786" t="s">
        <v>694</v>
      </c>
      <c r="E132" s="903">
        <v>9.8381538461538437E-2</v>
      </c>
      <c r="F132" s="757">
        <v>0.71621760000000001</v>
      </c>
      <c r="H132" s="900"/>
      <c r="I132" s="900"/>
    </row>
    <row customHeight="1" ht="11.25" r="133" spans="1:9" x14ac:dyDescent="0.2">
      <c r="A133" s="279" t="s">
        <v>124</v>
      </c>
      <c r="B133" s="279" t="s">
        <v>124</v>
      </c>
      <c r="C133" s="785" t="s">
        <v>695</v>
      </c>
      <c r="D133" s="786" t="s">
        <v>679</v>
      </c>
      <c r="E133" s="903" t="s">
        <v>1014</v>
      </c>
      <c r="F133" s="757" t="s">
        <v>1014</v>
      </c>
      <c r="H133" s="900"/>
      <c r="I133" s="900"/>
    </row>
    <row customHeight="1" ht="11.25" r="134" spans="1:9" x14ac:dyDescent="0.2">
      <c r="A134" s="305" t="s">
        <v>125</v>
      </c>
      <c r="B134" s="305" t="s">
        <v>125</v>
      </c>
      <c r="C134" s="785" t="s">
        <v>695</v>
      </c>
      <c r="D134" s="786" t="s">
        <v>679</v>
      </c>
      <c r="E134" s="903" t="s">
        <v>1014</v>
      </c>
      <c r="F134" s="757" t="s">
        <v>1014</v>
      </c>
      <c r="H134" s="900"/>
      <c r="I134" s="900"/>
    </row>
    <row customHeight="1" ht="11.25" r="135" spans="1:9" x14ac:dyDescent="0.2">
      <c r="A135" s="279" t="s">
        <v>517</v>
      </c>
      <c r="B135" s="279" t="s">
        <v>517</v>
      </c>
      <c r="C135" s="785" t="s">
        <v>695</v>
      </c>
      <c r="D135" s="786" t="s">
        <v>679</v>
      </c>
      <c r="E135" s="903" t="s">
        <v>1014</v>
      </c>
      <c r="F135" s="757" t="s">
        <v>1014</v>
      </c>
      <c r="H135" s="900"/>
      <c r="I135" s="900"/>
    </row>
    <row customHeight="1" ht="11.25" r="136" spans="1:9" x14ac:dyDescent="0.2">
      <c r="A136" s="279" t="s">
        <v>380</v>
      </c>
      <c r="B136" s="279" t="s">
        <v>990</v>
      </c>
      <c r="C136" s="785" t="s">
        <v>693</v>
      </c>
      <c r="D136" s="786" t="s">
        <v>694</v>
      </c>
      <c r="E136" s="903">
        <v>817.29880000000014</v>
      </c>
      <c r="F136" s="757">
        <v>817.29880000000014</v>
      </c>
      <c r="H136" s="900"/>
      <c r="I136" s="900"/>
    </row>
    <row customHeight="1" ht="11.25" r="137" spans="1:9" x14ac:dyDescent="0.2">
      <c r="A137" s="279" t="s">
        <v>28</v>
      </c>
      <c r="B137" s="279" t="s">
        <v>28</v>
      </c>
      <c r="C137" s="785" t="s">
        <v>695</v>
      </c>
      <c r="D137" s="786" t="s">
        <v>679</v>
      </c>
      <c r="E137" s="903" t="s">
        <v>1014</v>
      </c>
      <c r="F137" s="757" t="s">
        <v>1014</v>
      </c>
      <c r="H137" s="900"/>
      <c r="I137" s="900"/>
    </row>
    <row customHeight="1" ht="11.25" r="138" spans="1:9" x14ac:dyDescent="0.2">
      <c r="A138" s="279" t="s">
        <v>66</v>
      </c>
      <c r="B138" s="279" t="s">
        <v>66</v>
      </c>
      <c r="C138" s="785" t="s">
        <v>693</v>
      </c>
      <c r="D138" s="786" t="s">
        <v>694</v>
      </c>
      <c r="E138" s="903" t="s">
        <v>1439</v>
      </c>
      <c r="F138" s="757" t="s">
        <v>1439</v>
      </c>
      <c r="H138" s="900"/>
      <c r="I138" s="900"/>
    </row>
    <row customHeight="1" ht="11.25" r="139" spans="1:9" x14ac:dyDescent="0.2">
      <c r="A139" s="279" t="s">
        <v>65</v>
      </c>
      <c r="B139" s="279" t="s">
        <v>65</v>
      </c>
      <c r="C139" s="785" t="s">
        <v>693</v>
      </c>
      <c r="D139" s="786" t="s">
        <v>694</v>
      </c>
      <c r="E139" s="903" t="s">
        <v>1439</v>
      </c>
      <c r="F139" s="757" t="s">
        <v>1439</v>
      </c>
      <c r="H139" s="900"/>
      <c r="I139" s="900"/>
    </row>
    <row customHeight="1" ht="11.25" r="140" spans="1:9" x14ac:dyDescent="0.2">
      <c r="A140" s="279" t="s">
        <v>825</v>
      </c>
      <c r="B140" s="279" t="s">
        <v>825</v>
      </c>
      <c r="C140" s="785" t="s">
        <v>695</v>
      </c>
      <c r="D140" s="786" t="s">
        <v>694</v>
      </c>
      <c r="E140" s="903" t="s">
        <v>1014</v>
      </c>
      <c r="F140" s="757" t="s">
        <v>1014</v>
      </c>
      <c r="H140" s="900"/>
      <c r="I140" s="900"/>
    </row>
    <row customHeight="1" ht="11.25" r="141" spans="1:9" x14ac:dyDescent="0.2">
      <c r="A141" s="279" t="s">
        <v>868</v>
      </c>
      <c r="B141" s="279" t="s">
        <v>868</v>
      </c>
      <c r="C141" s="785" t="s">
        <v>693</v>
      </c>
      <c r="D141" s="786" t="s">
        <v>679</v>
      </c>
      <c r="E141" s="903">
        <v>0.16388029025223844</v>
      </c>
      <c r="F141" s="757">
        <v>1.3651474857666952</v>
      </c>
      <c r="H141" s="900"/>
      <c r="I141" s="900"/>
    </row>
    <row customHeight="1" ht="11.25" r="142" spans="1:9" x14ac:dyDescent="0.2">
      <c r="A142" s="279" t="s">
        <v>869</v>
      </c>
      <c r="B142" s="279" t="s">
        <v>869</v>
      </c>
      <c r="C142" s="785" t="s">
        <v>693</v>
      </c>
      <c r="D142" s="786" t="s">
        <v>694</v>
      </c>
      <c r="E142" s="903">
        <v>222.90445714285715</v>
      </c>
      <c r="F142" s="757">
        <v>637.26859999999999</v>
      </c>
      <c r="H142" s="900"/>
      <c r="I142" s="900"/>
    </row>
    <row customHeight="1" ht="11.25" r="143" spans="1:9" x14ac:dyDescent="0.2">
      <c r="A143" s="279" t="s">
        <v>518</v>
      </c>
      <c r="B143" s="279" t="s">
        <v>518</v>
      </c>
      <c r="C143" s="785" t="s">
        <v>693</v>
      </c>
      <c r="D143" s="786" t="s">
        <v>694</v>
      </c>
      <c r="E143" s="903">
        <v>8.9161782857142876E-3</v>
      </c>
      <c r="F143" s="757">
        <v>6.2413248000000018E-2</v>
      </c>
      <c r="H143" s="900"/>
      <c r="I143" s="900"/>
    </row>
    <row customHeight="1" ht="11.25" r="144" spans="1:9" x14ac:dyDescent="0.2">
      <c r="A144" s="279" t="s">
        <v>519</v>
      </c>
      <c r="B144" s="279" t="s">
        <v>519</v>
      </c>
      <c r="C144" s="785" t="s">
        <v>693</v>
      </c>
      <c r="D144" s="786" t="s">
        <v>694</v>
      </c>
      <c r="E144" s="903">
        <v>8.9161782857142866E-2</v>
      </c>
      <c r="F144" s="757">
        <v>0.6241324800000001</v>
      </c>
      <c r="H144" s="900"/>
      <c r="I144" s="900"/>
    </row>
    <row customHeight="1" ht="11.25" r="145" spans="1:9" x14ac:dyDescent="0.2">
      <c r="A145" s="279" t="s">
        <v>520</v>
      </c>
      <c r="B145" s="279" t="s">
        <v>520</v>
      </c>
      <c r="C145" s="785" t="s">
        <v>695</v>
      </c>
      <c r="D145" s="786" t="s">
        <v>679</v>
      </c>
      <c r="E145" s="903" t="s">
        <v>1014</v>
      </c>
      <c r="F145" s="757" t="s">
        <v>1014</v>
      </c>
      <c r="H145" s="900"/>
      <c r="I145" s="900"/>
    </row>
    <row customHeight="1" ht="11.25" r="146" spans="1:9" x14ac:dyDescent="0.2">
      <c r="A146" s="279" t="s">
        <v>521</v>
      </c>
      <c r="B146" s="279" t="s">
        <v>521</v>
      </c>
      <c r="C146" s="785" t="s">
        <v>695</v>
      </c>
      <c r="D146" s="786" t="s">
        <v>679</v>
      </c>
      <c r="E146" s="903" t="s">
        <v>1014</v>
      </c>
      <c r="F146" s="757" t="s">
        <v>1014</v>
      </c>
      <c r="H146" s="900"/>
      <c r="I146" s="900"/>
    </row>
    <row customHeight="1" ht="11.25" r="147" spans="1:9" x14ac:dyDescent="0.2">
      <c r="A147" s="305" t="s">
        <v>126</v>
      </c>
      <c r="B147" s="305" t="s">
        <v>126</v>
      </c>
      <c r="C147" s="785" t="s">
        <v>695</v>
      </c>
      <c r="D147" s="786" t="s">
        <v>679</v>
      </c>
      <c r="E147" s="903" t="s">
        <v>1014</v>
      </c>
      <c r="F147" s="757" t="s">
        <v>1014</v>
      </c>
      <c r="H147" s="900"/>
      <c r="I147" s="900"/>
    </row>
    <row customHeight="1" ht="11.25" r="148" spans="1:9" x14ac:dyDescent="0.2">
      <c r="A148" s="279" t="s">
        <v>127</v>
      </c>
      <c r="B148" s="279" t="s">
        <v>127</v>
      </c>
      <c r="C148" s="785" t="s">
        <v>695</v>
      </c>
      <c r="D148" s="786" t="s">
        <v>679</v>
      </c>
      <c r="E148" s="903" t="s">
        <v>1014</v>
      </c>
      <c r="F148" s="757" t="s">
        <v>1014</v>
      </c>
      <c r="H148" s="900"/>
      <c r="I148" s="900"/>
    </row>
    <row customHeight="1" ht="11.25" r="149" spans="1:9" x14ac:dyDescent="0.2">
      <c r="A149" s="279" t="s">
        <v>128</v>
      </c>
      <c r="B149" s="279" t="s">
        <v>128</v>
      </c>
      <c r="C149" s="785" t="s">
        <v>693</v>
      </c>
      <c r="D149" s="786" t="s">
        <v>694</v>
      </c>
      <c r="E149" s="903" t="s">
        <v>1439</v>
      </c>
      <c r="F149" s="757" t="s">
        <v>1439</v>
      </c>
      <c r="H149" s="900"/>
      <c r="I149" s="900"/>
    </row>
    <row customHeight="1" ht="11.25" r="150" spans="1:9" x14ac:dyDescent="0.2">
      <c r="A150" s="279" t="s">
        <v>129</v>
      </c>
      <c r="B150" s="279" t="s">
        <v>129</v>
      </c>
      <c r="C150" s="785" t="s">
        <v>693</v>
      </c>
      <c r="D150" s="786" t="s">
        <v>694</v>
      </c>
      <c r="E150" s="903" t="s">
        <v>1439</v>
      </c>
      <c r="F150" s="757" t="s">
        <v>1439</v>
      </c>
      <c r="H150" s="900"/>
      <c r="I150" s="900"/>
    </row>
    <row customHeight="1" ht="11.25" r="151" spans="1:9" x14ac:dyDescent="0.2">
      <c r="A151" s="279" t="s">
        <v>643</v>
      </c>
      <c r="B151" s="279" t="s">
        <v>643</v>
      </c>
      <c r="C151" s="785" t="s">
        <v>1437</v>
      </c>
      <c r="D151" s="786" t="s">
        <v>679</v>
      </c>
      <c r="E151" s="903" t="s">
        <v>1014</v>
      </c>
      <c r="F151" s="757" t="s">
        <v>1014</v>
      </c>
      <c r="H151" s="900"/>
      <c r="I151" s="900"/>
    </row>
    <row customHeight="1" ht="11.25" r="152" spans="1:9" x14ac:dyDescent="0.2">
      <c r="A152" s="305" t="s">
        <v>999</v>
      </c>
      <c r="B152" s="305" t="s">
        <v>999</v>
      </c>
      <c r="C152" s="785" t="s">
        <v>695</v>
      </c>
      <c r="D152" s="786" t="s">
        <v>679</v>
      </c>
      <c r="E152" s="903" t="s">
        <v>1014</v>
      </c>
      <c r="F152" s="757" t="s">
        <v>1014</v>
      </c>
      <c r="H152" s="900"/>
      <c r="I152" s="900"/>
    </row>
    <row customHeight="1" ht="11.25" r="153" spans="1:9" x14ac:dyDescent="0.2">
      <c r="A153" s="305" t="s">
        <v>644</v>
      </c>
      <c r="B153" s="305" t="s">
        <v>644</v>
      </c>
      <c r="C153" s="785" t="s">
        <v>695</v>
      </c>
      <c r="D153" s="786" t="s">
        <v>679</v>
      </c>
      <c r="E153" s="903" t="s">
        <v>1014</v>
      </c>
      <c r="F153" s="757" t="s">
        <v>1014</v>
      </c>
      <c r="H153" s="900"/>
      <c r="I153" s="900"/>
    </row>
    <row customHeight="1" ht="11.25" r="154" spans="1:9" x14ac:dyDescent="0.2">
      <c r="A154" s="305" t="s">
        <v>646</v>
      </c>
      <c r="B154" s="305" t="s">
        <v>646</v>
      </c>
      <c r="C154" s="785" t="s">
        <v>695</v>
      </c>
      <c r="D154" s="786" t="s">
        <v>679</v>
      </c>
      <c r="E154" s="903" t="s">
        <v>1014</v>
      </c>
      <c r="F154" s="757" t="s">
        <v>1014</v>
      </c>
      <c r="H154" s="900"/>
      <c r="I154" s="900"/>
    </row>
    <row customHeight="1" ht="11.25" r="155" spans="1:9" x14ac:dyDescent="0.2">
      <c r="A155" s="279" t="s">
        <v>522</v>
      </c>
      <c r="B155" s="279" t="s">
        <v>522</v>
      </c>
      <c r="C155" s="785" t="s">
        <v>695</v>
      </c>
      <c r="D155" s="786" t="s">
        <v>679</v>
      </c>
      <c r="E155" s="903" t="s">
        <v>1014</v>
      </c>
      <c r="F155" s="757" t="s">
        <v>1014</v>
      </c>
      <c r="H155" s="900"/>
      <c r="I155" s="900"/>
    </row>
    <row customHeight="1" ht="11.25" r="156" spans="1:9" x14ac:dyDescent="0.2">
      <c r="A156" s="279" t="s">
        <v>523</v>
      </c>
      <c r="B156" s="279" t="s">
        <v>523</v>
      </c>
      <c r="C156" s="785" t="s">
        <v>693</v>
      </c>
      <c r="D156" s="786" t="s">
        <v>29</v>
      </c>
      <c r="E156" s="903">
        <v>3.6336480000000004E-2</v>
      </c>
      <c r="F156" s="757">
        <v>0.99293803636363653</v>
      </c>
      <c r="H156" s="900"/>
      <c r="I156" s="900"/>
    </row>
    <row customHeight="1" ht="11.25" r="157" spans="1:9" x14ac:dyDescent="0.2">
      <c r="A157" s="279" t="s">
        <v>524</v>
      </c>
      <c r="B157" s="279" t="s">
        <v>991</v>
      </c>
      <c r="C157" s="785" t="s">
        <v>693</v>
      </c>
      <c r="D157" s="786" t="s">
        <v>694</v>
      </c>
      <c r="E157" s="903">
        <v>44.580891428571441</v>
      </c>
      <c r="F157" s="757">
        <v>259.46680000000003</v>
      </c>
      <c r="H157" s="900"/>
      <c r="I157" s="900"/>
    </row>
    <row customHeight="1" ht="11.25" r="158" spans="1:9" thickBot="1" x14ac:dyDescent="0.25">
      <c r="A158" s="281" t="s">
        <v>525</v>
      </c>
      <c r="B158" s="319" t="s">
        <v>525</v>
      </c>
      <c r="C158" s="905" t="s">
        <v>695</v>
      </c>
      <c r="D158" s="906" t="s">
        <v>679</v>
      </c>
      <c r="E158" s="907" t="s">
        <v>1014</v>
      </c>
      <c r="F158" s="762" t="s">
        <v>1014</v>
      </c>
      <c r="H158" s="900"/>
      <c r="I158" s="900"/>
    </row>
    <row customHeight="1" ht="11.25" r="159" spans="1:9" thickTop="1" x14ac:dyDescent="0.2">
      <c r="B159" s="66" t="s">
        <v>529</v>
      </c>
      <c r="C159" s="287"/>
      <c r="D159" s="912"/>
      <c r="E159" s="913"/>
      <c r="F159" s="914"/>
    </row>
    <row customHeight="1" ht="24.75" r="160" spans="1:9" x14ac:dyDescent="0.25">
      <c r="B160" s="1624" t="s">
        <v>967</v>
      </c>
      <c r="C160" s="1628"/>
      <c r="D160" s="1628"/>
      <c r="E160" s="1628"/>
      <c r="F160" s="1629"/>
    </row>
    <row customHeight="1" ht="11.25" r="161" spans="2:6" x14ac:dyDescent="0.2">
      <c r="B161" s="67"/>
      <c r="C161" s="287"/>
      <c r="D161" s="912"/>
      <c r="E161" s="913"/>
      <c r="F161" s="914"/>
    </row>
    <row customHeight="1" ht="11.25" r="162" spans="2:6" x14ac:dyDescent="0.25">
      <c r="B162" s="320" t="s">
        <v>1105</v>
      </c>
      <c r="C162" s="300"/>
      <c r="D162" s="915"/>
      <c r="E162" s="916"/>
      <c r="F162" s="917"/>
    </row>
    <row customHeight="1" ht="11.25" r="163" spans="2:6" x14ac:dyDescent="0.25">
      <c r="B163" s="67" t="s">
        <v>614</v>
      </c>
      <c r="C163" s="300"/>
      <c r="D163" s="915"/>
      <c r="E163" s="916"/>
      <c r="F163" s="917"/>
    </row>
    <row customHeight="1" ht="11.25" r="164" spans="2:6" x14ac:dyDescent="0.25">
      <c r="B164" s="67" t="s">
        <v>568</v>
      </c>
      <c r="C164" s="68"/>
      <c r="D164" s="915"/>
      <c r="E164" s="916"/>
      <c r="F164" s="917"/>
    </row>
    <row customHeight="1" ht="11.25" r="165" spans="2:6" x14ac:dyDescent="0.25">
      <c r="B165" s="67" t="s">
        <v>992</v>
      </c>
      <c r="C165" s="68"/>
      <c r="D165" s="915"/>
      <c r="E165" s="916"/>
      <c r="F165" s="917"/>
    </row>
    <row customHeight="1" ht="11.25" r="166" spans="2:6" x14ac:dyDescent="0.25">
      <c r="B166" s="67" t="s">
        <v>899</v>
      </c>
      <c r="C166" s="68"/>
      <c r="D166" s="915"/>
      <c r="E166" s="916"/>
      <c r="F166" s="917"/>
    </row>
    <row customHeight="1" ht="11.25" r="167" spans="2:6" x14ac:dyDescent="0.25">
      <c r="B167" s="918" t="s">
        <v>538</v>
      </c>
      <c r="C167" s="919"/>
      <c r="D167" s="915"/>
      <c r="E167" s="916"/>
      <c r="F167" s="917"/>
    </row>
    <row customHeight="1" ht="11.25" r="168" spans="2:6" x14ac:dyDescent="0.25">
      <c r="B168" s="918" t="s">
        <v>744</v>
      </c>
      <c r="C168" s="919"/>
      <c r="D168" s="915"/>
      <c r="E168" s="916"/>
      <c r="F168" s="917"/>
    </row>
    <row customHeight="1" ht="11.25" r="169" spans="2:6" x14ac:dyDescent="0.25">
      <c r="B169" s="918" t="s">
        <v>569</v>
      </c>
      <c r="C169" s="919"/>
      <c r="D169" s="915"/>
      <c r="E169" s="916"/>
      <c r="F169" s="917"/>
    </row>
    <row customHeight="1" ht="11.25" r="170" spans="2:6" thickBot="1" x14ac:dyDescent="0.3">
      <c r="B170" s="920"/>
      <c r="C170" s="889"/>
      <c r="D170" s="921"/>
      <c r="E170" s="922"/>
      <c r="F170" s="923"/>
    </row>
    <row ht="13.8" r="171" spans="2:6" thickTop="1" x14ac:dyDescent="0.25">
      <c r="D171" s="924"/>
      <c r="E171" s="925"/>
      <c r="F171" s="925"/>
    </row>
    <row ht="13.2" r="172" spans="2:6" x14ac:dyDescent="0.25">
      <c r="B172" s="301"/>
      <c r="C172" s="301"/>
      <c r="D172" s="924"/>
      <c r="E172" s="925"/>
      <c r="F172" s="925"/>
    </row>
    <row ht="13.2" r="173" spans="2:6" x14ac:dyDescent="0.25">
      <c r="B173" s="331"/>
      <c r="C173" s="331"/>
      <c r="D173" s="924"/>
      <c r="E173" s="925"/>
      <c r="F173" s="925"/>
    </row>
    <row ht="13.2" r="174" spans="2:6" x14ac:dyDescent="0.25">
      <c r="B174" s="297"/>
      <c r="C174" s="297"/>
      <c r="D174" s="924"/>
      <c r="E174" s="925"/>
      <c r="F174" s="925"/>
    </row>
    <row ht="13.2" r="175" spans="2:6" x14ac:dyDescent="0.25">
      <c r="B175" s="297"/>
      <c r="C175" s="297"/>
      <c r="D175" s="924"/>
      <c r="E175" s="925"/>
      <c r="F175" s="925"/>
    </row>
    <row ht="13.2" r="176" spans="2:6" x14ac:dyDescent="0.25">
      <c r="B176" s="297"/>
      <c r="C176" s="297"/>
      <c r="D176" s="924"/>
      <c r="E176" s="925"/>
      <c r="F176" s="925"/>
    </row>
    <row ht="13.2" r="177" spans="2:6" x14ac:dyDescent="0.25">
      <c r="B177" s="297"/>
      <c r="C177" s="297"/>
      <c r="D177" s="924"/>
      <c r="E177" s="925"/>
      <c r="F177" s="925"/>
    </row>
    <row ht="13.2" r="178" spans="2:6" x14ac:dyDescent="0.25">
      <c r="B178" s="297"/>
      <c r="C178" s="297"/>
      <c r="D178" s="924"/>
      <c r="E178" s="925"/>
      <c r="F178" s="925"/>
    </row>
    <row ht="13.2" r="179" spans="2:6" x14ac:dyDescent="0.25">
      <c r="B179" s="297"/>
      <c r="C179" s="297"/>
      <c r="D179" s="924"/>
      <c r="E179" s="925"/>
      <c r="F179" s="925"/>
    </row>
    <row ht="13.2" r="180" spans="2:6" x14ac:dyDescent="0.25">
      <c r="B180" s="297"/>
      <c r="C180" s="297"/>
      <c r="D180" s="924"/>
      <c r="E180" s="925"/>
      <c r="F180" s="925"/>
    </row>
    <row ht="13.2" r="181" spans="2:6" x14ac:dyDescent="0.25">
      <c r="B181" s="297"/>
      <c r="C181" s="297"/>
      <c r="D181" s="924"/>
      <c r="E181" s="925"/>
      <c r="F181" s="925"/>
    </row>
    <row ht="13.2" r="182" spans="2:6" x14ac:dyDescent="0.25">
      <c r="B182" s="297"/>
      <c r="C182" s="297"/>
      <c r="D182" s="924"/>
      <c r="E182" s="925"/>
      <c r="F182" s="925"/>
    </row>
    <row ht="13.2" r="183" spans="2:6" x14ac:dyDescent="0.25">
      <c r="B183" s="297"/>
      <c r="C183" s="297"/>
      <c r="D183" s="924"/>
      <c r="E183" s="925"/>
      <c r="F183" s="925"/>
    </row>
    <row ht="13.2" r="184" spans="2:6" x14ac:dyDescent="0.25">
      <c r="B184" s="297"/>
      <c r="C184" s="297"/>
      <c r="D184" s="924"/>
      <c r="E184" s="925"/>
      <c r="F184" s="925"/>
    </row>
    <row ht="13.2" r="185" spans="2:6" x14ac:dyDescent="0.25">
      <c r="B185" s="297"/>
      <c r="C185" s="297"/>
      <c r="D185" s="924"/>
      <c r="E185" s="925"/>
      <c r="F185" s="925"/>
    </row>
    <row ht="13.2" r="186" spans="2:6" x14ac:dyDescent="0.25">
      <c r="B186" s="297"/>
      <c r="C186" s="297"/>
      <c r="D186" s="924"/>
      <c r="E186" s="925"/>
      <c r="F186" s="925"/>
    </row>
    <row ht="13.2" r="187" spans="2:6" x14ac:dyDescent="0.25">
      <c r="B187" s="297"/>
      <c r="C187" s="297"/>
      <c r="D187" s="924"/>
      <c r="E187" s="925"/>
      <c r="F187" s="925"/>
    </row>
    <row ht="13.2" r="188" spans="2:6" x14ac:dyDescent="0.25">
      <c r="B188" s="297"/>
      <c r="C188" s="297"/>
      <c r="D188" s="924"/>
      <c r="E188" s="925"/>
      <c r="F188" s="925"/>
    </row>
    <row ht="13.2" r="189" spans="2:6" x14ac:dyDescent="0.25">
      <c r="B189" s="297"/>
      <c r="C189" s="297"/>
      <c r="D189" s="924"/>
      <c r="E189" s="925"/>
      <c r="F189" s="925"/>
    </row>
    <row ht="13.2" r="190" spans="2:6" x14ac:dyDescent="0.25">
      <c r="B190" s="297"/>
      <c r="C190" s="297"/>
      <c r="D190" s="924"/>
      <c r="E190" s="925"/>
      <c r="F190" s="925"/>
    </row>
    <row ht="13.2" r="191" spans="2:6" x14ac:dyDescent="0.25">
      <c r="B191" s="297"/>
      <c r="C191" s="297"/>
      <c r="D191" s="924"/>
      <c r="E191" s="925"/>
      <c r="F191" s="925"/>
    </row>
    <row ht="13.2" r="192" spans="2:6" x14ac:dyDescent="0.25">
      <c r="B192" s="297"/>
      <c r="C192" s="297"/>
      <c r="D192" s="924"/>
      <c r="E192" s="925"/>
      <c r="F192" s="925"/>
    </row>
    <row ht="13.2" r="193" spans="2:6" x14ac:dyDescent="0.25">
      <c r="B193" s="297"/>
      <c r="C193" s="297"/>
      <c r="D193" s="924"/>
      <c r="E193" s="925"/>
      <c r="F193" s="925"/>
    </row>
    <row ht="13.2" r="194" spans="2:6" x14ac:dyDescent="0.25">
      <c r="B194" s="297"/>
      <c r="C194" s="297"/>
      <c r="D194" s="924"/>
      <c r="E194" s="925"/>
      <c r="F194" s="925"/>
    </row>
    <row ht="13.2" r="195" spans="2:6" x14ac:dyDescent="0.25">
      <c r="B195" s="297"/>
      <c r="C195" s="297"/>
      <c r="D195" s="924"/>
      <c r="E195" s="925"/>
      <c r="F195" s="925"/>
    </row>
    <row ht="13.2" r="196" spans="2:6" x14ac:dyDescent="0.25">
      <c r="B196" s="297"/>
      <c r="C196" s="297"/>
      <c r="D196" s="924"/>
      <c r="E196" s="925"/>
      <c r="F196" s="925"/>
    </row>
    <row ht="13.2" r="197" spans="2:6" x14ac:dyDescent="0.25">
      <c r="B197" s="297"/>
      <c r="C197" s="297"/>
      <c r="D197" s="924"/>
      <c r="E197" s="925"/>
      <c r="F197" s="925"/>
    </row>
    <row ht="13.2" r="198" spans="2:6" x14ac:dyDescent="0.25">
      <c r="B198" s="297"/>
      <c r="C198" s="297"/>
      <c r="D198" s="924"/>
      <c r="E198" s="925"/>
      <c r="F198" s="925"/>
    </row>
    <row ht="13.2" r="199" spans="2:6" x14ac:dyDescent="0.25">
      <c r="B199" s="297"/>
      <c r="C199" s="297"/>
      <c r="D199" s="924"/>
      <c r="E199" s="925"/>
      <c r="F199" s="925"/>
    </row>
    <row ht="13.2" r="200" spans="2:6" x14ac:dyDescent="0.25">
      <c r="B200" s="297"/>
      <c r="C200" s="297"/>
      <c r="D200" s="924"/>
      <c r="E200" s="925"/>
      <c r="F200" s="925"/>
    </row>
    <row ht="13.2" r="201" spans="2:6" x14ac:dyDescent="0.25">
      <c r="B201" s="297"/>
      <c r="C201" s="297"/>
      <c r="D201" s="924"/>
      <c r="E201" s="925"/>
      <c r="F201" s="925"/>
    </row>
    <row ht="13.2" r="202" spans="2:6" x14ac:dyDescent="0.25">
      <c r="B202" s="297"/>
      <c r="C202" s="297"/>
      <c r="D202" s="924"/>
      <c r="E202" s="925"/>
      <c r="F202" s="925"/>
    </row>
    <row ht="13.2" r="203" spans="2:6" x14ac:dyDescent="0.25">
      <c r="B203" s="297"/>
      <c r="C203" s="297"/>
      <c r="D203" s="924"/>
      <c r="E203" s="925"/>
      <c r="F203" s="925"/>
    </row>
    <row ht="13.2" r="204" spans="2:6" x14ac:dyDescent="0.25">
      <c r="B204" s="297"/>
      <c r="C204" s="297"/>
      <c r="D204" s="924"/>
      <c r="E204" s="925"/>
      <c r="F204" s="925"/>
    </row>
    <row ht="13.2" r="205" spans="2:6" x14ac:dyDescent="0.25">
      <c r="B205" s="297"/>
      <c r="C205" s="297"/>
      <c r="D205" s="924"/>
      <c r="E205" s="925"/>
      <c r="F205" s="925"/>
    </row>
    <row ht="13.2" r="206" spans="2:6" x14ac:dyDescent="0.25">
      <c r="B206" s="297"/>
      <c r="C206" s="297"/>
      <c r="D206" s="924"/>
      <c r="E206" s="925"/>
      <c r="F206" s="925"/>
    </row>
    <row ht="13.2" r="207" spans="2:6" x14ac:dyDescent="0.25">
      <c r="B207" s="297"/>
      <c r="C207" s="297"/>
      <c r="D207" s="924"/>
      <c r="E207" s="925"/>
      <c r="F207" s="925"/>
    </row>
    <row ht="13.2" r="208" spans="2:6" x14ac:dyDescent="0.25">
      <c r="B208" s="297"/>
      <c r="C208" s="297"/>
      <c r="D208" s="924"/>
      <c r="E208" s="925"/>
      <c r="F208" s="925"/>
    </row>
    <row ht="13.2" r="209" spans="2:6" x14ac:dyDescent="0.25">
      <c r="B209" s="297"/>
      <c r="C209" s="297"/>
      <c r="D209" s="924"/>
      <c r="E209" s="925"/>
      <c r="F209" s="925"/>
    </row>
    <row ht="13.2" r="210" spans="2:6" x14ac:dyDescent="0.25">
      <c r="B210" s="297"/>
      <c r="C210" s="297"/>
      <c r="D210" s="924"/>
      <c r="E210" s="925"/>
      <c r="F210" s="925"/>
    </row>
    <row ht="13.2" r="211" spans="2:6" x14ac:dyDescent="0.25">
      <c r="B211" s="297"/>
      <c r="C211" s="297"/>
      <c r="D211" s="924"/>
      <c r="E211" s="925"/>
      <c r="F211" s="925"/>
    </row>
    <row ht="13.2" r="212" spans="2:6" x14ac:dyDescent="0.25">
      <c r="B212" s="297"/>
      <c r="C212" s="297"/>
      <c r="D212" s="924"/>
      <c r="E212" s="925"/>
      <c r="F212" s="925"/>
    </row>
    <row ht="13.2" r="213" spans="2:6" x14ac:dyDescent="0.25">
      <c r="B213" s="297"/>
      <c r="C213" s="297"/>
      <c r="D213" s="924"/>
      <c r="E213" s="925"/>
      <c r="F213" s="925"/>
    </row>
    <row ht="13.2" r="214" spans="2:6" x14ac:dyDescent="0.25">
      <c r="B214" s="297"/>
      <c r="C214" s="297"/>
      <c r="D214" s="924"/>
      <c r="E214" s="925"/>
      <c r="F214" s="925"/>
    </row>
    <row ht="13.2" r="215" spans="2:6" x14ac:dyDescent="0.25">
      <c r="B215" s="297"/>
      <c r="C215" s="297"/>
      <c r="D215" s="924"/>
      <c r="E215" s="925"/>
      <c r="F215" s="925"/>
    </row>
    <row ht="13.2" r="216" spans="2:6" x14ac:dyDescent="0.25">
      <c r="B216" s="297"/>
      <c r="C216" s="297"/>
      <c r="D216" s="924"/>
      <c r="E216" s="925"/>
      <c r="F216" s="925"/>
    </row>
    <row ht="13.2" r="217" spans="2:6" x14ac:dyDescent="0.25">
      <c r="B217" s="297"/>
      <c r="C217" s="297"/>
      <c r="D217" s="924"/>
      <c r="E217" s="925"/>
      <c r="F217" s="925"/>
    </row>
    <row ht="13.2" r="218" spans="2:6" x14ac:dyDescent="0.25">
      <c r="B218" s="297"/>
      <c r="C218" s="297"/>
      <c r="D218" s="924"/>
      <c r="E218" s="925"/>
      <c r="F218" s="925"/>
    </row>
    <row ht="13.2" r="219" spans="2:6" x14ac:dyDescent="0.25">
      <c r="B219" s="297"/>
      <c r="C219" s="297"/>
      <c r="D219" s="924"/>
      <c r="E219" s="925"/>
      <c r="F219" s="925"/>
    </row>
    <row ht="13.2" r="220" spans="2:6" x14ac:dyDescent="0.25">
      <c r="B220" s="297"/>
      <c r="C220" s="297"/>
      <c r="D220" s="924"/>
      <c r="E220" s="925"/>
      <c r="F220" s="925"/>
    </row>
    <row ht="13.2" r="221" spans="2:6" x14ac:dyDescent="0.25">
      <c r="B221" s="297"/>
      <c r="C221" s="297"/>
      <c r="D221" s="924"/>
      <c r="E221" s="925"/>
      <c r="F221" s="925"/>
    </row>
    <row ht="13.2" r="222" spans="2:6" x14ac:dyDescent="0.25">
      <c r="B222" s="297"/>
      <c r="C222" s="297"/>
      <c r="D222" s="924"/>
      <c r="E222" s="925"/>
      <c r="F222" s="925"/>
    </row>
    <row ht="13.2" r="223" spans="2:6" x14ac:dyDescent="0.25">
      <c r="B223" s="297"/>
      <c r="C223" s="297"/>
      <c r="D223" s="924"/>
      <c r="E223" s="925"/>
      <c r="F223" s="925"/>
    </row>
    <row ht="13.2" r="224" spans="2:6" x14ac:dyDescent="0.25">
      <c r="B224" s="297"/>
      <c r="C224" s="297"/>
      <c r="D224" s="924"/>
      <c r="E224" s="925"/>
      <c r="F224" s="925"/>
    </row>
    <row ht="13.2" r="225" spans="2:6" x14ac:dyDescent="0.25">
      <c r="B225" s="297"/>
      <c r="C225" s="297"/>
      <c r="D225" s="924"/>
      <c r="E225" s="925"/>
      <c r="F225" s="925"/>
    </row>
    <row ht="13.2" r="226" spans="2:6" x14ac:dyDescent="0.25">
      <c r="B226" s="297"/>
      <c r="C226" s="297"/>
      <c r="D226" s="924"/>
      <c r="E226" s="925"/>
      <c r="F226" s="925"/>
    </row>
    <row ht="13.2" r="227" spans="2:6" x14ac:dyDescent="0.25">
      <c r="B227" s="297"/>
      <c r="C227" s="297"/>
      <c r="D227" s="924"/>
      <c r="E227" s="925"/>
      <c r="F227" s="925"/>
    </row>
    <row ht="13.2" r="228" spans="2:6" x14ac:dyDescent="0.25">
      <c r="B228" s="297"/>
      <c r="C228" s="297"/>
      <c r="D228" s="924"/>
      <c r="E228" s="925"/>
      <c r="F228" s="925"/>
    </row>
    <row ht="13.2" r="229" spans="2:6" x14ac:dyDescent="0.25">
      <c r="B229" s="297"/>
      <c r="C229" s="297"/>
      <c r="D229" s="924"/>
      <c r="E229" s="925"/>
      <c r="F229" s="925"/>
    </row>
    <row ht="13.2" r="230" spans="2:6" x14ac:dyDescent="0.25">
      <c r="B230" s="297"/>
      <c r="C230" s="297"/>
      <c r="D230" s="924"/>
      <c r="E230" s="925"/>
      <c r="F230" s="925"/>
    </row>
    <row ht="13.2" r="231" spans="2:6" x14ac:dyDescent="0.25">
      <c r="B231" s="297"/>
      <c r="C231" s="297"/>
      <c r="D231" s="924"/>
      <c r="E231" s="925"/>
      <c r="F231" s="925"/>
    </row>
    <row ht="13.2" r="232" spans="2:6" x14ac:dyDescent="0.25">
      <c r="B232" s="297"/>
      <c r="C232" s="297"/>
      <c r="D232" s="924"/>
      <c r="E232" s="925"/>
      <c r="F232" s="925"/>
    </row>
    <row ht="13.2" r="233" spans="2:6" x14ac:dyDescent="0.25">
      <c r="B233" s="297"/>
      <c r="C233" s="297"/>
      <c r="D233" s="924"/>
      <c r="E233" s="925"/>
      <c r="F233" s="925"/>
    </row>
    <row ht="13.2" r="234" spans="2:6" x14ac:dyDescent="0.25">
      <c r="B234" s="297"/>
      <c r="C234" s="297"/>
      <c r="D234" s="924"/>
      <c r="E234" s="925"/>
      <c r="F234" s="925"/>
    </row>
    <row ht="13.2" r="235" spans="2:6" x14ac:dyDescent="0.25">
      <c r="B235" s="297"/>
      <c r="C235" s="297"/>
      <c r="D235" s="924"/>
      <c r="E235" s="925"/>
      <c r="F235" s="925"/>
    </row>
    <row ht="13.2" r="236" spans="2:6" x14ac:dyDescent="0.25">
      <c r="B236" s="297"/>
      <c r="C236" s="297"/>
      <c r="D236" s="924"/>
      <c r="E236" s="925"/>
      <c r="F236" s="925"/>
    </row>
    <row ht="13.2" r="237" spans="2:6" x14ac:dyDescent="0.25">
      <c r="B237" s="297"/>
      <c r="C237" s="297"/>
      <c r="D237" s="924"/>
      <c r="E237" s="925"/>
      <c r="F237" s="925"/>
    </row>
    <row ht="13.2" r="238" spans="2:6" x14ac:dyDescent="0.25">
      <c r="B238" s="297"/>
      <c r="C238" s="297"/>
      <c r="D238" s="924"/>
      <c r="E238" s="925"/>
      <c r="F238" s="925"/>
    </row>
    <row ht="13.2" r="239" spans="2:6" x14ac:dyDescent="0.25">
      <c r="B239" s="297"/>
      <c r="C239" s="297"/>
      <c r="D239" s="924"/>
      <c r="E239" s="925"/>
      <c r="F239" s="925"/>
    </row>
    <row ht="13.2" r="240" spans="2:6" x14ac:dyDescent="0.25">
      <c r="B240" s="297"/>
      <c r="C240" s="297"/>
      <c r="D240" s="924"/>
      <c r="E240" s="925"/>
      <c r="F240" s="925"/>
    </row>
    <row ht="13.2" r="241" spans="2:9" x14ac:dyDescent="0.25">
      <c r="B241" s="297"/>
      <c r="C241" s="297"/>
      <c r="D241" s="924"/>
      <c r="E241" s="925"/>
      <c r="F241" s="925"/>
    </row>
    <row ht="13.2" r="242" spans="2:9" x14ac:dyDescent="0.25">
      <c r="B242" s="297"/>
      <c r="C242" s="297"/>
      <c r="D242" s="924"/>
      <c r="E242" s="925"/>
      <c r="F242" s="925"/>
    </row>
    <row ht="13.2" r="243" spans="2:9" x14ac:dyDescent="0.25">
      <c r="B243" s="297"/>
      <c r="C243" s="297"/>
      <c r="D243" s="924"/>
      <c r="E243" s="925"/>
      <c r="F243" s="925"/>
    </row>
    <row customFormat="1" ht="13.2" r="244" s="297" spans="2:9" x14ac:dyDescent="0.25">
      <c r="D244" s="924"/>
      <c r="E244" s="925"/>
      <c r="F244" s="925"/>
      <c r="H244" s="299"/>
      <c r="I244" s="299"/>
    </row>
    <row customFormat="1" ht="13.2" r="245" s="297" spans="2:9" x14ac:dyDescent="0.25">
      <c r="D245" s="924"/>
      <c r="E245" s="925"/>
      <c r="F245" s="925"/>
      <c r="H245" s="299"/>
      <c r="I245" s="299"/>
    </row>
    <row customFormat="1" ht="13.2" r="246" s="297" spans="2:9" x14ac:dyDescent="0.25">
      <c r="D246" s="924"/>
      <c r="E246" s="925"/>
      <c r="F246" s="925"/>
      <c r="H246" s="299"/>
      <c r="I246" s="299"/>
    </row>
    <row customFormat="1" ht="13.2" r="247" s="297" spans="2:9" x14ac:dyDescent="0.25">
      <c r="D247" s="924"/>
      <c r="E247" s="925"/>
      <c r="F247" s="925"/>
      <c r="H247" s="299"/>
      <c r="I247" s="299"/>
    </row>
    <row customFormat="1" ht="13.2" r="248" s="297" spans="2:9" x14ac:dyDescent="0.25">
      <c r="D248" s="924"/>
      <c r="E248" s="925"/>
      <c r="F248" s="925"/>
      <c r="H248" s="299"/>
      <c r="I248" s="299"/>
    </row>
  </sheetData>
  <sheetProtection algorithmName="SHA-512" hashValue="vEyv6NP6/y8EKIX5l0K6P7mAUGKmk+0tmVAhAyqE+l5xt5QU6CK028seeb9LXLf4stC8+9Kf3VlbxJZ9yq+k6A==" objects="1" saltValue="lLa5M8LU+8ut9p/zryRjdw=="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Dec 2016)&C&8Page &P of &N&R&A]]></oddFooter>
  </headerFooter>
  <rowBreaks count="1" manualBreakCount="1">
    <brk id="155" man="1" max="16383"/>
  </rowBreak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Q31"/>
  <sheetViews>
    <sheetView showGridLines="0" showRowColHeaders="0" workbookViewId="0">
      <selection activeCell="B3" sqref="B3:J3"/>
    </sheetView>
  </sheetViews>
  <sheetFormatPr defaultColWidth="9.109375" defaultRowHeight="13.2" x14ac:dyDescent="0.25"/>
  <cols>
    <col min="1" max="1" customWidth="true" style="523" width="2.33203125" collapsed="false"/>
    <col min="2" max="7" style="523" width="9.109375" collapsed="false"/>
    <col min="8" max="8" customWidth="true" style="523" width="15.33203125" collapsed="false"/>
    <col min="9" max="9" style="523" width="9.109375" collapsed="false"/>
    <col min="10" max="10" customWidth="true" style="523" width="13.109375" collapsed="false"/>
    <col min="11" max="16384" style="523" width="9.109375" collapsed="false"/>
  </cols>
  <sheetData>
    <row customHeight="1" ht="6" r="1" spans="2:16" x14ac:dyDescent="0.25"/>
    <row customFormat="1" customHeight="1" ht="44.25" r="2" s="90" spans="2:16" x14ac:dyDescent="0.3">
      <c r="B2" s="1413" t="s">
        <v>743</v>
      </c>
      <c r="C2" s="1414"/>
      <c r="D2" s="1414"/>
      <c r="E2" s="1414"/>
      <c r="F2" s="1414"/>
      <c r="G2" s="1414"/>
      <c r="H2" s="1414"/>
      <c r="I2" s="1414"/>
      <c r="J2" s="1414"/>
      <c r="L2" s="524"/>
      <c r="M2" s="525"/>
      <c r="N2" s="526"/>
      <c r="O2" s="526"/>
      <c r="P2" s="526"/>
    </row>
    <row customFormat="1" customHeight="1" ht="41.25" r="3" s="90" spans="2:16" x14ac:dyDescent="0.3">
      <c r="B3" s="1415" t="s">
        <v>1433</v>
      </c>
      <c r="C3" s="1416"/>
      <c r="D3" s="1416"/>
      <c r="E3" s="1416"/>
      <c r="F3" s="1416"/>
      <c r="G3" s="1416"/>
      <c r="H3" s="1416"/>
      <c r="I3" s="1416"/>
      <c r="J3" s="1416"/>
      <c r="L3" s="524"/>
      <c r="M3" s="525"/>
      <c r="N3" s="526"/>
      <c r="O3" s="526"/>
      <c r="P3" s="526"/>
    </row>
    <row customHeight="1" ht="6" r="4" spans="2:16" x14ac:dyDescent="0.25"/>
    <row ht="31.2" r="5" spans="2:16" x14ac:dyDescent="0.3">
      <c r="B5" s="527" t="s">
        <v>334</v>
      </c>
      <c r="C5" s="528"/>
      <c r="D5" s="528"/>
      <c r="E5" s="528"/>
      <c r="F5" s="528"/>
      <c r="G5" s="528"/>
      <c r="H5" s="528"/>
      <c r="I5" s="528"/>
      <c r="J5" s="528"/>
    </row>
    <row customHeight="1" ht="5.25" r="6" spans="2:16" x14ac:dyDescent="0.25">
      <c r="B6" s="529"/>
    </row>
    <row customHeight="1" ht="39.75" r="7" spans="2:16" x14ac:dyDescent="0.25">
      <c r="B7" s="1419" t="s">
        <v>1019</v>
      </c>
      <c r="C7" s="1419"/>
      <c r="D7" s="1419"/>
      <c r="E7" s="1419"/>
      <c r="F7" s="1419"/>
      <c r="G7" s="1419"/>
      <c r="H7" s="1419"/>
      <c r="I7" s="1419"/>
      <c r="J7" s="1419"/>
    </row>
    <row customHeight="1" ht="8.25" r="8" spans="2:16" x14ac:dyDescent="0.25">
      <c r="B8" s="530"/>
      <c r="C8" s="530"/>
      <c r="D8" s="530"/>
      <c r="E8" s="530"/>
      <c r="F8" s="530"/>
      <c r="G8" s="530"/>
      <c r="H8" s="530"/>
      <c r="I8" s="530"/>
      <c r="J8" s="530"/>
    </row>
    <row customHeight="1" ht="18" r="9" spans="2:16" x14ac:dyDescent="0.3">
      <c r="B9" s="531" t="s">
        <v>406</v>
      </c>
      <c r="C9" s="532"/>
      <c r="D9" s="532"/>
      <c r="E9" s="532"/>
      <c r="F9" s="532"/>
      <c r="G9" s="532"/>
      <c r="H9" s="532"/>
      <c r="I9" s="532"/>
      <c r="J9" s="532"/>
    </row>
    <row customHeight="1" ht="9" r="10" spans="2:16" x14ac:dyDescent="0.3">
      <c r="B10" s="531"/>
      <c r="C10" s="532"/>
      <c r="D10" s="532"/>
      <c r="E10" s="532"/>
      <c r="F10" s="532"/>
      <c r="G10" s="532"/>
      <c r="H10" s="532"/>
      <c r="I10" s="532"/>
      <c r="J10" s="532"/>
    </row>
    <row customHeight="1" ht="48.75" r="11" spans="2:16" x14ac:dyDescent="0.3">
      <c r="B11" s="1420" t="s">
        <v>534</v>
      </c>
      <c r="C11" s="1411"/>
      <c r="D11" s="1411"/>
      <c r="E11" s="1411"/>
      <c r="F11" s="1411"/>
      <c r="G11" s="1411"/>
      <c r="H11" s="1411"/>
      <c r="I11" s="1411"/>
      <c r="J11" s="1411"/>
    </row>
    <row customHeight="1" ht="9" r="12" spans="2:16" x14ac:dyDescent="0.3">
      <c r="B12" s="263"/>
      <c r="C12" s="263"/>
      <c r="D12" s="263"/>
      <c r="E12" s="263"/>
      <c r="F12" s="263"/>
      <c r="G12" s="263"/>
      <c r="H12" s="263"/>
      <c r="I12" s="263"/>
      <c r="J12" s="263"/>
    </row>
    <row ht="15.6" r="13" spans="2:16" x14ac:dyDescent="0.3">
      <c r="B13" s="1420" t="s">
        <v>249</v>
      </c>
      <c r="C13" s="1411"/>
      <c r="D13" s="1411"/>
      <c r="E13" s="1411"/>
      <c r="F13" s="1411"/>
      <c r="G13" s="1411"/>
      <c r="H13" s="1411"/>
      <c r="I13" s="1411"/>
      <c r="J13" s="1411"/>
    </row>
    <row customHeight="1" ht="9" r="14" spans="2:16" x14ac:dyDescent="0.3">
      <c r="B14" s="533"/>
      <c r="C14" s="432"/>
      <c r="D14" s="432"/>
      <c r="E14" s="432"/>
      <c r="F14" s="432"/>
      <c r="G14" s="432"/>
      <c r="H14" s="432"/>
      <c r="I14" s="432"/>
      <c r="J14" s="432"/>
    </row>
    <row ht="13.8" r="15" spans="2:16" x14ac:dyDescent="0.25">
      <c r="B15" s="1421" t="s">
        <v>934</v>
      </c>
      <c r="C15" s="1421"/>
      <c r="D15" s="1421"/>
      <c r="E15" s="1421"/>
      <c r="F15" s="1421"/>
      <c r="G15" s="1421"/>
      <c r="H15" s="1421"/>
      <c r="I15" s="1421"/>
      <c r="J15" s="1421"/>
    </row>
    <row customHeight="1" ht="9" r="16" spans="2:16" x14ac:dyDescent="0.3">
      <c r="B16" s="263"/>
      <c r="C16" s="263"/>
      <c r="D16" s="263"/>
      <c r="E16" s="263"/>
      <c r="F16" s="263"/>
      <c r="G16" s="263"/>
      <c r="H16" s="263"/>
      <c r="I16" s="263"/>
      <c r="J16" s="263"/>
    </row>
    <row customHeight="1" ht="47.25" r="17" spans="2:10" x14ac:dyDescent="0.3">
      <c r="B17" s="1420" t="s">
        <v>428</v>
      </c>
      <c r="C17" s="1411"/>
      <c r="D17" s="1411"/>
      <c r="E17" s="1411"/>
      <c r="F17" s="1411"/>
      <c r="G17" s="1411"/>
      <c r="H17" s="1411"/>
      <c r="I17" s="1411"/>
      <c r="J17" s="1411"/>
    </row>
    <row customHeight="1" ht="9" r="18" spans="2:10" x14ac:dyDescent="0.3">
      <c r="B18" s="263"/>
      <c r="C18" s="263"/>
      <c r="D18" s="263"/>
      <c r="E18" s="263"/>
      <c r="F18" s="263"/>
      <c r="G18" s="263"/>
      <c r="H18" s="263"/>
      <c r="I18" s="263"/>
      <c r="J18" s="263"/>
    </row>
    <row customHeight="1" ht="45.75" r="19" spans="2:10" x14ac:dyDescent="0.3">
      <c r="B19" s="1420" t="s">
        <v>332</v>
      </c>
      <c r="C19" s="1411"/>
      <c r="D19" s="1411"/>
      <c r="E19" s="1411"/>
      <c r="F19" s="1411"/>
      <c r="G19" s="1411"/>
      <c r="H19" s="1411"/>
      <c r="I19" s="1411"/>
      <c r="J19" s="1411"/>
    </row>
    <row customHeight="1" ht="9" r="20" spans="2:10" x14ac:dyDescent="0.3">
      <c r="B20" s="263"/>
      <c r="C20" s="263"/>
      <c r="D20" s="263"/>
      <c r="E20" s="263"/>
      <c r="F20" s="263"/>
      <c r="G20" s="263"/>
      <c r="H20" s="263"/>
      <c r="I20" s="263"/>
      <c r="J20" s="263"/>
    </row>
    <row customHeight="1" ht="34.5" r="21" spans="2:10" x14ac:dyDescent="0.3">
      <c r="B21" s="1420" t="s">
        <v>333</v>
      </c>
      <c r="C21" s="1411"/>
      <c r="D21" s="1411"/>
      <c r="E21" s="1411"/>
      <c r="F21" s="1411"/>
      <c r="G21" s="1411"/>
      <c r="H21" s="1411"/>
      <c r="I21" s="1411"/>
      <c r="J21" s="1411"/>
    </row>
    <row customHeight="1" ht="9" r="22" spans="2:10" x14ac:dyDescent="0.3">
      <c r="B22" s="263"/>
      <c r="C22" s="263"/>
      <c r="D22" s="263"/>
      <c r="E22" s="263"/>
      <c r="F22" s="263"/>
      <c r="G22" s="263"/>
      <c r="H22" s="263"/>
      <c r="I22" s="263"/>
      <c r="J22" s="263"/>
    </row>
    <row customHeight="1" ht="94.5" r="23" spans="2:10" x14ac:dyDescent="0.3">
      <c r="B23" s="1420" t="s">
        <v>1044</v>
      </c>
      <c r="C23" s="1411"/>
      <c r="D23" s="1411"/>
      <c r="E23" s="1411"/>
      <c r="F23" s="1411"/>
      <c r="G23" s="1411"/>
      <c r="H23" s="1411"/>
      <c r="I23" s="1411"/>
      <c r="J23" s="1411"/>
    </row>
    <row customHeight="1" ht="6.75" r="24" spans="2:10" x14ac:dyDescent="0.3">
      <c r="B24" s="263"/>
      <c r="C24" s="263"/>
      <c r="D24" s="263"/>
      <c r="E24" s="263"/>
      <c r="F24" s="263"/>
      <c r="G24" s="263"/>
      <c r="H24" s="263"/>
      <c r="I24" s="263"/>
      <c r="J24" s="263"/>
    </row>
    <row customHeight="1" ht="18" r="25" spans="2:10" x14ac:dyDescent="0.3">
      <c r="B25" s="144" t="s">
        <v>1040</v>
      </c>
      <c r="C25" s="143"/>
      <c r="D25" s="143"/>
      <c r="E25" s="90"/>
      <c r="F25" s="90"/>
      <c r="G25" s="143"/>
      <c r="H25" s="90"/>
      <c r="I25" s="90"/>
      <c r="J25" s="90"/>
    </row>
    <row customHeight="1" ht="31.5" r="26" spans="2:10" x14ac:dyDescent="0.3">
      <c r="B26" s="1417" t="s">
        <v>1045</v>
      </c>
      <c r="C26" s="1411"/>
      <c r="D26" s="1411"/>
      <c r="E26" s="1411"/>
      <c r="F26" s="1411"/>
      <c r="G26" s="1411"/>
      <c r="H26" s="1411"/>
      <c r="I26" s="1411"/>
      <c r="J26" s="1411"/>
    </row>
    <row customHeight="1" ht="9.75" r="27" spans="2:10" x14ac:dyDescent="0.3">
      <c r="B27" s="144"/>
      <c r="C27" s="143"/>
      <c r="D27" s="143"/>
      <c r="E27" s="90"/>
      <c r="F27" s="90"/>
      <c r="G27" s="143"/>
      <c r="H27" s="90"/>
      <c r="I27" s="90"/>
      <c r="J27" s="90"/>
    </row>
    <row customHeight="1" ht="48" r="28" spans="2:10" x14ac:dyDescent="0.3">
      <c r="B28" s="1417" t="s">
        <v>1219</v>
      </c>
      <c r="C28" s="1411"/>
      <c r="D28" s="1411"/>
      <c r="E28" s="1411"/>
      <c r="F28" s="1411"/>
      <c r="G28" s="1411"/>
      <c r="H28" s="1411"/>
      <c r="I28" s="1411"/>
      <c r="J28" s="1411"/>
    </row>
    <row customHeight="1" ht="30" r="29" spans="2:10" x14ac:dyDescent="0.25"/>
    <row customHeight="1" ht="30" r="30" spans="2:10" x14ac:dyDescent="0.25"/>
    <row customHeight="1" ht="30" r="31" spans="2:10" x14ac:dyDescent="0.25"/>
  </sheetData>
  <sheetProtection algorithmName="SHA-512" hashValue="f2AIIBxFnwm4WUw8KgskoLtXObR4H3PQw9Lvyqg+/p2U0hhEbo8yt4n+ST4OlU0Yrr47Yc8nF09wQB1RvYRWrg==" objects="1" saltValue="Ub9xSWOWrxc5TZXieTrDLQ==" scenarios="1" sheet="1" spinCount="100000"/>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bottom="1" footer="0.5" header="0.5" left="0.75" right="0.75" top="1"/>
  <pageSetup horizontalDpi="4294967293" orientation="portrait" r:id="rId1" scale="97"/>
  <headerFooter alignWithMargins="0">
    <oddFooter>&amp;R&amp;A</oddFooter>
  </headerFooter>
  <drawing r:id="rId2"/>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428"/>
  <sheetViews>
    <sheetView workbookViewId="0" zoomScale="85" zoomScaleNormal="85">
      <pane activePane="bottomLeft" topLeftCell="A7" ySplit="2196"/>
      <selection sqref="A1:XFD1048576"/>
      <selection activeCell="A7" pane="bottomLeft" sqref="A7"/>
    </sheetView>
  </sheetViews>
  <sheetFormatPr defaultColWidth="9.109375" defaultRowHeight="13.2" x14ac:dyDescent="0.25"/>
  <cols>
    <col min="1" max="1" customWidth="true" style="291" width="40.6640625" collapsed="false"/>
    <col min="2" max="2" customWidth="true" style="291" width="3.6640625" collapsed="false"/>
    <col min="3" max="3" customWidth="true" style="926" width="3.6640625" collapsed="false"/>
    <col min="4" max="4" customWidth="true" style="284" width="11.6640625" collapsed="false"/>
    <col min="5" max="6" customWidth="true" style="284" width="13.6640625" collapsed="false"/>
    <col min="7" max="7" customWidth="true" style="284" width="11.6640625" collapsed="false"/>
    <col min="8" max="9" customWidth="true" style="284" width="13.6640625" collapsed="false"/>
    <col min="10" max="14" style="297" width="9.109375" collapsed="false"/>
    <col min="15" max="16384" style="294" width="9.109375" collapsed="false"/>
  </cols>
  <sheetData>
    <row ht="49.2" r="1" spans="1:14" x14ac:dyDescent="0.3">
      <c r="A1" s="545" t="s">
        <v>1208</v>
      </c>
      <c r="B1" s="545"/>
      <c r="C1" s="891"/>
      <c r="D1" s="892"/>
      <c r="E1" s="892"/>
      <c r="F1" s="892"/>
      <c r="G1" s="929"/>
      <c r="H1" s="743"/>
      <c r="I1" s="743"/>
    </row>
    <row ht="13.8" r="2" spans="1:14" thickBot="1" x14ac:dyDescent="0.3">
      <c r="A2" s="285"/>
      <c r="B2" s="285"/>
      <c r="C2" s="893"/>
      <c r="D2" s="894"/>
      <c r="E2" s="894"/>
      <c r="F2" s="894"/>
    </row>
    <row ht="14.4" r="3" spans="1:14" thickBot="1" thickTop="1" x14ac:dyDescent="0.3">
      <c r="A3" s="295"/>
      <c r="B3" s="296"/>
      <c r="C3" s="909"/>
      <c r="D3" s="1655" t="s">
        <v>972</v>
      </c>
      <c r="E3" s="1656"/>
      <c r="F3" s="1657"/>
      <c r="G3" s="930" t="s">
        <v>973</v>
      </c>
      <c r="H3" s="931"/>
      <c r="I3" s="932"/>
    </row>
    <row r="4" spans="1:14" x14ac:dyDescent="0.25">
      <c r="A4" s="933"/>
      <c r="B4" s="934"/>
      <c r="C4" s="912"/>
      <c r="D4" s="935" t="s">
        <v>246</v>
      </c>
      <c r="E4" s="936" t="s">
        <v>625</v>
      </c>
      <c r="F4" s="937" t="s">
        <v>627</v>
      </c>
      <c r="G4" s="938" t="s">
        <v>246</v>
      </c>
      <c r="H4" s="939" t="s">
        <v>625</v>
      </c>
      <c r="I4" s="940" t="s">
        <v>627</v>
      </c>
    </row>
    <row r="5" spans="1:14" x14ac:dyDescent="0.25">
      <c r="A5" s="933"/>
      <c r="B5" s="1651" t="s">
        <v>674</v>
      </c>
      <c r="C5" s="1652"/>
      <c r="D5" s="941" t="s">
        <v>918</v>
      </c>
      <c r="E5" s="942" t="s">
        <v>626</v>
      </c>
      <c r="F5" s="943" t="s">
        <v>626</v>
      </c>
      <c r="G5" s="944" t="s">
        <v>201</v>
      </c>
      <c r="H5" s="945" t="s">
        <v>626</v>
      </c>
      <c r="I5" s="946" t="s">
        <v>626</v>
      </c>
    </row>
    <row customFormat="1" customHeight="1" ht="13.5" r="6" s="308" spans="1:14" thickBot="1" x14ac:dyDescent="0.3">
      <c r="A6" s="947" t="s">
        <v>242</v>
      </c>
      <c r="B6" s="1653" t="s">
        <v>685</v>
      </c>
      <c r="C6" s="1654"/>
      <c r="D6" s="948" t="s">
        <v>252</v>
      </c>
      <c r="E6" s="949" t="s">
        <v>252</v>
      </c>
      <c r="F6" s="950" t="s">
        <v>252</v>
      </c>
      <c r="G6" s="948" t="s">
        <v>252</v>
      </c>
      <c r="H6" s="949" t="s">
        <v>252</v>
      </c>
      <c r="I6" s="951" t="s">
        <v>252</v>
      </c>
      <c r="J6" s="297"/>
      <c r="K6" s="297"/>
      <c r="L6" s="297"/>
      <c r="M6" s="297"/>
      <c r="N6" s="297"/>
    </row>
    <row customFormat="1" customHeight="1" ht="11.25" r="7" s="308" spans="1:14" x14ac:dyDescent="0.25">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customFormat="1" customHeight="1" ht="11.25" r="8" s="308" spans="1:14" x14ac:dyDescent="0.25">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customFormat="1" customHeight="1" ht="11.25" r="9" s="308" spans="1:14" x14ac:dyDescent="0.25">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customFormat="1" customHeight="1" ht="11.25" r="10" s="308" spans="1:14" x14ac:dyDescent="0.25">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customFormat="1" customHeight="1" ht="11.25" r="11" s="308" spans="1:14" x14ac:dyDescent="0.25">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customFormat="1" customHeight="1" ht="11.25" r="12" s="308" spans="1:14" x14ac:dyDescent="0.25">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customFormat="1" customHeight="1" ht="11.25" r="13" s="308" spans="1:14" x14ac:dyDescent="0.25">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customFormat="1" customHeight="1" ht="11.25" r="14" s="308" spans="1:14" x14ac:dyDescent="0.25">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customFormat="1" customHeight="1" ht="11.25" r="15" s="308" spans="1:14" x14ac:dyDescent="0.25">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customFormat="1" customHeight="1" ht="11.25" r="16" s="308" spans="1:14" x14ac:dyDescent="0.25">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customFormat="1" customHeight="1" ht="11.25" r="17" s="308" spans="1:14" x14ac:dyDescent="0.25">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customFormat="1" customHeight="1" ht="11.25" r="18" s="308" spans="1:14" x14ac:dyDescent="0.25">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customFormat="1" customHeight="1" ht="11.25" r="19" s="308" spans="1:14" x14ac:dyDescent="0.25">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customFormat="1" customHeight="1" ht="11.25" r="20" s="308" spans="1:14" x14ac:dyDescent="0.25">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customFormat="1" customHeight="1" ht="11.25" r="21" s="308" spans="1:14" x14ac:dyDescent="0.25">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customFormat="1" customHeight="1" ht="11.25" r="22" s="308" spans="1:14" x14ac:dyDescent="0.25">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customFormat="1" customHeight="1" ht="11.25" r="23" s="308" spans="1:14" x14ac:dyDescent="0.25">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customFormat="1" customHeight="1" ht="11.25" r="24" s="308" spans="1:14" x14ac:dyDescent="0.25">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customFormat="1" customHeight="1" ht="11.25" r="25" s="308" spans="1:14" x14ac:dyDescent="0.25">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customFormat="1" customHeight="1" ht="11.25" r="26" s="308" spans="1:14" x14ac:dyDescent="0.25">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customFormat="1" customHeight="1" ht="11.25" r="27" s="308" spans="1:14" x14ac:dyDescent="0.25">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customFormat="1" customHeight="1" ht="11.25" r="28" s="308" spans="1:14" x14ac:dyDescent="0.25">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customFormat="1" customHeight="1" ht="11.25" r="29" s="308" spans="1:14" x14ac:dyDescent="0.25">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customFormat="1" customHeight="1" ht="11.25" r="30" s="308" spans="1:14" x14ac:dyDescent="0.25">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customFormat="1" customHeight="1" ht="11.25" r="31" s="308" spans="1:14" x14ac:dyDescent="0.25">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customFormat="1" customHeight="1" ht="11.25" r="32" s="308" spans="1:14" x14ac:dyDescent="0.25">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customFormat="1" customHeight="1" ht="11.25" r="33" s="308" spans="1:14" x14ac:dyDescent="0.25">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customFormat="1" customHeight="1" ht="11.25" r="34" s="308" spans="1:14" x14ac:dyDescent="0.25">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customFormat="1" customHeight="1" ht="11.25" r="35" s="308" spans="1:14" x14ac:dyDescent="0.25">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customFormat="1" customHeight="1" ht="11.25" r="36" s="308" spans="1:14" x14ac:dyDescent="0.25">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customFormat="1" customHeight="1" ht="11.25" r="37" s="308" spans="1:14" x14ac:dyDescent="0.25">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customFormat="1" customHeight="1" ht="11.25" r="38" s="308" spans="1:14" x14ac:dyDescent="0.25">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customFormat="1" customHeight="1" ht="11.25" r="39" s="308" spans="1:14" x14ac:dyDescent="0.25">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customFormat="1" customHeight="1" ht="11.25" r="40" s="308" spans="1:14" x14ac:dyDescent="0.25">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customHeight="1" ht="11.25" r="41" spans="1:14" x14ac:dyDescent="0.25">
      <c r="A41" s="307" t="s">
        <v>147</v>
      </c>
      <c r="B41" s="785" t="s">
        <v>693</v>
      </c>
      <c r="C41" s="955" t="s">
        <v>694</v>
      </c>
      <c r="D41" s="956">
        <v>244.1471571906354</v>
      </c>
      <c r="E41" s="903">
        <v>244.1471571906354</v>
      </c>
      <c r="F41" s="957">
        <v>40880</v>
      </c>
      <c r="G41" s="956">
        <v>2132.869565217391</v>
      </c>
      <c r="H41" s="787">
        <v>2132.869565217391</v>
      </c>
      <c r="I41" s="757">
        <v>343392.00000000012</v>
      </c>
    </row>
    <row customHeight="1" ht="11.25" r="42" spans="1:14" x14ac:dyDescent="0.25">
      <c r="A42" s="279" t="s">
        <v>830</v>
      </c>
      <c r="B42" s="785" t="s">
        <v>693</v>
      </c>
      <c r="C42" s="955" t="s">
        <v>29</v>
      </c>
      <c r="D42" s="956">
        <v>37542.857142857145</v>
      </c>
      <c r="E42" s="903" t="s">
        <v>1014</v>
      </c>
      <c r="F42" s="957">
        <v>37542.857142857145</v>
      </c>
      <c r="G42" s="956">
        <v>315360</v>
      </c>
      <c r="H42" s="787" t="s">
        <v>1014</v>
      </c>
      <c r="I42" s="757">
        <v>315360</v>
      </c>
    </row>
    <row customHeight="1" ht="11.25" r="43" spans="1:14" x14ac:dyDescent="0.25">
      <c r="A43" s="279" t="s">
        <v>148</v>
      </c>
      <c r="B43" s="785" t="s">
        <v>693</v>
      </c>
      <c r="C43" s="955" t="s">
        <v>694</v>
      </c>
      <c r="D43" s="956">
        <v>8342.8571428571431</v>
      </c>
      <c r="E43" s="903" t="s">
        <v>1014</v>
      </c>
      <c r="F43" s="957">
        <v>8342.8571428571431</v>
      </c>
      <c r="G43" s="956">
        <v>70080.000000000015</v>
      </c>
      <c r="H43" s="787" t="s">
        <v>1014</v>
      </c>
      <c r="I43" s="757">
        <v>70080.000000000015</v>
      </c>
    </row>
    <row customHeight="1" ht="11.25" r="44" spans="1:14" x14ac:dyDescent="0.25">
      <c r="A44" s="279" t="s">
        <v>653</v>
      </c>
      <c r="B44" s="785" t="s">
        <v>695</v>
      </c>
      <c r="C44" s="955" t="s">
        <v>679</v>
      </c>
      <c r="D44" s="956" t="s">
        <v>1014</v>
      </c>
      <c r="E44" s="903" t="s">
        <v>1014</v>
      </c>
      <c r="F44" s="957" t="s">
        <v>1014</v>
      </c>
      <c r="G44" s="956" t="s">
        <v>1014</v>
      </c>
      <c r="H44" s="787" t="s">
        <v>1014</v>
      </c>
      <c r="I44" s="757" t="s">
        <v>1014</v>
      </c>
    </row>
    <row customHeight="1" ht="11.25" r="45" spans="1:14" x14ac:dyDescent="0.25">
      <c r="A45" s="279" t="s">
        <v>827</v>
      </c>
      <c r="B45" s="785" t="s">
        <v>695</v>
      </c>
      <c r="C45" s="955" t="s">
        <v>679</v>
      </c>
      <c r="D45" s="956" t="s">
        <v>1014</v>
      </c>
      <c r="E45" s="903" t="s">
        <v>1014</v>
      </c>
      <c r="F45" s="957" t="s">
        <v>1014</v>
      </c>
      <c r="G45" s="956" t="s">
        <v>1014</v>
      </c>
      <c r="H45" s="787" t="s">
        <v>1014</v>
      </c>
      <c r="I45" s="757" t="s">
        <v>1014</v>
      </c>
    </row>
    <row customHeight="1" ht="11.25" r="46" spans="1:14" x14ac:dyDescent="0.25">
      <c r="A46" s="279" t="s">
        <v>828</v>
      </c>
      <c r="B46" s="785" t="s">
        <v>695</v>
      </c>
      <c r="C46" s="955" t="s">
        <v>679</v>
      </c>
      <c r="D46" s="956" t="s">
        <v>1014</v>
      </c>
      <c r="E46" s="903" t="s">
        <v>1014</v>
      </c>
      <c r="F46" s="957" t="s">
        <v>1014</v>
      </c>
      <c r="G46" s="956" t="s">
        <v>1014</v>
      </c>
      <c r="H46" s="787" t="s">
        <v>1014</v>
      </c>
      <c r="I46" s="757" t="s">
        <v>1014</v>
      </c>
    </row>
    <row customHeight="1" ht="11.25" r="47" spans="1:14" x14ac:dyDescent="0.25">
      <c r="A47" s="279" t="s">
        <v>149</v>
      </c>
      <c r="B47" s="785" t="s">
        <v>695</v>
      </c>
      <c r="C47" s="955" t="s">
        <v>679</v>
      </c>
      <c r="D47" s="956" t="s">
        <v>1014</v>
      </c>
      <c r="E47" s="903" t="s">
        <v>1014</v>
      </c>
      <c r="F47" s="957" t="s">
        <v>1014</v>
      </c>
      <c r="G47" s="956" t="s">
        <v>1014</v>
      </c>
      <c r="H47" s="787" t="s">
        <v>1014</v>
      </c>
      <c r="I47" s="757" t="s">
        <v>1014</v>
      </c>
    </row>
    <row customHeight="1" ht="11.25" r="48" spans="1:14" x14ac:dyDescent="0.25">
      <c r="A48" s="279" t="s">
        <v>150</v>
      </c>
      <c r="B48" s="785" t="s">
        <v>695</v>
      </c>
      <c r="C48" s="955" t="s">
        <v>679</v>
      </c>
      <c r="D48" s="956" t="s">
        <v>1014</v>
      </c>
      <c r="E48" s="903" t="s">
        <v>1014</v>
      </c>
      <c r="F48" s="957" t="s">
        <v>1014</v>
      </c>
      <c r="G48" s="956" t="s">
        <v>1014</v>
      </c>
      <c r="H48" s="787" t="s">
        <v>1014</v>
      </c>
      <c r="I48" s="757" t="s">
        <v>1014</v>
      </c>
    </row>
    <row customHeight="1" ht="11.25" r="49" spans="1:9" x14ac:dyDescent="0.25">
      <c r="A49" s="279" t="s">
        <v>151</v>
      </c>
      <c r="B49" s="785" t="s">
        <v>695</v>
      </c>
      <c r="C49" s="955" t="s">
        <v>679</v>
      </c>
      <c r="D49" s="956" t="s">
        <v>1014</v>
      </c>
      <c r="E49" s="903" t="s">
        <v>1014</v>
      </c>
      <c r="F49" s="957" t="s">
        <v>1014</v>
      </c>
      <c r="G49" s="956" t="s">
        <v>1014</v>
      </c>
      <c r="H49" s="787" t="s">
        <v>1014</v>
      </c>
      <c r="I49" s="757" t="s">
        <v>1014</v>
      </c>
    </row>
    <row customHeight="1" ht="11.25" r="50" spans="1:9" x14ac:dyDescent="0.25">
      <c r="A50" s="279" t="s">
        <v>152</v>
      </c>
      <c r="B50" s="785" t="s">
        <v>693</v>
      </c>
      <c r="C50" s="955" t="s">
        <v>679</v>
      </c>
      <c r="D50" s="956">
        <v>333.71428571428572</v>
      </c>
      <c r="E50" s="903" t="s">
        <v>1014</v>
      </c>
      <c r="F50" s="957">
        <v>333.71428571428572</v>
      </c>
      <c r="G50" s="956">
        <v>2803.2000000000007</v>
      </c>
      <c r="H50" s="787" t="s">
        <v>1014</v>
      </c>
      <c r="I50" s="757">
        <v>2803.2000000000007</v>
      </c>
    </row>
    <row customHeight="1" ht="11.25" r="51" spans="1:9" x14ac:dyDescent="0.25">
      <c r="A51" s="305" t="s">
        <v>105</v>
      </c>
      <c r="B51" s="785" t="s">
        <v>695</v>
      </c>
      <c r="C51" s="955" t="s">
        <v>679</v>
      </c>
      <c r="D51" s="956" t="s">
        <v>1014</v>
      </c>
      <c r="E51" s="903" t="s">
        <v>1014</v>
      </c>
      <c r="F51" s="957" t="s">
        <v>1014</v>
      </c>
      <c r="G51" s="956" t="s">
        <v>1014</v>
      </c>
      <c r="H51" s="787" t="s">
        <v>1014</v>
      </c>
      <c r="I51" s="757" t="s">
        <v>1014</v>
      </c>
    </row>
    <row customHeight="1" ht="11.25" r="52" spans="1:9" x14ac:dyDescent="0.25">
      <c r="A52" s="279" t="s">
        <v>106</v>
      </c>
      <c r="B52" s="785" t="s">
        <v>695</v>
      </c>
      <c r="C52" s="955" t="s">
        <v>694</v>
      </c>
      <c r="D52" s="956" t="s">
        <v>1014</v>
      </c>
      <c r="E52" s="903" t="s">
        <v>1014</v>
      </c>
      <c r="F52" s="957" t="s">
        <v>1014</v>
      </c>
      <c r="G52" s="956" t="s">
        <v>1014</v>
      </c>
      <c r="H52" s="787" t="s">
        <v>1014</v>
      </c>
      <c r="I52" s="757" t="s">
        <v>1014</v>
      </c>
    </row>
    <row customHeight="1" ht="11.25" r="53" spans="1:9" x14ac:dyDescent="0.25">
      <c r="A53" s="279" t="s">
        <v>153</v>
      </c>
      <c r="B53" s="785" t="s">
        <v>695</v>
      </c>
      <c r="C53" s="955" t="s">
        <v>679</v>
      </c>
      <c r="D53" s="956" t="s">
        <v>1014</v>
      </c>
      <c r="E53" s="903" t="s">
        <v>1014</v>
      </c>
      <c r="F53" s="957" t="s">
        <v>1014</v>
      </c>
      <c r="G53" s="956" t="s">
        <v>1014</v>
      </c>
      <c r="H53" s="787" t="s">
        <v>1014</v>
      </c>
      <c r="I53" s="757" t="s">
        <v>1014</v>
      </c>
    </row>
    <row customHeight="1" ht="11.25" r="54" spans="1:9" x14ac:dyDescent="0.25">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customHeight="1" ht="11.25" r="55" spans="1:9" x14ac:dyDescent="0.25">
      <c r="A55" s="279" t="s">
        <v>154</v>
      </c>
      <c r="B55" s="785" t="s">
        <v>693</v>
      </c>
      <c r="C55" s="955" t="s">
        <v>679</v>
      </c>
      <c r="D55" s="956">
        <v>267.39926739926733</v>
      </c>
      <c r="E55" s="903">
        <v>267.39926739926733</v>
      </c>
      <c r="F55" s="957">
        <v>33371.428571428572</v>
      </c>
      <c r="G55" s="956">
        <v>2336</v>
      </c>
      <c r="H55" s="787">
        <v>2336</v>
      </c>
      <c r="I55" s="757">
        <v>280320.00000000006</v>
      </c>
    </row>
    <row customHeight="1" ht="11.25" r="56" spans="1:9" x14ac:dyDescent="0.25">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customHeight="1" ht="11.25" r="57" spans="1:9" x14ac:dyDescent="0.25">
      <c r="A57" s="279" t="s">
        <v>155</v>
      </c>
      <c r="B57" s="785" t="s">
        <v>693</v>
      </c>
      <c r="C57" s="955" t="s">
        <v>694</v>
      </c>
      <c r="D57" s="956">
        <v>83428.571428571435</v>
      </c>
      <c r="E57" s="903" t="s">
        <v>1014</v>
      </c>
      <c r="F57" s="957">
        <v>83428.571428571435</v>
      </c>
      <c r="G57" s="956">
        <v>700800</v>
      </c>
      <c r="H57" s="787" t="s">
        <v>1014</v>
      </c>
      <c r="I57" s="757">
        <v>700800</v>
      </c>
    </row>
    <row customHeight="1" ht="11.25" r="58" spans="1:9" x14ac:dyDescent="0.25">
      <c r="A58" s="279" t="s">
        <v>235</v>
      </c>
      <c r="B58" s="785" t="s">
        <v>693</v>
      </c>
      <c r="C58" s="955" t="s">
        <v>694</v>
      </c>
      <c r="D58" s="956">
        <v>50057.142857142855</v>
      </c>
      <c r="E58" s="903" t="s">
        <v>1014</v>
      </c>
      <c r="F58" s="957">
        <v>50057.142857142855</v>
      </c>
      <c r="G58" s="956">
        <v>420480.00000000006</v>
      </c>
      <c r="H58" s="787" t="s">
        <v>1014</v>
      </c>
      <c r="I58" s="757">
        <v>420480.00000000006</v>
      </c>
    </row>
    <row customHeight="1" ht="11.25" r="59" spans="1:9" x14ac:dyDescent="0.25">
      <c r="A59" s="279" t="s">
        <v>236</v>
      </c>
      <c r="B59" s="785" t="s">
        <v>693</v>
      </c>
      <c r="C59" s="955" t="s">
        <v>679</v>
      </c>
      <c r="D59" s="956">
        <v>510.48951048951039</v>
      </c>
      <c r="E59" s="903">
        <v>510.48951048951039</v>
      </c>
      <c r="F59" s="957">
        <v>333714.28571428574</v>
      </c>
      <c r="G59" s="956">
        <v>4459.636363636364</v>
      </c>
      <c r="H59" s="787">
        <v>4459.636363636364</v>
      </c>
      <c r="I59" s="757">
        <v>2803200</v>
      </c>
    </row>
    <row customHeight="1" ht="11.25" r="60" spans="1:9" x14ac:dyDescent="0.25">
      <c r="A60" s="279" t="s">
        <v>237</v>
      </c>
      <c r="B60" s="785" t="s">
        <v>695</v>
      </c>
      <c r="C60" s="955" t="s">
        <v>679</v>
      </c>
      <c r="D60" s="956" t="s">
        <v>1014</v>
      </c>
      <c r="E60" s="903" t="s">
        <v>1014</v>
      </c>
      <c r="F60" s="957" t="s">
        <v>1014</v>
      </c>
      <c r="G60" s="956" t="s">
        <v>1014</v>
      </c>
      <c r="H60" s="787" t="s">
        <v>1014</v>
      </c>
      <c r="I60" s="757" t="s">
        <v>1014</v>
      </c>
    </row>
    <row customHeight="1" ht="11.25" r="61" spans="1:9" x14ac:dyDescent="0.25">
      <c r="A61" s="279" t="s">
        <v>375</v>
      </c>
      <c r="B61" s="785" t="s">
        <v>695</v>
      </c>
      <c r="C61" s="955" t="s">
        <v>679</v>
      </c>
      <c r="D61" s="956" t="s">
        <v>1014</v>
      </c>
      <c r="E61" s="903" t="s">
        <v>1014</v>
      </c>
      <c r="F61" s="957" t="s">
        <v>1014</v>
      </c>
      <c r="G61" s="956" t="s">
        <v>1014</v>
      </c>
      <c r="H61" s="787" t="s">
        <v>1014</v>
      </c>
      <c r="I61" s="757" t="s">
        <v>1014</v>
      </c>
    </row>
    <row customHeight="1" ht="11.25" r="62" spans="1:9" x14ac:dyDescent="0.25">
      <c r="A62" s="279" t="s">
        <v>376</v>
      </c>
      <c r="B62" s="785" t="s">
        <v>1437</v>
      </c>
      <c r="C62" s="955" t="s">
        <v>679</v>
      </c>
      <c r="D62" s="956">
        <v>57.890563045202207</v>
      </c>
      <c r="E62" s="903">
        <v>57.890563045202207</v>
      </c>
      <c r="F62" s="957" t="s">
        <v>1014</v>
      </c>
      <c r="G62" s="956">
        <v>505.73195876288656</v>
      </c>
      <c r="H62" s="787">
        <v>505.73195876288656</v>
      </c>
      <c r="I62" s="757" t="s">
        <v>1014</v>
      </c>
    </row>
    <row customHeight="1" ht="11.25" r="63" spans="1:9" x14ac:dyDescent="0.25">
      <c r="A63" s="279" t="s">
        <v>377</v>
      </c>
      <c r="B63" s="785" t="s">
        <v>695</v>
      </c>
      <c r="C63" s="955" t="s">
        <v>679</v>
      </c>
      <c r="D63" s="956" t="s">
        <v>1014</v>
      </c>
      <c r="E63" s="903" t="s">
        <v>1014</v>
      </c>
      <c r="F63" s="957" t="s">
        <v>1014</v>
      </c>
      <c r="G63" s="956" t="s">
        <v>1014</v>
      </c>
      <c r="H63" s="787" t="s">
        <v>1014</v>
      </c>
      <c r="I63" s="757" t="s">
        <v>1014</v>
      </c>
    </row>
    <row customHeight="1" ht="11.25" r="64" spans="1:9" x14ac:dyDescent="0.25">
      <c r="A64" s="279" t="s">
        <v>244</v>
      </c>
      <c r="B64" s="785" t="s">
        <v>693</v>
      </c>
      <c r="C64" s="955" t="s">
        <v>694</v>
      </c>
      <c r="D64" s="956">
        <v>3509.6153846153838</v>
      </c>
      <c r="E64" s="903">
        <v>3509.6153846153838</v>
      </c>
      <c r="F64" s="957">
        <v>333714.28571428574</v>
      </c>
      <c r="G64" s="956">
        <v>30660</v>
      </c>
      <c r="H64" s="787">
        <v>30660</v>
      </c>
      <c r="I64" s="757">
        <v>2803200</v>
      </c>
    </row>
    <row customHeight="1" ht="11.25" r="65" spans="1:9" x14ac:dyDescent="0.25">
      <c r="A65" s="279" t="s">
        <v>245</v>
      </c>
      <c r="B65" s="785" t="s">
        <v>693</v>
      </c>
      <c r="C65" s="955" t="s">
        <v>694</v>
      </c>
      <c r="D65" s="956">
        <v>215.97633136094674</v>
      </c>
      <c r="E65" s="903">
        <v>215.97633136094674</v>
      </c>
      <c r="F65" s="957">
        <v>2920</v>
      </c>
      <c r="G65" s="956">
        <v>1886.7692307692309</v>
      </c>
      <c r="H65" s="787">
        <v>1886.7692307692309</v>
      </c>
      <c r="I65" s="757">
        <v>24528.000000000004</v>
      </c>
    </row>
    <row customHeight="1" ht="11.25" r="66" spans="1:9" x14ac:dyDescent="0.25">
      <c r="A66" s="279" t="s">
        <v>307</v>
      </c>
      <c r="B66" s="785" t="s">
        <v>693</v>
      </c>
      <c r="C66" s="955" t="s">
        <v>694</v>
      </c>
      <c r="D66" s="956">
        <v>83428.571428571435</v>
      </c>
      <c r="E66" s="903" t="s">
        <v>1014</v>
      </c>
      <c r="F66" s="957">
        <v>83428.571428571435</v>
      </c>
      <c r="G66" s="956">
        <v>700800</v>
      </c>
      <c r="H66" s="787" t="s">
        <v>1014</v>
      </c>
      <c r="I66" s="757">
        <v>700800</v>
      </c>
    </row>
    <row customHeight="1" ht="11.25" r="67" spans="1:9" x14ac:dyDescent="0.25">
      <c r="A67" s="279" t="s">
        <v>308</v>
      </c>
      <c r="B67" s="785" t="s">
        <v>693</v>
      </c>
      <c r="C67" s="955" t="s">
        <v>694</v>
      </c>
      <c r="D67" s="956">
        <v>3337.1428571428573</v>
      </c>
      <c r="E67" s="903" t="s">
        <v>1014</v>
      </c>
      <c r="F67" s="957">
        <v>3337.1428571428573</v>
      </c>
      <c r="G67" s="956">
        <v>28032.000000000004</v>
      </c>
      <c r="H67" s="787" t="s">
        <v>1014</v>
      </c>
      <c r="I67" s="757">
        <v>28032.000000000004</v>
      </c>
    </row>
    <row customHeight="1" ht="11.25" r="68" spans="1:9" x14ac:dyDescent="0.25">
      <c r="A68" s="279" t="s">
        <v>238</v>
      </c>
      <c r="B68" s="785" t="s">
        <v>693</v>
      </c>
      <c r="C68" s="955" t="s">
        <v>694</v>
      </c>
      <c r="D68" s="956">
        <v>33371.428571428572</v>
      </c>
      <c r="E68" s="903" t="s">
        <v>1014</v>
      </c>
      <c r="F68" s="957">
        <v>33371.428571428572</v>
      </c>
      <c r="G68" s="956">
        <v>280320.00000000006</v>
      </c>
      <c r="H68" s="787" t="s">
        <v>1014</v>
      </c>
      <c r="I68" s="757">
        <v>280320.00000000006</v>
      </c>
    </row>
    <row customHeight="1" ht="11.25" r="69" spans="1:9" x14ac:dyDescent="0.25">
      <c r="A69" s="279" t="s">
        <v>1002</v>
      </c>
      <c r="B69" s="785" t="s">
        <v>695</v>
      </c>
      <c r="C69" s="955" t="s">
        <v>679</v>
      </c>
      <c r="D69" s="956" t="s">
        <v>1014</v>
      </c>
      <c r="E69" s="903" t="s">
        <v>1014</v>
      </c>
      <c r="F69" s="957" t="s">
        <v>1014</v>
      </c>
      <c r="G69" s="956" t="s">
        <v>1014</v>
      </c>
      <c r="H69" s="787" t="s">
        <v>1014</v>
      </c>
      <c r="I69" s="757" t="s">
        <v>1014</v>
      </c>
    </row>
    <row customHeight="1" ht="11.25" r="70" spans="1:9" x14ac:dyDescent="0.25">
      <c r="A70" s="279" t="s">
        <v>107</v>
      </c>
      <c r="B70" s="785" t="s">
        <v>695</v>
      </c>
      <c r="C70" s="955" t="s">
        <v>679</v>
      </c>
      <c r="D70" s="956" t="s">
        <v>1014</v>
      </c>
      <c r="E70" s="903" t="s">
        <v>1014</v>
      </c>
      <c r="F70" s="957" t="s">
        <v>1014</v>
      </c>
      <c r="G70" s="956" t="s">
        <v>1014</v>
      </c>
      <c r="H70" s="787" t="s">
        <v>1014</v>
      </c>
      <c r="I70" s="757" t="s">
        <v>1014</v>
      </c>
    </row>
    <row customHeight="1" ht="11.25" r="71" spans="1:9" x14ac:dyDescent="0.25">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customHeight="1" ht="11.25" r="72" spans="1:9" x14ac:dyDescent="0.25">
      <c r="A72" s="279" t="s">
        <v>309</v>
      </c>
      <c r="B72" s="785" t="s">
        <v>693</v>
      </c>
      <c r="C72" s="955" t="s">
        <v>694</v>
      </c>
      <c r="D72" s="956">
        <v>1403.8461538461536</v>
      </c>
      <c r="E72" s="903">
        <v>1403.8461538461536</v>
      </c>
      <c r="F72" s="957">
        <v>8342.8571428571431</v>
      </c>
      <c r="G72" s="956">
        <v>12264</v>
      </c>
      <c r="H72" s="787">
        <v>12264</v>
      </c>
      <c r="I72" s="757">
        <v>70080.000000000015</v>
      </c>
    </row>
    <row customHeight="1" ht="11.25" r="73" spans="1:9" x14ac:dyDescent="0.25">
      <c r="A73" s="279" t="s">
        <v>1004</v>
      </c>
      <c r="B73" s="785" t="s">
        <v>695</v>
      </c>
      <c r="C73" s="955" t="s">
        <v>679</v>
      </c>
      <c r="D73" s="956" t="s">
        <v>1014</v>
      </c>
      <c r="E73" s="903" t="s">
        <v>1014</v>
      </c>
      <c r="F73" s="957" t="s">
        <v>1014</v>
      </c>
      <c r="G73" s="956" t="s">
        <v>1014</v>
      </c>
      <c r="H73" s="787" t="s">
        <v>1014</v>
      </c>
      <c r="I73" s="757" t="s">
        <v>1014</v>
      </c>
    </row>
    <row customHeight="1" ht="11.25" r="74" spans="1:9" x14ac:dyDescent="0.25">
      <c r="A74" s="279" t="s">
        <v>1005</v>
      </c>
      <c r="B74" s="785" t="s">
        <v>695</v>
      </c>
      <c r="C74" s="955" t="s">
        <v>679</v>
      </c>
      <c r="D74" s="956" t="s">
        <v>1014</v>
      </c>
      <c r="E74" s="903" t="s">
        <v>1014</v>
      </c>
      <c r="F74" s="957" t="s">
        <v>1014</v>
      </c>
      <c r="G74" s="956" t="s">
        <v>1014</v>
      </c>
      <c r="H74" s="787" t="s">
        <v>1014</v>
      </c>
      <c r="I74" s="757" t="s">
        <v>1014</v>
      </c>
    </row>
    <row customHeight="1" ht="11.25" r="75" spans="1:9" x14ac:dyDescent="0.25">
      <c r="A75" s="279" t="s">
        <v>1007</v>
      </c>
      <c r="B75" s="785" t="s">
        <v>695</v>
      </c>
      <c r="C75" s="955" t="s">
        <v>679</v>
      </c>
      <c r="D75" s="956" t="s">
        <v>1014</v>
      </c>
      <c r="E75" s="903" t="s">
        <v>1014</v>
      </c>
      <c r="F75" s="957" t="s">
        <v>1014</v>
      </c>
      <c r="G75" s="956" t="s">
        <v>1014</v>
      </c>
      <c r="H75" s="787" t="s">
        <v>1014</v>
      </c>
      <c r="I75" s="757" t="s">
        <v>1014</v>
      </c>
    </row>
    <row customHeight="1" ht="11.25" r="76" spans="1:9" x14ac:dyDescent="0.25">
      <c r="A76" s="279" t="s">
        <v>1006</v>
      </c>
      <c r="B76" s="785" t="s">
        <v>695</v>
      </c>
      <c r="C76" s="955" t="s">
        <v>679</v>
      </c>
      <c r="D76" s="956" t="s">
        <v>1014</v>
      </c>
      <c r="E76" s="903" t="s">
        <v>1014</v>
      </c>
      <c r="F76" s="957" t="s">
        <v>1014</v>
      </c>
      <c r="G76" s="956" t="s">
        <v>1014</v>
      </c>
      <c r="H76" s="787" t="s">
        <v>1014</v>
      </c>
      <c r="I76" s="757" t="s">
        <v>1014</v>
      </c>
    </row>
    <row customHeight="1" ht="11.25" r="77" spans="1:9" x14ac:dyDescent="0.25">
      <c r="A77" s="305" t="s">
        <v>108</v>
      </c>
      <c r="B77" s="785" t="s">
        <v>695</v>
      </c>
      <c r="C77" s="955" t="s">
        <v>679</v>
      </c>
      <c r="D77" s="956" t="s">
        <v>1014</v>
      </c>
      <c r="E77" s="903" t="s">
        <v>1014</v>
      </c>
      <c r="F77" s="957" t="s">
        <v>1014</v>
      </c>
      <c r="G77" s="956" t="s">
        <v>1014</v>
      </c>
      <c r="H77" s="787" t="s">
        <v>1014</v>
      </c>
      <c r="I77" s="757" t="s">
        <v>1014</v>
      </c>
    </row>
    <row customHeight="1" ht="11.25" r="78" spans="1:9" x14ac:dyDescent="0.25">
      <c r="A78" s="279" t="s">
        <v>310</v>
      </c>
      <c r="B78" s="785" t="s">
        <v>695</v>
      </c>
      <c r="C78" s="955" t="s">
        <v>679</v>
      </c>
      <c r="D78" s="956" t="s">
        <v>1014</v>
      </c>
      <c r="E78" s="903" t="s">
        <v>1014</v>
      </c>
      <c r="F78" s="957" t="s">
        <v>1014</v>
      </c>
      <c r="G78" s="956" t="s">
        <v>1014</v>
      </c>
      <c r="H78" s="787" t="s">
        <v>1014</v>
      </c>
      <c r="I78" s="757" t="s">
        <v>1014</v>
      </c>
    </row>
    <row customHeight="1" ht="11.25" r="79" spans="1:9" x14ac:dyDescent="0.25">
      <c r="A79" s="305" t="s">
        <v>109</v>
      </c>
      <c r="B79" s="785" t="s">
        <v>695</v>
      </c>
      <c r="C79" s="955" t="s">
        <v>679</v>
      </c>
      <c r="D79" s="956" t="s">
        <v>1014</v>
      </c>
      <c r="E79" s="903" t="s">
        <v>1014</v>
      </c>
      <c r="F79" s="957" t="s">
        <v>1014</v>
      </c>
      <c r="G79" s="956" t="s">
        <v>1014</v>
      </c>
      <c r="H79" s="787" t="s">
        <v>1014</v>
      </c>
      <c r="I79" s="757" t="s">
        <v>1014</v>
      </c>
    </row>
    <row customHeight="1" ht="11.25" r="80" spans="1:9" x14ac:dyDescent="0.25">
      <c r="A80" s="305" t="s">
        <v>110</v>
      </c>
      <c r="B80" s="785" t="s">
        <v>695</v>
      </c>
      <c r="C80" s="955" t="s">
        <v>679</v>
      </c>
      <c r="D80" s="956" t="s">
        <v>1014</v>
      </c>
      <c r="E80" s="903" t="s">
        <v>1014</v>
      </c>
      <c r="F80" s="957" t="s">
        <v>1014</v>
      </c>
      <c r="G80" s="956" t="s">
        <v>1014</v>
      </c>
      <c r="H80" s="787" t="s">
        <v>1014</v>
      </c>
      <c r="I80" s="757" t="s">
        <v>1014</v>
      </c>
    </row>
    <row customHeight="1" ht="11.25" r="81" spans="1:9" x14ac:dyDescent="0.25">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customHeight="1" ht="11.25" r="82" spans="1:9" x14ac:dyDescent="0.25">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customHeight="1" ht="11.25" r="83" spans="1:9" x14ac:dyDescent="0.25">
      <c r="A83" s="279" t="s">
        <v>111</v>
      </c>
      <c r="B83" s="785" t="s">
        <v>695</v>
      </c>
      <c r="C83" s="955" t="s">
        <v>679</v>
      </c>
      <c r="D83" s="956" t="s">
        <v>1014</v>
      </c>
      <c r="E83" s="903" t="s">
        <v>1014</v>
      </c>
      <c r="F83" s="957" t="s">
        <v>1014</v>
      </c>
      <c r="G83" s="956" t="s">
        <v>1014</v>
      </c>
      <c r="H83" s="787" t="s">
        <v>1014</v>
      </c>
      <c r="I83" s="757" t="s">
        <v>1014</v>
      </c>
    </row>
    <row customHeight="1" ht="11.25" r="84" spans="1:9" x14ac:dyDescent="0.25">
      <c r="A84" s="279" t="s">
        <v>384</v>
      </c>
      <c r="B84" s="785" t="s">
        <v>1437</v>
      </c>
      <c r="C84" s="955" t="s">
        <v>679</v>
      </c>
      <c r="D84" s="956" t="s">
        <v>1014</v>
      </c>
      <c r="E84" s="903" t="s">
        <v>1014</v>
      </c>
      <c r="F84" s="957" t="s">
        <v>1014</v>
      </c>
      <c r="G84" s="956" t="s">
        <v>1014</v>
      </c>
      <c r="H84" s="787" t="s">
        <v>1014</v>
      </c>
      <c r="I84" s="757" t="s">
        <v>1014</v>
      </c>
    </row>
    <row customHeight="1" ht="11.25" r="85" spans="1:9" x14ac:dyDescent="0.25">
      <c r="A85" s="279" t="s">
        <v>350</v>
      </c>
      <c r="B85" s="785" t="s">
        <v>695</v>
      </c>
      <c r="C85" s="955" t="s">
        <v>679</v>
      </c>
      <c r="D85" s="956" t="s">
        <v>1014</v>
      </c>
      <c r="E85" s="903" t="s">
        <v>1014</v>
      </c>
      <c r="F85" s="957" t="s">
        <v>1014</v>
      </c>
      <c r="G85" s="956" t="s">
        <v>1014</v>
      </c>
      <c r="H85" s="787" t="s">
        <v>1014</v>
      </c>
      <c r="I85" s="757" t="s">
        <v>1014</v>
      </c>
    </row>
    <row customHeight="1" ht="11.25" r="86" spans="1:9" x14ac:dyDescent="0.25">
      <c r="A86" s="279" t="s">
        <v>36</v>
      </c>
      <c r="B86" s="785" t="s">
        <v>693</v>
      </c>
      <c r="C86" s="955" t="s">
        <v>694</v>
      </c>
      <c r="D86" s="956" t="s">
        <v>1014</v>
      </c>
      <c r="E86" s="903" t="s">
        <v>1014</v>
      </c>
      <c r="F86" s="957" t="s">
        <v>1014</v>
      </c>
      <c r="G86" s="956" t="s">
        <v>1014</v>
      </c>
      <c r="H86" s="787" t="s">
        <v>1014</v>
      </c>
      <c r="I86" s="757" t="s">
        <v>1014</v>
      </c>
    </row>
    <row customHeight="1" ht="11.25" r="87" spans="1:9" x14ac:dyDescent="0.25">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customHeight="1" ht="11.25" r="88" spans="1:9" x14ac:dyDescent="0.25">
      <c r="A88" s="279" t="s">
        <v>352</v>
      </c>
      <c r="B88" s="785" t="s">
        <v>695</v>
      </c>
      <c r="C88" s="955" t="s">
        <v>679</v>
      </c>
      <c r="D88" s="956" t="s">
        <v>1014</v>
      </c>
      <c r="E88" s="903" t="s">
        <v>1014</v>
      </c>
      <c r="F88" s="957" t="s">
        <v>1014</v>
      </c>
      <c r="G88" s="956" t="s">
        <v>1014</v>
      </c>
      <c r="H88" s="787" t="s">
        <v>1014</v>
      </c>
      <c r="I88" s="757" t="s">
        <v>1014</v>
      </c>
    </row>
    <row customHeight="1" ht="11.25" r="89" spans="1:9" x14ac:dyDescent="0.25">
      <c r="A89" s="279" t="s">
        <v>353</v>
      </c>
      <c r="B89" s="785" t="s">
        <v>693</v>
      </c>
      <c r="C89" s="955" t="s">
        <v>679</v>
      </c>
      <c r="D89" s="956">
        <v>66742.857142857145</v>
      </c>
      <c r="E89" s="903" t="s">
        <v>1014</v>
      </c>
      <c r="F89" s="957">
        <v>66742.857142857145</v>
      </c>
      <c r="G89" s="956">
        <v>560640.00000000012</v>
      </c>
      <c r="H89" s="787" t="s">
        <v>1014</v>
      </c>
      <c r="I89" s="757">
        <v>560640.00000000012</v>
      </c>
    </row>
    <row customHeight="1" ht="11.25" r="90" spans="1:9" x14ac:dyDescent="0.25">
      <c r="A90" s="279" t="s">
        <v>112</v>
      </c>
      <c r="B90" s="785" t="s">
        <v>695</v>
      </c>
      <c r="C90" s="955" t="s">
        <v>679</v>
      </c>
      <c r="D90" s="956" t="s">
        <v>1014</v>
      </c>
      <c r="E90" s="903" t="s">
        <v>1014</v>
      </c>
      <c r="F90" s="957" t="s">
        <v>1014</v>
      </c>
      <c r="G90" s="956" t="s">
        <v>1014</v>
      </c>
      <c r="H90" s="787" t="s">
        <v>1014</v>
      </c>
      <c r="I90" s="757" t="s">
        <v>1014</v>
      </c>
    </row>
    <row customHeight="1" ht="11.25" r="91" spans="1:9" x14ac:dyDescent="0.25">
      <c r="A91" s="279" t="s">
        <v>354</v>
      </c>
      <c r="B91" s="785" t="s">
        <v>1437</v>
      </c>
      <c r="C91" s="955" t="s">
        <v>679</v>
      </c>
      <c r="D91" s="956">
        <v>4.3195266272189343</v>
      </c>
      <c r="E91" s="903">
        <v>4.3195266272189343</v>
      </c>
      <c r="F91" s="957" t="s">
        <v>1014</v>
      </c>
      <c r="G91" s="956">
        <v>37.735384615384618</v>
      </c>
      <c r="H91" s="787">
        <v>37.735384615384618</v>
      </c>
      <c r="I91" s="757" t="s">
        <v>1014</v>
      </c>
    </row>
    <row customHeight="1" ht="11.25" r="92" spans="1:9" x14ac:dyDescent="0.25">
      <c r="A92" s="279" t="s">
        <v>355</v>
      </c>
      <c r="B92" s="785" t="s">
        <v>1437</v>
      </c>
      <c r="C92" s="955" t="s">
        <v>679</v>
      </c>
      <c r="D92" s="956">
        <v>2.1597633136094672</v>
      </c>
      <c r="E92" s="903">
        <v>2.1597633136094672</v>
      </c>
      <c r="F92" s="957" t="s">
        <v>1014</v>
      </c>
      <c r="G92" s="956">
        <v>18.867692307692309</v>
      </c>
      <c r="H92" s="787">
        <v>18.867692307692309</v>
      </c>
      <c r="I92" s="757" t="s">
        <v>1014</v>
      </c>
    </row>
    <row customHeight="1" ht="11.25" r="93" spans="1:9" x14ac:dyDescent="0.25">
      <c r="A93" s="279" t="s">
        <v>385</v>
      </c>
      <c r="B93" s="785" t="s">
        <v>1437</v>
      </c>
      <c r="C93" s="955" t="s">
        <v>679</v>
      </c>
      <c r="D93" s="956">
        <v>12.20735785953177</v>
      </c>
      <c r="E93" s="903">
        <v>12.20735785953177</v>
      </c>
      <c r="F93" s="957" t="s">
        <v>1014</v>
      </c>
      <c r="G93" s="956">
        <v>106.64347826086956</v>
      </c>
      <c r="H93" s="787">
        <v>106.64347826086956</v>
      </c>
      <c r="I93" s="757" t="s">
        <v>1014</v>
      </c>
    </row>
    <row customHeight="1" ht="11.25" r="94" spans="1:9" x14ac:dyDescent="0.25">
      <c r="A94" s="279" t="s">
        <v>356</v>
      </c>
      <c r="B94" s="785" t="s">
        <v>1437</v>
      </c>
      <c r="C94" s="955" t="s">
        <v>679</v>
      </c>
      <c r="D94" s="956">
        <v>255.2447552447552</v>
      </c>
      <c r="E94" s="903">
        <v>255.2447552447552</v>
      </c>
      <c r="F94" s="957" t="s">
        <v>1014</v>
      </c>
      <c r="G94" s="956">
        <v>2229.818181818182</v>
      </c>
      <c r="H94" s="787">
        <v>2229.818181818182</v>
      </c>
      <c r="I94" s="757" t="s">
        <v>1014</v>
      </c>
    </row>
    <row customHeight="1" ht="11.25" r="95" spans="1:9" x14ac:dyDescent="0.25">
      <c r="A95" s="279" t="s">
        <v>378</v>
      </c>
      <c r="B95" s="785" t="s">
        <v>695</v>
      </c>
      <c r="C95" s="955" t="s">
        <v>679</v>
      </c>
      <c r="D95" s="956" t="s">
        <v>1014</v>
      </c>
      <c r="E95" s="903" t="s">
        <v>1014</v>
      </c>
      <c r="F95" s="957" t="s">
        <v>1014</v>
      </c>
      <c r="G95" s="956" t="s">
        <v>1014</v>
      </c>
      <c r="H95" s="787" t="s">
        <v>1014</v>
      </c>
      <c r="I95" s="757" t="s">
        <v>1014</v>
      </c>
    </row>
    <row customHeight="1" ht="11.25" r="96" spans="1:9" x14ac:dyDescent="0.25">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customHeight="1" ht="11.25" r="97" spans="1:9" x14ac:dyDescent="0.25">
      <c r="A97" s="279" t="s">
        <v>113</v>
      </c>
      <c r="B97" s="785" t="s">
        <v>695</v>
      </c>
      <c r="C97" s="955" t="s">
        <v>679</v>
      </c>
      <c r="D97" s="956" t="s">
        <v>1014</v>
      </c>
      <c r="E97" s="903" t="s">
        <v>1014</v>
      </c>
      <c r="F97" s="957" t="s">
        <v>1014</v>
      </c>
      <c r="G97" s="956" t="s">
        <v>1014</v>
      </c>
      <c r="H97" s="787" t="s">
        <v>1014</v>
      </c>
      <c r="I97" s="757" t="s">
        <v>1014</v>
      </c>
    </row>
    <row customHeight="1" ht="11.25" r="98" spans="1:9" x14ac:dyDescent="0.25">
      <c r="A98" s="279" t="s">
        <v>358</v>
      </c>
      <c r="B98" s="785" t="s">
        <v>695</v>
      </c>
      <c r="C98" s="955" t="s">
        <v>679</v>
      </c>
      <c r="D98" s="956" t="s">
        <v>1014</v>
      </c>
      <c r="E98" s="903" t="s">
        <v>1014</v>
      </c>
      <c r="F98" s="957" t="s">
        <v>1014</v>
      </c>
      <c r="G98" s="956" t="s">
        <v>1014</v>
      </c>
      <c r="H98" s="787" t="s">
        <v>1014</v>
      </c>
      <c r="I98" s="757" t="s">
        <v>1014</v>
      </c>
    </row>
    <row customHeight="1" ht="11.25" r="99" spans="1:9" x14ac:dyDescent="0.25">
      <c r="A99" s="279" t="s">
        <v>114</v>
      </c>
      <c r="B99" s="785" t="s">
        <v>695</v>
      </c>
      <c r="C99" s="955" t="s">
        <v>694</v>
      </c>
      <c r="D99" s="956" t="s">
        <v>1014</v>
      </c>
      <c r="E99" s="903" t="s">
        <v>1014</v>
      </c>
      <c r="F99" s="957" t="s">
        <v>1014</v>
      </c>
      <c r="G99" s="956" t="s">
        <v>1014</v>
      </c>
      <c r="H99" s="787" t="s">
        <v>1014</v>
      </c>
      <c r="I99" s="757" t="s">
        <v>1014</v>
      </c>
    </row>
    <row customHeight="1" ht="11.25" r="100" spans="1:9" x14ac:dyDescent="0.25">
      <c r="A100" s="279" t="s">
        <v>359</v>
      </c>
      <c r="B100" s="785" t="s">
        <v>695</v>
      </c>
      <c r="C100" s="955" t="s">
        <v>679</v>
      </c>
      <c r="D100" s="956" t="s">
        <v>1014</v>
      </c>
      <c r="E100" s="903" t="s">
        <v>1014</v>
      </c>
      <c r="F100" s="957" t="s">
        <v>1014</v>
      </c>
      <c r="G100" s="956" t="s">
        <v>1014</v>
      </c>
      <c r="H100" s="787" t="s">
        <v>1014</v>
      </c>
      <c r="I100" s="757" t="s">
        <v>1014</v>
      </c>
    </row>
    <row customHeight="1" ht="11.25" r="101" spans="1:9" x14ac:dyDescent="0.25">
      <c r="A101" s="279" t="s">
        <v>360</v>
      </c>
      <c r="B101" s="785" t="s">
        <v>695</v>
      </c>
      <c r="C101" s="955" t="s">
        <v>679</v>
      </c>
      <c r="D101" s="956" t="s">
        <v>1014</v>
      </c>
      <c r="E101" s="903" t="s">
        <v>1014</v>
      </c>
      <c r="F101" s="957" t="s">
        <v>1014</v>
      </c>
      <c r="G101" s="956" t="s">
        <v>1014</v>
      </c>
      <c r="H101" s="787" t="s">
        <v>1014</v>
      </c>
      <c r="I101" s="757" t="s">
        <v>1014</v>
      </c>
    </row>
    <row customHeight="1" ht="11.25" r="102" spans="1:9" x14ac:dyDescent="0.25">
      <c r="A102" s="279" t="s">
        <v>361</v>
      </c>
      <c r="B102" s="785" t="s">
        <v>695</v>
      </c>
      <c r="C102" s="955" t="s">
        <v>679</v>
      </c>
      <c r="D102" s="956" t="s">
        <v>1014</v>
      </c>
      <c r="E102" s="903" t="s">
        <v>1014</v>
      </c>
      <c r="F102" s="957" t="s">
        <v>1014</v>
      </c>
      <c r="G102" s="956" t="s">
        <v>1014</v>
      </c>
      <c r="H102" s="787" t="s">
        <v>1014</v>
      </c>
      <c r="I102" s="757" t="s">
        <v>1014</v>
      </c>
    </row>
    <row customHeight="1" ht="11.25" r="103" spans="1:9" x14ac:dyDescent="0.25">
      <c r="A103" s="279" t="s">
        <v>363</v>
      </c>
      <c r="B103" s="785" t="s">
        <v>693</v>
      </c>
      <c r="C103" s="955" t="s">
        <v>694</v>
      </c>
      <c r="D103" s="956">
        <v>2085714.2857142857</v>
      </c>
      <c r="E103" s="903" t="s">
        <v>1014</v>
      </c>
      <c r="F103" s="957">
        <v>2085714.2857142857</v>
      </c>
      <c r="G103" s="956">
        <v>17520000</v>
      </c>
      <c r="H103" s="787" t="s">
        <v>1014</v>
      </c>
      <c r="I103" s="757">
        <v>17520000</v>
      </c>
    </row>
    <row customHeight="1" ht="11.25" r="104" spans="1:9" x14ac:dyDescent="0.25">
      <c r="A104" s="279" t="s">
        <v>364</v>
      </c>
      <c r="B104" s="785" t="s">
        <v>693</v>
      </c>
      <c r="C104" s="955" t="s">
        <v>694</v>
      </c>
      <c r="D104" s="956">
        <v>1251428.5714285714</v>
      </c>
      <c r="E104" s="903" t="s">
        <v>1014</v>
      </c>
      <c r="F104" s="957">
        <v>1251428.5714285714</v>
      </c>
      <c r="G104" s="956">
        <v>10512000.000000002</v>
      </c>
      <c r="H104" s="787" t="s">
        <v>1014</v>
      </c>
      <c r="I104" s="757">
        <v>10512000.000000002</v>
      </c>
    </row>
    <row customHeight="1" ht="11.25" r="105" spans="1:9" x14ac:dyDescent="0.25">
      <c r="A105" s="279" t="s">
        <v>365</v>
      </c>
      <c r="B105" s="785" t="s">
        <v>695</v>
      </c>
      <c r="C105" s="955" t="s">
        <v>679</v>
      </c>
      <c r="D105" s="956" t="s">
        <v>1014</v>
      </c>
      <c r="E105" s="903" t="s">
        <v>1014</v>
      </c>
      <c r="F105" s="957" t="s">
        <v>1014</v>
      </c>
      <c r="G105" s="956" t="s">
        <v>1014</v>
      </c>
      <c r="H105" s="787" t="s">
        <v>1014</v>
      </c>
      <c r="I105" s="757" t="s">
        <v>1014</v>
      </c>
    </row>
    <row customHeight="1" ht="11.25" r="106" spans="1:9" x14ac:dyDescent="0.25">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customHeight="1" ht="11.25" r="107" spans="1:9" x14ac:dyDescent="0.25">
      <c r="A107" s="279" t="s">
        <v>362</v>
      </c>
      <c r="B107" s="785" t="s">
        <v>693</v>
      </c>
      <c r="C107" s="955" t="s">
        <v>694</v>
      </c>
      <c r="D107" s="956">
        <v>202777.77777777775</v>
      </c>
      <c r="E107" s="903">
        <v>202777.77777777775</v>
      </c>
      <c r="F107" s="957">
        <v>250285.71428571426</v>
      </c>
      <c r="G107" s="956">
        <v>2102400</v>
      </c>
      <c r="H107" s="787">
        <v>4905600</v>
      </c>
      <c r="I107" s="757">
        <v>2102400</v>
      </c>
    </row>
    <row customHeight="1" ht="11.25" r="108" spans="1:9" x14ac:dyDescent="0.25">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customHeight="1" ht="11.25" r="109" spans="1:9" x14ac:dyDescent="0.25">
      <c r="A109" s="279" t="s">
        <v>632</v>
      </c>
      <c r="B109" s="785" t="s">
        <v>693</v>
      </c>
      <c r="C109" s="955" t="s">
        <v>679</v>
      </c>
      <c r="D109" s="956">
        <v>6674.2857142857147</v>
      </c>
      <c r="E109" s="903" t="s">
        <v>1014</v>
      </c>
      <c r="F109" s="957">
        <v>6674.2857142857147</v>
      </c>
      <c r="G109" s="956">
        <v>56064.000000000007</v>
      </c>
      <c r="H109" s="787" t="s">
        <v>1014</v>
      </c>
      <c r="I109" s="757">
        <v>56064.000000000007</v>
      </c>
    </row>
    <row customHeight="1" ht="11.25" r="110" spans="1:9" x14ac:dyDescent="0.25">
      <c r="A110" s="279" t="s">
        <v>506</v>
      </c>
      <c r="B110" s="785" t="s">
        <v>695</v>
      </c>
      <c r="C110" s="955" t="s">
        <v>679</v>
      </c>
      <c r="D110" s="956" t="s">
        <v>1014</v>
      </c>
      <c r="E110" s="903" t="s">
        <v>1014</v>
      </c>
      <c r="F110" s="957" t="s">
        <v>1014</v>
      </c>
      <c r="G110" s="956" t="s">
        <v>1014</v>
      </c>
      <c r="H110" s="787" t="s">
        <v>1014</v>
      </c>
      <c r="I110" s="757" t="s">
        <v>1014</v>
      </c>
    </row>
    <row customHeight="1" ht="11.25" r="111" spans="1:9" x14ac:dyDescent="0.25">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customHeight="1" ht="11.25" r="112" spans="1:9" x14ac:dyDescent="0.25">
      <c r="A112" s="279" t="s">
        <v>866</v>
      </c>
      <c r="B112" s="785" t="s">
        <v>695</v>
      </c>
      <c r="C112" s="955" t="s">
        <v>679</v>
      </c>
      <c r="D112" s="956" t="s">
        <v>1014</v>
      </c>
      <c r="E112" s="903" t="s">
        <v>1014</v>
      </c>
      <c r="F112" s="957" t="s">
        <v>1014</v>
      </c>
      <c r="G112" s="956" t="s">
        <v>1014</v>
      </c>
      <c r="H112" s="787" t="s">
        <v>1014</v>
      </c>
      <c r="I112" s="757" t="s">
        <v>1014</v>
      </c>
    </row>
    <row customHeight="1" ht="11.25" r="113" spans="1:9" x14ac:dyDescent="0.25">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customHeight="1" ht="11.25" r="114" spans="1:9" x14ac:dyDescent="0.25">
      <c r="A114" s="305" t="s">
        <v>116</v>
      </c>
      <c r="B114" s="785" t="s">
        <v>695</v>
      </c>
      <c r="C114" s="955" t="s">
        <v>694</v>
      </c>
      <c r="D114" s="956" t="s">
        <v>1014</v>
      </c>
      <c r="E114" s="903" t="s">
        <v>1014</v>
      </c>
      <c r="F114" s="957" t="s">
        <v>1014</v>
      </c>
      <c r="G114" s="956" t="s">
        <v>1014</v>
      </c>
      <c r="H114" s="787" t="s">
        <v>1014</v>
      </c>
      <c r="I114" s="757" t="s">
        <v>1014</v>
      </c>
    </row>
    <row customHeight="1" ht="11.25" r="115" spans="1:9" x14ac:dyDescent="0.25">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customHeight="1" ht="11.25" r="116" spans="1:9" x14ac:dyDescent="0.25">
      <c r="A116" s="305" t="s">
        <v>118</v>
      </c>
      <c r="B116" s="785" t="s">
        <v>695</v>
      </c>
      <c r="C116" s="955" t="s">
        <v>679</v>
      </c>
      <c r="D116" s="956" t="s">
        <v>1014</v>
      </c>
      <c r="E116" s="903" t="s">
        <v>1014</v>
      </c>
      <c r="F116" s="957" t="s">
        <v>1014</v>
      </c>
      <c r="G116" s="956" t="s">
        <v>1014</v>
      </c>
      <c r="H116" s="787" t="s">
        <v>1014</v>
      </c>
      <c r="I116" s="757" t="s">
        <v>1014</v>
      </c>
    </row>
    <row customHeight="1" ht="11.25" r="117" spans="1:9" x14ac:dyDescent="0.25">
      <c r="A117" s="305" t="s">
        <v>119</v>
      </c>
      <c r="B117" s="785" t="s">
        <v>695</v>
      </c>
      <c r="C117" s="955" t="s">
        <v>679</v>
      </c>
      <c r="D117" s="956" t="s">
        <v>1014</v>
      </c>
      <c r="E117" s="903" t="s">
        <v>1014</v>
      </c>
      <c r="F117" s="957" t="s">
        <v>1014</v>
      </c>
      <c r="G117" s="956" t="s">
        <v>1014</v>
      </c>
      <c r="H117" s="787" t="s">
        <v>1014</v>
      </c>
      <c r="I117" s="757" t="s">
        <v>1014</v>
      </c>
    </row>
    <row customHeight="1" ht="11.25" r="118" spans="1:9" x14ac:dyDescent="0.25">
      <c r="A118" s="279" t="s">
        <v>508</v>
      </c>
      <c r="B118" s="785" t="s">
        <v>695</v>
      </c>
      <c r="C118" s="955" t="s">
        <v>679</v>
      </c>
      <c r="D118" s="956" t="s">
        <v>1014</v>
      </c>
      <c r="E118" s="903" t="s">
        <v>1014</v>
      </c>
      <c r="F118" s="957" t="s">
        <v>1014</v>
      </c>
      <c r="G118" s="956" t="s">
        <v>1014</v>
      </c>
      <c r="H118" s="787" t="s">
        <v>1014</v>
      </c>
      <c r="I118" s="757" t="s">
        <v>1014</v>
      </c>
    </row>
    <row customHeight="1" ht="11.25" r="119" spans="1:9" x14ac:dyDescent="0.25">
      <c r="A119" s="305" t="s">
        <v>120</v>
      </c>
      <c r="B119" s="785" t="s">
        <v>695</v>
      </c>
      <c r="C119" s="955" t="s">
        <v>679</v>
      </c>
      <c r="D119" s="956" t="s">
        <v>1014</v>
      </c>
      <c r="E119" s="903" t="s">
        <v>1014</v>
      </c>
      <c r="F119" s="957" t="s">
        <v>1014</v>
      </c>
      <c r="G119" s="956" t="s">
        <v>1014</v>
      </c>
      <c r="H119" s="787" t="s">
        <v>1014</v>
      </c>
      <c r="I119" s="757" t="s">
        <v>1014</v>
      </c>
    </row>
    <row customHeight="1" ht="11.25" r="120" spans="1:9" x14ac:dyDescent="0.25">
      <c r="A120" s="279" t="s">
        <v>241</v>
      </c>
      <c r="B120" s="785" t="s">
        <v>695</v>
      </c>
      <c r="C120" s="955" t="s">
        <v>679</v>
      </c>
      <c r="D120" s="956" t="s">
        <v>1014</v>
      </c>
      <c r="E120" s="903" t="s">
        <v>1014</v>
      </c>
      <c r="F120" s="957" t="s">
        <v>1014</v>
      </c>
      <c r="G120" s="956" t="s">
        <v>1014</v>
      </c>
      <c r="H120" s="787" t="s">
        <v>1014</v>
      </c>
      <c r="I120" s="757" t="s">
        <v>1014</v>
      </c>
    </row>
    <row customHeight="1" ht="11.25" r="121" spans="1:9" x14ac:dyDescent="0.25">
      <c r="A121" s="279" t="s">
        <v>509</v>
      </c>
      <c r="B121" s="785" t="s">
        <v>693</v>
      </c>
      <c r="C121" s="955" t="s">
        <v>679</v>
      </c>
      <c r="D121" s="956">
        <v>66742.857142857145</v>
      </c>
      <c r="E121" s="903" t="s">
        <v>1014</v>
      </c>
      <c r="F121" s="957">
        <v>66742.857142857145</v>
      </c>
      <c r="G121" s="956">
        <v>560640.00000000012</v>
      </c>
      <c r="H121" s="787" t="s">
        <v>1014</v>
      </c>
      <c r="I121" s="757">
        <v>560640.00000000012</v>
      </c>
    </row>
    <row customHeight="1" ht="11.25" r="122" spans="1:9" x14ac:dyDescent="0.25">
      <c r="A122" s="279" t="s">
        <v>510</v>
      </c>
      <c r="B122" s="785" t="s">
        <v>695</v>
      </c>
      <c r="C122" s="955" t="s">
        <v>679</v>
      </c>
      <c r="D122" s="956" t="s">
        <v>1014</v>
      </c>
      <c r="E122" s="903" t="s">
        <v>1014</v>
      </c>
      <c r="F122" s="957" t="s">
        <v>1014</v>
      </c>
      <c r="G122" s="956" t="s">
        <v>1014</v>
      </c>
      <c r="H122" s="787" t="s">
        <v>1014</v>
      </c>
      <c r="I122" s="757" t="s">
        <v>1014</v>
      </c>
    </row>
    <row customHeight="1" ht="11.25" r="123" spans="1:9" x14ac:dyDescent="0.25">
      <c r="A123" s="279" t="s">
        <v>379</v>
      </c>
      <c r="B123" s="785" t="s">
        <v>1437</v>
      </c>
      <c r="C123" s="955" t="s">
        <v>679</v>
      </c>
      <c r="D123" s="956">
        <v>98.515519568151191</v>
      </c>
      <c r="E123" s="903">
        <v>98.515519568151191</v>
      </c>
      <c r="F123" s="957" t="s">
        <v>1014</v>
      </c>
      <c r="G123" s="956">
        <v>860.63157894736878</v>
      </c>
      <c r="H123" s="787">
        <v>860.63157894736878</v>
      </c>
      <c r="I123" s="757" t="s">
        <v>1014</v>
      </c>
    </row>
    <row customHeight="1" ht="11.25" r="124" spans="1:9" x14ac:dyDescent="0.25">
      <c r="A124" s="279" t="s">
        <v>121</v>
      </c>
      <c r="B124" s="785" t="s">
        <v>695</v>
      </c>
      <c r="C124" s="955" t="s">
        <v>694</v>
      </c>
      <c r="D124" s="956" t="s">
        <v>1014</v>
      </c>
      <c r="E124" s="903" t="s">
        <v>1014</v>
      </c>
      <c r="F124" s="957" t="s">
        <v>1014</v>
      </c>
      <c r="G124" s="956" t="s">
        <v>1014</v>
      </c>
      <c r="H124" s="787" t="s">
        <v>1014</v>
      </c>
      <c r="I124" s="757" t="s">
        <v>1014</v>
      </c>
    </row>
    <row customHeight="1" ht="11.25" r="125" spans="1:9" x14ac:dyDescent="0.25">
      <c r="A125" s="279" t="s">
        <v>511</v>
      </c>
      <c r="B125" s="785" t="s">
        <v>693</v>
      </c>
      <c r="C125" s="955" t="s">
        <v>679</v>
      </c>
      <c r="D125" s="956">
        <v>50057.142857142855</v>
      </c>
      <c r="E125" s="903" t="s">
        <v>1014</v>
      </c>
      <c r="F125" s="957">
        <v>50057.142857142855</v>
      </c>
      <c r="G125" s="956">
        <v>420480.00000000006</v>
      </c>
      <c r="H125" s="787" t="s">
        <v>1014</v>
      </c>
      <c r="I125" s="757">
        <v>420480.00000000006</v>
      </c>
    </row>
    <row customHeight="1" ht="11.25" r="126" spans="1:9" x14ac:dyDescent="0.25">
      <c r="A126" s="279" t="s">
        <v>512</v>
      </c>
      <c r="B126" s="785" t="s">
        <v>695</v>
      </c>
      <c r="C126" s="955" t="s">
        <v>679</v>
      </c>
      <c r="D126" s="956" t="s">
        <v>1014</v>
      </c>
      <c r="E126" s="903" t="s">
        <v>1014</v>
      </c>
      <c r="F126" s="957" t="s">
        <v>1014</v>
      </c>
      <c r="G126" s="956" t="s">
        <v>1014</v>
      </c>
      <c r="H126" s="787" t="s">
        <v>1014</v>
      </c>
      <c r="I126" s="757" t="s">
        <v>1014</v>
      </c>
    </row>
    <row customHeight="1" ht="11.25" r="127" spans="1:9" x14ac:dyDescent="0.25">
      <c r="A127" s="279" t="s">
        <v>867</v>
      </c>
      <c r="B127" s="785" t="s">
        <v>695</v>
      </c>
      <c r="C127" s="955" t="s">
        <v>679</v>
      </c>
      <c r="D127" s="956" t="s">
        <v>1014</v>
      </c>
      <c r="E127" s="903" t="s">
        <v>1014</v>
      </c>
      <c r="F127" s="957" t="s">
        <v>1014</v>
      </c>
      <c r="G127" s="956" t="s">
        <v>1014</v>
      </c>
      <c r="H127" s="787" t="s">
        <v>1014</v>
      </c>
      <c r="I127" s="757" t="s">
        <v>1014</v>
      </c>
    </row>
    <row customHeight="1" ht="11.25" r="128" spans="1:9" x14ac:dyDescent="0.25">
      <c r="A128" s="279" t="s">
        <v>122</v>
      </c>
      <c r="B128" s="785" t="s">
        <v>695</v>
      </c>
      <c r="C128" s="955" t="s">
        <v>679</v>
      </c>
      <c r="D128" s="956" t="s">
        <v>1014</v>
      </c>
      <c r="E128" s="903" t="s">
        <v>1014</v>
      </c>
      <c r="F128" s="957" t="s">
        <v>1014</v>
      </c>
      <c r="G128" s="956" t="s">
        <v>1014</v>
      </c>
      <c r="H128" s="787" t="s">
        <v>1014</v>
      </c>
      <c r="I128" s="757" t="s">
        <v>1014</v>
      </c>
    </row>
    <row customHeight="1" ht="11.25" r="129" spans="1:9" x14ac:dyDescent="0.25">
      <c r="A129" s="279" t="s">
        <v>513</v>
      </c>
      <c r="B129" s="785" t="s">
        <v>693</v>
      </c>
      <c r="C129" s="955" t="s">
        <v>694</v>
      </c>
      <c r="D129" s="956">
        <v>417142.85714285716</v>
      </c>
      <c r="E129" s="903" t="s">
        <v>1014</v>
      </c>
      <c r="F129" s="957">
        <v>417142.85714285716</v>
      </c>
      <c r="G129" s="956">
        <v>3504000.0000000005</v>
      </c>
      <c r="H129" s="787" t="s">
        <v>1014</v>
      </c>
      <c r="I129" s="757">
        <v>3504000.0000000005</v>
      </c>
    </row>
    <row customHeight="1" ht="11.25" r="130" spans="1:9" x14ac:dyDescent="0.25">
      <c r="A130" s="279" t="s">
        <v>123</v>
      </c>
      <c r="B130" s="785" t="s">
        <v>695</v>
      </c>
      <c r="C130" s="955" t="s">
        <v>679</v>
      </c>
      <c r="D130" s="956" t="s">
        <v>1014</v>
      </c>
      <c r="E130" s="903" t="s">
        <v>1014</v>
      </c>
      <c r="F130" s="957" t="s">
        <v>1014</v>
      </c>
      <c r="G130" s="956" t="s">
        <v>1014</v>
      </c>
      <c r="H130" s="787" t="s">
        <v>1014</v>
      </c>
      <c r="I130" s="757" t="s">
        <v>1014</v>
      </c>
    </row>
    <row customHeight="1" ht="11.25" r="131" spans="1:9" x14ac:dyDescent="0.25">
      <c r="A131" s="279" t="s">
        <v>27</v>
      </c>
      <c r="B131" s="785" t="s">
        <v>693</v>
      </c>
      <c r="C131" s="955" t="s">
        <v>694</v>
      </c>
      <c r="D131" s="956">
        <v>7487.1794871794855</v>
      </c>
      <c r="E131" s="903">
        <v>7487.1794871794855</v>
      </c>
      <c r="F131" s="957" t="s">
        <v>1014</v>
      </c>
      <c r="G131" s="956">
        <v>65408</v>
      </c>
      <c r="H131" s="787">
        <v>65408</v>
      </c>
      <c r="I131" s="757" t="s">
        <v>1014</v>
      </c>
    </row>
    <row customHeight="1" ht="11.25" r="132" spans="1:9" x14ac:dyDescent="0.25">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customHeight="1" ht="11.25" r="133" spans="1:9" x14ac:dyDescent="0.25">
      <c r="A133" s="279" t="s">
        <v>515</v>
      </c>
      <c r="B133" s="785" t="s">
        <v>693</v>
      </c>
      <c r="C133" s="955" t="s">
        <v>694</v>
      </c>
      <c r="D133" s="956">
        <v>96.816976127320928</v>
      </c>
      <c r="E133" s="903">
        <v>96.816976127320928</v>
      </c>
      <c r="F133" s="957" t="s">
        <v>1014</v>
      </c>
      <c r="G133" s="956">
        <v>845.79310344827582</v>
      </c>
      <c r="H133" s="787">
        <v>845.79310344827582</v>
      </c>
      <c r="I133" s="757" t="s">
        <v>1014</v>
      </c>
    </row>
    <row customHeight="1" ht="11.25" r="134" spans="1:9" x14ac:dyDescent="0.25">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customHeight="1" ht="11.25" r="135" spans="1:9" x14ac:dyDescent="0.25">
      <c r="A135" s="279" t="s">
        <v>124</v>
      </c>
      <c r="B135" s="785" t="s">
        <v>695</v>
      </c>
      <c r="C135" s="955" t="s">
        <v>679</v>
      </c>
      <c r="D135" s="956" t="s">
        <v>1014</v>
      </c>
      <c r="E135" s="903" t="s">
        <v>1014</v>
      </c>
      <c r="F135" s="957" t="s">
        <v>1014</v>
      </c>
      <c r="G135" s="956" t="s">
        <v>1014</v>
      </c>
      <c r="H135" s="787" t="s">
        <v>1014</v>
      </c>
      <c r="I135" s="757" t="s">
        <v>1014</v>
      </c>
    </row>
    <row customHeight="1" ht="11.25" r="136" spans="1:9" x14ac:dyDescent="0.25">
      <c r="A136" s="305" t="s">
        <v>125</v>
      </c>
      <c r="B136" s="785" t="s">
        <v>695</v>
      </c>
      <c r="C136" s="955" t="s">
        <v>679</v>
      </c>
      <c r="D136" s="956" t="s">
        <v>1014</v>
      </c>
      <c r="E136" s="903" t="s">
        <v>1014</v>
      </c>
      <c r="F136" s="957" t="s">
        <v>1014</v>
      </c>
      <c r="G136" s="956" t="s">
        <v>1014</v>
      </c>
      <c r="H136" s="787" t="s">
        <v>1014</v>
      </c>
      <c r="I136" s="757" t="s">
        <v>1014</v>
      </c>
    </row>
    <row customHeight="1" ht="11.25" r="137" spans="1:9" x14ac:dyDescent="0.25">
      <c r="A137" s="279" t="s">
        <v>517</v>
      </c>
      <c r="B137" s="785" t="s">
        <v>695</v>
      </c>
      <c r="C137" s="955" t="s">
        <v>679</v>
      </c>
      <c r="D137" s="956" t="s">
        <v>1014</v>
      </c>
      <c r="E137" s="903" t="s">
        <v>1014</v>
      </c>
      <c r="F137" s="957" t="s">
        <v>1014</v>
      </c>
      <c r="G137" s="956" t="s">
        <v>1014</v>
      </c>
      <c r="H137" s="787" t="s">
        <v>1014</v>
      </c>
      <c r="I137" s="757" t="s">
        <v>1014</v>
      </c>
    </row>
    <row customHeight="1" ht="11.25" r="138" spans="1:9" x14ac:dyDescent="0.25">
      <c r="A138" s="279" t="s">
        <v>380</v>
      </c>
      <c r="B138" s="785" t="s">
        <v>693</v>
      </c>
      <c r="C138" s="955" t="s">
        <v>694</v>
      </c>
      <c r="D138" s="956">
        <v>2085714.2857142857</v>
      </c>
      <c r="E138" s="903" t="s">
        <v>1014</v>
      </c>
      <c r="F138" s="957">
        <v>2085714.2857142857</v>
      </c>
      <c r="G138" s="956">
        <v>17520000</v>
      </c>
      <c r="H138" s="787" t="s">
        <v>1014</v>
      </c>
      <c r="I138" s="757">
        <v>17520000</v>
      </c>
    </row>
    <row customHeight="1" ht="11.25" r="139" spans="1:9" x14ac:dyDescent="0.25">
      <c r="A139" s="279" t="s">
        <v>28</v>
      </c>
      <c r="B139" s="785" t="s">
        <v>695</v>
      </c>
      <c r="C139" s="955" t="s">
        <v>679</v>
      </c>
      <c r="D139" s="956" t="s">
        <v>1014</v>
      </c>
      <c r="E139" s="903" t="s">
        <v>1014</v>
      </c>
      <c r="F139" s="957" t="s">
        <v>1014</v>
      </c>
      <c r="G139" s="956" t="s">
        <v>1014</v>
      </c>
      <c r="H139" s="787" t="s">
        <v>1014</v>
      </c>
      <c r="I139" s="757" t="s">
        <v>1014</v>
      </c>
    </row>
    <row customHeight="1" ht="11.25" r="140" spans="1:9" x14ac:dyDescent="0.25">
      <c r="A140" s="279" t="s">
        <v>66</v>
      </c>
      <c r="B140" s="785" t="s">
        <v>693</v>
      </c>
      <c r="C140" s="955" t="s">
        <v>694</v>
      </c>
      <c r="D140" s="956">
        <v>586085.71428571432</v>
      </c>
      <c r="E140" s="903" t="s">
        <v>1014</v>
      </c>
      <c r="F140" s="957">
        <v>586085.71428571432</v>
      </c>
      <c r="G140" s="956">
        <v>4923120.0000000009</v>
      </c>
      <c r="H140" s="787" t="s">
        <v>1014</v>
      </c>
      <c r="I140" s="757">
        <v>4923120.0000000009</v>
      </c>
    </row>
    <row customHeight="1" ht="11.25" r="141" spans="1:9" x14ac:dyDescent="0.25">
      <c r="A141" s="279" t="s">
        <v>65</v>
      </c>
      <c r="B141" s="785" t="s">
        <v>693</v>
      </c>
      <c r="C141" s="955" t="s">
        <v>694</v>
      </c>
      <c r="D141" s="956">
        <v>262800</v>
      </c>
      <c r="E141" s="903" t="s">
        <v>1014</v>
      </c>
      <c r="F141" s="957">
        <v>262800</v>
      </c>
      <c r="G141" s="956">
        <v>2207520.0000000005</v>
      </c>
      <c r="H141" s="787" t="s">
        <v>1014</v>
      </c>
      <c r="I141" s="757">
        <v>2207520.0000000005</v>
      </c>
    </row>
    <row customHeight="1" ht="11.25" r="142" spans="1:9" x14ac:dyDescent="0.25">
      <c r="A142" s="279" t="s">
        <v>825</v>
      </c>
      <c r="B142" s="785" t="s">
        <v>695</v>
      </c>
      <c r="C142" s="955" t="s">
        <v>694</v>
      </c>
      <c r="D142" s="956" t="s">
        <v>1014</v>
      </c>
      <c r="E142" s="903" t="s">
        <v>1014</v>
      </c>
      <c r="F142" s="957" t="s">
        <v>1014</v>
      </c>
      <c r="G142" s="956" t="s">
        <v>1014</v>
      </c>
      <c r="H142" s="787" t="s">
        <v>1014</v>
      </c>
      <c r="I142" s="757" t="s">
        <v>1014</v>
      </c>
    </row>
    <row customHeight="1" ht="11.25" r="143" spans="1:9" x14ac:dyDescent="0.25">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customHeight="1" ht="11.25" r="144" spans="1:9" x14ac:dyDescent="0.25">
      <c r="A144" s="279" t="s">
        <v>869</v>
      </c>
      <c r="B144" s="785" t="s">
        <v>693</v>
      </c>
      <c r="C144" s="955" t="s">
        <v>694</v>
      </c>
      <c r="D144" s="956">
        <v>2085714.2857142857</v>
      </c>
      <c r="E144" s="903" t="s">
        <v>1014</v>
      </c>
      <c r="F144" s="957">
        <v>2085714.2857142857</v>
      </c>
      <c r="G144" s="956">
        <v>17520000</v>
      </c>
      <c r="H144" s="787" t="s">
        <v>1014</v>
      </c>
      <c r="I144" s="757">
        <v>17520000</v>
      </c>
    </row>
    <row customHeight="1" ht="11.25" r="145" spans="1:9" x14ac:dyDescent="0.25">
      <c r="A145" s="279" t="s">
        <v>518</v>
      </c>
      <c r="B145" s="785" t="s">
        <v>693</v>
      </c>
      <c r="C145" s="955" t="s">
        <v>694</v>
      </c>
      <c r="D145" s="956">
        <v>83.428571428571431</v>
      </c>
      <c r="E145" s="903">
        <v>350.9615384615384</v>
      </c>
      <c r="F145" s="957">
        <v>83.428571428571431</v>
      </c>
      <c r="G145" s="956">
        <v>700.80000000000018</v>
      </c>
      <c r="H145" s="787">
        <v>3066</v>
      </c>
      <c r="I145" s="757">
        <v>700.80000000000018</v>
      </c>
    </row>
    <row customHeight="1" ht="11.25" r="146" spans="1:9" x14ac:dyDescent="0.25">
      <c r="A146" s="279" t="s">
        <v>519</v>
      </c>
      <c r="B146" s="785" t="s">
        <v>693</v>
      </c>
      <c r="C146" s="955" t="s">
        <v>694</v>
      </c>
      <c r="D146" s="956">
        <v>834.28571428571433</v>
      </c>
      <c r="E146" s="903">
        <v>960</v>
      </c>
      <c r="F146" s="957">
        <v>834.28571428571433</v>
      </c>
      <c r="G146" s="956">
        <v>7008.0000000000009</v>
      </c>
      <c r="H146" s="787">
        <v>11964.878048780489</v>
      </c>
      <c r="I146" s="757">
        <v>7008.0000000000009</v>
      </c>
    </row>
    <row customHeight="1" ht="11.25" r="147" spans="1:9" x14ac:dyDescent="0.25">
      <c r="A147" s="279" t="s">
        <v>520</v>
      </c>
      <c r="B147" s="785" t="s">
        <v>695</v>
      </c>
      <c r="C147" s="955" t="s">
        <v>679</v>
      </c>
      <c r="D147" s="956" t="s">
        <v>1014</v>
      </c>
      <c r="E147" s="903" t="s">
        <v>1014</v>
      </c>
      <c r="F147" s="957" t="s">
        <v>1014</v>
      </c>
      <c r="G147" s="956" t="s">
        <v>1014</v>
      </c>
      <c r="H147" s="787" t="s">
        <v>1014</v>
      </c>
      <c r="I147" s="757" t="s">
        <v>1014</v>
      </c>
    </row>
    <row customHeight="1" ht="11.25" r="148" spans="1:9" x14ac:dyDescent="0.25">
      <c r="A148" s="279" t="s">
        <v>521</v>
      </c>
      <c r="B148" s="785" t="s">
        <v>695</v>
      </c>
      <c r="C148" s="955" t="s">
        <v>679</v>
      </c>
      <c r="D148" s="956" t="s">
        <v>1014</v>
      </c>
      <c r="E148" s="903" t="s">
        <v>1014</v>
      </c>
      <c r="F148" s="957" t="s">
        <v>1014</v>
      </c>
      <c r="G148" s="956" t="s">
        <v>1014</v>
      </c>
      <c r="H148" s="787" t="s">
        <v>1014</v>
      </c>
      <c r="I148" s="757" t="s">
        <v>1014</v>
      </c>
    </row>
    <row customHeight="1" ht="11.25" r="149" spans="1:9" x14ac:dyDescent="0.25">
      <c r="A149" s="305" t="s">
        <v>126</v>
      </c>
      <c r="B149" s="785" t="s">
        <v>695</v>
      </c>
      <c r="C149" s="955" t="s">
        <v>679</v>
      </c>
      <c r="D149" s="956" t="s">
        <v>1014</v>
      </c>
      <c r="E149" s="903" t="s">
        <v>1014</v>
      </c>
      <c r="F149" s="957" t="s">
        <v>1014</v>
      </c>
      <c r="G149" s="956" t="s">
        <v>1014</v>
      </c>
      <c r="H149" s="787" t="s">
        <v>1014</v>
      </c>
      <c r="I149" s="757" t="s">
        <v>1014</v>
      </c>
    </row>
    <row customHeight="1" ht="11.25" r="150" spans="1:9" x14ac:dyDescent="0.25">
      <c r="A150" s="279" t="s">
        <v>127</v>
      </c>
      <c r="B150" s="785" t="s">
        <v>695</v>
      </c>
      <c r="C150" s="955" t="s">
        <v>679</v>
      </c>
      <c r="D150" s="956" t="s">
        <v>1014</v>
      </c>
      <c r="E150" s="903" t="s">
        <v>1014</v>
      </c>
      <c r="F150" s="957" t="s">
        <v>1014</v>
      </c>
      <c r="G150" s="956" t="s">
        <v>1014</v>
      </c>
      <c r="H150" s="787" t="s">
        <v>1014</v>
      </c>
      <c r="I150" s="757" t="s">
        <v>1014</v>
      </c>
    </row>
    <row customHeight="1" ht="11.25" r="151" spans="1:9" x14ac:dyDescent="0.25">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customHeight="1" ht="11.25" r="152" spans="1:9" x14ac:dyDescent="0.25">
      <c r="A152" s="279" t="s">
        <v>129</v>
      </c>
      <c r="B152" s="785" t="s">
        <v>693</v>
      </c>
      <c r="C152" s="955" t="s">
        <v>694</v>
      </c>
      <c r="D152" s="956">
        <v>125.14285714285714</v>
      </c>
      <c r="E152" s="903" t="s">
        <v>1014</v>
      </c>
      <c r="F152" s="957">
        <v>125.14285714285714</v>
      </c>
      <c r="G152" s="956">
        <v>1051.2</v>
      </c>
      <c r="H152" s="787" t="s">
        <v>1014</v>
      </c>
      <c r="I152" s="757">
        <v>1051.2</v>
      </c>
    </row>
    <row customHeight="1" ht="11.25" r="153" spans="1:9" x14ac:dyDescent="0.25">
      <c r="A153" s="279" t="s">
        <v>643</v>
      </c>
      <c r="B153" s="785" t="s">
        <v>1437</v>
      </c>
      <c r="C153" s="955" t="s">
        <v>679</v>
      </c>
      <c r="D153" s="956" t="s">
        <v>1014</v>
      </c>
      <c r="E153" s="903" t="s">
        <v>1014</v>
      </c>
      <c r="F153" s="957" t="s">
        <v>1014</v>
      </c>
      <c r="G153" s="956" t="s">
        <v>1014</v>
      </c>
      <c r="H153" s="787" t="s">
        <v>1014</v>
      </c>
      <c r="I153" s="757" t="s">
        <v>1014</v>
      </c>
    </row>
    <row customHeight="1" ht="11.25" r="154" spans="1:9" x14ac:dyDescent="0.25">
      <c r="A154" s="305" t="s">
        <v>999</v>
      </c>
      <c r="B154" s="785" t="s">
        <v>695</v>
      </c>
      <c r="C154" s="955" t="s">
        <v>679</v>
      </c>
      <c r="D154" s="956" t="s">
        <v>1014</v>
      </c>
      <c r="E154" s="903" t="s">
        <v>1014</v>
      </c>
      <c r="F154" s="957" t="s">
        <v>1014</v>
      </c>
      <c r="G154" s="956" t="s">
        <v>1014</v>
      </c>
      <c r="H154" s="787" t="s">
        <v>1014</v>
      </c>
      <c r="I154" s="757" t="s">
        <v>1014</v>
      </c>
    </row>
    <row customHeight="1" ht="11.25" r="155" spans="1:9" x14ac:dyDescent="0.25">
      <c r="A155" s="305" t="s">
        <v>644</v>
      </c>
      <c r="B155" s="785" t="s">
        <v>695</v>
      </c>
      <c r="C155" s="955" t="s">
        <v>679</v>
      </c>
      <c r="D155" s="956" t="s">
        <v>1014</v>
      </c>
      <c r="E155" s="903" t="s">
        <v>1014</v>
      </c>
      <c r="F155" s="957" t="s">
        <v>1014</v>
      </c>
      <c r="G155" s="956" t="s">
        <v>1014</v>
      </c>
      <c r="H155" s="787" t="s">
        <v>1014</v>
      </c>
      <c r="I155" s="757" t="s">
        <v>1014</v>
      </c>
    </row>
    <row customHeight="1" ht="11.25" r="156" spans="1:9" x14ac:dyDescent="0.25">
      <c r="A156" s="305" t="s">
        <v>646</v>
      </c>
      <c r="B156" s="785" t="s">
        <v>695</v>
      </c>
      <c r="C156" s="955" t="s">
        <v>679</v>
      </c>
      <c r="D156" s="956" t="s">
        <v>1014</v>
      </c>
      <c r="E156" s="903" t="s">
        <v>1014</v>
      </c>
      <c r="F156" s="957" t="s">
        <v>1014</v>
      </c>
      <c r="G156" s="956" t="s">
        <v>1014</v>
      </c>
      <c r="H156" s="787" t="s">
        <v>1014</v>
      </c>
      <c r="I156" s="757" t="s">
        <v>1014</v>
      </c>
    </row>
    <row customHeight="1" ht="11.25" r="157" spans="1:9" x14ac:dyDescent="0.25">
      <c r="A157" s="279" t="s">
        <v>522</v>
      </c>
      <c r="B157" s="785" t="s">
        <v>695</v>
      </c>
      <c r="C157" s="955" t="s">
        <v>679</v>
      </c>
      <c r="D157" s="956" t="s">
        <v>1014</v>
      </c>
      <c r="E157" s="903" t="s">
        <v>1014</v>
      </c>
      <c r="F157" s="957" t="s">
        <v>1014</v>
      </c>
      <c r="G157" s="956" t="s">
        <v>1014</v>
      </c>
      <c r="H157" s="787" t="s">
        <v>1014</v>
      </c>
      <c r="I157" s="757" t="s">
        <v>1014</v>
      </c>
    </row>
    <row customHeight="1" ht="11.25" r="158" spans="1:9" x14ac:dyDescent="0.25">
      <c r="A158" s="279" t="s">
        <v>523</v>
      </c>
      <c r="B158" s="785" t="s">
        <v>693</v>
      </c>
      <c r="C158" s="955" t="s">
        <v>29</v>
      </c>
      <c r="D158" s="956">
        <v>340</v>
      </c>
      <c r="E158" s="903">
        <v>340</v>
      </c>
      <c r="F158" s="957">
        <v>41714.285714285717</v>
      </c>
      <c r="G158" s="956">
        <v>11149.09090909091</v>
      </c>
      <c r="H158" s="787">
        <v>11149.09090909091</v>
      </c>
      <c r="I158" s="757">
        <v>350400</v>
      </c>
    </row>
    <row customHeight="1" ht="11.25" r="159" spans="1:9" x14ac:dyDescent="0.25">
      <c r="A159" s="279" t="s">
        <v>524</v>
      </c>
      <c r="B159" s="785" t="s">
        <v>693</v>
      </c>
      <c r="C159" s="955" t="s">
        <v>694</v>
      </c>
      <c r="D159" s="956">
        <v>41714.285714285717</v>
      </c>
      <c r="E159" s="903" t="s">
        <v>1014</v>
      </c>
      <c r="F159" s="957">
        <v>41714.285714285717</v>
      </c>
      <c r="G159" s="956">
        <v>350400</v>
      </c>
      <c r="H159" s="787" t="s">
        <v>1014</v>
      </c>
      <c r="I159" s="757">
        <v>350400</v>
      </c>
    </row>
    <row customHeight="1" ht="11.25" r="160" spans="1:9" thickBot="1" x14ac:dyDescent="0.3">
      <c r="A160" s="281" t="s">
        <v>525</v>
      </c>
      <c r="B160" s="905" t="s">
        <v>695</v>
      </c>
      <c r="C160" s="958" t="s">
        <v>679</v>
      </c>
      <c r="D160" s="959" t="s">
        <v>1014</v>
      </c>
      <c r="E160" s="907" t="s">
        <v>1014</v>
      </c>
      <c r="F160" s="960" t="s">
        <v>1014</v>
      </c>
      <c r="G160" s="959" t="s">
        <v>1014</v>
      </c>
      <c r="H160" s="961" t="s">
        <v>1014</v>
      </c>
      <c r="I160" s="762" t="s">
        <v>1014</v>
      </c>
    </row>
    <row customHeight="1" ht="11.25" r="161" spans="1:9" thickTop="1" x14ac:dyDescent="0.25">
      <c r="A161" s="66" t="s">
        <v>529</v>
      </c>
      <c r="B161" s="287"/>
      <c r="C161" s="912"/>
      <c r="D161" s="913"/>
      <c r="E161" s="913"/>
      <c r="F161" s="913"/>
      <c r="G161" s="277"/>
      <c r="H161" s="277"/>
      <c r="I161" s="766"/>
    </row>
    <row customHeight="1" ht="11.25" r="162" spans="1:9" x14ac:dyDescent="0.25">
      <c r="A162" s="67" t="s">
        <v>615</v>
      </c>
      <c r="B162" s="275"/>
      <c r="C162" s="915"/>
      <c r="D162" s="916"/>
      <c r="E162" s="916"/>
      <c r="F162" s="916"/>
      <c r="G162" s="916"/>
      <c r="H162" s="277"/>
      <c r="I162" s="766"/>
    </row>
    <row customHeight="1" ht="11.25" r="163" spans="1:9" x14ac:dyDescent="0.25">
      <c r="A163" s="67" t="s">
        <v>228</v>
      </c>
      <c r="B163" s="275"/>
      <c r="C163" s="915"/>
      <c r="D163" s="916"/>
      <c r="E163" s="916"/>
      <c r="F163" s="916"/>
      <c r="G163" s="916"/>
      <c r="H163" s="277"/>
      <c r="I163" s="766"/>
    </row>
    <row customHeight="1" ht="11.25" r="164" spans="1:9" x14ac:dyDescent="0.25">
      <c r="A164" s="67" t="s">
        <v>587</v>
      </c>
      <c r="B164" s="275"/>
      <c r="C164" s="915"/>
      <c r="D164" s="916"/>
      <c r="E164" s="916"/>
      <c r="F164" s="916"/>
      <c r="G164" s="916"/>
      <c r="H164" s="277"/>
      <c r="I164" s="766"/>
    </row>
    <row customHeight="1" ht="11.25" r="165" spans="1:9" x14ac:dyDescent="0.25">
      <c r="A165" s="603" t="s">
        <v>974</v>
      </c>
      <c r="B165" s="962"/>
      <c r="C165" s="962"/>
      <c r="D165" s="962"/>
      <c r="E165" s="963"/>
      <c r="F165" s="916"/>
      <c r="G165" s="916"/>
      <c r="H165" s="277"/>
      <c r="I165" s="766"/>
    </row>
    <row customHeight="1" ht="11.25" r="166" spans="1:9" x14ac:dyDescent="0.25">
      <c r="A166" s="66"/>
      <c r="B166" s="275"/>
      <c r="C166" s="915"/>
      <c r="D166" s="916"/>
      <c r="E166" s="916"/>
      <c r="F166" s="916"/>
      <c r="G166" s="916"/>
      <c r="H166" s="277"/>
      <c r="I166" s="766"/>
    </row>
    <row customHeight="1" ht="11.25" r="167" spans="1:9" x14ac:dyDescent="0.25">
      <c r="A167" s="320" t="s">
        <v>229</v>
      </c>
      <c r="B167" s="275"/>
      <c r="C167" s="915"/>
      <c r="D167" s="916"/>
      <c r="E167" s="916"/>
      <c r="F167" s="916"/>
      <c r="G167" s="916"/>
      <c r="H167" s="277"/>
      <c r="I167" s="766"/>
    </row>
    <row customHeight="1" ht="11.25" r="168" spans="1:9" x14ac:dyDescent="0.25">
      <c r="A168" s="67" t="s">
        <v>1009</v>
      </c>
      <c r="B168" s="68"/>
      <c r="C168" s="915"/>
      <c r="D168" s="916"/>
      <c r="E168" s="916"/>
      <c r="F168" s="916"/>
      <c r="G168" s="916"/>
      <c r="H168" s="277"/>
      <c r="I168" s="766"/>
    </row>
    <row customHeight="1" ht="11.25" r="169" spans="1:9" x14ac:dyDescent="0.25">
      <c r="A169" s="67" t="s">
        <v>992</v>
      </c>
      <c r="B169" s="68"/>
      <c r="C169" s="915"/>
      <c r="D169" s="916"/>
      <c r="E169" s="916"/>
      <c r="F169" s="916"/>
      <c r="G169" s="916"/>
      <c r="H169" s="277"/>
      <c r="I169" s="766"/>
    </row>
    <row customHeight="1" ht="11.25" r="170" spans="1:9" x14ac:dyDescent="0.25">
      <c r="A170" s="67" t="s">
        <v>230</v>
      </c>
      <c r="B170" s="68"/>
      <c r="C170" s="915"/>
      <c r="D170" s="916"/>
      <c r="E170" s="916"/>
      <c r="F170" s="916"/>
      <c r="G170" s="916"/>
      <c r="H170" s="277"/>
      <c r="I170" s="766"/>
    </row>
    <row customHeight="1" ht="11.25" r="171" spans="1:9" x14ac:dyDescent="0.25">
      <c r="A171" s="918" t="s">
        <v>742</v>
      </c>
      <c r="B171" s="919"/>
      <c r="C171" s="915"/>
      <c r="D171" s="916"/>
      <c r="E171" s="916"/>
      <c r="F171" s="916"/>
      <c r="G171" s="916"/>
      <c r="H171" s="277"/>
      <c r="I171" s="766"/>
    </row>
    <row customHeight="1" ht="11.25" r="172" spans="1:9" x14ac:dyDescent="0.25">
      <c r="A172" s="918" t="s">
        <v>1107</v>
      </c>
      <c r="B172" s="919"/>
      <c r="C172" s="915"/>
      <c r="D172" s="916"/>
      <c r="E172" s="916"/>
      <c r="F172" s="916"/>
      <c r="G172" s="916"/>
      <c r="H172" s="277"/>
      <c r="I172" s="766"/>
    </row>
    <row customHeight="1" ht="11.25" r="173" spans="1:9" x14ac:dyDescent="0.25">
      <c r="A173" s="918" t="s">
        <v>849</v>
      </c>
      <c r="B173" s="919"/>
      <c r="C173" s="915"/>
      <c r="D173" s="916"/>
      <c r="E173" s="916"/>
      <c r="F173" s="916"/>
      <c r="G173" s="916"/>
      <c r="H173" s="277"/>
      <c r="I173" s="766"/>
    </row>
    <row customHeight="1" ht="11.25" r="174" spans="1:9" x14ac:dyDescent="0.25">
      <c r="A174" s="67" t="s">
        <v>1135</v>
      </c>
      <c r="B174" s="919"/>
      <c r="C174" s="915"/>
      <c r="D174" s="916"/>
      <c r="E174" s="916"/>
      <c r="F174" s="916"/>
      <c r="G174" s="916"/>
      <c r="H174" s="277"/>
      <c r="I174" s="766"/>
    </row>
    <row customHeight="1" ht="11.25" r="175" spans="1:9" x14ac:dyDescent="0.25">
      <c r="A175" s="918" t="s">
        <v>0</v>
      </c>
      <c r="B175" s="919"/>
      <c r="C175" s="915"/>
      <c r="D175" s="916"/>
      <c r="E175" s="916"/>
      <c r="F175" s="916"/>
      <c r="G175" s="916"/>
      <c r="H175" s="277"/>
      <c r="I175" s="766"/>
    </row>
    <row customHeight="1" ht="11.25" r="176" spans="1:9" x14ac:dyDescent="0.25">
      <c r="A176" s="918" t="s">
        <v>1</v>
      </c>
      <c r="B176" s="919"/>
      <c r="C176" s="915"/>
      <c r="D176" s="916"/>
      <c r="E176" s="916"/>
      <c r="F176" s="916"/>
      <c r="G176" s="916"/>
      <c r="H176" s="277"/>
      <c r="I176" s="766"/>
    </row>
    <row customHeight="1" ht="11.25" r="177" spans="1:9" x14ac:dyDescent="0.25">
      <c r="A177" s="964" t="s">
        <v>805</v>
      </c>
      <c r="B177" s="919"/>
      <c r="C177" s="915"/>
      <c r="D177" s="916"/>
      <c r="E177" s="916"/>
      <c r="F177" s="916"/>
      <c r="G177" s="916"/>
      <c r="H177" s="277"/>
      <c r="I177" s="766"/>
    </row>
    <row customHeight="1" ht="11.25" r="178" spans="1:9" thickBot="1" x14ac:dyDescent="0.3">
      <c r="A178" s="964" t="s">
        <v>901</v>
      </c>
      <c r="B178" s="919"/>
      <c r="C178" s="915"/>
      <c r="D178" s="916"/>
      <c r="E178" s="916"/>
      <c r="F178" s="916"/>
      <c r="G178" s="916"/>
      <c r="H178" s="282"/>
      <c r="I178" s="965"/>
    </row>
    <row customHeight="1" ht="11.25" r="179" spans="1:9" thickTop="1" x14ac:dyDescent="0.25">
      <c r="A179" s="966"/>
      <c r="B179" s="967"/>
      <c r="C179" s="968"/>
      <c r="D179" s="969"/>
      <c r="E179" s="969"/>
      <c r="F179" s="969"/>
      <c r="G179" s="969"/>
    </row>
    <row r="180" spans="1:9" x14ac:dyDescent="0.25">
      <c r="A180" s="301"/>
      <c r="B180" s="301"/>
      <c r="C180" s="924"/>
      <c r="D180" s="925"/>
      <c r="E180" s="925"/>
      <c r="F180" s="925"/>
      <c r="G180" s="925"/>
    </row>
    <row r="181" spans="1:9" x14ac:dyDescent="0.25">
      <c r="A181" s="331"/>
      <c r="B181" s="331"/>
      <c r="C181" s="924"/>
      <c r="D181" s="925"/>
      <c r="E181" s="925"/>
      <c r="F181" s="925"/>
      <c r="G181" s="925"/>
    </row>
    <row r="182" spans="1:9" x14ac:dyDescent="0.25">
      <c r="A182" s="297"/>
      <c r="B182" s="297"/>
      <c r="C182" s="924"/>
      <c r="D182" s="925"/>
      <c r="E182" s="925"/>
      <c r="F182" s="925"/>
      <c r="G182" s="925"/>
    </row>
    <row r="183" spans="1:9" x14ac:dyDescent="0.25">
      <c r="A183" s="297"/>
      <c r="B183" s="297"/>
      <c r="C183" s="924"/>
      <c r="D183" s="925"/>
      <c r="E183" s="925"/>
      <c r="F183" s="925"/>
      <c r="G183" s="925"/>
    </row>
    <row r="184" spans="1:9" x14ac:dyDescent="0.25">
      <c r="A184" s="297"/>
      <c r="B184" s="297"/>
      <c r="C184" s="924"/>
      <c r="D184" s="925"/>
      <c r="E184" s="925"/>
      <c r="F184" s="925"/>
      <c r="G184" s="925"/>
    </row>
    <row r="185" spans="1:9" x14ac:dyDescent="0.25">
      <c r="A185" s="297"/>
      <c r="B185" s="297"/>
      <c r="C185" s="924"/>
      <c r="D185" s="925"/>
      <c r="E185" s="925"/>
      <c r="F185" s="925"/>
      <c r="G185" s="925"/>
    </row>
    <row r="186" spans="1:9" x14ac:dyDescent="0.25">
      <c r="A186" s="297"/>
      <c r="B186" s="297"/>
      <c r="C186" s="924"/>
      <c r="D186" s="925"/>
      <c r="E186" s="925"/>
      <c r="F186" s="925"/>
      <c r="G186" s="925"/>
    </row>
    <row r="187" spans="1:9" x14ac:dyDescent="0.25">
      <c r="A187" s="297"/>
      <c r="B187" s="297"/>
      <c r="C187" s="924"/>
      <c r="D187" s="925"/>
      <c r="E187" s="925"/>
      <c r="F187" s="925"/>
      <c r="G187" s="925"/>
    </row>
    <row r="188" spans="1:9" x14ac:dyDescent="0.25">
      <c r="A188" s="297"/>
      <c r="B188" s="297"/>
      <c r="C188" s="924"/>
      <c r="D188" s="925"/>
      <c r="E188" s="925"/>
      <c r="F188" s="925"/>
      <c r="G188" s="925"/>
    </row>
    <row r="189" spans="1:9" x14ac:dyDescent="0.25">
      <c r="A189" s="297"/>
      <c r="B189" s="297"/>
      <c r="C189" s="924"/>
      <c r="D189" s="925"/>
      <c r="E189" s="925"/>
      <c r="F189" s="925"/>
      <c r="G189" s="925"/>
    </row>
    <row r="190" spans="1:9" x14ac:dyDescent="0.25">
      <c r="A190" s="297"/>
      <c r="B190" s="297"/>
      <c r="C190" s="924"/>
      <c r="D190" s="925"/>
      <c r="E190" s="925"/>
      <c r="F190" s="925"/>
      <c r="G190" s="925"/>
    </row>
    <row r="191" spans="1:9" x14ac:dyDescent="0.25">
      <c r="A191" s="297"/>
      <c r="B191" s="297"/>
      <c r="C191" s="924"/>
      <c r="D191" s="925"/>
      <c r="E191" s="925"/>
      <c r="F191" s="925"/>
      <c r="G191" s="925"/>
    </row>
    <row r="192" spans="1:9" x14ac:dyDescent="0.25">
      <c r="A192" s="297"/>
      <c r="B192" s="297"/>
      <c r="C192" s="924"/>
      <c r="D192" s="925"/>
      <c r="E192" s="925"/>
      <c r="F192" s="925"/>
      <c r="G192" s="925"/>
    </row>
    <row r="193" spans="1:7" x14ac:dyDescent="0.25">
      <c r="A193" s="297"/>
      <c r="B193" s="297"/>
      <c r="C193" s="924"/>
      <c r="D193" s="925"/>
      <c r="E193" s="925"/>
      <c r="F193" s="925"/>
      <c r="G193" s="925"/>
    </row>
    <row r="194" spans="1:7" x14ac:dyDescent="0.25">
      <c r="A194" s="297"/>
      <c r="B194" s="297"/>
      <c r="C194" s="924"/>
      <c r="D194" s="925"/>
      <c r="E194" s="925"/>
      <c r="F194" s="925"/>
      <c r="G194" s="925"/>
    </row>
    <row r="195" spans="1:7" x14ac:dyDescent="0.25">
      <c r="A195" s="297"/>
      <c r="B195" s="297"/>
      <c r="C195" s="924"/>
      <c r="D195" s="925"/>
      <c r="E195" s="925"/>
      <c r="F195" s="925"/>
      <c r="G195" s="925"/>
    </row>
    <row r="196" spans="1:7" x14ac:dyDescent="0.25">
      <c r="A196" s="297"/>
      <c r="B196" s="297"/>
      <c r="C196" s="924"/>
      <c r="D196" s="925"/>
      <c r="E196" s="925"/>
      <c r="F196" s="925"/>
      <c r="G196" s="925"/>
    </row>
    <row r="197" spans="1:7" x14ac:dyDescent="0.25">
      <c r="A197" s="297"/>
      <c r="B197" s="297"/>
      <c r="C197" s="924"/>
      <c r="D197" s="925"/>
      <c r="E197" s="925"/>
      <c r="F197" s="925"/>
      <c r="G197" s="925"/>
    </row>
    <row r="198" spans="1:7" x14ac:dyDescent="0.25">
      <c r="A198" s="297"/>
      <c r="B198" s="297"/>
      <c r="C198" s="924"/>
      <c r="D198" s="925"/>
      <c r="E198" s="925"/>
      <c r="F198" s="925"/>
      <c r="G198" s="925"/>
    </row>
    <row r="199" spans="1:7" x14ac:dyDescent="0.25">
      <c r="A199" s="297"/>
      <c r="B199" s="297"/>
      <c r="C199" s="924"/>
      <c r="D199" s="925"/>
      <c r="E199" s="925"/>
      <c r="F199" s="925"/>
      <c r="G199" s="925"/>
    </row>
    <row r="200" spans="1:7" x14ac:dyDescent="0.25">
      <c r="A200" s="297"/>
      <c r="B200" s="297"/>
      <c r="C200" s="924"/>
      <c r="D200" s="925"/>
      <c r="E200" s="925"/>
      <c r="F200" s="925"/>
      <c r="G200" s="925"/>
    </row>
    <row r="201" spans="1:7" x14ac:dyDescent="0.25">
      <c r="A201" s="297"/>
      <c r="B201" s="297"/>
      <c r="C201" s="924"/>
      <c r="D201" s="925"/>
      <c r="E201" s="925"/>
      <c r="F201" s="925"/>
      <c r="G201" s="925"/>
    </row>
    <row r="202" spans="1:7" x14ac:dyDescent="0.25">
      <c r="A202" s="297"/>
      <c r="B202" s="297"/>
      <c r="C202" s="924"/>
      <c r="D202" s="925"/>
      <c r="E202" s="925"/>
      <c r="F202" s="925"/>
      <c r="G202" s="925"/>
    </row>
    <row r="203" spans="1:7" x14ac:dyDescent="0.25">
      <c r="A203" s="297"/>
      <c r="B203" s="297"/>
      <c r="C203" s="924"/>
      <c r="D203" s="925"/>
      <c r="E203" s="925"/>
      <c r="F203" s="925"/>
      <c r="G203" s="925"/>
    </row>
    <row r="204" spans="1:7" x14ac:dyDescent="0.25">
      <c r="A204" s="297"/>
      <c r="B204" s="297"/>
      <c r="C204" s="924"/>
      <c r="D204" s="925"/>
      <c r="E204" s="925"/>
      <c r="F204" s="925"/>
      <c r="G204" s="925"/>
    </row>
    <row r="205" spans="1:7" x14ac:dyDescent="0.25">
      <c r="A205" s="297"/>
      <c r="B205" s="297"/>
      <c r="C205" s="924"/>
      <c r="D205" s="925"/>
      <c r="E205" s="925"/>
      <c r="F205" s="925"/>
      <c r="G205" s="925"/>
    </row>
    <row r="206" spans="1:7" x14ac:dyDescent="0.25">
      <c r="A206" s="297"/>
      <c r="B206" s="297"/>
      <c r="C206" s="924"/>
      <c r="D206" s="925"/>
      <c r="E206" s="925"/>
      <c r="F206" s="925"/>
      <c r="G206" s="925"/>
    </row>
    <row r="207" spans="1:7" x14ac:dyDescent="0.25">
      <c r="A207" s="297"/>
      <c r="B207" s="297"/>
      <c r="C207" s="924"/>
      <c r="D207" s="925"/>
      <c r="E207" s="925"/>
      <c r="F207" s="925"/>
      <c r="G207" s="925"/>
    </row>
    <row r="208" spans="1:7" x14ac:dyDescent="0.25">
      <c r="A208" s="297"/>
      <c r="B208" s="297"/>
      <c r="C208" s="924"/>
      <c r="D208" s="925"/>
      <c r="E208" s="925"/>
      <c r="F208" s="925"/>
      <c r="G208" s="925"/>
    </row>
    <row r="209" spans="1:7" x14ac:dyDescent="0.25">
      <c r="A209" s="297"/>
      <c r="B209" s="297"/>
      <c r="C209" s="924"/>
      <c r="D209" s="925"/>
      <c r="E209" s="925"/>
      <c r="F209" s="925"/>
      <c r="G209" s="925"/>
    </row>
    <row r="210" spans="1:7" x14ac:dyDescent="0.25">
      <c r="A210" s="297"/>
      <c r="B210" s="297"/>
      <c r="C210" s="924"/>
      <c r="D210" s="925"/>
      <c r="E210" s="925"/>
      <c r="F210" s="925"/>
      <c r="G210" s="925"/>
    </row>
    <row r="211" spans="1:7" x14ac:dyDescent="0.25">
      <c r="A211" s="297"/>
      <c r="B211" s="297"/>
      <c r="C211" s="924"/>
      <c r="D211" s="925"/>
      <c r="E211" s="925"/>
      <c r="F211" s="925"/>
      <c r="G211" s="925"/>
    </row>
    <row r="212" spans="1:7" x14ac:dyDescent="0.25">
      <c r="A212" s="297"/>
      <c r="B212" s="297"/>
      <c r="C212" s="924"/>
      <c r="D212" s="925"/>
      <c r="E212" s="925"/>
      <c r="F212" s="925"/>
      <c r="G212" s="925"/>
    </row>
    <row r="213" spans="1:7" x14ac:dyDescent="0.25">
      <c r="A213" s="297"/>
      <c r="B213" s="297"/>
      <c r="C213" s="924"/>
      <c r="D213" s="925"/>
      <c r="E213" s="925"/>
      <c r="F213" s="925"/>
      <c r="G213" s="925"/>
    </row>
    <row r="214" spans="1:7" x14ac:dyDescent="0.25">
      <c r="A214" s="297"/>
      <c r="B214" s="297"/>
      <c r="C214" s="924"/>
      <c r="D214" s="925"/>
      <c r="E214" s="925"/>
      <c r="F214" s="925"/>
      <c r="G214" s="925"/>
    </row>
    <row r="215" spans="1:7" x14ac:dyDescent="0.25">
      <c r="A215" s="297"/>
      <c r="B215" s="297"/>
      <c r="C215" s="924"/>
      <c r="D215" s="925"/>
      <c r="E215" s="925"/>
      <c r="F215" s="925"/>
      <c r="G215" s="925"/>
    </row>
    <row r="216" spans="1:7" x14ac:dyDescent="0.25">
      <c r="A216" s="297"/>
      <c r="B216" s="297"/>
      <c r="C216" s="924"/>
      <c r="D216" s="925"/>
      <c r="E216" s="925"/>
      <c r="F216" s="925"/>
      <c r="G216" s="925"/>
    </row>
    <row r="217" spans="1:7" x14ac:dyDescent="0.25">
      <c r="A217" s="297"/>
      <c r="B217" s="297"/>
      <c r="C217" s="924"/>
      <c r="D217" s="925"/>
      <c r="E217" s="925"/>
      <c r="F217" s="925"/>
      <c r="G217" s="925"/>
    </row>
    <row r="218" spans="1:7" x14ac:dyDescent="0.25">
      <c r="A218" s="297"/>
      <c r="B218" s="297"/>
      <c r="C218" s="924"/>
      <c r="D218" s="925"/>
      <c r="E218" s="925"/>
      <c r="F218" s="925"/>
      <c r="G218" s="925"/>
    </row>
    <row r="219" spans="1:7" x14ac:dyDescent="0.25">
      <c r="A219" s="297"/>
      <c r="B219" s="297"/>
      <c r="C219" s="924"/>
      <c r="D219" s="925"/>
      <c r="E219" s="925"/>
      <c r="F219" s="925"/>
      <c r="G219" s="925"/>
    </row>
    <row r="220" spans="1:7" x14ac:dyDescent="0.25">
      <c r="A220" s="297"/>
      <c r="B220" s="297"/>
      <c r="C220" s="924"/>
      <c r="D220" s="925"/>
      <c r="E220" s="925"/>
      <c r="F220" s="925"/>
      <c r="G220" s="925"/>
    </row>
    <row r="221" spans="1:7" x14ac:dyDescent="0.25">
      <c r="A221" s="297"/>
      <c r="B221" s="297"/>
      <c r="C221" s="924"/>
      <c r="D221" s="925"/>
      <c r="E221" s="925"/>
      <c r="F221" s="925"/>
      <c r="G221" s="925"/>
    </row>
    <row r="222" spans="1:7" x14ac:dyDescent="0.25">
      <c r="A222" s="297"/>
      <c r="B222" s="297"/>
      <c r="C222" s="924"/>
      <c r="D222" s="925"/>
      <c r="E222" s="925"/>
      <c r="F222" s="925"/>
      <c r="G222" s="925"/>
    </row>
    <row r="223" spans="1:7" x14ac:dyDescent="0.25">
      <c r="A223" s="297"/>
      <c r="B223" s="297"/>
      <c r="C223" s="924"/>
      <c r="D223" s="925"/>
      <c r="E223" s="925"/>
      <c r="F223" s="925"/>
      <c r="G223" s="925"/>
    </row>
    <row r="224" spans="1:7" x14ac:dyDescent="0.25">
      <c r="A224" s="297"/>
      <c r="B224" s="297"/>
      <c r="C224" s="924"/>
      <c r="D224" s="925"/>
      <c r="E224" s="925"/>
      <c r="F224" s="925"/>
      <c r="G224" s="925"/>
    </row>
    <row r="225" spans="1:7" x14ac:dyDescent="0.25">
      <c r="A225" s="297"/>
      <c r="B225" s="297"/>
      <c r="C225" s="924"/>
      <c r="D225" s="925"/>
      <c r="E225" s="925"/>
      <c r="F225" s="925"/>
      <c r="G225" s="925"/>
    </row>
    <row r="226" spans="1:7" x14ac:dyDescent="0.25">
      <c r="A226" s="297"/>
      <c r="B226" s="297"/>
      <c r="C226" s="924"/>
      <c r="D226" s="925"/>
      <c r="E226" s="925"/>
      <c r="F226" s="925"/>
      <c r="G226" s="925"/>
    </row>
    <row r="227" spans="1:7" x14ac:dyDescent="0.25">
      <c r="A227" s="297"/>
      <c r="B227" s="297"/>
      <c r="C227" s="924"/>
      <c r="D227" s="925"/>
      <c r="E227" s="925"/>
      <c r="F227" s="925"/>
      <c r="G227" s="925"/>
    </row>
    <row r="228" spans="1:7" x14ac:dyDescent="0.25">
      <c r="A228" s="297"/>
      <c r="B228" s="297"/>
      <c r="C228" s="924"/>
      <c r="D228" s="925"/>
      <c r="E228" s="925"/>
      <c r="F228" s="925"/>
      <c r="G228" s="925"/>
    </row>
    <row r="229" spans="1:7" x14ac:dyDescent="0.25">
      <c r="A229" s="297"/>
      <c r="B229" s="297"/>
      <c r="C229" s="924"/>
      <c r="D229" s="925"/>
      <c r="E229" s="925"/>
      <c r="F229" s="925"/>
      <c r="G229" s="925"/>
    </row>
    <row r="230" spans="1:7" x14ac:dyDescent="0.25">
      <c r="A230" s="297"/>
      <c r="B230" s="297"/>
      <c r="C230" s="924"/>
      <c r="D230" s="925"/>
      <c r="E230" s="925"/>
      <c r="F230" s="925"/>
      <c r="G230" s="925"/>
    </row>
    <row r="231" spans="1:7" x14ac:dyDescent="0.25">
      <c r="A231" s="297"/>
      <c r="B231" s="297"/>
      <c r="C231" s="924"/>
      <c r="D231" s="925"/>
      <c r="E231" s="925"/>
      <c r="F231" s="925"/>
      <c r="G231" s="925"/>
    </row>
    <row r="232" spans="1:7" x14ac:dyDescent="0.25">
      <c r="A232" s="297"/>
      <c r="B232" s="297"/>
      <c r="C232" s="924"/>
      <c r="D232" s="925"/>
      <c r="E232" s="925"/>
      <c r="F232" s="925"/>
      <c r="G232" s="925"/>
    </row>
    <row r="233" spans="1:7" x14ac:dyDescent="0.25">
      <c r="A233" s="297"/>
      <c r="B233" s="297"/>
      <c r="C233" s="924"/>
      <c r="D233" s="925"/>
      <c r="E233" s="925"/>
      <c r="F233" s="925"/>
      <c r="G233" s="925"/>
    </row>
    <row r="234" spans="1:7" x14ac:dyDescent="0.25">
      <c r="A234" s="297"/>
      <c r="B234" s="297"/>
      <c r="C234" s="924"/>
      <c r="D234" s="925"/>
      <c r="E234" s="925"/>
      <c r="F234" s="925"/>
      <c r="G234" s="925"/>
    </row>
    <row r="235" spans="1:7" x14ac:dyDescent="0.25">
      <c r="A235" s="297"/>
      <c r="B235" s="297"/>
      <c r="C235" s="924"/>
      <c r="D235" s="925"/>
      <c r="E235" s="925"/>
      <c r="F235" s="925"/>
      <c r="G235" s="925"/>
    </row>
    <row r="236" spans="1:7" x14ac:dyDescent="0.25">
      <c r="A236" s="297"/>
      <c r="B236" s="297"/>
      <c r="C236" s="924"/>
      <c r="D236" s="925"/>
      <c r="E236" s="925"/>
      <c r="F236" s="925"/>
      <c r="G236" s="925"/>
    </row>
    <row r="237" spans="1:7" x14ac:dyDescent="0.25">
      <c r="A237" s="297"/>
      <c r="B237" s="297"/>
      <c r="C237" s="924"/>
      <c r="D237" s="925"/>
      <c r="E237" s="925"/>
      <c r="F237" s="925"/>
      <c r="G237" s="925"/>
    </row>
    <row r="238" spans="1:7" x14ac:dyDescent="0.25">
      <c r="A238" s="297"/>
      <c r="B238" s="297"/>
      <c r="C238" s="924"/>
      <c r="D238" s="925"/>
      <c r="E238" s="925"/>
      <c r="F238" s="925"/>
      <c r="G238" s="925"/>
    </row>
    <row r="239" spans="1:7" x14ac:dyDescent="0.25">
      <c r="A239" s="297"/>
      <c r="B239" s="297"/>
      <c r="C239" s="924"/>
      <c r="D239" s="925"/>
      <c r="E239" s="925"/>
      <c r="F239" s="925"/>
      <c r="G239" s="925"/>
    </row>
    <row r="240" spans="1:7" x14ac:dyDescent="0.25">
      <c r="A240" s="297"/>
      <c r="B240" s="297"/>
      <c r="C240" s="924"/>
      <c r="D240" s="925"/>
      <c r="E240" s="925"/>
      <c r="F240" s="925"/>
      <c r="G240" s="925"/>
    </row>
    <row r="241" spans="1:7" x14ac:dyDescent="0.25">
      <c r="A241" s="297"/>
      <c r="B241" s="297"/>
      <c r="C241" s="924"/>
      <c r="D241" s="925"/>
      <c r="E241" s="925"/>
      <c r="F241" s="925"/>
      <c r="G241" s="925"/>
    </row>
    <row r="242" spans="1:7" x14ac:dyDescent="0.25">
      <c r="A242" s="297"/>
      <c r="B242" s="297"/>
      <c r="C242" s="924"/>
      <c r="D242" s="925"/>
      <c r="E242" s="925"/>
      <c r="F242" s="925"/>
      <c r="G242" s="925"/>
    </row>
    <row r="243" spans="1:7" x14ac:dyDescent="0.25">
      <c r="A243" s="297"/>
      <c r="B243" s="297"/>
      <c r="C243" s="924"/>
      <c r="D243" s="925"/>
      <c r="E243" s="925"/>
      <c r="F243" s="925"/>
      <c r="G243" s="925"/>
    </row>
    <row r="244" spans="1:7" x14ac:dyDescent="0.25">
      <c r="A244" s="297"/>
      <c r="B244" s="297"/>
      <c r="C244" s="924"/>
      <c r="D244" s="925"/>
      <c r="E244" s="925"/>
      <c r="F244" s="925"/>
      <c r="G244" s="925"/>
    </row>
    <row r="245" spans="1:7" x14ac:dyDescent="0.25">
      <c r="A245" s="297"/>
      <c r="B245" s="297"/>
      <c r="C245" s="924"/>
      <c r="D245" s="925"/>
      <c r="E245" s="925"/>
      <c r="F245" s="925"/>
      <c r="G245" s="925"/>
    </row>
    <row r="246" spans="1:7" x14ac:dyDescent="0.25">
      <c r="A246" s="297"/>
      <c r="B246" s="297"/>
      <c r="C246" s="924"/>
      <c r="D246" s="925"/>
      <c r="E246" s="925"/>
      <c r="F246" s="925"/>
      <c r="G246" s="925"/>
    </row>
    <row r="247" spans="1:7" x14ac:dyDescent="0.25">
      <c r="A247" s="297"/>
      <c r="B247" s="297"/>
      <c r="C247" s="924"/>
      <c r="D247" s="925"/>
      <c r="E247" s="925"/>
      <c r="F247" s="925"/>
      <c r="G247" s="925"/>
    </row>
    <row r="248" spans="1:7" x14ac:dyDescent="0.25">
      <c r="A248" s="297"/>
      <c r="B248" s="297"/>
      <c r="C248" s="924"/>
      <c r="D248" s="925"/>
      <c r="E248" s="925"/>
      <c r="F248" s="925"/>
      <c r="G248" s="925"/>
    </row>
    <row r="249" spans="1:7" x14ac:dyDescent="0.25">
      <c r="A249" s="297"/>
      <c r="B249" s="297"/>
      <c r="C249" s="924"/>
      <c r="D249" s="925"/>
      <c r="E249" s="925"/>
      <c r="F249" s="925"/>
      <c r="G249" s="925"/>
    </row>
    <row r="250" spans="1:7" x14ac:dyDescent="0.25">
      <c r="A250" s="297"/>
      <c r="B250" s="297"/>
      <c r="C250" s="924"/>
      <c r="D250" s="925"/>
      <c r="E250" s="925"/>
      <c r="F250" s="925"/>
      <c r="G250" s="925"/>
    </row>
    <row r="251" spans="1:7" x14ac:dyDescent="0.25">
      <c r="A251" s="297"/>
      <c r="B251" s="297"/>
      <c r="C251" s="924"/>
      <c r="D251" s="925"/>
      <c r="E251" s="925"/>
      <c r="F251" s="925"/>
      <c r="G251" s="925"/>
    </row>
    <row r="252" spans="1:7" x14ac:dyDescent="0.25">
      <c r="A252" s="297"/>
      <c r="B252" s="297"/>
      <c r="C252" s="924"/>
      <c r="D252" s="925"/>
      <c r="E252" s="925"/>
      <c r="F252" s="925"/>
      <c r="G252" s="925"/>
    </row>
    <row r="253" spans="1:7" x14ac:dyDescent="0.25">
      <c r="A253" s="297"/>
      <c r="B253" s="297"/>
      <c r="C253" s="924"/>
      <c r="D253" s="925"/>
      <c r="E253" s="925"/>
      <c r="F253" s="925"/>
      <c r="G253" s="925"/>
    </row>
    <row r="254" spans="1:7" x14ac:dyDescent="0.25">
      <c r="A254" s="297"/>
      <c r="B254" s="297"/>
      <c r="C254" s="924"/>
      <c r="D254" s="925"/>
      <c r="E254" s="925"/>
      <c r="F254" s="925"/>
      <c r="G254" s="925"/>
    </row>
    <row r="255" spans="1:7" x14ac:dyDescent="0.25">
      <c r="A255" s="297"/>
      <c r="B255" s="297"/>
      <c r="C255" s="924"/>
      <c r="D255" s="925"/>
      <c r="E255" s="925"/>
      <c r="F255" s="925"/>
      <c r="G255" s="925"/>
    </row>
    <row r="256" spans="1:7" x14ac:dyDescent="0.25">
      <c r="A256" s="297"/>
      <c r="B256" s="297"/>
      <c r="C256" s="924"/>
      <c r="D256" s="925"/>
      <c r="E256" s="925"/>
      <c r="F256" s="925"/>
      <c r="G256" s="925"/>
    </row>
    <row r="257" spans="7:7" x14ac:dyDescent="0.25">
      <c r="G257" s="771"/>
    </row>
    <row r="258" spans="7:7" x14ac:dyDescent="0.25">
      <c r="G258" s="771"/>
    </row>
    <row r="259" spans="7:7" x14ac:dyDescent="0.25">
      <c r="G259" s="771"/>
    </row>
    <row r="260" spans="7:7" x14ac:dyDescent="0.25">
      <c r="G260" s="771"/>
    </row>
    <row r="261" spans="7:7" x14ac:dyDescent="0.25">
      <c r="G261" s="771"/>
    </row>
    <row r="262" spans="7:7" x14ac:dyDescent="0.25">
      <c r="G262" s="771"/>
    </row>
    <row r="263" spans="7:7" x14ac:dyDescent="0.25">
      <c r="G263" s="771"/>
    </row>
    <row r="264" spans="7:7" x14ac:dyDescent="0.25">
      <c r="G264" s="771"/>
    </row>
    <row r="265" spans="7:7" x14ac:dyDescent="0.25">
      <c r="G265" s="771"/>
    </row>
    <row r="266" spans="7:7" x14ac:dyDescent="0.25">
      <c r="G266" s="771"/>
    </row>
    <row r="267" spans="7:7" x14ac:dyDescent="0.25">
      <c r="G267" s="771"/>
    </row>
    <row r="268" spans="7:7" x14ac:dyDescent="0.25">
      <c r="G268" s="771"/>
    </row>
    <row r="269" spans="7:7" x14ac:dyDescent="0.25">
      <c r="G269" s="771"/>
    </row>
    <row r="270" spans="7:7" x14ac:dyDescent="0.25">
      <c r="G270" s="771"/>
    </row>
    <row r="271" spans="7:7" x14ac:dyDescent="0.25">
      <c r="G271" s="771"/>
    </row>
    <row r="272" spans="7:7" x14ac:dyDescent="0.25">
      <c r="G272" s="771"/>
    </row>
    <row r="273" spans="7:7" x14ac:dyDescent="0.25">
      <c r="G273" s="771"/>
    </row>
    <row r="274" spans="7:7" x14ac:dyDescent="0.25">
      <c r="G274" s="771"/>
    </row>
    <row r="275" spans="7:7" x14ac:dyDescent="0.25">
      <c r="G275" s="771"/>
    </row>
    <row r="276" spans="7:7" x14ac:dyDescent="0.25">
      <c r="G276" s="771"/>
    </row>
    <row r="277" spans="7:7" x14ac:dyDescent="0.25">
      <c r="G277" s="771"/>
    </row>
    <row r="278" spans="7:7" x14ac:dyDescent="0.25">
      <c r="G278" s="771"/>
    </row>
    <row r="279" spans="7:7" x14ac:dyDescent="0.25">
      <c r="G279" s="771"/>
    </row>
    <row r="280" spans="7:7" x14ac:dyDescent="0.25">
      <c r="G280" s="771"/>
    </row>
    <row r="281" spans="7:7" x14ac:dyDescent="0.25">
      <c r="G281" s="771"/>
    </row>
    <row r="282" spans="7:7" x14ac:dyDescent="0.25">
      <c r="G282" s="771"/>
    </row>
    <row r="283" spans="7:7" x14ac:dyDescent="0.25">
      <c r="G283" s="771"/>
    </row>
    <row r="284" spans="7:7" x14ac:dyDescent="0.25">
      <c r="G284" s="771"/>
    </row>
    <row r="285" spans="7:7" x14ac:dyDescent="0.25">
      <c r="G285" s="771"/>
    </row>
    <row r="286" spans="7:7" x14ac:dyDescent="0.25">
      <c r="G286" s="771"/>
    </row>
    <row r="287" spans="7:7" x14ac:dyDescent="0.25">
      <c r="G287" s="771"/>
    </row>
    <row r="288" spans="7:7" x14ac:dyDescent="0.25">
      <c r="G288" s="771"/>
    </row>
    <row r="289" spans="7:7" x14ac:dyDescent="0.25">
      <c r="G289" s="771"/>
    </row>
    <row r="290" spans="7:7" x14ac:dyDescent="0.25">
      <c r="G290" s="771"/>
    </row>
    <row r="291" spans="7:7" x14ac:dyDescent="0.25">
      <c r="G291" s="771"/>
    </row>
    <row r="292" spans="7:7" x14ac:dyDescent="0.25">
      <c r="G292" s="771"/>
    </row>
    <row r="293" spans="7:7" x14ac:dyDescent="0.25">
      <c r="G293" s="771"/>
    </row>
    <row r="294" spans="7:7" x14ac:dyDescent="0.25">
      <c r="G294" s="771"/>
    </row>
    <row r="295" spans="7:7" x14ac:dyDescent="0.25">
      <c r="G295" s="771"/>
    </row>
    <row r="296" spans="7:7" x14ac:dyDescent="0.25">
      <c r="G296" s="771"/>
    </row>
    <row r="297" spans="7:7" x14ac:dyDescent="0.25">
      <c r="G297" s="771"/>
    </row>
    <row r="298" spans="7:7" x14ac:dyDescent="0.25">
      <c r="G298" s="771"/>
    </row>
    <row r="299" spans="7:7" x14ac:dyDescent="0.25">
      <c r="G299" s="771"/>
    </row>
    <row r="300" spans="7:7" x14ac:dyDescent="0.25">
      <c r="G300" s="771"/>
    </row>
    <row r="301" spans="7:7" x14ac:dyDescent="0.25">
      <c r="G301" s="771"/>
    </row>
    <row r="302" spans="7:7" x14ac:dyDescent="0.25">
      <c r="G302" s="771"/>
    </row>
    <row r="303" spans="7:7" x14ac:dyDescent="0.25">
      <c r="G303" s="771"/>
    </row>
    <row r="304" spans="7:7" x14ac:dyDescent="0.25">
      <c r="G304" s="771"/>
    </row>
    <row r="305" spans="7:7" x14ac:dyDescent="0.25">
      <c r="G305" s="771"/>
    </row>
    <row r="306" spans="7:7" x14ac:dyDescent="0.25">
      <c r="G306" s="771"/>
    </row>
    <row r="307" spans="7:7" x14ac:dyDescent="0.25">
      <c r="G307" s="771"/>
    </row>
    <row r="308" spans="7:7" x14ac:dyDescent="0.25">
      <c r="G308" s="771"/>
    </row>
    <row r="309" spans="7:7" x14ac:dyDescent="0.25">
      <c r="G309" s="771"/>
    </row>
    <row r="310" spans="7:7" x14ac:dyDescent="0.25">
      <c r="G310" s="771"/>
    </row>
    <row r="311" spans="7:7" x14ac:dyDescent="0.25">
      <c r="G311" s="771"/>
    </row>
    <row r="312" spans="7:7" x14ac:dyDescent="0.25">
      <c r="G312" s="771"/>
    </row>
    <row r="313" spans="7:7" x14ac:dyDescent="0.25">
      <c r="G313" s="771"/>
    </row>
    <row r="314" spans="7:7" x14ac:dyDescent="0.25">
      <c r="G314" s="771"/>
    </row>
    <row r="315" spans="7:7" x14ac:dyDescent="0.25">
      <c r="G315" s="771"/>
    </row>
    <row r="316" spans="7:7" x14ac:dyDescent="0.25">
      <c r="G316" s="771"/>
    </row>
    <row r="317" spans="7:7" x14ac:dyDescent="0.25">
      <c r="G317" s="771"/>
    </row>
    <row r="318" spans="7:7" x14ac:dyDescent="0.25">
      <c r="G318" s="771"/>
    </row>
    <row r="319" spans="7:7" x14ac:dyDescent="0.25">
      <c r="G319" s="771"/>
    </row>
    <row r="320" spans="7:7" x14ac:dyDescent="0.25">
      <c r="G320" s="771"/>
    </row>
    <row r="321" spans="7:7" x14ac:dyDescent="0.25">
      <c r="G321" s="771"/>
    </row>
    <row r="322" spans="7:7" x14ac:dyDescent="0.25">
      <c r="G322" s="771"/>
    </row>
    <row r="323" spans="7:7" x14ac:dyDescent="0.25">
      <c r="G323" s="771"/>
    </row>
    <row r="324" spans="7:7" x14ac:dyDescent="0.25">
      <c r="G324" s="771"/>
    </row>
    <row r="325" spans="7:7" x14ac:dyDescent="0.25">
      <c r="G325" s="771"/>
    </row>
    <row r="326" spans="7:7" x14ac:dyDescent="0.25">
      <c r="G326" s="771"/>
    </row>
    <row r="327" spans="7:7" x14ac:dyDescent="0.25">
      <c r="G327" s="771"/>
    </row>
    <row r="328" spans="7:7" x14ac:dyDescent="0.25">
      <c r="G328" s="771"/>
    </row>
    <row r="329" spans="7:7" x14ac:dyDescent="0.25">
      <c r="G329" s="771"/>
    </row>
    <row r="330" spans="7:7" x14ac:dyDescent="0.25">
      <c r="G330" s="771"/>
    </row>
    <row r="331" spans="7:7" x14ac:dyDescent="0.25">
      <c r="G331" s="771"/>
    </row>
    <row r="332" spans="7:7" x14ac:dyDescent="0.25">
      <c r="G332" s="771"/>
    </row>
    <row r="333" spans="7:7" x14ac:dyDescent="0.25">
      <c r="G333" s="771"/>
    </row>
    <row r="334" spans="7:7" x14ac:dyDescent="0.25">
      <c r="G334" s="771"/>
    </row>
    <row r="335" spans="7:7" x14ac:dyDescent="0.25">
      <c r="G335" s="771"/>
    </row>
    <row r="336" spans="7:7" x14ac:dyDescent="0.25">
      <c r="G336" s="771"/>
    </row>
    <row r="337" spans="7:7" x14ac:dyDescent="0.25">
      <c r="G337" s="771"/>
    </row>
    <row r="338" spans="7:7" x14ac:dyDescent="0.25">
      <c r="G338" s="771"/>
    </row>
    <row r="339" spans="7:7" x14ac:dyDescent="0.25">
      <c r="G339" s="771"/>
    </row>
    <row r="340" spans="7:7" x14ac:dyDescent="0.25">
      <c r="G340" s="771"/>
    </row>
    <row r="341" spans="7:7" x14ac:dyDescent="0.25">
      <c r="G341" s="771"/>
    </row>
    <row r="342" spans="7:7" x14ac:dyDescent="0.25">
      <c r="G342" s="771"/>
    </row>
    <row r="343" spans="7:7" x14ac:dyDescent="0.25">
      <c r="G343" s="771"/>
    </row>
    <row r="344" spans="7:7" x14ac:dyDescent="0.25">
      <c r="G344" s="771"/>
    </row>
    <row r="345" spans="7:7" x14ac:dyDescent="0.25">
      <c r="G345" s="771"/>
    </row>
    <row r="346" spans="7:7" x14ac:dyDescent="0.25">
      <c r="G346" s="771"/>
    </row>
    <row r="347" spans="7:7" x14ac:dyDescent="0.25">
      <c r="G347" s="771"/>
    </row>
    <row r="348" spans="7:7" x14ac:dyDescent="0.25">
      <c r="G348" s="771"/>
    </row>
    <row r="349" spans="7:7" x14ac:dyDescent="0.25">
      <c r="G349" s="771"/>
    </row>
    <row r="350" spans="7:7" x14ac:dyDescent="0.25">
      <c r="G350" s="771"/>
    </row>
    <row r="351" spans="7:7" x14ac:dyDescent="0.25">
      <c r="G351" s="771"/>
    </row>
    <row r="352" spans="7:7" x14ac:dyDescent="0.25">
      <c r="G352" s="771"/>
    </row>
    <row r="353" spans="7:7" x14ac:dyDescent="0.25">
      <c r="G353" s="771"/>
    </row>
    <row r="354" spans="7:7" x14ac:dyDescent="0.25">
      <c r="G354" s="771"/>
    </row>
    <row r="355" spans="7:7" x14ac:dyDescent="0.25">
      <c r="G355" s="771"/>
    </row>
    <row r="356" spans="7:7" x14ac:dyDescent="0.25">
      <c r="G356" s="771"/>
    </row>
    <row r="357" spans="7:7" x14ac:dyDescent="0.25">
      <c r="G357" s="771"/>
    </row>
    <row r="358" spans="7:7" x14ac:dyDescent="0.25">
      <c r="G358" s="771"/>
    </row>
    <row r="359" spans="7:7" x14ac:dyDescent="0.25">
      <c r="G359" s="771"/>
    </row>
    <row r="360" spans="7:7" x14ac:dyDescent="0.25">
      <c r="G360" s="771"/>
    </row>
    <row r="361" spans="7:7" x14ac:dyDescent="0.25">
      <c r="G361" s="771"/>
    </row>
    <row r="362" spans="7:7" x14ac:dyDescent="0.25">
      <c r="G362" s="771"/>
    </row>
    <row r="363" spans="7:7" x14ac:dyDescent="0.25">
      <c r="G363" s="771"/>
    </row>
    <row r="364" spans="7:7" x14ac:dyDescent="0.25">
      <c r="G364" s="771"/>
    </row>
    <row r="365" spans="7:7" x14ac:dyDescent="0.25">
      <c r="G365" s="771"/>
    </row>
    <row r="366" spans="7:7" x14ac:dyDescent="0.25">
      <c r="G366" s="771"/>
    </row>
    <row r="367" spans="7:7" x14ac:dyDescent="0.25">
      <c r="G367" s="771"/>
    </row>
    <row r="368" spans="7:7" x14ac:dyDescent="0.25">
      <c r="G368" s="771"/>
    </row>
    <row r="369" spans="7:7" x14ac:dyDescent="0.25">
      <c r="G369" s="771"/>
    </row>
    <row r="370" spans="7:7" x14ac:dyDescent="0.25">
      <c r="G370" s="771"/>
    </row>
    <row r="371" spans="7:7" x14ac:dyDescent="0.25">
      <c r="G371" s="771"/>
    </row>
    <row r="372" spans="7:7" x14ac:dyDescent="0.25">
      <c r="G372" s="771"/>
    </row>
    <row r="373" spans="7:7" x14ac:dyDescent="0.25">
      <c r="G373" s="771"/>
    </row>
    <row r="374" spans="7:7" x14ac:dyDescent="0.25">
      <c r="G374" s="771"/>
    </row>
    <row r="375" spans="7:7" x14ac:dyDescent="0.25">
      <c r="G375" s="771"/>
    </row>
    <row r="376" spans="7:7" x14ac:dyDescent="0.25">
      <c r="G376" s="771"/>
    </row>
    <row r="377" spans="7:7" x14ac:dyDescent="0.25">
      <c r="G377" s="771"/>
    </row>
    <row r="378" spans="7:7" x14ac:dyDescent="0.25">
      <c r="G378" s="771"/>
    </row>
    <row r="379" spans="7:7" x14ac:dyDescent="0.25">
      <c r="G379" s="771"/>
    </row>
    <row r="380" spans="7:7" x14ac:dyDescent="0.25">
      <c r="G380" s="771"/>
    </row>
    <row r="381" spans="7:7" x14ac:dyDescent="0.25">
      <c r="G381" s="771"/>
    </row>
    <row r="382" spans="7:7" x14ac:dyDescent="0.25">
      <c r="G382" s="771"/>
    </row>
    <row r="383" spans="7:7" x14ac:dyDescent="0.25">
      <c r="G383" s="771"/>
    </row>
    <row r="384" spans="7:7" x14ac:dyDescent="0.25">
      <c r="G384" s="771"/>
    </row>
    <row r="385" spans="7:7" x14ac:dyDescent="0.25">
      <c r="G385" s="771"/>
    </row>
    <row r="386" spans="7:7" x14ac:dyDescent="0.25">
      <c r="G386" s="771"/>
    </row>
    <row r="387" spans="7:7" x14ac:dyDescent="0.25">
      <c r="G387" s="771"/>
    </row>
    <row r="388" spans="7:7" x14ac:dyDescent="0.25">
      <c r="G388" s="771"/>
    </row>
    <row r="389" spans="7:7" x14ac:dyDescent="0.25">
      <c r="G389" s="771"/>
    </row>
    <row r="390" spans="7:7" x14ac:dyDescent="0.25">
      <c r="G390" s="771"/>
    </row>
    <row r="391" spans="7:7" x14ac:dyDescent="0.25">
      <c r="G391" s="771"/>
    </row>
    <row r="392" spans="7:7" x14ac:dyDescent="0.25">
      <c r="G392" s="771"/>
    </row>
    <row r="393" spans="7:7" x14ac:dyDescent="0.25">
      <c r="G393" s="771"/>
    </row>
    <row r="394" spans="7:7" x14ac:dyDescent="0.25">
      <c r="G394" s="771"/>
    </row>
    <row r="395" spans="7:7" x14ac:dyDescent="0.25">
      <c r="G395" s="771"/>
    </row>
    <row r="396" spans="7:7" x14ac:dyDescent="0.25">
      <c r="G396" s="771"/>
    </row>
    <row r="397" spans="7:7" x14ac:dyDescent="0.25">
      <c r="G397" s="771"/>
    </row>
    <row r="398" spans="7:7" x14ac:dyDescent="0.25">
      <c r="G398" s="771"/>
    </row>
    <row r="399" spans="7:7" x14ac:dyDescent="0.25">
      <c r="G399" s="771"/>
    </row>
    <row r="400" spans="7:7" x14ac:dyDescent="0.25">
      <c r="G400" s="771"/>
    </row>
    <row r="401" spans="7:7" x14ac:dyDescent="0.25">
      <c r="G401" s="771"/>
    </row>
    <row r="402" spans="7:7" x14ac:dyDescent="0.25">
      <c r="G402" s="771"/>
    </row>
    <row r="403" spans="7:7" x14ac:dyDescent="0.25">
      <c r="G403" s="771"/>
    </row>
    <row r="404" spans="7:7" x14ac:dyDescent="0.25">
      <c r="G404" s="771"/>
    </row>
    <row r="405" spans="7:7" x14ac:dyDescent="0.25">
      <c r="G405" s="771"/>
    </row>
    <row r="406" spans="7:7" x14ac:dyDescent="0.25">
      <c r="G406" s="771"/>
    </row>
    <row r="407" spans="7:7" x14ac:dyDescent="0.25">
      <c r="G407" s="771"/>
    </row>
    <row r="408" spans="7:7" x14ac:dyDescent="0.25">
      <c r="G408" s="771"/>
    </row>
    <row r="409" spans="7:7" x14ac:dyDescent="0.25">
      <c r="G409" s="771"/>
    </row>
    <row r="410" spans="7:7" x14ac:dyDescent="0.25">
      <c r="G410" s="771"/>
    </row>
    <row r="411" spans="7:7" x14ac:dyDescent="0.25">
      <c r="G411" s="771"/>
    </row>
    <row r="412" spans="7:7" x14ac:dyDescent="0.25">
      <c r="G412" s="771"/>
    </row>
    <row r="413" spans="7:7" x14ac:dyDescent="0.25">
      <c r="G413" s="771"/>
    </row>
    <row r="414" spans="7:7" x14ac:dyDescent="0.25">
      <c r="G414" s="771"/>
    </row>
    <row r="415" spans="7:7" x14ac:dyDescent="0.25">
      <c r="G415" s="771"/>
    </row>
    <row r="416" spans="7:7" x14ac:dyDescent="0.25">
      <c r="G416" s="771"/>
    </row>
    <row r="417" spans="7:7" x14ac:dyDescent="0.25">
      <c r="G417" s="771"/>
    </row>
    <row r="418" spans="7:7" x14ac:dyDescent="0.25">
      <c r="G418" s="771"/>
    </row>
    <row r="419" spans="7:7" x14ac:dyDescent="0.25">
      <c r="G419" s="771"/>
    </row>
    <row r="420" spans="7:7" x14ac:dyDescent="0.25">
      <c r="G420" s="771"/>
    </row>
    <row r="421" spans="7:7" x14ac:dyDescent="0.25">
      <c r="G421" s="771"/>
    </row>
    <row r="422" spans="7:7" x14ac:dyDescent="0.25">
      <c r="G422" s="771"/>
    </row>
    <row r="423" spans="7:7" x14ac:dyDescent="0.25">
      <c r="G423" s="771"/>
    </row>
    <row r="424" spans="7:7" x14ac:dyDescent="0.25">
      <c r="G424" s="771"/>
    </row>
    <row r="425" spans="7:7" x14ac:dyDescent="0.25">
      <c r="G425" s="771"/>
    </row>
    <row r="426" spans="7:7" x14ac:dyDescent="0.25">
      <c r="G426" s="771"/>
    </row>
    <row r="427" spans="7:7" x14ac:dyDescent="0.25">
      <c r="G427" s="771"/>
    </row>
    <row r="428" spans="7:7" x14ac:dyDescent="0.25">
      <c r="G428" s="771"/>
    </row>
  </sheetData>
  <sheetProtection algorithmName="SHA-512" hashValue="zvjifAjwhjOnFOihJRENdsphhwh/HGzOamAcs4mE/g30Ws0qjG5985FnIMLiGztchepD8yyH1x+1ciQRlruyXA==" objects="1" saltValue="lsChmKasPuJ25FDeqSUL8w==" scenarios="1" sheet="1" spinCount="100000"/>
  <mergeCells count="3">
    <mergeCell ref="B5:C5"/>
    <mergeCell ref="B6:C6"/>
    <mergeCell ref="D3:F3"/>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7" man="1" max="16383"/>
  </rowBreaks>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P250"/>
  <sheetViews>
    <sheetView workbookViewId="0" zoomScale="90" zoomScaleNormal="90">
      <pane activePane="bottomLeft" topLeftCell="A8" ySplit="2232"/>
      <selection sqref="A1:XFD1048576"/>
      <selection activeCell="A8" pane="bottomLeft" sqref="A8"/>
    </sheetView>
  </sheetViews>
  <sheetFormatPr defaultColWidth="9.109375" defaultRowHeight="13.2" x14ac:dyDescent="0.25"/>
  <cols>
    <col min="1" max="1" customWidth="true" style="291" width="40.88671875" collapsed="false"/>
    <col min="2" max="2" customWidth="true" style="291" width="3.6640625" collapsed="false"/>
    <col min="3" max="3" customWidth="true" style="926" width="3.6640625" collapsed="false"/>
    <col min="4" max="4" customWidth="true" style="284" width="9.6640625" collapsed="false"/>
    <col min="5" max="5" customWidth="true" style="284" width="11.88671875" collapsed="false"/>
    <col min="6" max="6" customWidth="true" style="284" width="10.6640625" collapsed="false"/>
    <col min="7" max="7" customWidth="true" style="284" width="11.6640625" collapsed="false"/>
    <col min="8" max="8" customWidth="true" style="284" width="15.33203125" collapsed="false"/>
    <col min="9" max="9" customWidth="true" style="284" width="10.6640625" collapsed="false"/>
    <col min="10" max="10" customWidth="true" style="284" width="11.6640625" collapsed="false"/>
    <col min="11" max="11" customWidth="true" style="284" width="15.33203125" collapsed="false"/>
    <col min="12" max="12" customWidth="true" style="291" width="11.6640625" collapsed="false"/>
    <col min="13" max="14" style="297" width="9.109375" collapsed="false"/>
    <col min="15" max="16384" style="294" width="9.109375" collapsed="false"/>
  </cols>
  <sheetData>
    <row ht="31.2" r="1" spans="1:15" x14ac:dyDescent="0.3">
      <c r="A1" s="545" t="s">
        <v>157</v>
      </c>
      <c r="B1" s="970"/>
      <c r="C1" s="971"/>
      <c r="D1" s="929"/>
      <c r="E1" s="743"/>
      <c r="F1" s="743"/>
      <c r="G1" s="743"/>
      <c r="H1" s="743"/>
      <c r="I1" s="743"/>
      <c r="J1" s="743"/>
      <c r="K1" s="743"/>
      <c r="L1" s="742"/>
    </row>
    <row ht="13.8" r="2" spans="1:15" thickBot="1" x14ac:dyDescent="0.3">
      <c r="A2" s="285"/>
      <c r="B2" s="285"/>
      <c r="C2" s="893"/>
    </row>
    <row ht="14.4" r="3" spans="1:15" thickBot="1" thickTop="1" x14ac:dyDescent="0.3">
      <c r="A3" s="295"/>
      <c r="B3" s="288"/>
      <c r="C3" s="909"/>
      <c r="D3" s="972" t="s">
        <v>902</v>
      </c>
      <c r="E3" s="973"/>
      <c r="F3" s="973"/>
      <c r="G3" s="973"/>
      <c r="H3" s="973"/>
      <c r="I3" s="973"/>
      <c r="J3" s="973"/>
      <c r="K3" s="973"/>
      <c r="L3" s="1658" t="s">
        <v>1094</v>
      </c>
    </row>
    <row ht="13.8" r="4" spans="1:15" thickBot="1" x14ac:dyDescent="0.3">
      <c r="A4" s="29"/>
      <c r="B4" s="30"/>
      <c r="C4" s="31"/>
      <c r="D4" s="974" t="s">
        <v>253</v>
      </c>
      <c r="E4" s="975" t="s">
        <v>260</v>
      </c>
      <c r="F4" s="976" t="s">
        <v>975</v>
      </c>
      <c r="G4" s="977"/>
      <c r="H4" s="978"/>
      <c r="I4" s="979" t="s">
        <v>976</v>
      </c>
      <c r="J4" s="977"/>
      <c r="K4" s="980"/>
      <c r="L4" s="1659"/>
    </row>
    <row customHeight="1" ht="11.25" r="5" spans="1:15" thickBot="1" x14ac:dyDescent="0.3">
      <c r="A5" s="933"/>
      <c r="B5" s="287"/>
      <c r="C5" s="912"/>
      <c r="D5" s="981" t="s">
        <v>666</v>
      </c>
      <c r="E5" s="982" t="s">
        <v>254</v>
      </c>
      <c r="F5" s="983" t="s">
        <v>246</v>
      </c>
      <c r="G5" s="943" t="s">
        <v>993</v>
      </c>
      <c r="H5" s="975" t="s">
        <v>993</v>
      </c>
      <c r="I5" s="983" t="s">
        <v>246</v>
      </c>
      <c r="J5" s="974" t="s">
        <v>993</v>
      </c>
      <c r="K5" s="943" t="s">
        <v>993</v>
      </c>
      <c r="L5" s="1659"/>
    </row>
    <row r="6" spans="1:15" x14ac:dyDescent="0.25">
      <c r="A6" s="933"/>
      <c r="B6" s="1660" t="s">
        <v>674</v>
      </c>
      <c r="C6" s="1661"/>
      <c r="D6" s="981" t="s">
        <v>255</v>
      </c>
      <c r="E6" s="982" t="s">
        <v>256</v>
      </c>
      <c r="F6" s="984" t="s">
        <v>918</v>
      </c>
      <c r="G6" s="276" t="s">
        <v>724</v>
      </c>
      <c r="H6" s="982" t="s">
        <v>791</v>
      </c>
      <c r="I6" s="984" t="s">
        <v>201</v>
      </c>
      <c r="J6" s="985" t="s">
        <v>724</v>
      </c>
      <c r="K6" s="943" t="s">
        <v>791</v>
      </c>
      <c r="L6" s="1659"/>
    </row>
    <row customHeight="1" ht="14.25" r="7" spans="1:15" thickBot="1" x14ac:dyDescent="0.3">
      <c r="A7" s="947" t="s">
        <v>242</v>
      </c>
      <c r="B7" s="1653" t="s">
        <v>685</v>
      </c>
      <c r="C7" s="1662"/>
      <c r="D7" s="986" t="s">
        <v>390</v>
      </c>
      <c r="E7" s="987" t="s">
        <v>252</v>
      </c>
      <c r="F7" s="988" t="s">
        <v>252</v>
      </c>
      <c r="G7" s="989" t="s">
        <v>252</v>
      </c>
      <c r="H7" s="987" t="s">
        <v>252</v>
      </c>
      <c r="I7" s="988" t="s">
        <v>252</v>
      </c>
      <c r="J7" s="986" t="s">
        <v>252</v>
      </c>
      <c r="K7" s="989" t="s">
        <v>252</v>
      </c>
      <c r="L7" s="990" t="s">
        <v>252</v>
      </c>
    </row>
    <row customHeight="1" ht="11.25" r="8" spans="1:15" x14ac:dyDescent="0.25">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customHeight="1" ht="11.25" r="9" spans="1:15" x14ac:dyDescent="0.25">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customHeight="1" ht="11.25" r="10" spans="1:15" x14ac:dyDescent="0.25">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customHeight="1" ht="11.25" r="11" spans="1:15" x14ac:dyDescent="0.25">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customHeight="1" ht="11.25" r="12" spans="1:15" x14ac:dyDescent="0.25">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customHeight="1" ht="11.25" r="13" spans="1:15" x14ac:dyDescent="0.25">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customHeight="1" ht="11.25" r="14" spans="1:15" x14ac:dyDescent="0.25">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customHeight="1" ht="11.25" r="15" spans="1:15" x14ac:dyDescent="0.25">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customHeight="1" ht="11.25" r="16" spans="1:15" x14ac:dyDescent="0.25">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customHeight="1" ht="11.25" r="17" spans="1:15" x14ac:dyDescent="0.25">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customHeight="1" ht="11.25" r="18" spans="1:15" x14ac:dyDescent="0.25">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customHeight="1" ht="11.25" r="19" spans="1:15" x14ac:dyDescent="0.25">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customHeight="1" ht="11.25" r="20" spans="1:15" x14ac:dyDescent="0.25">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customHeight="1" ht="11.25" r="21" spans="1:15" x14ac:dyDescent="0.25">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customHeight="1" ht="11.25" r="22" spans="1:15" x14ac:dyDescent="0.25">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customHeight="1" ht="11.25" r="23" spans="1:15" x14ac:dyDescent="0.25">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customHeight="1" ht="11.25" r="24" spans="1:15" x14ac:dyDescent="0.25">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customHeight="1" ht="11.25" r="25" spans="1:15" x14ac:dyDescent="0.25">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customHeight="1" ht="11.25" r="26" spans="1:15" x14ac:dyDescent="0.25">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customHeight="1" ht="11.25" r="27" spans="1:15" x14ac:dyDescent="0.25">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customHeight="1" ht="11.25" r="28" spans="1:15" x14ac:dyDescent="0.25">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customHeight="1" ht="11.25" r="29" spans="1:15" x14ac:dyDescent="0.25">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customHeight="1" ht="11.25" r="30" spans="1:15" x14ac:dyDescent="0.25">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customHeight="1" ht="11.25" r="31" spans="1:15" x14ac:dyDescent="0.25">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customHeight="1" ht="11.25" r="32" spans="1:15" x14ac:dyDescent="0.25">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customHeight="1" ht="11.25" r="33" spans="1:15" x14ac:dyDescent="0.25">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customHeight="1" ht="11.25" r="34" spans="1:15" x14ac:dyDescent="0.25">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customHeight="1" ht="11.25" r="35" spans="1:15" x14ac:dyDescent="0.25">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customHeight="1" ht="11.25" r="36" spans="1:15" x14ac:dyDescent="0.25">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customHeight="1" ht="11.25" r="37" spans="1:15" x14ac:dyDescent="0.25">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customHeight="1" ht="11.25" r="38" spans="1:15" x14ac:dyDescent="0.25">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customHeight="1" ht="11.25" r="39" spans="1:15" x14ac:dyDescent="0.25">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customHeight="1" ht="11.25" r="40" spans="1:15" x14ac:dyDescent="0.25">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customHeight="1" ht="11.25" r="41" spans="1:15" x14ac:dyDescent="0.25">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customHeight="1" ht="11.25" r="42" spans="1:15" x14ac:dyDescent="0.25">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customHeight="1" ht="11.25" r="43" spans="1:15" x14ac:dyDescent="0.25">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customHeight="1" ht="11.25" r="44" spans="1:15" x14ac:dyDescent="0.25">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customHeight="1" ht="11.25" r="45" spans="1:15" x14ac:dyDescent="0.25">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customHeight="1" ht="11.25" r="46" spans="1:15" x14ac:dyDescent="0.25">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customHeight="1" ht="11.25" r="47" spans="1:15" x14ac:dyDescent="0.25">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customHeight="1" ht="11.25" r="48" spans="1:15" x14ac:dyDescent="0.25">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customHeight="1" ht="11.25" r="49" spans="1:15" x14ac:dyDescent="0.25">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customHeight="1" ht="11.25" r="50" spans="1:15" x14ac:dyDescent="0.25">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customHeight="1" ht="11.25" r="51" spans="1:15" x14ac:dyDescent="0.25">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customHeight="1" ht="11.25" r="52" spans="1:15" x14ac:dyDescent="0.25">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customHeight="1" ht="11.25" r="53" spans="1:15" x14ac:dyDescent="0.25">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customHeight="1" ht="11.25" r="54" spans="1:15" x14ac:dyDescent="0.25">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customHeight="1" ht="11.25" r="55" spans="1:15" x14ac:dyDescent="0.25">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customHeight="1" ht="11.25" r="56" spans="1:15" x14ac:dyDescent="0.25">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customHeight="1" ht="11.25" r="57" spans="1:15" x14ac:dyDescent="0.25">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customHeight="1" ht="11.25" r="58" spans="1:15" x14ac:dyDescent="0.25">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customHeight="1" ht="11.25" r="59" spans="1:15" x14ac:dyDescent="0.25">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customHeight="1" ht="11.25" r="60" spans="1:15" x14ac:dyDescent="0.25">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customHeight="1" ht="11.25" r="61" spans="1:15" x14ac:dyDescent="0.25">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customHeight="1" ht="11.25" r="62" spans="1:15" x14ac:dyDescent="0.25">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customHeight="1" ht="11.25" r="63" spans="1:15" x14ac:dyDescent="0.25">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customHeight="1" ht="11.25" r="64" spans="1:15" x14ac:dyDescent="0.25">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customHeight="1" ht="11.25" r="65" spans="1:15" x14ac:dyDescent="0.25">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customHeight="1" ht="11.25" r="66" spans="1:15" x14ac:dyDescent="0.25">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customHeight="1" ht="11.25" r="67" spans="1:15" x14ac:dyDescent="0.25">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customHeight="1" ht="11.25" r="68" spans="1:15" x14ac:dyDescent="0.25">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customHeight="1" ht="11.25" r="69" spans="1:15" x14ac:dyDescent="0.25">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customHeight="1" ht="11.25" r="70" spans="1:15" x14ac:dyDescent="0.25">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customHeight="1" ht="11.25" r="71" spans="1:15" x14ac:dyDescent="0.25">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customHeight="1" ht="11.25" r="72" spans="1:15" x14ac:dyDescent="0.25">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customHeight="1" ht="11.25" r="73" spans="1:15" x14ac:dyDescent="0.25">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customHeight="1" ht="11.25" r="74" spans="1:15" x14ac:dyDescent="0.25">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customHeight="1" ht="11.25" r="75" spans="1:15" x14ac:dyDescent="0.25">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customHeight="1" ht="11.25" r="76" spans="1:15" x14ac:dyDescent="0.25">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customHeight="1" ht="11.25" r="77" spans="1:15" x14ac:dyDescent="0.25">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customHeight="1" ht="11.25" r="78" spans="1:15" x14ac:dyDescent="0.25">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customHeight="1" ht="11.25" r="79" spans="1:15" x14ac:dyDescent="0.25">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customHeight="1" ht="11.25" r="80" spans="1:15" x14ac:dyDescent="0.25">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customHeight="1" ht="11.25" r="81" spans="1:15" x14ac:dyDescent="0.25">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customHeight="1" ht="11.25" r="82" spans="1:15" x14ac:dyDescent="0.25">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customHeight="1" ht="11.25" r="83" spans="1:15" x14ac:dyDescent="0.25">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customHeight="1" ht="11.25" r="84" spans="1:15" x14ac:dyDescent="0.25">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customHeight="1" ht="11.25" r="85" spans="1:15" x14ac:dyDescent="0.25">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customHeight="1" ht="11.25" r="86" spans="1:15" x14ac:dyDescent="0.25">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customHeight="1" ht="11.25" r="87" spans="1:15" x14ac:dyDescent="0.25">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customHeight="1" ht="11.25" r="88" spans="1:15" x14ac:dyDescent="0.25">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customHeight="1" ht="11.25" r="89" spans="1:15" x14ac:dyDescent="0.25">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customHeight="1" ht="11.25" r="90" spans="1:15" x14ac:dyDescent="0.25">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customHeight="1" ht="11.25" r="91" spans="1:15" x14ac:dyDescent="0.25">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customHeight="1" ht="11.25" r="92" spans="1:15" x14ac:dyDescent="0.25">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customHeight="1" ht="11.25" r="93" spans="1:15" x14ac:dyDescent="0.25">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customHeight="1" ht="11.25" r="94" spans="1:15" x14ac:dyDescent="0.25">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customHeight="1" ht="11.25" r="95" spans="1:15" x14ac:dyDescent="0.25">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customHeight="1" ht="11.25" r="96" spans="1:15" x14ac:dyDescent="0.25">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customHeight="1" ht="11.25" r="97" spans="1:15" x14ac:dyDescent="0.25">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customHeight="1" ht="11.25" r="98" spans="1:15" x14ac:dyDescent="0.25">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customHeight="1" ht="11.25" r="99" spans="1:15" x14ac:dyDescent="0.25">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customHeight="1" ht="11.25" r="100" spans="1:15" x14ac:dyDescent="0.25">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customHeight="1" ht="11.25" r="101" spans="1:15" x14ac:dyDescent="0.25">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customHeight="1" ht="11.25" r="102" spans="1:15" x14ac:dyDescent="0.25">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customHeight="1" ht="11.25" r="103" spans="1:15" x14ac:dyDescent="0.25">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customHeight="1" ht="11.25" r="104" spans="1:15" x14ac:dyDescent="0.25">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customHeight="1" ht="11.25" r="105" spans="1:15" x14ac:dyDescent="0.25">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customHeight="1" ht="11.25" r="106" spans="1:15" x14ac:dyDescent="0.25">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customHeight="1" ht="11.25" r="107" spans="1:15" x14ac:dyDescent="0.25">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customHeight="1" ht="11.25" r="108" spans="1:15" x14ac:dyDescent="0.25">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customHeight="1" ht="11.25" r="109" spans="1:15" x14ac:dyDescent="0.25">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customHeight="1" ht="11.25" r="110" spans="1:15" x14ac:dyDescent="0.25">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customHeight="1" ht="11.25" r="111" spans="1:15" x14ac:dyDescent="0.25">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customHeight="1" ht="11.25" r="112" spans="1:15" x14ac:dyDescent="0.25">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customHeight="1" ht="11.25" r="113" spans="1:15" x14ac:dyDescent="0.25">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customHeight="1" ht="11.25" r="114" spans="1:15" x14ac:dyDescent="0.25">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customHeight="1" ht="11.25" r="115" spans="1:15" x14ac:dyDescent="0.25">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customHeight="1" ht="11.25" r="116" spans="1:15" x14ac:dyDescent="0.25">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customHeight="1" ht="11.25" r="117" spans="1:15" x14ac:dyDescent="0.25">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customHeight="1" ht="11.25" r="118" spans="1:15" x14ac:dyDescent="0.25">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customHeight="1" ht="11.25" r="119" spans="1:15" x14ac:dyDescent="0.25">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customHeight="1" ht="11.25" r="120" spans="1:15" x14ac:dyDescent="0.25">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customHeight="1" ht="11.25" r="121" spans="1:15" x14ac:dyDescent="0.25">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customHeight="1" ht="11.25" r="122" spans="1:15" x14ac:dyDescent="0.25">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customHeight="1" ht="11.25" r="123" spans="1:15" x14ac:dyDescent="0.25">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customHeight="1" ht="11.25" r="124" spans="1:15" x14ac:dyDescent="0.25">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customHeight="1" ht="11.25" r="125" spans="1:15" x14ac:dyDescent="0.25">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customHeight="1" ht="11.25" r="126" spans="1:15" x14ac:dyDescent="0.25">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customHeight="1" ht="11.25" r="127" spans="1:15" x14ac:dyDescent="0.25">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customHeight="1" ht="11.25" r="128" spans="1:15" x14ac:dyDescent="0.25">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customHeight="1" ht="11.25" r="129" spans="1:15" x14ac:dyDescent="0.25">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customHeight="1" ht="11.25" r="130" spans="1:15" x14ac:dyDescent="0.25">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customHeight="1" ht="11.25" r="131" spans="1:15" x14ac:dyDescent="0.25">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customHeight="1" ht="11.25" r="132" spans="1:15" x14ac:dyDescent="0.25">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customHeight="1" ht="11.25" r="133" spans="1:15" x14ac:dyDescent="0.25">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customHeight="1" ht="11.25" r="134" spans="1:15" x14ac:dyDescent="0.25">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customHeight="1" ht="11.25" r="135" spans="1:15" x14ac:dyDescent="0.25">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customHeight="1" ht="11.25" r="136" spans="1:15" x14ac:dyDescent="0.25">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customHeight="1" ht="11.25" r="137" spans="1:15" x14ac:dyDescent="0.25">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customHeight="1" ht="11.25" r="138" spans="1:15" x14ac:dyDescent="0.25">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customHeight="1" ht="11.25" r="139" spans="1:15" x14ac:dyDescent="0.25">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customHeight="1" ht="11.25" r="140" spans="1:15" x14ac:dyDescent="0.25">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customHeight="1" ht="11.25" r="141" spans="1:15" x14ac:dyDescent="0.25">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customHeight="1" ht="11.25" r="142" spans="1:15" x14ac:dyDescent="0.25">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customHeight="1" ht="11.25" r="143" spans="1:15" x14ac:dyDescent="0.25">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customHeight="1" ht="11.25" r="144" spans="1:15" x14ac:dyDescent="0.25">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customHeight="1" ht="11.25" r="145" spans="1:15" x14ac:dyDescent="0.25">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customHeight="1" ht="11.25" r="146" spans="1:15" x14ac:dyDescent="0.25">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customHeight="1" ht="11.25" r="147" spans="1:15" x14ac:dyDescent="0.25">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customHeight="1" ht="11.25" r="148" spans="1:15" x14ac:dyDescent="0.25">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customHeight="1" ht="11.25" r="149" spans="1:15" x14ac:dyDescent="0.25">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customHeight="1" ht="11.25" r="150" spans="1:15" x14ac:dyDescent="0.25">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customHeight="1" ht="11.25" r="151" spans="1:15" x14ac:dyDescent="0.25">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customHeight="1" ht="11.25" r="152" spans="1:15" x14ac:dyDescent="0.25">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customHeight="1" ht="11.25" r="153" spans="1:15" x14ac:dyDescent="0.25">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customHeight="1" ht="11.25" r="154" spans="1:15" x14ac:dyDescent="0.25">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customHeight="1" ht="11.25" r="155" spans="1:15" x14ac:dyDescent="0.25">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customHeight="1" ht="11.25" r="156" spans="1:15" x14ac:dyDescent="0.25">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customHeight="1" ht="11.25" r="157" spans="1:15" x14ac:dyDescent="0.25">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customHeight="1" ht="11.25" r="158" spans="1:15" x14ac:dyDescent="0.25">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customHeight="1" ht="11.25" r="159" spans="1:15" x14ac:dyDescent="0.25">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customHeight="1" ht="11.25" r="160" spans="1:15" x14ac:dyDescent="0.25">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customHeight="1" ht="11.25" r="161" spans="1:15" thickBot="1" x14ac:dyDescent="0.3">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customHeight="1" ht="11.25" r="162" spans="1:15" thickTop="1" x14ac:dyDescent="0.25">
      <c r="A162" s="66" t="s">
        <v>529</v>
      </c>
      <c r="B162" s="275"/>
      <c r="C162" s="915"/>
      <c r="D162" s="277"/>
      <c r="E162" s="277"/>
      <c r="F162" s="277"/>
      <c r="G162" s="277"/>
      <c r="H162" s="277"/>
      <c r="I162" s="277"/>
      <c r="J162" s="277"/>
      <c r="K162" s="277"/>
      <c r="L162" s="997"/>
    </row>
    <row customHeight="1" ht="11.25" r="163" spans="1:15" x14ac:dyDescent="0.25">
      <c r="A163" s="603" t="s">
        <v>967</v>
      </c>
      <c r="B163" s="275"/>
      <c r="C163" s="915"/>
      <c r="D163" s="277"/>
      <c r="E163" s="277"/>
      <c r="F163" s="277"/>
      <c r="G163" s="277"/>
      <c r="H163" s="277"/>
      <c r="I163" s="277"/>
      <c r="J163" s="277"/>
      <c r="K163" s="277"/>
      <c r="L163" s="997"/>
    </row>
    <row customHeight="1" ht="11.25" r="164" spans="1:15" x14ac:dyDescent="0.25">
      <c r="A164" s="66"/>
      <c r="B164" s="275"/>
      <c r="C164" s="915"/>
      <c r="D164" s="277"/>
      <c r="E164" s="277"/>
      <c r="F164" s="277"/>
      <c r="G164" s="277"/>
      <c r="H164" s="277"/>
      <c r="I164" s="277"/>
      <c r="J164" s="277"/>
      <c r="K164" s="277"/>
      <c r="L164" s="997"/>
    </row>
    <row customHeight="1" ht="11.25" r="165" spans="1:15" x14ac:dyDescent="0.25">
      <c r="A165" s="918" t="s">
        <v>742</v>
      </c>
      <c r="B165" s="919"/>
      <c r="C165" s="915"/>
      <c r="D165" s="277"/>
      <c r="E165" s="277"/>
      <c r="F165" s="277"/>
      <c r="G165" s="277"/>
      <c r="H165" s="277"/>
      <c r="I165" s="277"/>
      <c r="J165" s="277"/>
      <c r="K165" s="277"/>
      <c r="L165" s="997"/>
    </row>
    <row customHeight="1" ht="11.25" r="166" spans="1:15" x14ac:dyDescent="0.25">
      <c r="A166" s="918" t="s">
        <v>1148</v>
      </c>
      <c r="B166" s="919"/>
      <c r="C166" s="915"/>
      <c r="D166" s="277"/>
      <c r="E166" s="277"/>
      <c r="F166" s="277"/>
      <c r="G166" s="277"/>
      <c r="H166" s="277"/>
      <c r="I166" s="277"/>
      <c r="J166" s="277"/>
      <c r="K166" s="277"/>
      <c r="L166" s="997"/>
    </row>
    <row customHeight="1" ht="11.25" r="167" spans="1:15" x14ac:dyDescent="0.25">
      <c r="A167" s="67" t="s">
        <v>1009</v>
      </c>
      <c r="B167" s="68"/>
      <c r="C167" s="915"/>
      <c r="D167" s="277"/>
      <c r="E167" s="277"/>
      <c r="F167" s="277"/>
      <c r="G167" s="277"/>
      <c r="H167" s="277"/>
      <c r="I167" s="277"/>
      <c r="J167" s="277"/>
      <c r="K167" s="277"/>
      <c r="L167" s="997"/>
    </row>
    <row customHeight="1" ht="11.25" r="168" spans="1:15" x14ac:dyDescent="0.25">
      <c r="A168" s="67" t="s">
        <v>992</v>
      </c>
      <c r="B168" s="68"/>
      <c r="C168" s="915"/>
      <c r="D168" s="277"/>
      <c r="E168" s="277"/>
      <c r="F168" s="277"/>
      <c r="G168" s="277"/>
      <c r="H168" s="277"/>
      <c r="I168" s="277"/>
      <c r="J168" s="277"/>
      <c r="K168" s="277"/>
      <c r="L168" s="997"/>
    </row>
    <row customHeight="1" ht="11.25" r="169" spans="1:15" x14ac:dyDescent="0.25">
      <c r="A169" s="918" t="s">
        <v>1149</v>
      </c>
      <c r="B169" s="68"/>
      <c r="C169" s="915"/>
      <c r="D169" s="277"/>
      <c r="E169" s="277"/>
      <c r="F169" s="277"/>
      <c r="G169" s="277"/>
      <c r="H169" s="277"/>
      <c r="I169" s="277"/>
      <c r="J169" s="277"/>
      <c r="K169" s="277"/>
      <c r="L169" s="997"/>
    </row>
    <row customHeight="1" ht="11.25" r="170" spans="1:15" x14ac:dyDescent="0.25">
      <c r="A170" s="320" t="s">
        <v>903</v>
      </c>
      <c r="B170" s="300"/>
      <c r="C170" s="915"/>
      <c r="D170" s="277"/>
      <c r="E170" s="277"/>
      <c r="F170" s="277"/>
      <c r="G170" s="277"/>
      <c r="H170" s="277"/>
      <c r="I170" s="277"/>
      <c r="J170" s="277"/>
      <c r="K170" s="277"/>
      <c r="L170" s="997"/>
    </row>
    <row customHeight="1" ht="11.25" r="171" spans="1:15" x14ac:dyDescent="0.25">
      <c r="A171" s="67" t="s">
        <v>412</v>
      </c>
      <c r="B171" s="68"/>
      <c r="C171" s="915"/>
      <c r="D171" s="277"/>
      <c r="E171" s="277"/>
      <c r="F171" s="277"/>
      <c r="G171" s="277"/>
      <c r="H171" s="277"/>
      <c r="I171" s="277"/>
      <c r="J171" s="277"/>
      <c r="K171" s="277"/>
      <c r="L171" s="997"/>
    </row>
    <row customHeight="1" ht="12.45" r="172" spans="1:15" x14ac:dyDescent="0.25">
      <c r="A172" s="1624" t="s">
        <v>1154</v>
      </c>
      <c r="B172" s="1628"/>
      <c r="C172" s="1628"/>
      <c r="D172" s="1628"/>
      <c r="E172" s="1628"/>
      <c r="F172" s="1628"/>
      <c r="G172" s="1628"/>
      <c r="H172" s="1628"/>
      <c r="I172" s="1628"/>
      <c r="J172" s="1628"/>
      <c r="K172" s="1628"/>
      <c r="L172" s="1629"/>
    </row>
    <row customHeight="1" ht="11.25" r="173" spans="1:15" x14ac:dyDescent="0.25">
      <c r="A173" s="320" t="s">
        <v>413</v>
      </c>
      <c r="B173" s="300"/>
      <c r="C173" s="998"/>
      <c r="D173" s="277"/>
      <c r="E173" s="277"/>
      <c r="F173" s="277"/>
      <c r="G173" s="277"/>
      <c r="H173" s="277"/>
      <c r="I173" s="277"/>
      <c r="J173" s="277"/>
      <c r="K173" s="277"/>
      <c r="L173" s="997"/>
    </row>
    <row customHeight="1" ht="11.25" r="174" spans="1:15" thickBot="1" x14ac:dyDescent="0.3">
      <c r="A174" s="920" t="s">
        <v>175</v>
      </c>
      <c r="B174" s="889"/>
      <c r="C174" s="999"/>
      <c r="D174" s="282"/>
      <c r="E174" s="282"/>
      <c r="F174" s="282"/>
      <c r="G174" s="282"/>
      <c r="H174" s="282"/>
      <c r="I174" s="282"/>
      <c r="J174" s="282"/>
      <c r="K174" s="282"/>
      <c r="L174" s="1000"/>
    </row>
    <row ht="13.8" r="175" spans="1:15" thickTop="1" x14ac:dyDescent="0.25">
      <c r="A175" s="301"/>
      <c r="B175" s="301"/>
      <c r="C175" s="1001"/>
    </row>
    <row r="176" spans="1:15" x14ac:dyDescent="0.25">
      <c r="A176" s="294"/>
      <c r="B176" s="294"/>
      <c r="C176" s="1001"/>
    </row>
    <row r="177" spans="1:3" x14ac:dyDescent="0.25">
      <c r="A177" s="294"/>
      <c r="B177" s="294"/>
      <c r="C177" s="1001"/>
    </row>
    <row r="178" spans="1:3" x14ac:dyDescent="0.25">
      <c r="A178" s="294"/>
      <c r="B178" s="294"/>
      <c r="C178" s="1001"/>
    </row>
    <row r="179" spans="1:3" x14ac:dyDescent="0.25">
      <c r="A179" s="294"/>
      <c r="B179" s="294"/>
      <c r="C179" s="1001"/>
    </row>
    <row r="180" spans="1:3" x14ac:dyDescent="0.25">
      <c r="A180" s="294"/>
      <c r="B180" s="294"/>
      <c r="C180" s="1001"/>
    </row>
    <row r="181" spans="1:3" x14ac:dyDescent="0.25">
      <c r="A181" s="294"/>
      <c r="B181" s="294"/>
      <c r="C181" s="1001"/>
    </row>
    <row r="182" spans="1:3" x14ac:dyDescent="0.25">
      <c r="A182" s="294"/>
      <c r="B182" s="294"/>
      <c r="C182" s="1001"/>
    </row>
    <row r="183" spans="1:3" x14ac:dyDescent="0.25">
      <c r="A183" s="294"/>
      <c r="B183" s="294"/>
      <c r="C183" s="1001"/>
    </row>
    <row r="184" spans="1:3" x14ac:dyDescent="0.25">
      <c r="A184" s="294"/>
      <c r="B184" s="294"/>
      <c r="C184" s="1001"/>
    </row>
    <row r="185" spans="1:3" x14ac:dyDescent="0.25">
      <c r="A185" s="294"/>
      <c r="B185" s="294"/>
      <c r="C185" s="1001"/>
    </row>
    <row r="186" spans="1:3" x14ac:dyDescent="0.25">
      <c r="A186" s="294"/>
      <c r="B186" s="294"/>
      <c r="C186" s="1001"/>
    </row>
    <row r="187" spans="1:3" x14ac:dyDescent="0.25">
      <c r="A187" s="294"/>
      <c r="B187" s="294"/>
      <c r="C187" s="1001"/>
    </row>
    <row r="188" spans="1:3" x14ac:dyDescent="0.25">
      <c r="A188" s="294"/>
      <c r="B188" s="294"/>
      <c r="C188" s="1001"/>
    </row>
    <row r="189" spans="1:3" x14ac:dyDescent="0.25">
      <c r="A189" s="294"/>
      <c r="B189" s="294"/>
      <c r="C189" s="1001"/>
    </row>
    <row r="190" spans="1:3" x14ac:dyDescent="0.25">
      <c r="A190" s="294"/>
      <c r="B190" s="294"/>
      <c r="C190" s="1001"/>
    </row>
    <row r="191" spans="1:3" x14ac:dyDescent="0.25">
      <c r="A191" s="294"/>
      <c r="B191" s="294"/>
      <c r="C191" s="1001"/>
    </row>
    <row r="192" spans="1:3" x14ac:dyDescent="0.25">
      <c r="A192" s="294"/>
      <c r="B192" s="294"/>
      <c r="C192" s="1001"/>
    </row>
    <row r="193" spans="1:3" x14ac:dyDescent="0.25">
      <c r="A193" s="294"/>
      <c r="B193" s="294"/>
      <c r="C193" s="1001"/>
    </row>
    <row r="194" spans="1:3" x14ac:dyDescent="0.25">
      <c r="A194" s="294"/>
      <c r="B194" s="294"/>
      <c r="C194" s="1001"/>
    </row>
    <row r="195" spans="1:3" x14ac:dyDescent="0.25">
      <c r="A195" s="294"/>
      <c r="B195" s="294"/>
      <c r="C195" s="1001"/>
    </row>
    <row r="196" spans="1:3" x14ac:dyDescent="0.25">
      <c r="A196" s="294"/>
      <c r="B196" s="294"/>
      <c r="C196" s="1001"/>
    </row>
    <row r="197" spans="1:3" x14ac:dyDescent="0.25">
      <c r="A197" s="294"/>
      <c r="B197" s="294"/>
      <c r="C197" s="1001"/>
    </row>
    <row r="198" spans="1:3" x14ac:dyDescent="0.25">
      <c r="A198" s="294"/>
      <c r="B198" s="294"/>
      <c r="C198" s="1001"/>
    </row>
    <row r="199" spans="1:3" x14ac:dyDescent="0.25">
      <c r="A199" s="294"/>
      <c r="B199" s="294"/>
      <c r="C199" s="1001"/>
    </row>
    <row r="200" spans="1:3" x14ac:dyDescent="0.25">
      <c r="A200" s="294"/>
      <c r="B200" s="294"/>
      <c r="C200" s="1001"/>
    </row>
    <row r="201" spans="1:3" x14ac:dyDescent="0.25">
      <c r="A201" s="294"/>
      <c r="B201" s="294"/>
      <c r="C201" s="1001"/>
    </row>
    <row r="202" spans="1:3" x14ac:dyDescent="0.25">
      <c r="A202" s="294"/>
      <c r="B202" s="294"/>
      <c r="C202" s="1001"/>
    </row>
    <row r="203" spans="1:3" x14ac:dyDescent="0.25">
      <c r="A203" s="294"/>
      <c r="B203" s="294"/>
      <c r="C203" s="1001"/>
    </row>
    <row r="204" spans="1:3" x14ac:dyDescent="0.25">
      <c r="A204" s="294"/>
      <c r="B204" s="294"/>
      <c r="C204" s="1001"/>
    </row>
    <row r="205" spans="1:3" x14ac:dyDescent="0.25">
      <c r="A205" s="294"/>
      <c r="B205" s="294"/>
      <c r="C205" s="1001"/>
    </row>
    <row r="206" spans="1:3" x14ac:dyDescent="0.25">
      <c r="A206" s="294"/>
      <c r="B206" s="294"/>
      <c r="C206" s="1001"/>
    </row>
    <row r="207" spans="1:3" x14ac:dyDescent="0.25">
      <c r="A207" s="294"/>
      <c r="B207" s="294"/>
      <c r="C207" s="1001"/>
    </row>
    <row r="208" spans="1:3" x14ac:dyDescent="0.25">
      <c r="A208" s="294"/>
      <c r="B208" s="294"/>
      <c r="C208" s="1001"/>
    </row>
    <row r="209" spans="1:3" x14ac:dyDescent="0.25">
      <c r="A209" s="294"/>
      <c r="B209" s="294"/>
      <c r="C209" s="1001"/>
    </row>
    <row r="210" spans="1:3" x14ac:dyDescent="0.25">
      <c r="A210" s="294"/>
      <c r="B210" s="294"/>
      <c r="C210" s="1001"/>
    </row>
    <row r="211" spans="1:3" x14ac:dyDescent="0.25">
      <c r="A211" s="294"/>
      <c r="B211" s="294"/>
      <c r="C211" s="1001"/>
    </row>
    <row r="212" spans="1:3" x14ac:dyDescent="0.25">
      <c r="A212" s="294"/>
      <c r="B212" s="294"/>
      <c r="C212" s="1001"/>
    </row>
    <row r="213" spans="1:3" x14ac:dyDescent="0.25">
      <c r="A213" s="294"/>
      <c r="B213" s="294"/>
      <c r="C213" s="1001"/>
    </row>
    <row r="214" spans="1:3" x14ac:dyDescent="0.25">
      <c r="A214" s="294"/>
      <c r="B214" s="294"/>
      <c r="C214" s="1001"/>
    </row>
    <row r="215" spans="1:3" x14ac:dyDescent="0.25">
      <c r="A215" s="294"/>
      <c r="B215" s="294"/>
      <c r="C215" s="1001"/>
    </row>
    <row r="216" spans="1:3" x14ac:dyDescent="0.25">
      <c r="A216" s="294"/>
      <c r="B216" s="294"/>
      <c r="C216" s="1001"/>
    </row>
    <row r="217" spans="1:3" x14ac:dyDescent="0.25">
      <c r="A217" s="294"/>
      <c r="B217" s="294"/>
      <c r="C217" s="1001"/>
    </row>
    <row r="218" spans="1:3" x14ac:dyDescent="0.25">
      <c r="A218" s="294"/>
      <c r="B218" s="294"/>
      <c r="C218" s="1001"/>
    </row>
    <row r="219" spans="1:3" x14ac:dyDescent="0.25">
      <c r="A219" s="294"/>
      <c r="B219" s="294"/>
      <c r="C219" s="1001"/>
    </row>
    <row r="220" spans="1:3" x14ac:dyDescent="0.25">
      <c r="A220" s="294"/>
      <c r="B220" s="294"/>
      <c r="C220" s="1001"/>
    </row>
    <row r="221" spans="1:3" x14ac:dyDescent="0.25">
      <c r="A221" s="294"/>
      <c r="B221" s="294"/>
      <c r="C221" s="1001"/>
    </row>
    <row r="222" spans="1:3" x14ac:dyDescent="0.25">
      <c r="A222" s="294"/>
      <c r="B222" s="294"/>
      <c r="C222" s="1001"/>
    </row>
    <row r="223" spans="1:3" x14ac:dyDescent="0.25">
      <c r="A223" s="294"/>
      <c r="B223" s="294"/>
      <c r="C223" s="1001"/>
    </row>
    <row r="224" spans="1:3" x14ac:dyDescent="0.25">
      <c r="A224" s="294"/>
      <c r="B224" s="294"/>
      <c r="C224" s="1001"/>
    </row>
    <row r="225" spans="1:3" x14ac:dyDescent="0.25">
      <c r="A225" s="294"/>
      <c r="B225" s="294"/>
      <c r="C225" s="1001"/>
    </row>
    <row r="226" spans="1:3" x14ac:dyDescent="0.25">
      <c r="A226" s="294"/>
      <c r="B226" s="294"/>
      <c r="C226" s="1001"/>
    </row>
    <row r="227" spans="1:3" x14ac:dyDescent="0.25">
      <c r="A227" s="294"/>
      <c r="B227" s="294"/>
      <c r="C227" s="1001"/>
    </row>
    <row r="228" spans="1:3" x14ac:dyDescent="0.25">
      <c r="A228" s="294"/>
      <c r="B228" s="294"/>
      <c r="C228" s="1001"/>
    </row>
    <row r="229" spans="1:3" x14ac:dyDescent="0.25">
      <c r="A229" s="294"/>
      <c r="B229" s="294"/>
      <c r="C229" s="1001"/>
    </row>
    <row r="230" spans="1:3" x14ac:dyDescent="0.25">
      <c r="A230" s="294"/>
      <c r="B230" s="294"/>
      <c r="C230" s="1001"/>
    </row>
    <row r="231" spans="1:3" x14ac:dyDescent="0.25">
      <c r="A231" s="294"/>
      <c r="B231" s="294"/>
      <c r="C231" s="1001"/>
    </row>
    <row r="232" spans="1:3" x14ac:dyDescent="0.25">
      <c r="A232" s="294"/>
      <c r="B232" s="294"/>
      <c r="C232" s="1001"/>
    </row>
    <row r="233" spans="1:3" x14ac:dyDescent="0.25">
      <c r="A233" s="294"/>
      <c r="B233" s="294"/>
      <c r="C233" s="1001"/>
    </row>
    <row r="234" spans="1:3" x14ac:dyDescent="0.25">
      <c r="A234" s="294"/>
      <c r="B234" s="294"/>
      <c r="C234" s="1001"/>
    </row>
    <row r="235" spans="1:3" x14ac:dyDescent="0.25">
      <c r="A235" s="294"/>
      <c r="B235" s="294"/>
      <c r="C235" s="1001"/>
    </row>
    <row r="236" spans="1:3" x14ac:dyDescent="0.25">
      <c r="A236" s="294"/>
      <c r="B236" s="294"/>
      <c r="C236" s="1001"/>
    </row>
    <row r="237" spans="1:3" x14ac:dyDescent="0.25">
      <c r="A237" s="294"/>
      <c r="B237" s="294"/>
      <c r="C237" s="1001"/>
    </row>
    <row r="238" spans="1:3" x14ac:dyDescent="0.25">
      <c r="A238" s="294"/>
      <c r="B238" s="294"/>
      <c r="C238" s="1001"/>
    </row>
    <row r="239" spans="1:3" x14ac:dyDescent="0.25">
      <c r="A239" s="294"/>
      <c r="B239" s="294"/>
      <c r="C239" s="1001"/>
    </row>
    <row r="240" spans="1:3" x14ac:dyDescent="0.25">
      <c r="A240" s="294"/>
      <c r="B240" s="294"/>
      <c r="C240" s="1001"/>
    </row>
    <row r="241" spans="1:3" x14ac:dyDescent="0.25">
      <c r="A241" s="294"/>
      <c r="B241" s="294"/>
      <c r="C241" s="1001"/>
    </row>
    <row r="242" spans="1:3" x14ac:dyDescent="0.25">
      <c r="A242" s="294"/>
      <c r="B242" s="294"/>
      <c r="C242" s="1001"/>
    </row>
    <row r="243" spans="1:3" x14ac:dyDescent="0.25">
      <c r="A243" s="294"/>
      <c r="B243" s="294"/>
      <c r="C243" s="1001"/>
    </row>
    <row r="244" spans="1:3" x14ac:dyDescent="0.25">
      <c r="A244" s="294"/>
      <c r="B244" s="294"/>
      <c r="C244" s="1001"/>
    </row>
    <row r="245" spans="1:3" x14ac:dyDescent="0.25">
      <c r="A245" s="294"/>
      <c r="B245" s="294"/>
      <c r="C245" s="1001"/>
    </row>
    <row r="246" spans="1:3" x14ac:dyDescent="0.25">
      <c r="A246" s="294"/>
      <c r="B246" s="294"/>
      <c r="C246" s="1001"/>
    </row>
    <row r="247" spans="1:3" x14ac:dyDescent="0.25">
      <c r="A247" s="294"/>
      <c r="B247" s="294"/>
      <c r="C247" s="1001"/>
    </row>
    <row r="248" spans="1:3" x14ac:dyDescent="0.25">
      <c r="A248" s="294"/>
      <c r="B248" s="294"/>
      <c r="C248" s="1001"/>
    </row>
    <row r="249" spans="1:3" x14ac:dyDescent="0.25">
      <c r="A249" s="294"/>
      <c r="B249" s="294"/>
      <c r="C249" s="1001"/>
    </row>
    <row r="250" spans="1:3" x14ac:dyDescent="0.25">
      <c r="A250" s="294"/>
      <c r="B250" s="294"/>
      <c r="C250" s="1001"/>
    </row>
  </sheetData>
  <sheetProtection algorithmName="SHA-512" hashValue="+ubLKUI00FJcc7X3WMIbqQQqdBuG8GWDS5/WGiEk40GHYuu2Liply3WTUclUyyprU1Ca6VmC3QbDM5yYNzQVlw==" objects="1" saltValue="+iprpFsDkyiizsYZ4JnNhg==" scenarios="1" sheet="1" spinCount="100000"/>
  <mergeCells count="4">
    <mergeCell ref="L3:L6"/>
    <mergeCell ref="B6:C6"/>
    <mergeCell ref="B7:C7"/>
    <mergeCell ref="A172:L172"/>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rowBreaks count="1" manualBreakCount="1">
    <brk id="158" man="1" max="16383"/>
  </rowBreaks>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I181"/>
  <sheetViews>
    <sheetView workbookViewId="0" zoomScaleNormal="100">
      <pane activePane="bottomLeft" topLeftCell="A6" ySplit="3108"/>
      <selection sqref="A1:XFD1048576"/>
      <selection activeCell="G9" pane="bottomLeft" sqref="G9"/>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8" x14ac:dyDescent="0.3">
      <c r="A1" s="1665" t="s">
        <v>763</v>
      </c>
      <c r="B1" s="1666"/>
      <c r="C1" s="1666"/>
      <c r="D1" s="1666"/>
      <c r="E1" s="1666"/>
      <c r="F1" s="1666"/>
      <c r="G1" s="1666"/>
      <c r="H1" s="297"/>
    </row>
    <row customFormat="1" ht="13.8" r="2" s="275" spans="1:8" x14ac:dyDescent="0.25">
      <c r="A2" s="1002" t="s">
        <v>38</v>
      </c>
      <c r="B2" s="801"/>
      <c r="C2" s="801"/>
      <c r="D2" s="801"/>
      <c r="E2" s="801"/>
      <c r="F2" s="801"/>
      <c r="G2" s="801"/>
      <c r="H2" s="297"/>
    </row>
    <row customFormat="1" ht="13.8" r="3" s="275" spans="1:8" thickBot="1" x14ac:dyDescent="0.3">
      <c r="A3" s="1003"/>
      <c r="B3" s="801"/>
      <c r="C3" s="1004"/>
      <c r="D3" s="801"/>
      <c r="E3" s="801"/>
      <c r="F3" s="801"/>
      <c r="G3" s="801"/>
      <c r="H3" s="297"/>
    </row>
    <row customFormat="1" customHeight="1" ht="48.75" r="4" s="278" spans="1:8" thickTop="1" x14ac:dyDescent="0.25">
      <c r="A4" s="1667" t="s">
        <v>654</v>
      </c>
      <c r="B4" s="1663" t="s">
        <v>764</v>
      </c>
      <c r="C4" s="1005"/>
      <c r="D4" s="1006" t="s">
        <v>269</v>
      </c>
      <c r="E4" s="1007" t="s">
        <v>765</v>
      </c>
      <c r="F4" s="1008" t="s">
        <v>588</v>
      </c>
      <c r="G4" s="1009" t="s">
        <v>189</v>
      </c>
      <c r="H4" s="297"/>
    </row>
    <row customFormat="1" customHeight="1" ht="15.75" r="5" s="278" spans="1:8" thickBot="1" x14ac:dyDescent="0.3">
      <c r="A5" s="1668"/>
      <c r="B5" s="1664"/>
      <c r="C5" s="1010" t="s">
        <v>526</v>
      </c>
      <c r="D5" s="1011" t="s">
        <v>766</v>
      </c>
      <c r="E5" s="824" t="s">
        <v>862</v>
      </c>
      <c r="F5" s="1012" t="s">
        <v>767</v>
      </c>
      <c r="G5" s="1013" t="s">
        <v>423</v>
      </c>
      <c r="H5" s="297"/>
    </row>
    <row customFormat="1" customHeight="1" ht="11.25" r="6" s="278" spans="1:8" x14ac:dyDescent="0.2">
      <c r="A6" s="309" t="s">
        <v>589</v>
      </c>
      <c r="B6" s="784">
        <v>15</v>
      </c>
      <c r="C6" s="828" t="s">
        <v>1442</v>
      </c>
      <c r="D6" s="783">
        <v>20</v>
      </c>
      <c r="E6" s="830">
        <v>353.51089588377721</v>
      </c>
      <c r="F6" s="1014">
        <v>3900</v>
      </c>
      <c r="G6" s="754">
        <v>15</v>
      </c>
    </row>
    <row customFormat="1" customHeight="1" ht="11.25" r="7" s="278" spans="1:8" x14ac:dyDescent="0.2">
      <c r="A7" s="279" t="s">
        <v>590</v>
      </c>
      <c r="B7" s="788">
        <v>13</v>
      </c>
      <c r="C7" s="834" t="s">
        <v>1442</v>
      </c>
      <c r="D7" s="787">
        <v>1965</v>
      </c>
      <c r="E7" s="836">
        <v>235.67393058918483</v>
      </c>
      <c r="F7" s="1015" t="s">
        <v>1439</v>
      </c>
      <c r="G7" s="757">
        <v>13</v>
      </c>
    </row>
    <row customFormat="1" customHeight="1" ht="11.25" r="8" s="278" spans="1:8" x14ac:dyDescent="0.2">
      <c r="A8" s="279" t="s">
        <v>591</v>
      </c>
      <c r="B8" s="788">
        <v>1500</v>
      </c>
      <c r="C8" s="834" t="s">
        <v>1442</v>
      </c>
      <c r="D8" s="787">
        <v>20000</v>
      </c>
      <c r="E8" s="836">
        <v>14110.433698212553</v>
      </c>
      <c r="F8" s="1015">
        <v>622402054.16688001</v>
      </c>
      <c r="G8" s="757">
        <v>1500</v>
      </c>
    </row>
    <row customFormat="1" customHeight="1" ht="11.25" r="9" s="278" spans="1:8" x14ac:dyDescent="0.2">
      <c r="A9" s="279" t="s">
        <v>592</v>
      </c>
      <c r="B9" s="788">
        <v>1.3999999999999999E-4</v>
      </c>
      <c r="C9" s="834" t="s">
        <v>1442</v>
      </c>
      <c r="D9" s="787">
        <v>8.5</v>
      </c>
      <c r="E9" s="836">
        <v>5.1279169417946307E-3</v>
      </c>
      <c r="F9" s="1015" t="s">
        <v>1014</v>
      </c>
      <c r="G9" s="757">
        <v>1.3999999999999999E-4</v>
      </c>
    </row>
    <row customFormat="1" customHeight="1" ht="11.25" r="10" s="278" spans="1:8" x14ac:dyDescent="0.2">
      <c r="A10" s="279" t="s">
        <v>171</v>
      </c>
      <c r="B10" s="788">
        <v>180.49450549450549</v>
      </c>
      <c r="C10" s="834" t="s">
        <v>929</v>
      </c>
      <c r="D10" s="787">
        <v>50000</v>
      </c>
      <c r="E10" s="836">
        <v>180.49450549450549</v>
      </c>
      <c r="F10" s="1015" t="s">
        <v>1014</v>
      </c>
      <c r="G10" s="757">
        <v>700</v>
      </c>
    </row>
    <row customFormat="1" customHeight="1" ht="11.25" r="11" s="278" spans="1:8" x14ac:dyDescent="0.2">
      <c r="A11" s="305" t="s">
        <v>172</v>
      </c>
      <c r="B11" s="788">
        <v>18</v>
      </c>
      <c r="C11" s="834" t="s">
        <v>1442</v>
      </c>
      <c r="D11" s="787">
        <v>50000</v>
      </c>
      <c r="E11" s="836">
        <v>40.109890109890109</v>
      </c>
      <c r="F11" s="1015" t="s">
        <v>1014</v>
      </c>
      <c r="G11" s="757">
        <v>18</v>
      </c>
    </row>
    <row customFormat="1" customHeight="1" ht="11.25" r="12" s="278" spans="1:8" x14ac:dyDescent="0.2">
      <c r="A12" s="305" t="s">
        <v>103</v>
      </c>
      <c r="B12" s="788">
        <v>11</v>
      </c>
      <c r="C12" s="834" t="s">
        <v>1442</v>
      </c>
      <c r="D12" s="787">
        <v>50000</v>
      </c>
      <c r="E12" s="836">
        <v>40.109890109890109</v>
      </c>
      <c r="F12" s="1015" t="s">
        <v>1014</v>
      </c>
      <c r="G12" s="757">
        <v>11</v>
      </c>
    </row>
    <row customFormat="1" customHeight="1" ht="11.25" r="13" s="278" spans="1:8" x14ac:dyDescent="0.2">
      <c r="A13" s="279" t="s">
        <v>593</v>
      </c>
      <c r="B13" s="788">
        <v>0.02</v>
      </c>
      <c r="C13" s="834" t="s">
        <v>1442</v>
      </c>
      <c r="D13" s="787">
        <v>21.5</v>
      </c>
      <c r="E13" s="836">
        <v>1767.5544794188861</v>
      </c>
      <c r="F13" s="1015">
        <v>43</v>
      </c>
      <c r="G13" s="757">
        <v>0.02</v>
      </c>
    </row>
    <row customFormat="1" customHeight="1" ht="11.25" r="14" s="278" spans="1:8" x14ac:dyDescent="0.2">
      <c r="A14" s="279" t="s">
        <v>594</v>
      </c>
      <c r="B14" s="788">
        <v>6</v>
      </c>
      <c r="C14" s="834" t="s">
        <v>929</v>
      </c>
      <c r="D14" s="787">
        <v>50000</v>
      </c>
      <c r="E14" s="836">
        <v>6</v>
      </c>
      <c r="F14" s="1015" t="s">
        <v>1014</v>
      </c>
      <c r="G14" s="757">
        <v>30</v>
      </c>
    </row>
    <row customFormat="1" customHeight="1" ht="11.25" r="15" s="278" spans="1:8" x14ac:dyDescent="0.2">
      <c r="A15" s="279" t="s">
        <v>731</v>
      </c>
      <c r="B15" s="788">
        <v>10</v>
      </c>
      <c r="C15" s="834" t="s">
        <v>929</v>
      </c>
      <c r="D15" s="787">
        <v>50000</v>
      </c>
      <c r="E15" s="836">
        <v>10</v>
      </c>
      <c r="F15" s="1015" t="s">
        <v>1014</v>
      </c>
      <c r="G15" s="757">
        <v>36</v>
      </c>
    </row>
    <row customFormat="1" customHeight="1" ht="11.25" r="16" s="278" spans="1:8" x14ac:dyDescent="0.2">
      <c r="A16" s="279" t="s">
        <v>104</v>
      </c>
      <c r="B16" s="788">
        <v>3</v>
      </c>
      <c r="C16" s="834" t="s">
        <v>929</v>
      </c>
      <c r="D16" s="787">
        <v>20</v>
      </c>
      <c r="E16" s="836">
        <v>3</v>
      </c>
      <c r="F16" s="1015" t="s">
        <v>1014</v>
      </c>
      <c r="G16" s="757">
        <v>12</v>
      </c>
    </row>
    <row customFormat="1" customHeight="1" ht="11.25" r="17" s="278" spans="1:7" x14ac:dyDescent="0.2">
      <c r="A17" s="279" t="s">
        <v>732</v>
      </c>
      <c r="B17" s="788">
        <v>220</v>
      </c>
      <c r="C17" s="834" t="s">
        <v>1442</v>
      </c>
      <c r="D17" s="787">
        <v>50000</v>
      </c>
      <c r="E17" s="836">
        <v>2000</v>
      </c>
      <c r="F17" s="1015" t="s">
        <v>1014</v>
      </c>
      <c r="G17" s="757">
        <v>220</v>
      </c>
    </row>
    <row customFormat="1" customHeight="1" ht="11.25" r="18" s="278" spans="1:7" x14ac:dyDescent="0.2">
      <c r="A18" s="279" t="s">
        <v>1245</v>
      </c>
      <c r="B18" s="788">
        <v>0.14000000000000001</v>
      </c>
      <c r="C18" s="834" t="s">
        <v>1442</v>
      </c>
      <c r="D18" s="787">
        <v>1900</v>
      </c>
      <c r="E18" s="836">
        <v>1002.7472527472528</v>
      </c>
      <c r="F18" s="1015" t="s">
        <v>1014</v>
      </c>
      <c r="G18" s="757">
        <v>0.14000000000000001</v>
      </c>
    </row>
    <row customFormat="1" customHeight="1" ht="11.25" r="19" s="278" spans="1:7" x14ac:dyDescent="0.2">
      <c r="A19" s="279" t="s">
        <v>733</v>
      </c>
      <c r="B19" s="788">
        <v>5</v>
      </c>
      <c r="C19" s="834" t="s">
        <v>929</v>
      </c>
      <c r="D19" s="787">
        <v>170</v>
      </c>
      <c r="E19" s="836">
        <v>5</v>
      </c>
      <c r="F19" s="1015">
        <v>2250.3937370979761</v>
      </c>
      <c r="G19" s="757">
        <v>71.3</v>
      </c>
    </row>
    <row customFormat="1" customHeight="1" ht="11.25" r="20" s="278" spans="1:7" x14ac:dyDescent="0.2">
      <c r="A20" s="279" t="s">
        <v>734</v>
      </c>
      <c r="B20" s="788">
        <v>1.1344740236530064E-2</v>
      </c>
      <c r="C20" s="834" t="s">
        <v>929</v>
      </c>
      <c r="D20" s="787">
        <v>4.7</v>
      </c>
      <c r="E20" s="836">
        <v>1.1344740236530064E-2</v>
      </c>
      <c r="F20" s="1015" t="s">
        <v>1014</v>
      </c>
      <c r="G20" s="757">
        <v>2.7E-2</v>
      </c>
    </row>
    <row customFormat="1" customHeight="1" ht="11.25" r="21" s="278" spans="1:7" x14ac:dyDescent="0.2">
      <c r="A21" s="279" t="s">
        <v>735</v>
      </c>
      <c r="B21" s="788">
        <v>0.06</v>
      </c>
      <c r="C21" s="834" t="s">
        <v>1442</v>
      </c>
      <c r="D21" s="787">
        <v>0.8</v>
      </c>
      <c r="E21" s="836">
        <v>0.2</v>
      </c>
      <c r="F21" s="1015" t="s">
        <v>1014</v>
      </c>
      <c r="G21" s="757">
        <v>0.06</v>
      </c>
    </row>
    <row customFormat="1" customHeight="1" ht="11.25" r="22" s="278" spans="1:7" x14ac:dyDescent="0.2">
      <c r="A22" s="279" t="s">
        <v>736</v>
      </c>
      <c r="B22" s="788">
        <v>2.9498525073746312E-2</v>
      </c>
      <c r="C22" s="834" t="s">
        <v>929</v>
      </c>
      <c r="D22" s="787">
        <v>0.75</v>
      </c>
      <c r="E22" s="836">
        <v>2.9498525073746312E-2</v>
      </c>
      <c r="F22" s="1015" t="s">
        <v>1014</v>
      </c>
      <c r="G22" s="757">
        <v>0.68</v>
      </c>
    </row>
    <row customFormat="1" customHeight="1" ht="11.25" r="23" s="278" spans="1:7" x14ac:dyDescent="0.2">
      <c r="A23" s="279" t="s">
        <v>737</v>
      </c>
      <c r="B23" s="788">
        <v>0.12999999999999998</v>
      </c>
      <c r="C23" s="834" t="s">
        <v>283</v>
      </c>
      <c r="D23" s="787">
        <v>0.12999999999999998</v>
      </c>
      <c r="E23" s="836">
        <v>802.19780219780216</v>
      </c>
      <c r="F23" s="1015" t="s">
        <v>1014</v>
      </c>
      <c r="G23" s="757">
        <v>0.44</v>
      </c>
    </row>
    <row customFormat="1" customHeight="1" ht="11.25" r="24" s="278" spans="1:7" x14ac:dyDescent="0.2">
      <c r="A24" s="279" t="s">
        <v>738</v>
      </c>
      <c r="B24" s="788">
        <v>0.29498525073746318</v>
      </c>
      <c r="C24" s="834" t="s">
        <v>929</v>
      </c>
      <c r="D24" s="787">
        <v>0.4</v>
      </c>
      <c r="E24" s="836">
        <v>0.29498525073746318</v>
      </c>
      <c r="F24" s="1015" t="s">
        <v>1014</v>
      </c>
      <c r="G24" s="757">
        <v>0.64</v>
      </c>
    </row>
    <row customFormat="1" customHeight="1" ht="11.25" r="25" s="278" spans="1:7" x14ac:dyDescent="0.2">
      <c r="A25" s="279" t="s">
        <v>136</v>
      </c>
      <c r="B25" s="788">
        <v>0.66</v>
      </c>
      <c r="C25" s="834" t="s">
        <v>1442</v>
      </c>
      <c r="D25" s="787">
        <v>50000</v>
      </c>
      <c r="E25" s="836">
        <v>4</v>
      </c>
      <c r="F25" s="1015" t="s">
        <v>1014</v>
      </c>
      <c r="G25" s="757">
        <v>0.66</v>
      </c>
    </row>
    <row customFormat="1" customHeight="1" ht="11.25" r="26" s="278" spans="1:7" x14ac:dyDescent="0.2">
      <c r="A26" s="279" t="s">
        <v>243</v>
      </c>
      <c r="B26" s="788">
        <v>0.5</v>
      </c>
      <c r="C26" s="834" t="s">
        <v>283</v>
      </c>
      <c r="D26" s="787">
        <v>0.5</v>
      </c>
      <c r="E26" s="836">
        <v>0.83421630748893139</v>
      </c>
      <c r="F26" s="1015" t="s">
        <v>1439</v>
      </c>
      <c r="G26" s="757">
        <v>6.5</v>
      </c>
    </row>
    <row customFormat="1" customHeight="1" ht="11.25" r="27" s="278" spans="1:7" x14ac:dyDescent="0.2">
      <c r="A27" s="279" t="s">
        <v>137</v>
      </c>
      <c r="B27" s="788">
        <v>1.3719999248219218E-2</v>
      </c>
      <c r="C27" s="834" t="s">
        <v>929</v>
      </c>
      <c r="D27" s="787">
        <v>360</v>
      </c>
      <c r="E27" s="836">
        <v>1.3719999248219218E-2</v>
      </c>
      <c r="F27" s="1015">
        <v>175.65607394552634</v>
      </c>
      <c r="G27" s="757">
        <v>2380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3</v>
      </c>
      <c r="C29" s="834" t="s">
        <v>1442</v>
      </c>
      <c r="D29" s="787">
        <v>135</v>
      </c>
      <c r="E29" s="836">
        <v>6</v>
      </c>
      <c r="F29" s="1015" t="s">
        <v>1014</v>
      </c>
      <c r="G29" s="757">
        <v>3</v>
      </c>
    </row>
    <row customFormat="1" customHeight="1" ht="11.25" r="30" s="278" spans="1:7" x14ac:dyDescent="0.2">
      <c r="A30" s="279" t="s">
        <v>139</v>
      </c>
      <c r="B30" s="788">
        <v>1000</v>
      </c>
      <c r="C30" s="834" t="s">
        <v>1442</v>
      </c>
      <c r="D30" s="787">
        <v>50000</v>
      </c>
      <c r="E30" s="836">
        <v>4010.9890109890111</v>
      </c>
      <c r="F30" s="1015" t="s">
        <v>1014</v>
      </c>
      <c r="G30" s="757">
        <v>1000</v>
      </c>
    </row>
    <row customFormat="1" customHeight="1" ht="11.25" r="31" s="278" spans="1:7" x14ac:dyDescent="0.2">
      <c r="A31" s="279" t="s">
        <v>140</v>
      </c>
      <c r="B31" s="788">
        <v>0.13541237706225631</v>
      </c>
      <c r="C31" s="834" t="s">
        <v>929</v>
      </c>
      <c r="D31" s="787">
        <v>50000</v>
      </c>
      <c r="E31" s="836">
        <v>0.13541237706225631</v>
      </c>
      <c r="F31" s="1015">
        <v>114.99301190674856</v>
      </c>
      <c r="G31" s="757">
        <v>340</v>
      </c>
    </row>
    <row customFormat="1" customHeight="1" ht="11.25" r="32" s="278" spans="1:7" x14ac:dyDescent="0.2">
      <c r="A32" s="279" t="s">
        <v>141</v>
      </c>
      <c r="B32" s="788">
        <v>80</v>
      </c>
      <c r="C32" s="834" t="s">
        <v>929</v>
      </c>
      <c r="D32" s="787">
        <v>510</v>
      </c>
      <c r="E32" s="836">
        <v>80</v>
      </c>
      <c r="F32" s="1015" t="s">
        <v>1014</v>
      </c>
      <c r="G32" s="757">
        <v>230</v>
      </c>
    </row>
    <row customFormat="1" customHeight="1" ht="11.25" r="33" s="278" spans="1:7" x14ac:dyDescent="0.2">
      <c r="A33" s="279" t="s">
        <v>142</v>
      </c>
      <c r="B33" s="788">
        <v>7.6041666666666679</v>
      </c>
      <c r="C33" s="834" t="s">
        <v>929</v>
      </c>
      <c r="D33" s="787">
        <v>50000</v>
      </c>
      <c r="E33" s="836">
        <v>7.6041666666666679</v>
      </c>
      <c r="F33" s="1015">
        <v>406.594108187725</v>
      </c>
      <c r="G33" s="757">
        <v>16</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9.8000000000000007</v>
      </c>
    </row>
    <row customFormat="1" customHeight="1" ht="11.25" r="36" s="278" spans="1:7" x14ac:dyDescent="0.2">
      <c r="A36" s="279" t="s">
        <v>655</v>
      </c>
      <c r="B36" s="788">
        <v>4.0000000000000001E-3</v>
      </c>
      <c r="C36" s="834" t="s">
        <v>1442</v>
      </c>
      <c r="D36" s="787">
        <v>2.5</v>
      </c>
      <c r="E36" s="836">
        <v>2</v>
      </c>
      <c r="F36" s="1015" t="s">
        <v>1014</v>
      </c>
      <c r="G36" s="757">
        <v>4.0000000000000001E-3</v>
      </c>
    </row>
    <row customFormat="1" customHeight="1" ht="11.25" r="37" s="278" spans="1:7" x14ac:dyDescent="0.2">
      <c r="A37" s="279" t="s">
        <v>145</v>
      </c>
      <c r="B37" s="788">
        <v>0.38954108858057629</v>
      </c>
      <c r="C37" s="834" t="s">
        <v>929</v>
      </c>
      <c r="D37" s="787">
        <v>50000</v>
      </c>
      <c r="E37" s="836">
        <v>0.38954108858057629</v>
      </c>
      <c r="F37" s="1015" t="s">
        <v>1014</v>
      </c>
      <c r="G37" s="757">
        <v>19</v>
      </c>
    </row>
    <row customFormat="1" customHeight="1" ht="11.25" r="38" s="278" spans="1:7" x14ac:dyDescent="0.2">
      <c r="A38" s="279" t="s">
        <v>146</v>
      </c>
      <c r="B38" s="788">
        <v>25</v>
      </c>
      <c r="C38" s="834" t="s">
        <v>1442</v>
      </c>
      <c r="D38" s="787">
        <v>50</v>
      </c>
      <c r="E38" s="836">
        <v>100</v>
      </c>
      <c r="F38" s="1015">
        <v>12400.875594724155</v>
      </c>
      <c r="G38" s="757">
        <v>25</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28</v>
      </c>
      <c r="C40" s="834" t="s">
        <v>1442</v>
      </c>
      <c r="D40" s="787">
        <v>2400</v>
      </c>
      <c r="E40" s="836">
        <v>70</v>
      </c>
      <c r="F40" s="1015">
        <v>108.3094022043858</v>
      </c>
      <c r="G40" s="757">
        <v>28</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32</v>
      </c>
    </row>
    <row customHeight="1" ht="11.25" r="43" spans="1:7" x14ac:dyDescent="0.2">
      <c r="A43" s="279" t="s">
        <v>653</v>
      </c>
      <c r="B43" s="788">
        <v>11</v>
      </c>
      <c r="C43" s="834" t="s">
        <v>1442</v>
      </c>
      <c r="D43" s="787">
        <v>50000</v>
      </c>
      <c r="E43" s="836">
        <v>100</v>
      </c>
      <c r="F43" s="1015" t="s">
        <v>1014</v>
      </c>
      <c r="G43" s="757">
        <v>11</v>
      </c>
    </row>
    <row customHeight="1" ht="11.25" r="44" spans="1:7" x14ac:dyDescent="0.2">
      <c r="A44" s="279" t="s">
        <v>827</v>
      </c>
      <c r="B44" s="788">
        <v>20</v>
      </c>
      <c r="C44" s="834" t="s">
        <v>1442</v>
      </c>
      <c r="D44" s="787">
        <v>50000</v>
      </c>
      <c r="E44" s="836">
        <v>30082.417582417584</v>
      </c>
      <c r="F44" s="1015" t="s">
        <v>1014</v>
      </c>
      <c r="G44" s="757">
        <v>20</v>
      </c>
    </row>
    <row customHeight="1" ht="11.25" r="45" spans="1:7" x14ac:dyDescent="0.2">
      <c r="A45" s="279" t="s">
        <v>828</v>
      </c>
      <c r="B45" s="788">
        <v>4.3067846607669615</v>
      </c>
      <c r="C45" s="834" t="s">
        <v>929</v>
      </c>
      <c r="D45" s="787">
        <v>50000</v>
      </c>
      <c r="E45" s="836">
        <v>4.3067846607669615</v>
      </c>
      <c r="F45" s="1015" t="s">
        <v>1014</v>
      </c>
      <c r="G45" s="757">
        <v>11</v>
      </c>
    </row>
    <row customHeight="1" ht="11.25" r="46" spans="1:7" x14ac:dyDescent="0.2">
      <c r="A46" s="279" t="s">
        <v>149</v>
      </c>
      <c r="B46" s="788">
        <v>1</v>
      </c>
      <c r="C46" s="834" t="s">
        <v>283</v>
      </c>
      <c r="D46" s="787">
        <v>1</v>
      </c>
      <c r="E46" s="836">
        <v>2.9498525073746311</v>
      </c>
      <c r="F46" s="1015" t="s">
        <v>1014</v>
      </c>
      <c r="G46" s="757">
        <v>2</v>
      </c>
    </row>
    <row customHeight="1" ht="11.25" r="47" spans="1:7" x14ac:dyDescent="0.2">
      <c r="A47" s="279" t="s">
        <v>150</v>
      </c>
      <c r="B47" s="788">
        <v>6.0164835164835164</v>
      </c>
      <c r="C47" s="834" t="s">
        <v>929</v>
      </c>
      <c r="D47" s="787">
        <v>50000</v>
      </c>
      <c r="E47" s="836">
        <v>6.0164835164835164</v>
      </c>
      <c r="F47" s="1015" t="s">
        <v>1014</v>
      </c>
      <c r="G47" s="757">
        <v>19</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79</v>
      </c>
    </row>
    <row customHeight="1" ht="11.25" r="51" spans="1:7" x14ac:dyDescent="0.2">
      <c r="A51" s="279" t="s">
        <v>106</v>
      </c>
      <c r="B51" s="788">
        <v>200</v>
      </c>
      <c r="C51" s="834" t="s">
        <v>929</v>
      </c>
      <c r="D51" s="787">
        <v>50000</v>
      </c>
      <c r="E51" s="836">
        <v>200</v>
      </c>
      <c r="F51" s="1015" t="s">
        <v>1014</v>
      </c>
      <c r="G51" s="757">
        <v>300</v>
      </c>
    </row>
    <row customHeight="1" ht="11.25" r="52" spans="1:7" x14ac:dyDescent="0.2">
      <c r="A52" s="279" t="s">
        <v>153</v>
      </c>
      <c r="B52" s="788">
        <v>2.9498525073746312E-3</v>
      </c>
      <c r="C52" s="834" t="s">
        <v>929</v>
      </c>
      <c r="D52" s="787">
        <v>1.25</v>
      </c>
      <c r="E52" s="836">
        <v>2.9498525073746312E-3</v>
      </c>
      <c r="F52" s="1015" t="s">
        <v>1014</v>
      </c>
      <c r="G52" s="757">
        <v>0.8</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34</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14</v>
      </c>
    </row>
    <row customHeight="1" ht="11.25" r="57" spans="1:7" x14ac:dyDescent="0.2">
      <c r="A57" s="279" t="s">
        <v>235</v>
      </c>
      <c r="B57" s="788">
        <v>5</v>
      </c>
      <c r="C57" s="834" t="s">
        <v>283</v>
      </c>
      <c r="D57" s="787">
        <v>5</v>
      </c>
      <c r="E57" s="836">
        <v>176.7554479418886</v>
      </c>
      <c r="F57" s="1015" t="s">
        <v>1439</v>
      </c>
      <c r="G57" s="757">
        <v>22</v>
      </c>
    </row>
    <row customHeight="1" ht="11.25" r="58" spans="1:7" x14ac:dyDescent="0.2">
      <c r="A58" s="279" t="s">
        <v>236</v>
      </c>
      <c r="B58" s="788">
        <v>5</v>
      </c>
      <c r="C58" s="834" t="s">
        <v>283</v>
      </c>
      <c r="D58" s="787">
        <v>5</v>
      </c>
      <c r="E58" s="836">
        <v>75</v>
      </c>
      <c r="F58" s="1015">
        <v>449.85112140655059</v>
      </c>
      <c r="G58" s="757">
        <v>9.4</v>
      </c>
    </row>
    <row customHeight="1" ht="11.25" r="59" spans="1:7" x14ac:dyDescent="0.2">
      <c r="A59" s="279" t="s">
        <v>237</v>
      </c>
      <c r="B59" s="788">
        <v>0.17312937270247838</v>
      </c>
      <c r="C59" s="834" t="s">
        <v>929</v>
      </c>
      <c r="D59" s="787">
        <v>1550</v>
      </c>
      <c r="E59" s="836">
        <v>0.17312937270247838</v>
      </c>
      <c r="F59" s="1015" t="s">
        <v>1014</v>
      </c>
      <c r="G59" s="757">
        <v>4.5</v>
      </c>
    </row>
    <row customHeight="1" ht="11.25" r="60" spans="1:7" x14ac:dyDescent="0.2">
      <c r="A60" s="279" t="s">
        <v>375</v>
      </c>
      <c r="B60" s="788">
        <v>1.0999999999999999E-2</v>
      </c>
      <c r="C60" s="834" t="s">
        <v>1442</v>
      </c>
      <c r="D60" s="787">
        <v>45</v>
      </c>
      <c r="E60" s="836">
        <v>0.32461757381714695</v>
      </c>
      <c r="F60" s="1015" t="s">
        <v>1014</v>
      </c>
      <c r="G60" s="757">
        <v>1.0999999999999999E-2</v>
      </c>
    </row>
    <row customHeight="1" ht="11.25" r="61" spans="1:7" x14ac:dyDescent="0.2">
      <c r="A61" s="279" t="s">
        <v>376</v>
      </c>
      <c r="B61" s="788">
        <v>4.6214816596816873E-2</v>
      </c>
      <c r="C61" s="834" t="s">
        <v>929</v>
      </c>
      <c r="D61" s="787">
        <v>20</v>
      </c>
      <c r="E61" s="836">
        <v>4.6214816596816873E-2</v>
      </c>
      <c r="F61" s="1015" t="s">
        <v>1014</v>
      </c>
      <c r="G61" s="757">
        <v>0.41</v>
      </c>
    </row>
    <row customHeight="1" ht="11.25" r="62" spans="1:7" x14ac:dyDescent="0.2">
      <c r="A62" s="279" t="s">
        <v>377</v>
      </c>
      <c r="B62" s="788">
        <v>1E-3</v>
      </c>
      <c r="C62" s="834" t="s">
        <v>1442</v>
      </c>
      <c r="D62" s="787">
        <v>2.75</v>
      </c>
      <c r="E62" s="836">
        <v>0.22914181681210372</v>
      </c>
      <c r="F62" s="1015" t="s">
        <v>1014</v>
      </c>
      <c r="G62" s="757">
        <v>1E-3</v>
      </c>
    </row>
    <row customHeight="1" ht="11.25" r="63" spans="1:7" x14ac:dyDescent="0.2">
      <c r="A63" s="279" t="s">
        <v>244</v>
      </c>
      <c r="B63" s="788">
        <v>2.7925587871878932</v>
      </c>
      <c r="C63" s="834" t="s">
        <v>929</v>
      </c>
      <c r="D63" s="787">
        <v>50000</v>
      </c>
      <c r="E63" s="836">
        <v>2.7925587871878932</v>
      </c>
      <c r="F63" s="1015">
        <v>1093.4471780092338</v>
      </c>
      <c r="G63" s="757">
        <v>47</v>
      </c>
    </row>
    <row customHeight="1" ht="11.25" r="64" spans="1:7" x14ac:dyDescent="0.2">
      <c r="A64" s="279" t="s">
        <v>245</v>
      </c>
      <c r="B64" s="788">
        <v>5</v>
      </c>
      <c r="C64" s="834" t="s">
        <v>929</v>
      </c>
      <c r="D64" s="787">
        <v>7000</v>
      </c>
      <c r="E64" s="836">
        <v>5</v>
      </c>
      <c r="F64" s="1015">
        <v>182.45621075944572</v>
      </c>
      <c r="G64" s="757">
        <v>910</v>
      </c>
    </row>
    <row customHeight="1" ht="11.25" r="65" spans="1:7" x14ac:dyDescent="0.2">
      <c r="A65" s="279" t="s">
        <v>307</v>
      </c>
      <c r="B65" s="788">
        <v>7</v>
      </c>
      <c r="C65" s="834" t="s">
        <v>929</v>
      </c>
      <c r="D65" s="787">
        <v>1500</v>
      </c>
      <c r="E65" s="836">
        <v>7</v>
      </c>
      <c r="F65" s="1015">
        <v>6624.9382313275155</v>
      </c>
      <c r="G65" s="757">
        <v>25</v>
      </c>
    </row>
    <row customHeight="1" ht="11.25" r="66" spans="1:7" x14ac:dyDescent="0.2">
      <c r="A66" s="279" t="s">
        <v>308</v>
      </c>
      <c r="B66" s="788">
        <v>70</v>
      </c>
      <c r="C66" s="834" t="s">
        <v>929</v>
      </c>
      <c r="D66" s="787">
        <v>50000</v>
      </c>
      <c r="E66" s="836">
        <v>70</v>
      </c>
      <c r="F66" s="1015">
        <v>1274.1487170213863</v>
      </c>
      <c r="G66" s="757">
        <v>620</v>
      </c>
    </row>
    <row customHeight="1" ht="11.25" r="67" spans="1:7" x14ac:dyDescent="0.2">
      <c r="A67" s="279" t="s">
        <v>238</v>
      </c>
      <c r="B67" s="788">
        <v>100</v>
      </c>
      <c r="C67" s="834" t="s">
        <v>929</v>
      </c>
      <c r="D67" s="787">
        <v>260</v>
      </c>
      <c r="E67" s="836">
        <v>100</v>
      </c>
      <c r="F67" s="1015">
        <v>6597.0401016888873</v>
      </c>
      <c r="G67" s="757">
        <v>558</v>
      </c>
    </row>
    <row customHeight="1" ht="11.25" r="68" spans="1:7" x14ac:dyDescent="0.2">
      <c r="A68" s="279" t="s">
        <v>1002</v>
      </c>
      <c r="B68" s="788">
        <v>0.3</v>
      </c>
      <c r="C68" s="834" t="s">
        <v>283</v>
      </c>
      <c r="D68" s="787">
        <v>0.3</v>
      </c>
      <c r="E68" s="836">
        <v>60.164835164835161</v>
      </c>
      <c r="F68" s="1015" t="s">
        <v>1014</v>
      </c>
      <c r="G68" s="757">
        <v>11</v>
      </c>
    </row>
    <row customHeight="1" ht="11.25" r="69" spans="1:7" x14ac:dyDescent="0.2">
      <c r="A69" s="279" t="s">
        <v>107</v>
      </c>
      <c r="B69" s="788">
        <v>70</v>
      </c>
      <c r="C69" s="834" t="s">
        <v>1442</v>
      </c>
      <c r="D69" s="787">
        <v>50000</v>
      </c>
      <c r="E69" s="836">
        <v>70</v>
      </c>
      <c r="F69" s="1015" t="s">
        <v>1014</v>
      </c>
      <c r="G69" s="757">
        <v>70</v>
      </c>
    </row>
    <row customHeight="1" ht="11.25" r="70" spans="1:7" x14ac:dyDescent="0.2">
      <c r="A70" s="279" t="s">
        <v>1003</v>
      </c>
      <c r="B70" s="788">
        <v>5</v>
      </c>
      <c r="C70" s="834" t="s">
        <v>929</v>
      </c>
      <c r="D70" s="787">
        <v>10</v>
      </c>
      <c r="E70" s="836">
        <v>5</v>
      </c>
      <c r="F70" s="1015">
        <v>335.36093229801162</v>
      </c>
      <c r="G70" s="757">
        <v>520</v>
      </c>
    </row>
    <row customHeight="1" ht="11.25" r="71" spans="1:7" x14ac:dyDescent="0.2">
      <c r="A71" s="279" t="s">
        <v>309</v>
      </c>
      <c r="B71" s="788">
        <v>0.06</v>
      </c>
      <c r="C71" s="834" t="s">
        <v>1442</v>
      </c>
      <c r="D71" s="787">
        <v>50000</v>
      </c>
      <c r="E71" s="836">
        <v>0.50102951269732321</v>
      </c>
      <c r="F71" s="1015">
        <v>673.73911756880364</v>
      </c>
      <c r="G71" s="757">
        <v>0.06</v>
      </c>
    </row>
    <row customHeight="1" ht="11.25" r="72" spans="1:7" x14ac:dyDescent="0.2">
      <c r="A72" s="279" t="s">
        <v>1004</v>
      </c>
      <c r="B72" s="788">
        <v>1.9E-3</v>
      </c>
      <c r="C72" s="834" t="s">
        <v>1442</v>
      </c>
      <c r="D72" s="787">
        <v>41</v>
      </c>
      <c r="E72" s="836">
        <v>1.1129745388016466E-2</v>
      </c>
      <c r="F72" s="1015" t="s">
        <v>1014</v>
      </c>
      <c r="G72" s="757">
        <v>1.9E-3</v>
      </c>
    </row>
    <row customHeight="1" ht="11.25" r="73" spans="1:7" x14ac:dyDescent="0.2">
      <c r="A73" s="279" t="s">
        <v>1005</v>
      </c>
      <c r="B73" s="788">
        <v>210</v>
      </c>
      <c r="C73" s="834" t="s">
        <v>1442</v>
      </c>
      <c r="D73" s="787">
        <v>50000</v>
      </c>
      <c r="E73" s="836">
        <v>16043.956043956045</v>
      </c>
      <c r="F73" s="1015" t="s">
        <v>1014</v>
      </c>
      <c r="G73" s="757">
        <v>210</v>
      </c>
    </row>
    <row customHeight="1" ht="11.25" r="74" spans="1:7" x14ac:dyDescent="0.2">
      <c r="A74" s="279" t="s">
        <v>1007</v>
      </c>
      <c r="B74" s="788">
        <v>120</v>
      </c>
      <c r="C74" s="834" t="s">
        <v>1442</v>
      </c>
      <c r="D74" s="787">
        <v>400</v>
      </c>
      <c r="E74" s="836">
        <v>401.09890109890108</v>
      </c>
      <c r="F74" s="1015" t="s">
        <v>1014</v>
      </c>
      <c r="G74" s="757">
        <v>120</v>
      </c>
    </row>
    <row customHeight="1" ht="11.25" r="75" spans="1:7" x14ac:dyDescent="0.2">
      <c r="A75" s="279" t="s">
        <v>1006</v>
      </c>
      <c r="B75" s="788">
        <v>1100</v>
      </c>
      <c r="C75" s="834" t="s">
        <v>1442</v>
      </c>
      <c r="D75" s="787">
        <v>50000</v>
      </c>
      <c r="E75" s="836">
        <v>200549.45054945053</v>
      </c>
      <c r="F75" s="1015" t="s">
        <v>1014</v>
      </c>
      <c r="G75" s="757">
        <v>1100</v>
      </c>
    </row>
    <row customHeight="1" ht="11.25" r="76" spans="1:7" x14ac:dyDescent="0.2">
      <c r="A76" s="305" t="s">
        <v>108</v>
      </c>
      <c r="B76" s="788">
        <v>2.0054945054945055</v>
      </c>
      <c r="C76" s="834" t="s">
        <v>929</v>
      </c>
      <c r="D76" s="787">
        <v>50000</v>
      </c>
      <c r="E76" s="836">
        <v>2.0054945054945055</v>
      </c>
      <c r="F76" s="1015" t="s">
        <v>1014</v>
      </c>
      <c r="G76" s="757">
        <v>10</v>
      </c>
    </row>
    <row customHeight="1" ht="11.25" r="77" spans="1:7" x14ac:dyDescent="0.2">
      <c r="A77" s="279" t="s">
        <v>310</v>
      </c>
      <c r="B77" s="788">
        <v>14.3</v>
      </c>
      <c r="C77" s="834" t="s">
        <v>1442</v>
      </c>
      <c r="D77" s="787">
        <v>50000</v>
      </c>
      <c r="E77" s="836">
        <v>40.109890109890109</v>
      </c>
      <c r="F77" s="1015" t="s">
        <v>1014</v>
      </c>
      <c r="G77" s="757">
        <v>14.3</v>
      </c>
    </row>
    <row customHeight="1" ht="11.25" r="78" spans="1:7" x14ac:dyDescent="0.2">
      <c r="A78" s="305" t="s">
        <v>109</v>
      </c>
      <c r="B78" s="788">
        <v>0.25131683134230731</v>
      </c>
      <c r="C78" s="834" t="s">
        <v>929</v>
      </c>
      <c r="D78" s="787">
        <v>50000</v>
      </c>
      <c r="E78" s="836">
        <v>0.25131683134230731</v>
      </c>
      <c r="F78" s="1015" t="s">
        <v>1014</v>
      </c>
      <c r="G78" s="757">
        <v>9.1</v>
      </c>
    </row>
    <row customHeight="1" ht="11.25" r="79" spans="1:7" x14ac:dyDescent="0.2">
      <c r="A79" s="305" t="s">
        <v>110</v>
      </c>
      <c r="B79" s="788">
        <v>5.1938811810743515E-2</v>
      </c>
      <c r="C79" s="834" t="s">
        <v>929</v>
      </c>
      <c r="D79" s="787">
        <v>50000</v>
      </c>
      <c r="E79" s="836">
        <v>5.1938811810743515E-2</v>
      </c>
      <c r="F79" s="1015" t="s">
        <v>1014</v>
      </c>
      <c r="G79" s="757">
        <v>81</v>
      </c>
    </row>
    <row customHeight="1" ht="11.25" r="80" spans="1:7" x14ac:dyDescent="0.2">
      <c r="A80" s="279" t="s">
        <v>402</v>
      </c>
      <c r="B80" s="788">
        <v>0.45998739760554502</v>
      </c>
      <c r="C80" s="834" t="s">
        <v>929</v>
      </c>
      <c r="D80" s="787">
        <v>50000</v>
      </c>
      <c r="E80" s="836">
        <v>0.45998739760554502</v>
      </c>
      <c r="F80" s="1015" t="s">
        <v>1439</v>
      </c>
      <c r="G80" s="757">
        <v>335000</v>
      </c>
    </row>
    <row customHeight="1" ht="11.25" r="81" spans="1:7" x14ac:dyDescent="0.2">
      <c r="A81" s="279" t="s">
        <v>635</v>
      </c>
      <c r="B81" s="788">
        <v>3.1E-9</v>
      </c>
      <c r="C81" s="834" t="s">
        <v>1442</v>
      </c>
      <c r="D81" s="787">
        <v>0.1</v>
      </c>
      <c r="E81" s="836">
        <v>3.0000000000000001E-5</v>
      </c>
      <c r="F81" s="1015" t="s">
        <v>1014</v>
      </c>
      <c r="G81" s="757">
        <v>3.1E-9</v>
      </c>
    </row>
    <row customHeight="1" ht="11.25" r="82" spans="1:7" x14ac:dyDescent="0.2">
      <c r="A82" s="279" t="s">
        <v>111</v>
      </c>
      <c r="B82" s="788">
        <v>40.109890109890109</v>
      </c>
      <c r="C82" s="834" t="s">
        <v>929</v>
      </c>
      <c r="D82" s="787">
        <v>21000</v>
      </c>
      <c r="E82" s="836">
        <v>40.109890109890109</v>
      </c>
      <c r="F82" s="1015" t="s">
        <v>1014</v>
      </c>
      <c r="G82" s="757">
        <v>60</v>
      </c>
    </row>
    <row customHeight="1" ht="11.25" r="83" spans="1:7" x14ac:dyDescent="0.2">
      <c r="A83" s="279" t="s">
        <v>384</v>
      </c>
      <c r="B83" s="788">
        <v>8.6999999999999994E-3</v>
      </c>
      <c r="C83" s="834" t="s">
        <v>1442</v>
      </c>
      <c r="D83" s="787">
        <v>162.5</v>
      </c>
      <c r="E83" s="836">
        <v>120.32967032967032</v>
      </c>
      <c r="F83" s="1015" t="s">
        <v>1014</v>
      </c>
      <c r="G83" s="757">
        <v>8.6999999999999994E-3</v>
      </c>
    </row>
    <row customHeight="1" ht="11.25" r="84" spans="1:7" x14ac:dyDescent="0.2">
      <c r="A84" s="279" t="s">
        <v>350</v>
      </c>
      <c r="B84" s="788">
        <v>2.3E-3</v>
      </c>
      <c r="C84" s="834" t="s">
        <v>1442</v>
      </c>
      <c r="D84" s="787">
        <v>41</v>
      </c>
      <c r="E84" s="836">
        <v>2</v>
      </c>
      <c r="F84" s="1015" t="s">
        <v>1014</v>
      </c>
      <c r="G84" s="757">
        <v>2.3E-3</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7.3</v>
      </c>
      <c r="C86" s="834" t="s">
        <v>1442</v>
      </c>
      <c r="D86" s="787">
        <v>30</v>
      </c>
      <c r="E86" s="836">
        <v>700</v>
      </c>
      <c r="F86" s="1015">
        <v>75701.315782304358</v>
      </c>
      <c r="G86" s="757">
        <v>7.3</v>
      </c>
    </row>
    <row customHeight="1" ht="11.25" r="87" spans="1:7" x14ac:dyDescent="0.2">
      <c r="A87" s="279" t="s">
        <v>352</v>
      </c>
      <c r="B87" s="788">
        <v>0.8</v>
      </c>
      <c r="C87" s="834" t="s">
        <v>1442</v>
      </c>
      <c r="D87" s="787">
        <v>130</v>
      </c>
      <c r="E87" s="836">
        <v>802.19780219780216</v>
      </c>
      <c r="F87" s="1015" t="s">
        <v>1014</v>
      </c>
      <c r="G87" s="757">
        <v>0.8</v>
      </c>
    </row>
    <row customHeight="1" ht="11.25" r="88" spans="1:7" x14ac:dyDescent="0.2">
      <c r="A88" s="279" t="s">
        <v>353</v>
      </c>
      <c r="B88" s="788">
        <v>3.9</v>
      </c>
      <c r="C88" s="834" t="s">
        <v>1442</v>
      </c>
      <c r="D88" s="787">
        <v>845</v>
      </c>
      <c r="E88" s="836">
        <v>235.67393058918483</v>
      </c>
      <c r="F88" s="1015">
        <v>1690</v>
      </c>
      <c r="G88" s="757">
        <v>3.9</v>
      </c>
    </row>
    <row customHeight="1" ht="11.25" r="89" spans="1:7" x14ac:dyDescent="0.2">
      <c r="A89" s="279" t="s">
        <v>112</v>
      </c>
      <c r="B89" s="788">
        <v>700</v>
      </c>
      <c r="C89" s="834" t="s">
        <v>929</v>
      </c>
      <c r="D89" s="787">
        <v>50000</v>
      </c>
      <c r="E89" s="836">
        <v>700</v>
      </c>
      <c r="F89" s="1015" t="s">
        <v>1014</v>
      </c>
      <c r="G89" s="757">
        <v>1800</v>
      </c>
    </row>
    <row customHeight="1" ht="11.25" r="90" spans="1:7" x14ac:dyDescent="0.2">
      <c r="A90" s="279" t="s">
        <v>354</v>
      </c>
      <c r="B90" s="788">
        <v>3.5999999999999999E-3</v>
      </c>
      <c r="C90" s="834" t="s">
        <v>1442</v>
      </c>
      <c r="D90" s="787">
        <v>20</v>
      </c>
      <c r="E90" s="836">
        <v>0.4</v>
      </c>
      <c r="F90" s="1015" t="s">
        <v>1014</v>
      </c>
      <c r="G90" s="757">
        <v>3.5999999999999999E-3</v>
      </c>
    </row>
    <row customHeight="1" ht="11.25" r="91" spans="1:7" x14ac:dyDescent="0.2">
      <c r="A91" s="279" t="s">
        <v>355</v>
      </c>
      <c r="B91" s="788">
        <v>3.5999999999999999E-3</v>
      </c>
      <c r="C91" s="834" t="s">
        <v>1442</v>
      </c>
      <c r="D91" s="787">
        <v>100</v>
      </c>
      <c r="E91" s="836">
        <v>0.2</v>
      </c>
      <c r="F91" s="1015" t="s">
        <v>1014</v>
      </c>
      <c r="G91" s="757">
        <v>3.5999999999999999E-3</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0.3</v>
      </c>
    </row>
    <row customHeight="1" ht="11.25" r="94" spans="1:7" x14ac:dyDescent="0.2">
      <c r="A94" s="279" t="s">
        <v>378</v>
      </c>
      <c r="B94" s="788">
        <v>6.3E-2</v>
      </c>
      <c r="C94" s="834" t="s">
        <v>1442</v>
      </c>
      <c r="D94" s="787">
        <v>3650</v>
      </c>
      <c r="E94" s="836">
        <v>0.2</v>
      </c>
      <c r="F94" s="1015" t="s">
        <v>1014</v>
      </c>
      <c r="G94" s="757">
        <v>6.3E-2</v>
      </c>
    </row>
    <row customHeight="1" ht="11.25" r="95" spans="1:7" x14ac:dyDescent="0.2">
      <c r="A95" s="279" t="s">
        <v>357</v>
      </c>
      <c r="B95" s="788">
        <v>0.40447695035460995</v>
      </c>
      <c r="C95" s="834" t="s">
        <v>929</v>
      </c>
      <c r="D95" s="787">
        <v>10</v>
      </c>
      <c r="E95" s="836">
        <v>0.40447695035460995</v>
      </c>
      <c r="F95" s="1015" t="s">
        <v>1014</v>
      </c>
      <c r="G95" s="757">
        <v>12</v>
      </c>
    </row>
    <row customHeight="1" ht="11.25" r="96" spans="1:7" x14ac:dyDescent="0.2">
      <c r="A96" s="279" t="s">
        <v>113</v>
      </c>
      <c r="B96" s="788">
        <v>661.81318681318692</v>
      </c>
      <c r="C96" s="834" t="s">
        <v>929</v>
      </c>
      <c r="D96" s="787">
        <v>50000</v>
      </c>
      <c r="E96" s="836">
        <v>661.81318681318692</v>
      </c>
      <c r="F96" s="1015" t="s">
        <v>1014</v>
      </c>
      <c r="G96" s="757">
        <v>17000</v>
      </c>
    </row>
    <row customHeight="1" ht="11.25" r="97" spans="1:7" x14ac:dyDescent="0.2">
      <c r="A97" s="279" t="s">
        <v>358</v>
      </c>
      <c r="B97" s="788">
        <v>2.9498525073746312E-2</v>
      </c>
      <c r="C97" s="834" t="s">
        <v>929</v>
      </c>
      <c r="D97" s="787">
        <v>9.5000000000000001E-2</v>
      </c>
      <c r="E97" s="836">
        <v>2.9498525073746312E-2</v>
      </c>
      <c r="F97" s="1015" t="s">
        <v>1014</v>
      </c>
      <c r="G97" s="757">
        <v>0.28000000000000003</v>
      </c>
    </row>
    <row customHeight="1" ht="11.25" r="98" spans="1:7" x14ac:dyDescent="0.2">
      <c r="A98" s="279" t="s">
        <v>114</v>
      </c>
      <c r="B98" s="788">
        <v>82.008650227489753</v>
      </c>
      <c r="C98" s="834" t="s">
        <v>929</v>
      </c>
      <c r="D98" s="787">
        <v>50000</v>
      </c>
      <c r="E98" s="836">
        <v>82.008650227489753</v>
      </c>
      <c r="F98" s="1015" t="s">
        <v>1014</v>
      </c>
      <c r="G98" s="757">
        <v>920</v>
      </c>
    </row>
    <row customHeight="1" ht="11.25" r="99" spans="1:7" x14ac:dyDescent="0.2">
      <c r="A99" s="279" t="s">
        <v>359</v>
      </c>
      <c r="B99" s="788">
        <v>5.6</v>
      </c>
      <c r="C99" s="834" t="s">
        <v>1442</v>
      </c>
      <c r="D99" s="787">
        <v>50000</v>
      </c>
      <c r="E99" s="836">
        <v>15</v>
      </c>
      <c r="F99" s="1015" t="s">
        <v>1014</v>
      </c>
      <c r="G99" s="757">
        <v>5.6</v>
      </c>
    </row>
    <row customHeight="1" ht="11.25" r="100" spans="1:7" x14ac:dyDescent="0.2">
      <c r="A100" s="279" t="s">
        <v>360</v>
      </c>
      <c r="B100" s="788">
        <v>2.5000000000000001E-2</v>
      </c>
      <c r="C100" s="834" t="s">
        <v>1442</v>
      </c>
      <c r="D100" s="787">
        <v>50000</v>
      </c>
      <c r="E100" s="836">
        <v>2</v>
      </c>
      <c r="F100" s="1015" t="s">
        <v>1014</v>
      </c>
      <c r="G100" s="757">
        <v>2.5000000000000001E-2</v>
      </c>
    </row>
    <row customHeight="1" ht="11.25" r="101" spans="1:7" x14ac:dyDescent="0.2">
      <c r="A101" s="279" t="s">
        <v>361</v>
      </c>
      <c r="B101" s="788">
        <v>0.03</v>
      </c>
      <c r="C101" s="834" t="s">
        <v>1442</v>
      </c>
      <c r="D101" s="787">
        <v>50</v>
      </c>
      <c r="E101" s="836">
        <v>40</v>
      </c>
      <c r="F101" s="1015" t="s">
        <v>1014</v>
      </c>
      <c r="G101" s="757">
        <v>0.03</v>
      </c>
    </row>
    <row customHeight="1" ht="11.25" r="102" spans="1:7" x14ac:dyDescent="0.2">
      <c r="A102" s="279" t="s">
        <v>363</v>
      </c>
      <c r="B102" s="788">
        <v>5586.7346938775509</v>
      </c>
      <c r="C102" s="834" t="s">
        <v>929</v>
      </c>
      <c r="D102" s="787">
        <v>8400</v>
      </c>
      <c r="E102" s="836">
        <v>5586.7346938775509</v>
      </c>
      <c r="F102" s="1015">
        <v>223000000</v>
      </c>
      <c r="G102" s="757">
        <v>14000</v>
      </c>
    </row>
    <row customHeight="1" ht="11.25" r="103" spans="1:7" x14ac:dyDescent="0.2">
      <c r="A103" s="279" t="s">
        <v>364</v>
      </c>
      <c r="B103" s="788">
        <v>170</v>
      </c>
      <c r="C103" s="834" t="s">
        <v>1442</v>
      </c>
      <c r="D103" s="787">
        <v>1300</v>
      </c>
      <c r="E103" s="836">
        <v>6257.1428571428587</v>
      </c>
      <c r="F103" s="1015">
        <v>19000000</v>
      </c>
      <c r="G103" s="757">
        <v>170</v>
      </c>
    </row>
    <row customHeight="1" ht="11.25" r="104" spans="1:7" x14ac:dyDescent="0.2">
      <c r="A104" s="279" t="s">
        <v>365</v>
      </c>
      <c r="B104" s="788">
        <v>2.8E-3</v>
      </c>
      <c r="C104" s="834" t="s">
        <v>1442</v>
      </c>
      <c r="D104" s="787">
        <v>50000</v>
      </c>
      <c r="E104" s="836">
        <v>2.0054945054945055</v>
      </c>
      <c r="F104" s="1015" t="s">
        <v>1014</v>
      </c>
      <c r="G104" s="757">
        <v>2.8E-3</v>
      </c>
    </row>
    <row customHeight="1" ht="11.25" r="105" spans="1:7" x14ac:dyDescent="0.2">
      <c r="A105" s="279" t="s">
        <v>366</v>
      </c>
      <c r="B105" s="788">
        <v>5</v>
      </c>
      <c r="C105" s="834" t="s">
        <v>283</v>
      </c>
      <c r="D105" s="787">
        <v>5</v>
      </c>
      <c r="E105" s="836">
        <v>14.408084316898904</v>
      </c>
      <c r="F105" s="1015">
        <v>31043.943756596891</v>
      </c>
      <c r="G105" s="757">
        <v>730</v>
      </c>
    </row>
    <row customHeight="1" ht="11.25" r="106" spans="1:7" x14ac:dyDescent="0.2">
      <c r="A106" s="279" t="s">
        <v>362</v>
      </c>
      <c r="B106" s="788">
        <v>5</v>
      </c>
      <c r="C106" s="834" t="s">
        <v>929</v>
      </c>
      <c r="D106" s="787">
        <v>9100</v>
      </c>
      <c r="E106" s="836">
        <v>5</v>
      </c>
      <c r="F106" s="1015">
        <v>76060.351513941452</v>
      </c>
      <c r="G106" s="757">
        <v>1500</v>
      </c>
    </row>
    <row customHeight="1" ht="11.25" r="107" spans="1:7" x14ac:dyDescent="0.2">
      <c r="A107" s="279" t="s">
        <v>631</v>
      </c>
      <c r="B107" s="788">
        <v>2.1</v>
      </c>
      <c r="C107" s="834" t="s">
        <v>1442</v>
      </c>
      <c r="D107" s="787">
        <v>10</v>
      </c>
      <c r="E107" s="836">
        <v>6.0120405524488776</v>
      </c>
      <c r="F107" s="1015">
        <v>25800</v>
      </c>
      <c r="G107" s="757">
        <v>2.1</v>
      </c>
    </row>
    <row customHeight="1" ht="11.25" r="108" spans="1:7" x14ac:dyDescent="0.2">
      <c r="A108" s="279" t="s">
        <v>632</v>
      </c>
      <c r="B108" s="788">
        <v>4.7</v>
      </c>
      <c r="C108" s="834" t="s">
        <v>1442</v>
      </c>
      <c r="D108" s="787">
        <v>10</v>
      </c>
      <c r="E108" s="836">
        <v>23.56739305891848</v>
      </c>
      <c r="F108" s="1015">
        <v>24600</v>
      </c>
      <c r="G108" s="757">
        <v>4.7</v>
      </c>
    </row>
    <row customHeight="1" ht="11.25" r="109" spans="1:7" x14ac:dyDescent="0.2">
      <c r="A109" s="279" t="s">
        <v>506</v>
      </c>
      <c r="B109" s="788">
        <v>100.27472527472527</v>
      </c>
      <c r="C109" s="834" t="s">
        <v>929</v>
      </c>
      <c r="D109" s="787">
        <v>50000</v>
      </c>
      <c r="E109" s="836">
        <v>100.27472527472527</v>
      </c>
      <c r="F109" s="1015" t="s">
        <v>1014</v>
      </c>
      <c r="G109" s="757">
        <v>370</v>
      </c>
    </row>
    <row customHeight="1" ht="11.25" r="110" spans="1:7" x14ac:dyDescent="0.2">
      <c r="A110" s="279" t="s">
        <v>507</v>
      </c>
      <c r="B110" s="788">
        <v>12</v>
      </c>
      <c r="C110" s="834" t="s">
        <v>1442</v>
      </c>
      <c r="D110" s="787">
        <v>21</v>
      </c>
      <c r="E110" s="836">
        <v>17</v>
      </c>
      <c r="F110" s="1015">
        <v>28777.562790660297</v>
      </c>
      <c r="G110" s="757">
        <v>12</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380</v>
      </c>
    </row>
    <row customHeight="1" ht="11.25" r="113" spans="1:7" x14ac:dyDescent="0.2">
      <c r="A113" s="305" t="s">
        <v>116</v>
      </c>
      <c r="B113" s="788">
        <v>2.0054945054945055</v>
      </c>
      <c r="C113" s="834" t="s">
        <v>929</v>
      </c>
      <c r="D113" s="787">
        <v>50000</v>
      </c>
      <c r="E113" s="836">
        <v>2.0054945054945055</v>
      </c>
      <c r="F113" s="1015" t="s">
        <v>1014</v>
      </c>
      <c r="G113" s="757">
        <v>18</v>
      </c>
    </row>
    <row customHeight="1" ht="11.25" r="114" spans="1:7" x14ac:dyDescent="0.2">
      <c r="A114" s="305" t="s">
        <v>117</v>
      </c>
      <c r="B114" s="788">
        <v>7.9249625464098819E-2</v>
      </c>
      <c r="C114" s="834" t="s">
        <v>929</v>
      </c>
      <c r="D114" s="787">
        <v>50000</v>
      </c>
      <c r="E114" s="836">
        <v>7.9249625464098819E-2</v>
      </c>
      <c r="F114" s="1015" t="s">
        <v>1439</v>
      </c>
      <c r="G114" s="757">
        <v>71</v>
      </c>
    </row>
    <row customHeight="1" ht="11.25" r="115" spans="1:7" x14ac:dyDescent="0.2">
      <c r="A115" s="305" t="s">
        <v>118</v>
      </c>
      <c r="B115" s="788">
        <v>2.0054945054945055</v>
      </c>
      <c r="C115" s="834" t="s">
        <v>929</v>
      </c>
      <c r="D115" s="787">
        <v>50000</v>
      </c>
      <c r="E115" s="836">
        <v>2.0054945054945055</v>
      </c>
      <c r="F115" s="1015" t="s">
        <v>1014</v>
      </c>
      <c r="G115" s="757">
        <v>42</v>
      </c>
    </row>
    <row customHeight="1" ht="11.25" r="116" spans="1:7" x14ac:dyDescent="0.2">
      <c r="A116" s="305" t="s">
        <v>119</v>
      </c>
      <c r="B116" s="788">
        <v>4.8692636072572038</v>
      </c>
      <c r="C116" s="834" t="s">
        <v>929</v>
      </c>
      <c r="D116" s="787">
        <v>50000</v>
      </c>
      <c r="E116" s="836">
        <v>4.8692636072572038</v>
      </c>
      <c r="F116" s="1015" t="s">
        <v>1014</v>
      </c>
      <c r="G116" s="757">
        <v>46</v>
      </c>
    </row>
    <row customHeight="1" ht="11.25" r="117" spans="1:7" x14ac:dyDescent="0.2">
      <c r="A117" s="279" t="s">
        <v>508</v>
      </c>
      <c r="B117" s="788">
        <v>1</v>
      </c>
      <c r="C117" s="834" t="s">
        <v>929</v>
      </c>
      <c r="D117" s="787">
        <v>30</v>
      </c>
      <c r="E117" s="836">
        <v>1</v>
      </c>
      <c r="F117" s="1015" t="s">
        <v>1014</v>
      </c>
      <c r="G117" s="757">
        <v>7.9</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600</v>
      </c>
    </row>
    <row customHeight="1" ht="11.25" r="120" spans="1:7" x14ac:dyDescent="0.2">
      <c r="A120" s="279" t="s">
        <v>509</v>
      </c>
      <c r="B120" s="788">
        <v>2.2999999999999998</v>
      </c>
      <c r="C120" s="834" t="s">
        <v>1442</v>
      </c>
      <c r="D120" s="787">
        <v>408</v>
      </c>
      <c r="E120" s="836">
        <v>235.67393058918483</v>
      </c>
      <c r="F120" s="1015" t="s">
        <v>1439</v>
      </c>
      <c r="G120" s="757">
        <v>2.2999999999999998</v>
      </c>
    </row>
    <row customHeight="1" ht="11.25" r="121" spans="1:7" x14ac:dyDescent="0.2">
      <c r="A121" s="279" t="s">
        <v>510</v>
      </c>
      <c r="B121" s="788">
        <v>58</v>
      </c>
      <c r="C121" s="834" t="s">
        <v>1442</v>
      </c>
      <c r="D121" s="787">
        <v>7900</v>
      </c>
      <c r="E121" s="836">
        <v>6016.4835164835167</v>
      </c>
      <c r="F121" s="1015" t="s">
        <v>1014</v>
      </c>
      <c r="G121" s="757">
        <v>58</v>
      </c>
    </row>
    <row customHeight="1" ht="11.25" r="122" spans="1:7" x14ac:dyDescent="0.2">
      <c r="A122" s="279" t="s">
        <v>379</v>
      </c>
      <c r="B122" s="788">
        <v>1.4E-2</v>
      </c>
      <c r="C122" s="834" t="s">
        <v>1442</v>
      </c>
      <c r="D122" s="787">
        <v>21.5</v>
      </c>
      <c r="E122" s="836">
        <v>0.5</v>
      </c>
      <c r="F122" s="1015" t="s">
        <v>1014</v>
      </c>
      <c r="G122" s="757">
        <v>1.4E-2</v>
      </c>
    </row>
    <row customHeight="1" ht="11.25" r="123" spans="1:7" x14ac:dyDescent="0.2">
      <c r="A123" s="279" t="s">
        <v>121</v>
      </c>
      <c r="B123" s="788">
        <v>95</v>
      </c>
      <c r="C123" s="834" t="s">
        <v>1442</v>
      </c>
      <c r="D123" s="787">
        <v>50000</v>
      </c>
      <c r="E123" s="836">
        <v>260.71428571428572</v>
      </c>
      <c r="F123" s="1015" t="s">
        <v>1014</v>
      </c>
      <c r="G123" s="757">
        <v>95</v>
      </c>
    </row>
    <row customHeight="1" ht="11.25" r="124" spans="1:7" x14ac:dyDescent="0.2">
      <c r="A124" s="279" t="s">
        <v>511</v>
      </c>
      <c r="B124" s="788">
        <v>4.5999999999999996</v>
      </c>
      <c r="C124" s="834" t="s">
        <v>1442</v>
      </c>
      <c r="D124" s="787">
        <v>67.5</v>
      </c>
      <c r="E124" s="836">
        <v>176.7554479418886</v>
      </c>
      <c r="F124" s="1015">
        <v>135</v>
      </c>
      <c r="G124" s="757">
        <v>4.5999999999999996</v>
      </c>
    </row>
    <row customHeight="1" ht="11.25" r="125" spans="1:7" x14ac:dyDescent="0.2">
      <c r="A125" s="279" t="s">
        <v>512</v>
      </c>
      <c r="B125" s="788">
        <v>5</v>
      </c>
      <c r="C125" s="834" t="s">
        <v>1442</v>
      </c>
      <c r="D125" s="787">
        <v>50000</v>
      </c>
      <c r="E125" s="836">
        <v>50</v>
      </c>
      <c r="F125" s="1015" t="s">
        <v>1014</v>
      </c>
      <c r="G125" s="757">
        <v>5</v>
      </c>
    </row>
    <row customHeight="1" ht="11.25" r="126" spans="1:7" x14ac:dyDescent="0.2">
      <c r="A126" s="279" t="s">
        <v>867</v>
      </c>
      <c r="B126" s="788">
        <v>0.1</v>
      </c>
      <c r="C126" s="834" t="s">
        <v>1442</v>
      </c>
      <c r="D126" s="787">
        <v>100</v>
      </c>
      <c r="E126" s="836">
        <v>100.27472527472527</v>
      </c>
      <c r="F126" s="1015" t="s">
        <v>1014</v>
      </c>
      <c r="G126" s="757">
        <v>0.1</v>
      </c>
    </row>
    <row customHeight="1" ht="11.25" r="127" spans="1:7" x14ac:dyDescent="0.2">
      <c r="A127" s="279" t="s">
        <v>122</v>
      </c>
      <c r="B127" s="788">
        <v>4</v>
      </c>
      <c r="C127" s="834" t="s">
        <v>929</v>
      </c>
      <c r="D127" s="787">
        <v>3100</v>
      </c>
      <c r="E127" s="836">
        <v>4</v>
      </c>
      <c r="F127" s="1015" t="s">
        <v>1014</v>
      </c>
      <c r="G127" s="757">
        <v>9</v>
      </c>
    </row>
    <row customHeight="1" ht="11.25" r="128" spans="1:7" x14ac:dyDescent="0.2">
      <c r="A128" s="279" t="s">
        <v>513</v>
      </c>
      <c r="B128" s="788">
        <v>10</v>
      </c>
      <c r="C128" s="834" t="s">
        <v>283</v>
      </c>
      <c r="D128" s="787">
        <v>10</v>
      </c>
      <c r="E128" s="836">
        <v>100</v>
      </c>
      <c r="F128" s="1015">
        <v>310000</v>
      </c>
      <c r="G128" s="757">
        <v>32</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v>
      </c>
    </row>
    <row customHeight="1" ht="11.25" r="131" spans="1:7" x14ac:dyDescent="0.2">
      <c r="A131" s="279" t="s">
        <v>514</v>
      </c>
      <c r="B131" s="788">
        <v>0.6054975863041423</v>
      </c>
      <c r="C131" s="834" t="s">
        <v>929</v>
      </c>
      <c r="D131" s="787">
        <v>50000</v>
      </c>
      <c r="E131" s="836">
        <v>0.6054975863041423</v>
      </c>
      <c r="F131" s="1015" t="s">
        <v>1439</v>
      </c>
      <c r="G131" s="757">
        <v>10.8</v>
      </c>
    </row>
    <row customHeight="1" ht="11.25" r="132" spans="1:7" x14ac:dyDescent="0.2">
      <c r="A132" s="279" t="s">
        <v>515</v>
      </c>
      <c r="B132" s="788">
        <v>7.7544083280220943E-2</v>
      </c>
      <c r="C132" s="834" t="s">
        <v>929</v>
      </c>
      <c r="D132" s="787">
        <v>500</v>
      </c>
      <c r="E132" s="836">
        <v>7.7544083280220943E-2</v>
      </c>
      <c r="F132" s="1015">
        <v>240.39246728311088</v>
      </c>
      <c r="G132" s="757">
        <v>200</v>
      </c>
    </row>
    <row customHeight="1" ht="11.25" r="133" spans="1:7" x14ac:dyDescent="0.2">
      <c r="A133" s="279" t="s">
        <v>516</v>
      </c>
      <c r="B133" s="788">
        <v>5</v>
      </c>
      <c r="C133" s="834" t="s">
        <v>929</v>
      </c>
      <c r="D133" s="787">
        <v>170</v>
      </c>
      <c r="E133" s="836">
        <v>5</v>
      </c>
      <c r="F133" s="1015">
        <v>194.19961168935555</v>
      </c>
      <c r="G133" s="757">
        <v>53</v>
      </c>
    </row>
    <row customHeight="1" ht="11.25" r="134" spans="1:7" x14ac:dyDescent="0.2">
      <c r="A134" s="279" t="s">
        <v>124</v>
      </c>
      <c r="B134" s="788">
        <v>1.2</v>
      </c>
      <c r="C134" s="834" t="s">
        <v>1442</v>
      </c>
      <c r="D134" s="787">
        <v>11500</v>
      </c>
      <c r="E134" s="836">
        <v>601.64835164835165</v>
      </c>
      <c r="F134" s="1015" t="s">
        <v>1014</v>
      </c>
      <c r="G134" s="757">
        <v>1.2</v>
      </c>
    </row>
    <row customHeight="1" ht="11.25" r="135" spans="1:7" x14ac:dyDescent="0.2">
      <c r="A135" s="305" t="s">
        <v>125</v>
      </c>
      <c r="B135" s="788">
        <v>220</v>
      </c>
      <c r="C135" s="834" t="s">
        <v>1442</v>
      </c>
      <c r="D135" s="787">
        <v>2500</v>
      </c>
      <c r="E135" s="836">
        <v>1002.7472527472528</v>
      </c>
      <c r="F135" s="1015" t="s">
        <v>1014</v>
      </c>
      <c r="G135" s="757">
        <v>220</v>
      </c>
    </row>
    <row customHeight="1" ht="11.25" r="136" spans="1:7" x14ac:dyDescent="0.2">
      <c r="A136" s="279" t="s">
        <v>517</v>
      </c>
      <c r="B136" s="788">
        <v>2</v>
      </c>
      <c r="C136" s="834" t="s">
        <v>929</v>
      </c>
      <c r="D136" s="787">
        <v>50000</v>
      </c>
      <c r="E136" s="836">
        <v>2</v>
      </c>
      <c r="F136" s="1015" t="s">
        <v>1014</v>
      </c>
      <c r="G136" s="757">
        <v>6</v>
      </c>
    </row>
    <row customHeight="1" ht="11.25" r="137" spans="1:7" x14ac:dyDescent="0.2">
      <c r="A137" s="279" t="s">
        <v>380</v>
      </c>
      <c r="B137" s="788">
        <v>9.8000000000000007</v>
      </c>
      <c r="C137" s="834" t="s">
        <v>1442</v>
      </c>
      <c r="D137" s="787">
        <v>40</v>
      </c>
      <c r="E137" s="836">
        <v>1000</v>
      </c>
      <c r="F137" s="1015">
        <v>526000</v>
      </c>
      <c r="G137" s="757">
        <v>9.8000000000000007</v>
      </c>
    </row>
    <row customHeight="1" ht="11.25" r="138" spans="1:7" x14ac:dyDescent="0.2">
      <c r="A138" s="279" t="s">
        <v>28</v>
      </c>
      <c r="B138" s="788">
        <v>2.0000000000000001E-4</v>
      </c>
      <c r="C138" s="834" t="s">
        <v>1442</v>
      </c>
      <c r="D138" s="787">
        <v>140</v>
      </c>
      <c r="E138" s="836">
        <v>3</v>
      </c>
      <c r="F138" s="1015" t="s">
        <v>1014</v>
      </c>
      <c r="G138" s="757">
        <v>2.0000000000000001E-4</v>
      </c>
    </row>
    <row customHeight="1" ht="11.25" r="139" spans="1:7" x14ac:dyDescent="0.2">
      <c r="A139" s="279" t="s">
        <v>66</v>
      </c>
      <c r="B139" s="788">
        <v>100</v>
      </c>
      <c r="C139" s="834" t="s">
        <v>283</v>
      </c>
      <c r="D139" s="787">
        <v>100</v>
      </c>
      <c r="E139" s="836">
        <v>296.88253796723336</v>
      </c>
      <c r="F139" s="1015" t="s">
        <v>1439</v>
      </c>
      <c r="G139" s="757">
        <v>500</v>
      </c>
    </row>
    <row customHeight="1" ht="11.25" r="140" spans="1:7" x14ac:dyDescent="0.2">
      <c r="A140" s="279" t="s">
        <v>65</v>
      </c>
      <c r="B140" s="788">
        <v>100</v>
      </c>
      <c r="C140" s="834" t="s">
        <v>283</v>
      </c>
      <c r="D140" s="787">
        <v>100</v>
      </c>
      <c r="E140" s="836">
        <v>158.77235379410342</v>
      </c>
      <c r="F140" s="1015" t="s">
        <v>1439</v>
      </c>
      <c r="G140" s="757">
        <v>640</v>
      </c>
    </row>
    <row customHeight="1" ht="11.25" r="141" spans="1:7" x14ac:dyDescent="0.2">
      <c r="A141" s="279" t="s">
        <v>825</v>
      </c>
      <c r="B141" s="788">
        <v>100</v>
      </c>
      <c r="C141" s="834" t="s">
        <v>283</v>
      </c>
      <c r="D141" s="787">
        <v>100</v>
      </c>
      <c r="E141" s="836">
        <v>2406.5934065934066</v>
      </c>
      <c r="F141" s="1015" t="s">
        <v>1014</v>
      </c>
      <c r="G141" s="757">
        <v>640</v>
      </c>
    </row>
    <row customHeight="1" ht="11.25" r="142" spans="1:7" x14ac:dyDescent="0.2">
      <c r="A142" s="279" t="s">
        <v>868</v>
      </c>
      <c r="B142" s="788">
        <v>70</v>
      </c>
      <c r="C142" s="834" t="s">
        <v>929</v>
      </c>
      <c r="D142" s="787">
        <v>3000</v>
      </c>
      <c r="E142" s="836">
        <v>70</v>
      </c>
      <c r="F142" s="1015">
        <v>1174.1398086490462</v>
      </c>
      <c r="G142" s="757">
        <v>110</v>
      </c>
    </row>
    <row customHeight="1" ht="11.25" r="143" spans="1:7" x14ac:dyDescent="0.2">
      <c r="A143" s="279" t="s">
        <v>869</v>
      </c>
      <c r="B143" s="788">
        <v>11</v>
      </c>
      <c r="C143" s="834" t="s">
        <v>1442</v>
      </c>
      <c r="D143" s="787">
        <v>970</v>
      </c>
      <c r="E143" s="836">
        <v>200</v>
      </c>
      <c r="F143" s="1015">
        <v>340449.97663418204</v>
      </c>
      <c r="G143" s="757">
        <v>11</v>
      </c>
    </row>
    <row customHeight="1" ht="11.25" r="144" spans="1:7" x14ac:dyDescent="0.2">
      <c r="A144" s="279" t="s">
        <v>518</v>
      </c>
      <c r="B144" s="788">
        <v>5</v>
      </c>
      <c r="C144" s="834" t="s">
        <v>929</v>
      </c>
      <c r="D144" s="787">
        <v>50000</v>
      </c>
      <c r="E144" s="836">
        <v>5</v>
      </c>
      <c r="F144" s="1015">
        <v>106.62958207144922</v>
      </c>
      <c r="G144" s="757">
        <v>730</v>
      </c>
    </row>
    <row customHeight="1" ht="11.25" r="145" spans="1:7" x14ac:dyDescent="0.2">
      <c r="A145" s="279" t="s">
        <v>519</v>
      </c>
      <c r="B145" s="788">
        <v>5</v>
      </c>
      <c r="C145" s="834" t="s">
        <v>929</v>
      </c>
      <c r="D145" s="787">
        <v>310</v>
      </c>
      <c r="E145" s="836">
        <v>5</v>
      </c>
      <c r="F145" s="1015">
        <v>208.89003096783017</v>
      </c>
      <c r="G145" s="757">
        <v>47</v>
      </c>
    </row>
    <row customHeight="1" ht="11.25" r="146" spans="1:7" x14ac:dyDescent="0.2">
      <c r="A146" s="279" t="s">
        <v>520</v>
      </c>
      <c r="B146" s="788">
        <v>1.9</v>
      </c>
      <c r="C146" s="834" t="s">
        <v>1442</v>
      </c>
      <c r="D146" s="787">
        <v>200</v>
      </c>
      <c r="E146" s="836">
        <v>2005.4945054945056</v>
      </c>
      <c r="F146" s="1015" t="s">
        <v>1014</v>
      </c>
      <c r="G146" s="757">
        <v>1.9</v>
      </c>
    </row>
    <row customHeight="1" ht="11.25" r="147" spans="1:7" x14ac:dyDescent="0.2">
      <c r="A147" s="279" t="s">
        <v>521</v>
      </c>
      <c r="B147" s="788">
        <v>4.9000000000000004</v>
      </c>
      <c r="C147" s="834" t="s">
        <v>1442</v>
      </c>
      <c r="D147" s="787">
        <v>100</v>
      </c>
      <c r="E147" s="836">
        <v>7.0825652469195699</v>
      </c>
      <c r="F147" s="1015" t="s">
        <v>1014</v>
      </c>
      <c r="G147" s="757">
        <v>4.9000000000000004</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30</v>
      </c>
      <c r="C149" s="834" t="s">
        <v>1442</v>
      </c>
      <c r="D149" s="787">
        <v>35500</v>
      </c>
      <c r="E149" s="836">
        <v>50</v>
      </c>
      <c r="F149" s="1015" t="s">
        <v>1014</v>
      </c>
      <c r="G149" s="757">
        <v>30</v>
      </c>
    </row>
    <row customHeight="1" ht="11.25" r="150" spans="1:7" x14ac:dyDescent="0.2">
      <c r="A150" s="279" t="s">
        <v>128</v>
      </c>
      <c r="B150" s="788">
        <v>0.6</v>
      </c>
      <c r="C150" s="834" t="s">
        <v>929</v>
      </c>
      <c r="D150" s="787">
        <v>50000</v>
      </c>
      <c r="E150" s="836">
        <v>0.6</v>
      </c>
      <c r="F150" s="1015" t="s">
        <v>1439</v>
      </c>
      <c r="G150" s="757">
        <v>14</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1.1399999999999999</v>
      </c>
      <c r="C152" s="834" t="s">
        <v>1442</v>
      </c>
      <c r="D152" s="787">
        <v>90</v>
      </c>
      <c r="E152" s="836">
        <v>10.117950352742241</v>
      </c>
      <c r="F152" s="1015" t="s">
        <v>1014</v>
      </c>
      <c r="G152" s="757">
        <v>1.1399999999999999</v>
      </c>
    </row>
    <row customHeight="1" ht="11.25" r="153" spans="1:7" x14ac:dyDescent="0.2">
      <c r="A153" s="305" t="s">
        <v>999</v>
      </c>
      <c r="B153" s="788">
        <v>10</v>
      </c>
      <c r="C153" s="834" t="s">
        <v>1442</v>
      </c>
      <c r="D153" s="787">
        <v>50000</v>
      </c>
      <c r="E153" s="836">
        <v>601.64835164835165</v>
      </c>
      <c r="F153" s="1015" t="s">
        <v>1014</v>
      </c>
      <c r="G153" s="757">
        <v>10</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13</v>
      </c>
    </row>
    <row customHeight="1" ht="11.25" r="156" spans="1:7" x14ac:dyDescent="0.2">
      <c r="A156" s="279" t="s">
        <v>522</v>
      </c>
      <c r="B156" s="788">
        <v>27</v>
      </c>
      <c r="C156" s="834" t="s">
        <v>1442</v>
      </c>
      <c r="D156" s="787">
        <v>50000</v>
      </c>
      <c r="E156" s="836">
        <v>100.27472527472527</v>
      </c>
      <c r="F156" s="1015" t="s">
        <v>1014</v>
      </c>
      <c r="G156" s="757">
        <v>27</v>
      </c>
    </row>
    <row customHeight="1" ht="11.25" r="157" spans="1:7" x14ac:dyDescent="0.2">
      <c r="A157" s="279" t="s">
        <v>523</v>
      </c>
      <c r="B157" s="788">
        <v>2</v>
      </c>
      <c r="C157" s="834" t="s">
        <v>929</v>
      </c>
      <c r="D157" s="787">
        <v>3400</v>
      </c>
      <c r="E157" s="836">
        <v>2</v>
      </c>
      <c r="F157" s="1015">
        <v>18.496958233562776</v>
      </c>
      <c r="G157" s="757">
        <v>930</v>
      </c>
    </row>
    <row customHeight="1" ht="11.25" r="158" spans="1:7" x14ac:dyDescent="0.2">
      <c r="A158" s="279" t="s">
        <v>524</v>
      </c>
      <c r="B158" s="788">
        <v>13</v>
      </c>
      <c r="C158" s="834" t="s">
        <v>1442</v>
      </c>
      <c r="D158" s="787">
        <v>20</v>
      </c>
      <c r="E158" s="836">
        <v>10000</v>
      </c>
      <c r="F158" s="1015">
        <v>106000</v>
      </c>
      <c r="G158" s="757">
        <v>13</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customHeight="1" ht="11.25" r="172" spans="1:7" x14ac:dyDescent="0.2">
      <c r="A172" s="67" t="s">
        <v>1250</v>
      </c>
      <c r="B172" s="277"/>
      <c r="C172" s="885"/>
      <c r="D172" s="277"/>
      <c r="E172" s="277"/>
      <c r="F172" s="277"/>
      <c r="G172" s="766"/>
    </row>
    <row customHeight="1" ht="11.25" r="173" spans="1:7" x14ac:dyDescent="0.2">
      <c r="A173" s="67" t="s">
        <v>804</v>
      </c>
      <c r="B173" s="277"/>
      <c r="C173" s="885"/>
      <c r="D173" s="277"/>
      <c r="E173" s="277"/>
      <c r="F173" s="277"/>
      <c r="G173" s="766"/>
    </row>
    <row customHeight="1" ht="11.25"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Vs2fGway6zsiz7BC+Yqc63uuNnj2cV2f4Sf65zv9C+cQket510zXTQqSbZ8uN2fvfm+ycMKRxocgIWeab/RwWA==" objects="1" saltValue="FLQgex2kk2jTLGLbeKQhsQ=="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072"/>
      <selection sqref="A1:XFD1048576"/>
      <selection activeCell="C27" pane="bottomLeft" sqref="C27"/>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7" x14ac:dyDescent="0.3">
      <c r="A1" s="1665" t="s">
        <v>219</v>
      </c>
      <c r="B1" s="1669"/>
      <c r="C1" s="1669"/>
      <c r="D1" s="1669"/>
      <c r="E1" s="1669"/>
      <c r="F1" s="1669"/>
      <c r="G1" s="1670"/>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284"/>
    </row>
    <row customFormat="1" customHeight="1" ht="48.75" r="4" s="278" spans="1:7" thickTop="1" x14ac:dyDescent="0.2">
      <c r="A4" s="1667" t="s">
        <v>654</v>
      </c>
      <c r="B4" s="1663" t="s">
        <v>764</v>
      </c>
      <c r="C4" s="1005"/>
      <c r="D4" s="1006" t="s">
        <v>269</v>
      </c>
      <c r="E4" s="1007" t="s">
        <v>765</v>
      </c>
      <c r="F4" s="1008" t="s">
        <v>588</v>
      </c>
      <c r="G4" s="1009" t="s">
        <v>188</v>
      </c>
    </row>
    <row customFormat="1" customHeight="1" ht="15.75" r="5" s="278" spans="1:7" thickBot="1" x14ac:dyDescent="0.25">
      <c r="A5" s="1668"/>
      <c r="B5" s="1664"/>
      <c r="C5" s="1010" t="s">
        <v>526</v>
      </c>
      <c r="D5" s="1011" t="s">
        <v>766</v>
      </c>
      <c r="E5" s="824" t="s">
        <v>862</v>
      </c>
      <c r="F5" s="1012" t="s">
        <v>767</v>
      </c>
      <c r="G5" s="1013" t="s">
        <v>423</v>
      </c>
    </row>
    <row customFormat="1" customHeight="1" ht="11.25" r="6" s="278" spans="1:7" x14ac:dyDescent="0.2">
      <c r="A6" s="309" t="s">
        <v>589</v>
      </c>
      <c r="B6" s="784">
        <v>20</v>
      </c>
      <c r="C6" s="828" t="s">
        <v>283</v>
      </c>
      <c r="D6" s="783">
        <v>20</v>
      </c>
      <c r="E6" s="830">
        <v>353.51089588377721</v>
      </c>
      <c r="F6" s="1014">
        <v>3900</v>
      </c>
      <c r="G6" s="754">
        <v>320</v>
      </c>
    </row>
    <row customFormat="1" customHeight="1" ht="11.25" r="7" s="278" spans="1:7" x14ac:dyDescent="0.2">
      <c r="A7" s="279" t="s">
        <v>590</v>
      </c>
      <c r="B7" s="788">
        <v>235.67393058918483</v>
      </c>
      <c r="C7" s="834" t="s">
        <v>929</v>
      </c>
      <c r="D7" s="787">
        <v>1965</v>
      </c>
      <c r="E7" s="836">
        <v>235.67393058918483</v>
      </c>
      <c r="F7" s="1015" t="s">
        <v>1439</v>
      </c>
      <c r="G7" s="757">
        <v>300</v>
      </c>
    </row>
    <row customFormat="1" customHeight="1" ht="11.25" r="8" s="278" spans="1:7" x14ac:dyDescent="0.2">
      <c r="A8" s="279" t="s">
        <v>591</v>
      </c>
      <c r="B8" s="788">
        <v>14110.433698212553</v>
      </c>
      <c r="C8" s="834" t="s">
        <v>929</v>
      </c>
      <c r="D8" s="787">
        <v>20000</v>
      </c>
      <c r="E8" s="836">
        <v>14110.433698212553</v>
      </c>
      <c r="F8" s="1015">
        <v>622402054.16688001</v>
      </c>
      <c r="G8" s="757">
        <v>15000</v>
      </c>
    </row>
    <row customFormat="1" customHeight="1" ht="11.25" r="9" s="278" spans="1:7" x14ac:dyDescent="0.2">
      <c r="A9" s="279" t="s">
        <v>592</v>
      </c>
      <c r="B9" s="788">
        <v>5.1279169417946307E-3</v>
      </c>
      <c r="C9" s="834" t="s">
        <v>929</v>
      </c>
      <c r="D9" s="787">
        <v>8.5</v>
      </c>
      <c r="E9" s="836">
        <v>5.1279169417946307E-3</v>
      </c>
      <c r="F9" s="1015" t="s">
        <v>1014</v>
      </c>
      <c r="G9" s="757">
        <v>1.3</v>
      </c>
    </row>
    <row customFormat="1" customHeight="1" ht="11.25" r="10" s="278" spans="1:7" x14ac:dyDescent="0.2">
      <c r="A10" s="279" t="s">
        <v>171</v>
      </c>
      <c r="B10" s="788">
        <v>180.49450549450549</v>
      </c>
      <c r="C10" s="834" t="s">
        <v>929</v>
      </c>
      <c r="D10" s="787">
        <v>50000</v>
      </c>
      <c r="E10" s="836">
        <v>180.49450549450549</v>
      </c>
      <c r="F10" s="1015" t="s">
        <v>1014</v>
      </c>
      <c r="G10" s="757">
        <v>1800</v>
      </c>
    </row>
    <row customFormat="1" customHeight="1" ht="11.25" r="11" s="278" spans="1:7" x14ac:dyDescent="0.2">
      <c r="A11" s="305" t="s">
        <v>172</v>
      </c>
      <c r="B11" s="788">
        <v>40.109890109890109</v>
      </c>
      <c r="C11" s="834" t="s">
        <v>929</v>
      </c>
      <c r="D11" s="787">
        <v>50000</v>
      </c>
      <c r="E11" s="836">
        <v>40.109890109890109</v>
      </c>
      <c r="F11" s="1015" t="s">
        <v>1014</v>
      </c>
      <c r="G11" s="757">
        <v>160</v>
      </c>
    </row>
    <row customFormat="1" customHeight="1" ht="11.25" r="12" s="278" spans="1:7" x14ac:dyDescent="0.2">
      <c r="A12" s="305" t="s">
        <v>103</v>
      </c>
      <c r="B12" s="788">
        <v>40.109890109890109</v>
      </c>
      <c r="C12" s="834" t="s">
        <v>929</v>
      </c>
      <c r="D12" s="787">
        <v>50000</v>
      </c>
      <c r="E12" s="836">
        <v>40.109890109890109</v>
      </c>
      <c r="F12" s="1015" t="s">
        <v>1014</v>
      </c>
      <c r="G12" s="757">
        <v>98</v>
      </c>
    </row>
    <row customFormat="1" customHeight="1" ht="11.25" r="13" s="278" spans="1:7" x14ac:dyDescent="0.2">
      <c r="A13" s="279" t="s">
        <v>593</v>
      </c>
      <c r="B13" s="788">
        <v>0.18</v>
      </c>
      <c r="C13" s="834" t="s">
        <v>1442</v>
      </c>
      <c r="D13" s="787">
        <v>21.5</v>
      </c>
      <c r="E13" s="836">
        <v>1767.5544794188861</v>
      </c>
      <c r="F13" s="1015">
        <v>43</v>
      </c>
      <c r="G13" s="757">
        <v>0.18</v>
      </c>
    </row>
    <row customFormat="1" customHeight="1" ht="11.25" r="14" s="278" spans="1:7" x14ac:dyDescent="0.2">
      <c r="A14" s="279" t="s">
        <v>594</v>
      </c>
      <c r="B14" s="788">
        <v>6</v>
      </c>
      <c r="C14" s="834" t="s">
        <v>929</v>
      </c>
      <c r="D14" s="787">
        <v>50000</v>
      </c>
      <c r="E14" s="836">
        <v>6</v>
      </c>
      <c r="F14" s="1015" t="s">
        <v>1014</v>
      </c>
      <c r="G14" s="757">
        <v>180</v>
      </c>
    </row>
    <row customFormat="1" customHeight="1" ht="11.25" r="15" s="278" spans="1:7" x14ac:dyDescent="0.2">
      <c r="A15" s="279" t="s">
        <v>731</v>
      </c>
      <c r="B15" s="788">
        <v>10</v>
      </c>
      <c r="C15" s="834" t="s">
        <v>929</v>
      </c>
      <c r="D15" s="787">
        <v>50000</v>
      </c>
      <c r="E15" s="836">
        <v>10</v>
      </c>
      <c r="F15" s="1015" t="s">
        <v>1014</v>
      </c>
      <c r="G15" s="757">
        <v>69</v>
      </c>
    </row>
    <row customFormat="1" customHeight="1" ht="11.25" r="16" s="278" spans="1:7" x14ac:dyDescent="0.2">
      <c r="A16" s="279" t="s">
        <v>104</v>
      </c>
      <c r="B16" s="788">
        <v>3</v>
      </c>
      <c r="C16" s="834" t="s">
        <v>929</v>
      </c>
      <c r="D16" s="787">
        <v>20</v>
      </c>
      <c r="E16" s="836">
        <v>3</v>
      </c>
      <c r="F16" s="1015" t="s">
        <v>1014</v>
      </c>
      <c r="G16" s="757">
        <v>330</v>
      </c>
    </row>
    <row customFormat="1" customHeight="1" ht="11.25" r="17" s="278" spans="1:7" x14ac:dyDescent="0.2">
      <c r="A17" s="279" t="s">
        <v>732</v>
      </c>
      <c r="B17" s="788">
        <v>2000</v>
      </c>
      <c r="C17" s="834" t="s">
        <v>1442</v>
      </c>
      <c r="D17" s="787">
        <v>50000</v>
      </c>
      <c r="E17" s="836">
        <v>2000</v>
      </c>
      <c r="F17" s="1015" t="s">
        <v>1014</v>
      </c>
      <c r="G17" s="757">
        <v>2000</v>
      </c>
    </row>
    <row customFormat="1" customHeight="1" ht="11.25" r="18" s="278" spans="1:7" x14ac:dyDescent="0.2">
      <c r="A18" s="279" t="s">
        <v>1245</v>
      </c>
      <c r="B18" s="788">
        <v>2.8</v>
      </c>
      <c r="C18" s="834" t="s">
        <v>1442</v>
      </c>
      <c r="D18" s="787">
        <v>1900</v>
      </c>
      <c r="E18" s="836">
        <v>1002.7472527472528</v>
      </c>
      <c r="F18" s="1015" t="s">
        <v>1014</v>
      </c>
      <c r="G18" s="757">
        <v>2.8</v>
      </c>
    </row>
    <row customFormat="1" customHeight="1" ht="11.25" r="19" s="278" spans="1:7" x14ac:dyDescent="0.2">
      <c r="A19" s="279" t="s">
        <v>733</v>
      </c>
      <c r="B19" s="788">
        <v>5</v>
      </c>
      <c r="C19" s="834" t="s">
        <v>929</v>
      </c>
      <c r="D19" s="787">
        <v>170</v>
      </c>
      <c r="E19" s="836">
        <v>5</v>
      </c>
      <c r="F19" s="1015">
        <v>2250.3937370979761</v>
      </c>
      <c r="G19" s="757">
        <v>1700</v>
      </c>
    </row>
    <row customFormat="1" customHeight="1" ht="11.25" r="20" s="278" spans="1:7" x14ac:dyDescent="0.2">
      <c r="A20" s="279" t="s">
        <v>734</v>
      </c>
      <c r="B20" s="788">
        <v>1.1344740236530064E-2</v>
      </c>
      <c r="C20" s="834" t="s">
        <v>929</v>
      </c>
      <c r="D20" s="787">
        <v>4.7</v>
      </c>
      <c r="E20" s="836">
        <v>1.1344740236530064E-2</v>
      </c>
      <c r="F20" s="1015" t="s">
        <v>1014</v>
      </c>
      <c r="G20" s="757">
        <v>300</v>
      </c>
    </row>
    <row customFormat="1" customHeight="1" ht="11.25" r="21" s="278" spans="1:7" x14ac:dyDescent="0.2">
      <c r="A21" s="279" t="s">
        <v>735</v>
      </c>
      <c r="B21" s="788">
        <v>0.2</v>
      </c>
      <c r="C21" s="834" t="s">
        <v>929</v>
      </c>
      <c r="D21" s="787">
        <v>0.8</v>
      </c>
      <c r="E21" s="836">
        <v>0.2</v>
      </c>
      <c r="F21" s="1015" t="s">
        <v>1014</v>
      </c>
      <c r="G21" s="757">
        <v>300</v>
      </c>
    </row>
    <row customFormat="1" customHeight="1" ht="11.25" r="22" s="278" spans="1:7" x14ac:dyDescent="0.2">
      <c r="A22" s="279" t="s">
        <v>736</v>
      </c>
      <c r="B22" s="788">
        <v>2.9498525073746312E-2</v>
      </c>
      <c r="C22" s="834" t="s">
        <v>929</v>
      </c>
      <c r="D22" s="787">
        <v>0.75</v>
      </c>
      <c r="E22" s="836">
        <v>2.9498525073746312E-2</v>
      </c>
      <c r="F22" s="1015" t="s">
        <v>1014</v>
      </c>
      <c r="G22" s="757">
        <v>300</v>
      </c>
    </row>
    <row customFormat="1" customHeight="1" ht="11.25" r="23" s="278" spans="1:7" x14ac:dyDescent="0.2">
      <c r="A23" s="279" t="s">
        <v>737</v>
      </c>
      <c r="B23" s="788">
        <v>0.12999999999999998</v>
      </c>
      <c r="C23" s="834" t="s">
        <v>283</v>
      </c>
      <c r="D23" s="787">
        <v>0.12999999999999998</v>
      </c>
      <c r="E23" s="836">
        <v>802.19780219780216</v>
      </c>
      <c r="F23" s="1015" t="s">
        <v>1014</v>
      </c>
      <c r="G23" s="757">
        <v>300</v>
      </c>
    </row>
    <row customFormat="1" customHeight="1" ht="11.25" r="24" s="278" spans="1:7" x14ac:dyDescent="0.2">
      <c r="A24" s="279" t="s">
        <v>738</v>
      </c>
      <c r="B24" s="788">
        <v>0.29498525073746318</v>
      </c>
      <c r="C24" s="834" t="s">
        <v>929</v>
      </c>
      <c r="D24" s="787">
        <v>0.4</v>
      </c>
      <c r="E24" s="836">
        <v>0.29498525073746318</v>
      </c>
      <c r="F24" s="1015" t="s">
        <v>1014</v>
      </c>
      <c r="G24" s="757">
        <v>300</v>
      </c>
    </row>
    <row customFormat="1" customHeight="1" ht="11.25" r="25" s="278" spans="1:7" x14ac:dyDescent="0.2">
      <c r="A25" s="279" t="s">
        <v>136</v>
      </c>
      <c r="B25" s="788">
        <v>4</v>
      </c>
      <c r="C25" s="834" t="s">
        <v>929</v>
      </c>
      <c r="D25" s="787">
        <v>50000</v>
      </c>
      <c r="E25" s="836">
        <v>4</v>
      </c>
      <c r="F25" s="1015" t="s">
        <v>1014</v>
      </c>
      <c r="G25" s="757">
        <v>35</v>
      </c>
    </row>
    <row customFormat="1" customHeight="1" ht="11.25" r="26" s="278" spans="1:7" x14ac:dyDescent="0.2">
      <c r="A26" s="279" t="s">
        <v>243</v>
      </c>
      <c r="B26" s="788">
        <v>0.5</v>
      </c>
      <c r="C26" s="834" t="s">
        <v>283</v>
      </c>
      <c r="D26" s="787">
        <v>0.5</v>
      </c>
      <c r="E26" s="836">
        <v>0.83421630748893139</v>
      </c>
      <c r="F26" s="1015" t="s">
        <v>1439</v>
      </c>
      <c r="G26" s="757">
        <v>26</v>
      </c>
    </row>
    <row customFormat="1" customHeight="1" ht="11.25" r="27" s="278" spans="1:7" x14ac:dyDescent="0.2">
      <c r="A27" s="279" t="s">
        <v>137</v>
      </c>
      <c r="B27" s="788">
        <v>1.3719999248219218E-2</v>
      </c>
      <c r="C27" s="834" t="s">
        <v>929</v>
      </c>
      <c r="D27" s="787">
        <v>360</v>
      </c>
      <c r="E27" s="836">
        <v>1.3719999248219218E-2</v>
      </c>
      <c r="F27" s="1015">
        <v>175.65607394552634</v>
      </c>
      <c r="G27" s="757">
        <v>23800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6</v>
      </c>
      <c r="C29" s="834" t="s">
        <v>929</v>
      </c>
      <c r="D29" s="787">
        <v>135</v>
      </c>
      <c r="E29" s="836">
        <v>6</v>
      </c>
      <c r="F29" s="1015" t="s">
        <v>1014</v>
      </c>
      <c r="G29" s="757">
        <v>27</v>
      </c>
    </row>
    <row customFormat="1" customHeight="1" ht="11.25" r="30" s="278" spans="1:7" x14ac:dyDescent="0.2">
      <c r="A30" s="279" t="s">
        <v>139</v>
      </c>
      <c r="B30" s="788">
        <v>4010.9890109890111</v>
      </c>
      <c r="C30" s="834" t="s">
        <v>929</v>
      </c>
      <c r="D30" s="787">
        <v>50000</v>
      </c>
      <c r="E30" s="836">
        <v>4010.9890109890111</v>
      </c>
      <c r="F30" s="1015" t="s">
        <v>1014</v>
      </c>
      <c r="G30" s="757">
        <v>34000</v>
      </c>
    </row>
    <row customFormat="1" customHeight="1" ht="11.25" r="31" s="278" spans="1:7" x14ac:dyDescent="0.2">
      <c r="A31" s="279" t="s">
        <v>140</v>
      </c>
      <c r="B31" s="788">
        <v>0.13541237706225631</v>
      </c>
      <c r="C31" s="834" t="s">
        <v>929</v>
      </c>
      <c r="D31" s="787">
        <v>50000</v>
      </c>
      <c r="E31" s="836">
        <v>0.13541237706225631</v>
      </c>
      <c r="F31" s="1015">
        <v>114.99301190674856</v>
      </c>
      <c r="G31" s="757">
        <v>3100</v>
      </c>
    </row>
    <row customFormat="1" customHeight="1" ht="11.25" r="32" s="278" spans="1:7" x14ac:dyDescent="0.2">
      <c r="A32" s="279" t="s">
        <v>141</v>
      </c>
      <c r="B32" s="788">
        <v>80</v>
      </c>
      <c r="C32" s="834" t="s">
        <v>929</v>
      </c>
      <c r="D32" s="787">
        <v>510</v>
      </c>
      <c r="E32" s="836">
        <v>80</v>
      </c>
      <c r="F32" s="1015" t="s">
        <v>1014</v>
      </c>
      <c r="G32" s="757">
        <v>1100</v>
      </c>
    </row>
    <row customFormat="1" customHeight="1" ht="11.25" r="33" s="278" spans="1:7" x14ac:dyDescent="0.2">
      <c r="A33" s="279" t="s">
        <v>142</v>
      </c>
      <c r="B33" s="788">
        <v>7.6041666666666679</v>
      </c>
      <c r="C33" s="834" t="s">
        <v>929</v>
      </c>
      <c r="D33" s="787">
        <v>50000</v>
      </c>
      <c r="E33" s="836">
        <v>7.6041666666666679</v>
      </c>
      <c r="F33" s="1015">
        <v>406.594108187725</v>
      </c>
      <c r="G33" s="757">
        <v>38</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12000</v>
      </c>
    </row>
    <row customFormat="1" customHeight="1" ht="11.25" r="36" s="278" spans="1:7" x14ac:dyDescent="0.2">
      <c r="A36" s="279" t="s">
        <v>655</v>
      </c>
      <c r="B36" s="788">
        <v>0.09</v>
      </c>
      <c r="C36" s="834" t="s">
        <v>1442</v>
      </c>
      <c r="D36" s="787">
        <v>2.5</v>
      </c>
      <c r="E36" s="836">
        <v>2</v>
      </c>
      <c r="F36" s="1015" t="s">
        <v>1014</v>
      </c>
      <c r="G36" s="757">
        <v>0.09</v>
      </c>
    </row>
    <row customFormat="1" customHeight="1" ht="11.25" r="37" s="278" spans="1:7" x14ac:dyDescent="0.2">
      <c r="A37" s="279" t="s">
        <v>145</v>
      </c>
      <c r="B37" s="788">
        <v>0.38954108858057629</v>
      </c>
      <c r="C37" s="834" t="s">
        <v>929</v>
      </c>
      <c r="D37" s="787">
        <v>50000</v>
      </c>
      <c r="E37" s="836">
        <v>0.38954108858057629</v>
      </c>
      <c r="F37" s="1015" t="s">
        <v>1014</v>
      </c>
      <c r="G37" s="757">
        <v>459</v>
      </c>
    </row>
    <row customFormat="1" customHeight="1" ht="11.25" r="38" s="278" spans="1:7" x14ac:dyDescent="0.2">
      <c r="A38" s="279" t="s">
        <v>146</v>
      </c>
      <c r="B38" s="788">
        <v>50</v>
      </c>
      <c r="C38" s="834" t="s">
        <v>283</v>
      </c>
      <c r="D38" s="787">
        <v>50</v>
      </c>
      <c r="E38" s="836">
        <v>100</v>
      </c>
      <c r="F38" s="1015">
        <v>12400.875594724155</v>
      </c>
      <c r="G38" s="757">
        <v>220</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70</v>
      </c>
      <c r="C40" s="834" t="s">
        <v>929</v>
      </c>
      <c r="D40" s="787">
        <v>2400</v>
      </c>
      <c r="E40" s="836">
        <v>70</v>
      </c>
      <c r="F40" s="1015">
        <v>108.3094022043858</v>
      </c>
      <c r="G40" s="757">
        <v>490</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400</v>
      </c>
    </row>
    <row customHeight="1" ht="11.25" r="43" spans="1:7" x14ac:dyDescent="0.2">
      <c r="A43" s="279" t="s">
        <v>653</v>
      </c>
      <c r="B43" s="788">
        <v>16</v>
      </c>
      <c r="C43" s="834" t="s">
        <v>1442</v>
      </c>
      <c r="D43" s="787">
        <v>50000</v>
      </c>
      <c r="E43" s="836">
        <v>100</v>
      </c>
      <c r="F43" s="1015" t="s">
        <v>1014</v>
      </c>
      <c r="G43" s="757">
        <v>16</v>
      </c>
    </row>
    <row customHeight="1" ht="11.25" r="44" spans="1:7" x14ac:dyDescent="0.2">
      <c r="A44" s="279" t="s">
        <v>827</v>
      </c>
      <c r="B44" s="788">
        <v>570</v>
      </c>
      <c r="C44" s="834" t="s">
        <v>1442</v>
      </c>
      <c r="D44" s="787">
        <v>50000</v>
      </c>
      <c r="E44" s="836">
        <v>30082.417582417584</v>
      </c>
      <c r="F44" s="1015" t="s">
        <v>1014</v>
      </c>
      <c r="G44" s="757">
        <v>570</v>
      </c>
    </row>
    <row customHeight="1" ht="11.25" r="45" spans="1:7" x14ac:dyDescent="0.2">
      <c r="A45" s="279" t="s">
        <v>828</v>
      </c>
      <c r="B45" s="788">
        <v>4.3067846607669615</v>
      </c>
      <c r="C45" s="834" t="s">
        <v>929</v>
      </c>
      <c r="D45" s="787">
        <v>50000</v>
      </c>
      <c r="E45" s="836">
        <v>4.3067846607669615</v>
      </c>
      <c r="F45" s="1015" t="s">
        <v>1014</v>
      </c>
      <c r="G45" s="757">
        <v>16</v>
      </c>
    </row>
    <row customHeight="1" ht="11.25" r="46" spans="1:7" x14ac:dyDescent="0.2">
      <c r="A46" s="279" t="s">
        <v>149</v>
      </c>
      <c r="B46" s="788">
        <v>1</v>
      </c>
      <c r="C46" s="834" t="s">
        <v>283</v>
      </c>
      <c r="D46" s="787">
        <v>1</v>
      </c>
      <c r="E46" s="836">
        <v>2.9498525073746311</v>
      </c>
      <c r="F46" s="1015" t="s">
        <v>1014</v>
      </c>
      <c r="G46" s="757">
        <v>300</v>
      </c>
    </row>
    <row customHeight="1" ht="11.25" r="47" spans="1:7" x14ac:dyDescent="0.2">
      <c r="A47" s="279" t="s">
        <v>150</v>
      </c>
      <c r="B47" s="788">
        <v>6.0164835164835164</v>
      </c>
      <c r="C47" s="834" t="s">
        <v>929</v>
      </c>
      <c r="D47" s="787">
        <v>50000</v>
      </c>
      <c r="E47" s="836">
        <v>6.0164835164835164</v>
      </c>
      <c r="F47" s="1015" t="s">
        <v>1014</v>
      </c>
      <c r="G47" s="757">
        <v>120</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520</v>
      </c>
    </row>
    <row customHeight="1" ht="11.25" r="51" spans="1:7" x14ac:dyDescent="0.2">
      <c r="A51" s="279" t="s">
        <v>106</v>
      </c>
      <c r="B51" s="788">
        <v>200</v>
      </c>
      <c r="C51" s="834" t="s">
        <v>929</v>
      </c>
      <c r="D51" s="787">
        <v>50000</v>
      </c>
      <c r="E51" s="836">
        <v>200</v>
      </c>
      <c r="F51" s="1015" t="s">
        <v>1014</v>
      </c>
      <c r="G51" s="757">
        <v>3000</v>
      </c>
    </row>
    <row customHeight="1" ht="11.25" r="52" spans="1:7" x14ac:dyDescent="0.2">
      <c r="A52" s="279" t="s">
        <v>153</v>
      </c>
      <c r="B52" s="788">
        <v>2.9498525073746312E-3</v>
      </c>
      <c r="C52" s="834" t="s">
        <v>929</v>
      </c>
      <c r="D52" s="787">
        <v>1.25</v>
      </c>
      <c r="E52" s="836">
        <v>2.9498525073746312E-3</v>
      </c>
      <c r="F52" s="1015" t="s">
        <v>1014</v>
      </c>
      <c r="G52" s="757">
        <v>300</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2900</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370</v>
      </c>
    </row>
    <row customHeight="1" ht="11.25" r="57" spans="1:7" x14ac:dyDescent="0.2">
      <c r="A57" s="279" t="s">
        <v>235</v>
      </c>
      <c r="B57" s="788">
        <v>5</v>
      </c>
      <c r="C57" s="834" t="s">
        <v>283</v>
      </c>
      <c r="D57" s="787">
        <v>5</v>
      </c>
      <c r="E57" s="836">
        <v>176.7554479418886</v>
      </c>
      <c r="F57" s="1015" t="s">
        <v>1439</v>
      </c>
      <c r="G57" s="757">
        <v>370</v>
      </c>
    </row>
    <row customHeight="1" ht="11.25" r="58" spans="1:7" x14ac:dyDescent="0.2">
      <c r="A58" s="279" t="s">
        <v>236</v>
      </c>
      <c r="B58" s="788">
        <v>5</v>
      </c>
      <c r="C58" s="834" t="s">
        <v>283</v>
      </c>
      <c r="D58" s="787">
        <v>5</v>
      </c>
      <c r="E58" s="836">
        <v>75</v>
      </c>
      <c r="F58" s="1015">
        <v>449.85112140655059</v>
      </c>
      <c r="G58" s="757">
        <v>370</v>
      </c>
    </row>
    <row customHeight="1" ht="11.25" r="59" spans="1:7" x14ac:dyDescent="0.2">
      <c r="A59" s="279" t="s">
        <v>237</v>
      </c>
      <c r="B59" s="788">
        <v>0.17312937270247838</v>
      </c>
      <c r="C59" s="834" t="s">
        <v>929</v>
      </c>
      <c r="D59" s="787">
        <v>1550</v>
      </c>
      <c r="E59" s="836">
        <v>0.17312937270247838</v>
      </c>
      <c r="F59" s="1015" t="s">
        <v>1014</v>
      </c>
      <c r="G59" s="757">
        <v>41</v>
      </c>
    </row>
    <row customHeight="1" ht="11.25" r="60" spans="1:7" x14ac:dyDescent="0.2">
      <c r="A60" s="279" t="s">
        <v>375</v>
      </c>
      <c r="B60" s="788">
        <v>0.19</v>
      </c>
      <c r="C60" s="834" t="s">
        <v>1442</v>
      </c>
      <c r="D60" s="787">
        <v>45</v>
      </c>
      <c r="E60" s="836">
        <v>0.32461757381714695</v>
      </c>
      <c r="F60" s="1015" t="s">
        <v>1014</v>
      </c>
      <c r="G60" s="757">
        <v>0.19</v>
      </c>
    </row>
    <row customHeight="1" ht="11.25" r="61" spans="1:7" x14ac:dyDescent="0.2">
      <c r="A61" s="279" t="s">
        <v>376</v>
      </c>
      <c r="B61" s="788">
        <v>4.6214816596816873E-2</v>
      </c>
      <c r="C61" s="834" t="s">
        <v>929</v>
      </c>
      <c r="D61" s="787">
        <v>20</v>
      </c>
      <c r="E61" s="836">
        <v>4.6214816596816873E-2</v>
      </c>
      <c r="F61" s="1015" t="s">
        <v>1014</v>
      </c>
      <c r="G61" s="757">
        <v>7</v>
      </c>
    </row>
    <row customHeight="1" ht="11.25" r="62" spans="1:7" x14ac:dyDescent="0.2">
      <c r="A62" s="279" t="s">
        <v>377</v>
      </c>
      <c r="B62" s="788">
        <v>1.2999999999999999E-2</v>
      </c>
      <c r="C62" s="834" t="s">
        <v>1442</v>
      </c>
      <c r="D62" s="787">
        <v>2.75</v>
      </c>
      <c r="E62" s="836">
        <v>0.22914181681210372</v>
      </c>
      <c r="F62" s="1015" t="s">
        <v>1014</v>
      </c>
      <c r="G62" s="757">
        <v>1.2999999999999999E-2</v>
      </c>
    </row>
    <row customHeight="1" ht="11.25" r="63" spans="1:7" x14ac:dyDescent="0.2">
      <c r="A63" s="279" t="s">
        <v>244</v>
      </c>
      <c r="B63" s="788">
        <v>2.7925587871878932</v>
      </c>
      <c r="C63" s="834" t="s">
        <v>929</v>
      </c>
      <c r="D63" s="787">
        <v>50000</v>
      </c>
      <c r="E63" s="836">
        <v>2.7925587871878932</v>
      </c>
      <c r="F63" s="1015">
        <v>1093.4471780092338</v>
      </c>
      <c r="G63" s="757">
        <v>830</v>
      </c>
    </row>
    <row customHeight="1" ht="11.25" r="64" spans="1:7" x14ac:dyDescent="0.2">
      <c r="A64" s="279" t="s">
        <v>245</v>
      </c>
      <c r="B64" s="788">
        <v>5</v>
      </c>
      <c r="C64" s="834" t="s">
        <v>929</v>
      </c>
      <c r="D64" s="787">
        <v>7000</v>
      </c>
      <c r="E64" s="836">
        <v>5</v>
      </c>
      <c r="F64" s="1015">
        <v>182.45621075944572</v>
      </c>
      <c r="G64" s="757">
        <v>38000</v>
      </c>
    </row>
    <row customHeight="1" ht="11.25" r="65" spans="1:7" x14ac:dyDescent="0.2">
      <c r="A65" s="279" t="s">
        <v>307</v>
      </c>
      <c r="B65" s="788">
        <v>7</v>
      </c>
      <c r="C65" s="834" t="s">
        <v>929</v>
      </c>
      <c r="D65" s="787">
        <v>1500</v>
      </c>
      <c r="E65" s="836">
        <v>7</v>
      </c>
      <c r="F65" s="1015">
        <v>6624.9382313275155</v>
      </c>
      <c r="G65" s="757">
        <v>3900</v>
      </c>
    </row>
    <row customHeight="1" ht="11.25" r="66" spans="1:7" x14ac:dyDescent="0.2">
      <c r="A66" s="279" t="s">
        <v>308</v>
      </c>
      <c r="B66" s="788">
        <v>70</v>
      </c>
      <c r="C66" s="834" t="s">
        <v>929</v>
      </c>
      <c r="D66" s="787">
        <v>50000</v>
      </c>
      <c r="E66" s="836">
        <v>70</v>
      </c>
      <c r="F66" s="1015">
        <v>1274.1487170213863</v>
      </c>
      <c r="G66" s="757">
        <v>5500</v>
      </c>
    </row>
    <row customHeight="1" ht="11.25" r="67" spans="1:7" x14ac:dyDescent="0.2">
      <c r="A67" s="279" t="s">
        <v>238</v>
      </c>
      <c r="B67" s="788">
        <v>100</v>
      </c>
      <c r="C67" s="834" t="s">
        <v>929</v>
      </c>
      <c r="D67" s="787">
        <v>260</v>
      </c>
      <c r="E67" s="836">
        <v>100</v>
      </c>
      <c r="F67" s="1015">
        <v>6597.0401016888873</v>
      </c>
      <c r="G67" s="757">
        <v>10046</v>
      </c>
    </row>
    <row customHeight="1" ht="11.25" r="68" spans="1:7" x14ac:dyDescent="0.2">
      <c r="A68" s="279" t="s">
        <v>1002</v>
      </c>
      <c r="B68" s="788">
        <v>0.3</v>
      </c>
      <c r="C68" s="834" t="s">
        <v>283</v>
      </c>
      <c r="D68" s="787">
        <v>0.3</v>
      </c>
      <c r="E68" s="836">
        <v>60.164835164835161</v>
      </c>
      <c r="F68" s="1015" t="s">
        <v>1014</v>
      </c>
      <c r="G68" s="757">
        <v>670</v>
      </c>
    </row>
    <row customHeight="1" ht="11.25" r="69" spans="1:7" x14ac:dyDescent="0.2">
      <c r="A69" s="279" t="s">
        <v>107</v>
      </c>
      <c r="B69" s="788">
        <v>70</v>
      </c>
      <c r="C69" s="834" t="s">
        <v>929</v>
      </c>
      <c r="D69" s="787">
        <v>50000</v>
      </c>
      <c r="E69" s="836">
        <v>70</v>
      </c>
      <c r="F69" s="1015" t="s">
        <v>1014</v>
      </c>
      <c r="G69" s="757">
        <v>130</v>
      </c>
    </row>
    <row customHeight="1" ht="11.25" r="70" spans="1:7" x14ac:dyDescent="0.2">
      <c r="A70" s="279" t="s">
        <v>1003</v>
      </c>
      <c r="B70" s="788">
        <v>5</v>
      </c>
      <c r="C70" s="834" t="s">
        <v>929</v>
      </c>
      <c r="D70" s="787">
        <v>10</v>
      </c>
      <c r="E70" s="836">
        <v>5</v>
      </c>
      <c r="F70" s="1015">
        <v>335.36093229801162</v>
      </c>
      <c r="G70" s="757">
        <v>3400</v>
      </c>
    </row>
    <row customHeight="1" ht="11.25" r="71" spans="1:7" x14ac:dyDescent="0.2">
      <c r="A71" s="279" t="s">
        <v>309</v>
      </c>
      <c r="B71" s="788">
        <v>0.50102951269732321</v>
      </c>
      <c r="C71" s="834" t="s">
        <v>929</v>
      </c>
      <c r="D71" s="787">
        <v>50000</v>
      </c>
      <c r="E71" s="836">
        <v>0.50102951269732321</v>
      </c>
      <c r="F71" s="1015">
        <v>673.73911756880364</v>
      </c>
      <c r="G71" s="757">
        <v>260</v>
      </c>
    </row>
    <row customHeight="1" ht="11.25" r="72" spans="1:7" x14ac:dyDescent="0.2">
      <c r="A72" s="279" t="s">
        <v>1004</v>
      </c>
      <c r="B72" s="788">
        <v>1.1129745388016466E-2</v>
      </c>
      <c r="C72" s="834" t="s">
        <v>929</v>
      </c>
      <c r="D72" s="787">
        <v>41</v>
      </c>
      <c r="E72" s="836">
        <v>1.1129745388016466E-2</v>
      </c>
      <c r="F72" s="1015" t="s">
        <v>1014</v>
      </c>
      <c r="G72" s="757">
        <v>0.71</v>
      </c>
    </row>
    <row customHeight="1" ht="11.25" r="73" spans="1:7" x14ac:dyDescent="0.2">
      <c r="A73" s="279" t="s">
        <v>1005</v>
      </c>
      <c r="B73" s="788">
        <v>980</v>
      </c>
      <c r="C73" s="834" t="s">
        <v>1442</v>
      </c>
      <c r="D73" s="787">
        <v>50000</v>
      </c>
      <c r="E73" s="836">
        <v>16043.956043956045</v>
      </c>
      <c r="F73" s="1015" t="s">
        <v>1014</v>
      </c>
      <c r="G73" s="757">
        <v>980</v>
      </c>
    </row>
    <row customHeight="1" ht="11.25" r="74" spans="1:7" x14ac:dyDescent="0.2">
      <c r="A74" s="279" t="s">
        <v>1007</v>
      </c>
      <c r="B74" s="788">
        <v>400</v>
      </c>
      <c r="C74" s="834" t="s">
        <v>283</v>
      </c>
      <c r="D74" s="787">
        <v>400</v>
      </c>
      <c r="E74" s="836">
        <v>401.09890109890108</v>
      </c>
      <c r="F74" s="1015" t="s">
        <v>1014</v>
      </c>
      <c r="G74" s="757">
        <v>700</v>
      </c>
    </row>
    <row customHeight="1" ht="11.25" r="75" spans="1:7" x14ac:dyDescent="0.2">
      <c r="A75" s="279" t="s">
        <v>1006</v>
      </c>
      <c r="B75" s="788">
        <v>3200</v>
      </c>
      <c r="C75" s="834" t="s">
        <v>1442</v>
      </c>
      <c r="D75" s="787">
        <v>50000</v>
      </c>
      <c r="E75" s="836">
        <v>200549.45054945053</v>
      </c>
      <c r="F75" s="1015" t="s">
        <v>1014</v>
      </c>
      <c r="G75" s="757">
        <v>3200</v>
      </c>
    </row>
    <row customHeight="1" ht="11.25" r="76" spans="1:7" x14ac:dyDescent="0.2">
      <c r="A76" s="305" t="s">
        <v>108</v>
      </c>
      <c r="B76" s="788">
        <v>2.0054945054945055</v>
      </c>
      <c r="C76" s="834" t="s">
        <v>929</v>
      </c>
      <c r="D76" s="787">
        <v>50000</v>
      </c>
      <c r="E76" s="836">
        <v>2.0054945054945055</v>
      </c>
      <c r="F76" s="1015" t="s">
        <v>1014</v>
      </c>
      <c r="G76" s="757">
        <v>100</v>
      </c>
    </row>
    <row customHeight="1" ht="11.25" r="77" spans="1:7" x14ac:dyDescent="0.2">
      <c r="A77" s="279" t="s">
        <v>310</v>
      </c>
      <c r="B77" s="788">
        <v>40.109890109890109</v>
      </c>
      <c r="C77" s="834" t="s">
        <v>929</v>
      </c>
      <c r="D77" s="787">
        <v>50000</v>
      </c>
      <c r="E77" s="836">
        <v>40.109890109890109</v>
      </c>
      <c r="F77" s="1015" t="s">
        <v>1014</v>
      </c>
      <c r="G77" s="757">
        <v>379</v>
      </c>
    </row>
    <row customHeight="1" ht="11.25" r="78" spans="1:7" x14ac:dyDescent="0.2">
      <c r="A78" s="305" t="s">
        <v>109</v>
      </c>
      <c r="B78" s="788">
        <v>0.25131683134230731</v>
      </c>
      <c r="C78" s="834" t="s">
        <v>929</v>
      </c>
      <c r="D78" s="787">
        <v>50000</v>
      </c>
      <c r="E78" s="836">
        <v>0.25131683134230731</v>
      </c>
      <c r="F78" s="1015" t="s">
        <v>1014</v>
      </c>
      <c r="G78" s="757">
        <v>110</v>
      </c>
    </row>
    <row customHeight="1" ht="11.25" r="79" spans="1:7" x14ac:dyDescent="0.2">
      <c r="A79" s="305" t="s">
        <v>110</v>
      </c>
      <c r="B79" s="788">
        <v>5.1938811810743515E-2</v>
      </c>
      <c r="C79" s="834" t="s">
        <v>929</v>
      </c>
      <c r="D79" s="787">
        <v>50000</v>
      </c>
      <c r="E79" s="836">
        <v>5.1938811810743515E-2</v>
      </c>
      <c r="F79" s="1015" t="s">
        <v>1014</v>
      </c>
      <c r="G79" s="757">
        <v>110</v>
      </c>
    </row>
    <row customHeight="1" ht="11.25" r="80" spans="1:7" x14ac:dyDescent="0.2">
      <c r="A80" s="279" t="s">
        <v>402</v>
      </c>
      <c r="B80" s="788">
        <v>0.45998739760554502</v>
      </c>
      <c r="C80" s="834" t="s">
        <v>929</v>
      </c>
      <c r="D80" s="787">
        <v>50000</v>
      </c>
      <c r="E80" s="836">
        <v>0.45998739760554502</v>
      </c>
      <c r="F80" s="1015" t="s">
        <v>1439</v>
      </c>
      <c r="G80" s="757">
        <v>3350000</v>
      </c>
    </row>
    <row customHeight="1" ht="11.25" r="81" spans="1:7" x14ac:dyDescent="0.2">
      <c r="A81" s="279" t="s">
        <v>635</v>
      </c>
      <c r="B81" s="788">
        <v>3.0000000000000001E-5</v>
      </c>
      <c r="C81" s="834" t="s">
        <v>929</v>
      </c>
      <c r="D81" s="787">
        <v>0.1</v>
      </c>
      <c r="E81" s="836">
        <v>3.0000000000000001E-5</v>
      </c>
      <c r="F81" s="1015" t="s">
        <v>1014</v>
      </c>
      <c r="G81" s="757">
        <v>3.0000000000000001E-3</v>
      </c>
    </row>
    <row customHeight="1" ht="11.25" r="82" spans="1:7" x14ac:dyDescent="0.2">
      <c r="A82" s="279" t="s">
        <v>111</v>
      </c>
      <c r="B82" s="788">
        <v>40.109890109890109</v>
      </c>
      <c r="C82" s="834" t="s">
        <v>929</v>
      </c>
      <c r="D82" s="787">
        <v>21000</v>
      </c>
      <c r="E82" s="836">
        <v>40.109890109890109</v>
      </c>
      <c r="F82" s="1015" t="s">
        <v>1014</v>
      </c>
      <c r="G82" s="757">
        <v>200</v>
      </c>
    </row>
    <row customHeight="1" ht="11.25" r="83" spans="1:7" x14ac:dyDescent="0.2">
      <c r="A83" s="279" t="s">
        <v>384</v>
      </c>
      <c r="B83" s="788">
        <v>3.4000000000000002E-2</v>
      </c>
      <c r="C83" s="834" t="s">
        <v>1442</v>
      </c>
      <c r="D83" s="787">
        <v>162.5</v>
      </c>
      <c r="E83" s="836">
        <v>120.32967032967032</v>
      </c>
      <c r="F83" s="1015" t="s">
        <v>1014</v>
      </c>
      <c r="G83" s="757">
        <v>3.4000000000000002E-2</v>
      </c>
    </row>
    <row customHeight="1" ht="11.25" r="84" spans="1:7" x14ac:dyDescent="0.2">
      <c r="A84" s="279" t="s">
        <v>350</v>
      </c>
      <c r="B84" s="788">
        <v>3.6999999999999998E-2</v>
      </c>
      <c r="C84" s="834" t="s">
        <v>1442</v>
      </c>
      <c r="D84" s="787">
        <v>41</v>
      </c>
      <c r="E84" s="836">
        <v>2</v>
      </c>
      <c r="F84" s="1015" t="s">
        <v>1014</v>
      </c>
      <c r="G84" s="757">
        <v>3.6999999999999998E-2</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30</v>
      </c>
      <c r="C86" s="834" t="s">
        <v>283</v>
      </c>
      <c r="D86" s="787">
        <v>30</v>
      </c>
      <c r="E86" s="836">
        <v>700</v>
      </c>
      <c r="F86" s="1015">
        <v>75701.315782304358</v>
      </c>
      <c r="G86" s="757">
        <v>140</v>
      </c>
    </row>
    <row customHeight="1" ht="11.25" r="87" spans="1:7" x14ac:dyDescent="0.2">
      <c r="A87" s="279" t="s">
        <v>352</v>
      </c>
      <c r="B87" s="788">
        <v>13</v>
      </c>
      <c r="C87" s="834" t="s">
        <v>1442</v>
      </c>
      <c r="D87" s="787">
        <v>130</v>
      </c>
      <c r="E87" s="836">
        <v>802.19780219780216</v>
      </c>
      <c r="F87" s="1015" t="s">
        <v>1014</v>
      </c>
      <c r="G87" s="757">
        <v>13</v>
      </c>
    </row>
    <row customHeight="1" ht="11.25" r="88" spans="1:7" x14ac:dyDescent="0.2">
      <c r="A88" s="279" t="s">
        <v>353</v>
      </c>
      <c r="B88" s="788">
        <v>235.67393058918483</v>
      </c>
      <c r="C88" s="834" t="s">
        <v>929</v>
      </c>
      <c r="D88" s="787">
        <v>845</v>
      </c>
      <c r="E88" s="836">
        <v>235.67393058918483</v>
      </c>
      <c r="F88" s="1015">
        <v>1690</v>
      </c>
      <c r="G88" s="757">
        <v>300</v>
      </c>
    </row>
    <row customHeight="1" ht="11.25" r="89" spans="1:7" x14ac:dyDescent="0.2">
      <c r="A89" s="279" t="s">
        <v>112</v>
      </c>
      <c r="B89" s="788">
        <v>700</v>
      </c>
      <c r="C89" s="834" t="s">
        <v>929</v>
      </c>
      <c r="D89" s="787">
        <v>50000</v>
      </c>
      <c r="E89" s="836">
        <v>700</v>
      </c>
      <c r="F89" s="1015" t="s">
        <v>1014</v>
      </c>
      <c r="G89" s="757">
        <v>21500</v>
      </c>
    </row>
    <row customHeight="1" ht="11.25" r="90" spans="1:7" x14ac:dyDescent="0.2">
      <c r="A90" s="279" t="s">
        <v>354</v>
      </c>
      <c r="B90" s="788">
        <v>5.2999999999999999E-2</v>
      </c>
      <c r="C90" s="834" t="s">
        <v>1442</v>
      </c>
      <c r="D90" s="787">
        <v>20</v>
      </c>
      <c r="E90" s="836">
        <v>0.4</v>
      </c>
      <c r="F90" s="1015" t="s">
        <v>1014</v>
      </c>
      <c r="G90" s="757">
        <v>5.2999999999999999E-2</v>
      </c>
    </row>
    <row customHeight="1" ht="11.25" r="91" spans="1:7" x14ac:dyDescent="0.2">
      <c r="A91" s="279" t="s">
        <v>355</v>
      </c>
      <c r="B91" s="788">
        <v>5.2999999999999999E-2</v>
      </c>
      <c r="C91" s="834" t="s">
        <v>1442</v>
      </c>
      <c r="D91" s="787">
        <v>100</v>
      </c>
      <c r="E91" s="836">
        <v>0.2</v>
      </c>
      <c r="F91" s="1015" t="s">
        <v>1014</v>
      </c>
      <c r="G91" s="757">
        <v>5.2999999999999999E-2</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11</v>
      </c>
    </row>
    <row customHeight="1" ht="11.25" r="94" spans="1:7" x14ac:dyDescent="0.2">
      <c r="A94" s="279" t="s">
        <v>378</v>
      </c>
      <c r="B94" s="788">
        <v>0.16</v>
      </c>
      <c r="C94" s="834" t="s">
        <v>1442</v>
      </c>
      <c r="D94" s="787">
        <v>3650</v>
      </c>
      <c r="E94" s="836">
        <v>0.2</v>
      </c>
      <c r="F94" s="1015" t="s">
        <v>1014</v>
      </c>
      <c r="G94" s="757">
        <v>0.16</v>
      </c>
    </row>
    <row customHeight="1" ht="11.25" r="95" spans="1:7" x14ac:dyDescent="0.2">
      <c r="A95" s="279" t="s">
        <v>357</v>
      </c>
      <c r="B95" s="788">
        <v>0.40447695035460995</v>
      </c>
      <c r="C95" s="834" t="s">
        <v>929</v>
      </c>
      <c r="D95" s="787">
        <v>10</v>
      </c>
      <c r="E95" s="836">
        <v>0.40447695035460995</v>
      </c>
      <c r="F95" s="1015" t="s">
        <v>1014</v>
      </c>
      <c r="G95" s="757">
        <v>310</v>
      </c>
    </row>
    <row customHeight="1" ht="11.25" r="96" spans="1:7" x14ac:dyDescent="0.2">
      <c r="A96" s="279" t="s">
        <v>113</v>
      </c>
      <c r="B96" s="788">
        <v>661.81318681318692</v>
      </c>
      <c r="C96" s="834" t="s">
        <v>929</v>
      </c>
      <c r="D96" s="787">
        <v>50000</v>
      </c>
      <c r="E96" s="836">
        <v>661.81318681318692</v>
      </c>
      <c r="F96" s="1015" t="s">
        <v>1014</v>
      </c>
      <c r="G96" s="757">
        <v>137000</v>
      </c>
    </row>
    <row customHeight="1" ht="11.25" r="97" spans="1:7" x14ac:dyDescent="0.2">
      <c r="A97" s="279" t="s">
        <v>358</v>
      </c>
      <c r="B97" s="788">
        <v>2.9498525073746312E-2</v>
      </c>
      <c r="C97" s="834" t="s">
        <v>929</v>
      </c>
      <c r="D97" s="787">
        <v>9.5000000000000001E-2</v>
      </c>
      <c r="E97" s="836">
        <v>2.9498525073746312E-2</v>
      </c>
      <c r="F97" s="1015" t="s">
        <v>1014</v>
      </c>
      <c r="G97" s="757">
        <v>300</v>
      </c>
    </row>
    <row customHeight="1" ht="11.25" r="98" spans="1:7" x14ac:dyDescent="0.2">
      <c r="A98" s="279" t="s">
        <v>114</v>
      </c>
      <c r="B98" s="788">
        <v>82.008650227489753</v>
      </c>
      <c r="C98" s="834" t="s">
        <v>929</v>
      </c>
      <c r="D98" s="787">
        <v>50000</v>
      </c>
      <c r="E98" s="836">
        <v>82.008650227489753</v>
      </c>
      <c r="F98" s="1015" t="s">
        <v>1014</v>
      </c>
      <c r="G98" s="757">
        <v>4300</v>
      </c>
    </row>
    <row customHeight="1" ht="11.25" r="99" spans="1:7" x14ac:dyDescent="0.2">
      <c r="A99" s="279" t="s">
        <v>359</v>
      </c>
      <c r="B99" s="788">
        <v>15</v>
      </c>
      <c r="C99" s="834" t="s">
        <v>929</v>
      </c>
      <c r="D99" s="787">
        <v>50000</v>
      </c>
      <c r="E99" s="836">
        <v>15</v>
      </c>
      <c r="F99" s="1015" t="s">
        <v>1014</v>
      </c>
      <c r="G99" s="757">
        <v>29</v>
      </c>
    </row>
    <row customHeight="1" ht="11.25" r="100" spans="1:7" x14ac:dyDescent="0.2">
      <c r="A100" s="279" t="s">
        <v>360</v>
      </c>
      <c r="B100" s="788">
        <v>2</v>
      </c>
      <c r="C100" s="834" t="s">
        <v>929</v>
      </c>
      <c r="D100" s="787">
        <v>50000</v>
      </c>
      <c r="E100" s="836">
        <v>2</v>
      </c>
      <c r="F100" s="1015" t="s">
        <v>1014</v>
      </c>
      <c r="G100" s="757">
        <v>2.1</v>
      </c>
    </row>
    <row customHeight="1" ht="11.25" r="101" spans="1:7" x14ac:dyDescent="0.2">
      <c r="A101" s="279" t="s">
        <v>361</v>
      </c>
      <c r="B101" s="788">
        <v>0.7</v>
      </c>
      <c r="C101" s="834" t="s">
        <v>1442</v>
      </c>
      <c r="D101" s="787">
        <v>50</v>
      </c>
      <c r="E101" s="836">
        <v>40</v>
      </c>
      <c r="F101" s="1015" t="s">
        <v>1014</v>
      </c>
      <c r="G101" s="757">
        <v>0.7</v>
      </c>
    </row>
    <row customHeight="1" ht="11.25" r="102" spans="1:7" x14ac:dyDescent="0.2">
      <c r="A102" s="279" t="s">
        <v>363</v>
      </c>
      <c r="B102" s="788">
        <v>5586.7346938775509</v>
      </c>
      <c r="C102" s="834" t="s">
        <v>929</v>
      </c>
      <c r="D102" s="787">
        <v>8400</v>
      </c>
      <c r="E102" s="836">
        <v>5586.7346938775509</v>
      </c>
      <c r="F102" s="1015">
        <v>223000000</v>
      </c>
      <c r="G102" s="757">
        <v>200000</v>
      </c>
    </row>
    <row customHeight="1" ht="11.25" r="103" spans="1:7" x14ac:dyDescent="0.2">
      <c r="A103" s="279" t="s">
        <v>364</v>
      </c>
      <c r="B103" s="788">
        <v>1300</v>
      </c>
      <c r="C103" s="834" t="s">
        <v>283</v>
      </c>
      <c r="D103" s="787">
        <v>1300</v>
      </c>
      <c r="E103" s="836">
        <v>6257.1428571428587</v>
      </c>
      <c r="F103" s="1015">
        <v>19000000</v>
      </c>
      <c r="G103" s="757">
        <v>2200</v>
      </c>
    </row>
    <row customHeight="1" ht="11.25" r="104" spans="1:7" x14ac:dyDescent="0.2">
      <c r="A104" s="279" t="s">
        <v>365</v>
      </c>
      <c r="B104" s="788">
        <v>9.9000000000000005E-2</v>
      </c>
      <c r="C104" s="834" t="s">
        <v>1442</v>
      </c>
      <c r="D104" s="787">
        <v>50000</v>
      </c>
      <c r="E104" s="836">
        <v>2.0054945054945055</v>
      </c>
      <c r="F104" s="1015" t="s">
        <v>1014</v>
      </c>
      <c r="G104" s="757">
        <v>9.9000000000000005E-2</v>
      </c>
    </row>
    <row customHeight="1" ht="11.25" r="105" spans="1:7" x14ac:dyDescent="0.2">
      <c r="A105" s="279" t="s">
        <v>366</v>
      </c>
      <c r="B105" s="788">
        <v>5</v>
      </c>
      <c r="C105" s="834" t="s">
        <v>283</v>
      </c>
      <c r="D105" s="787">
        <v>5</v>
      </c>
      <c r="E105" s="836">
        <v>14.408084316898904</v>
      </c>
      <c r="F105" s="1015">
        <v>31043.943756596891</v>
      </c>
      <c r="G105" s="757">
        <v>6500</v>
      </c>
    </row>
    <row customHeight="1" ht="11.25" r="106" spans="1:7" x14ac:dyDescent="0.2">
      <c r="A106" s="279" t="s">
        <v>362</v>
      </c>
      <c r="B106" s="788">
        <v>5</v>
      </c>
      <c r="C106" s="834" t="s">
        <v>929</v>
      </c>
      <c r="D106" s="787">
        <v>9100</v>
      </c>
      <c r="E106" s="836">
        <v>5</v>
      </c>
      <c r="F106" s="1015">
        <v>76060.351513941452</v>
      </c>
      <c r="G106" s="757">
        <v>8500</v>
      </c>
    </row>
    <row customHeight="1" ht="11.25" r="107" spans="1:7" x14ac:dyDescent="0.2">
      <c r="A107" s="279" t="s">
        <v>631</v>
      </c>
      <c r="B107" s="788">
        <v>6.0120405524488776</v>
      </c>
      <c r="C107" s="834" t="s">
        <v>929</v>
      </c>
      <c r="D107" s="787">
        <v>10</v>
      </c>
      <c r="E107" s="836">
        <v>6.0120405524488776</v>
      </c>
      <c r="F107" s="1015">
        <v>25800</v>
      </c>
      <c r="G107" s="757">
        <v>37</v>
      </c>
    </row>
    <row customHeight="1" ht="11.25" r="108" spans="1:7" x14ac:dyDescent="0.2">
      <c r="A108" s="279" t="s">
        <v>632</v>
      </c>
      <c r="B108" s="788">
        <v>10</v>
      </c>
      <c r="C108" s="834" t="s">
        <v>283</v>
      </c>
      <c r="D108" s="787">
        <v>10</v>
      </c>
      <c r="E108" s="836">
        <v>23.56739305891848</v>
      </c>
      <c r="F108" s="1015">
        <v>24600</v>
      </c>
      <c r="G108" s="757">
        <v>42</v>
      </c>
    </row>
    <row customHeight="1" ht="11.25" r="109" spans="1:7" x14ac:dyDescent="0.2">
      <c r="A109" s="279" t="s">
        <v>506</v>
      </c>
      <c r="B109" s="788">
        <v>100.27472527472527</v>
      </c>
      <c r="C109" s="834" t="s">
        <v>929</v>
      </c>
      <c r="D109" s="787">
        <v>50000</v>
      </c>
      <c r="E109" s="836">
        <v>100.27472527472527</v>
      </c>
      <c r="F109" s="1015" t="s">
        <v>1014</v>
      </c>
      <c r="G109" s="757">
        <v>7200</v>
      </c>
    </row>
    <row customHeight="1" ht="11.25" r="110" spans="1:7" x14ac:dyDescent="0.2">
      <c r="A110" s="279" t="s">
        <v>507</v>
      </c>
      <c r="B110" s="788">
        <v>17</v>
      </c>
      <c r="C110" s="834" t="s">
        <v>929</v>
      </c>
      <c r="D110" s="787">
        <v>21</v>
      </c>
      <c r="E110" s="836">
        <v>17</v>
      </c>
      <c r="F110" s="1015">
        <v>28777.562790660297</v>
      </c>
      <c r="G110" s="757">
        <v>770</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2000</v>
      </c>
    </row>
    <row customHeight="1" ht="11.25" r="113" spans="1:7" x14ac:dyDescent="0.2">
      <c r="A113" s="305" t="s">
        <v>116</v>
      </c>
      <c r="B113" s="788">
        <v>2.0054945054945055</v>
      </c>
      <c r="C113" s="834" t="s">
        <v>929</v>
      </c>
      <c r="D113" s="787">
        <v>50000</v>
      </c>
      <c r="E113" s="836">
        <v>2.0054945054945055</v>
      </c>
      <c r="F113" s="1015" t="s">
        <v>1014</v>
      </c>
      <c r="G113" s="757">
        <v>160</v>
      </c>
    </row>
    <row customHeight="1" ht="11.25" r="114" spans="1:7" x14ac:dyDescent="0.2">
      <c r="A114" s="305" t="s">
        <v>117</v>
      </c>
      <c r="B114" s="788">
        <v>7.9249625464098819E-2</v>
      </c>
      <c r="C114" s="834" t="s">
        <v>929</v>
      </c>
      <c r="D114" s="787">
        <v>50000</v>
      </c>
      <c r="E114" s="836">
        <v>7.9249625464098819E-2</v>
      </c>
      <c r="F114" s="1015" t="s">
        <v>1439</v>
      </c>
      <c r="G114" s="757">
        <v>640</v>
      </c>
    </row>
    <row customHeight="1" ht="11.25" r="115" spans="1:7" x14ac:dyDescent="0.2">
      <c r="A115" s="305" t="s">
        <v>118</v>
      </c>
      <c r="B115" s="788">
        <v>2.0054945054945055</v>
      </c>
      <c r="C115" s="834" t="s">
        <v>929</v>
      </c>
      <c r="D115" s="787">
        <v>50000</v>
      </c>
      <c r="E115" s="836">
        <v>2.0054945054945055</v>
      </c>
      <c r="F115" s="1015" t="s">
        <v>1014</v>
      </c>
      <c r="G115" s="757">
        <v>380</v>
      </c>
    </row>
    <row customHeight="1" ht="11.25" r="116" spans="1:7" x14ac:dyDescent="0.2">
      <c r="A116" s="305" t="s">
        <v>119</v>
      </c>
      <c r="B116" s="788">
        <v>4.8692636072572038</v>
      </c>
      <c r="C116" s="834" t="s">
        <v>929</v>
      </c>
      <c r="D116" s="787">
        <v>50000</v>
      </c>
      <c r="E116" s="836">
        <v>4.8692636072572038</v>
      </c>
      <c r="F116" s="1015" t="s">
        <v>1014</v>
      </c>
      <c r="G116" s="757">
        <v>410</v>
      </c>
    </row>
    <row customHeight="1" ht="11.25" r="117" spans="1:7" x14ac:dyDescent="0.2">
      <c r="A117" s="279" t="s">
        <v>508</v>
      </c>
      <c r="B117" s="788">
        <v>1</v>
      </c>
      <c r="C117" s="834" t="s">
        <v>929</v>
      </c>
      <c r="D117" s="787">
        <v>30</v>
      </c>
      <c r="E117" s="836">
        <v>1</v>
      </c>
      <c r="F117" s="1015" t="s">
        <v>1014</v>
      </c>
      <c r="G117" s="757">
        <v>13</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5000</v>
      </c>
    </row>
    <row customHeight="1" ht="11.25" r="120" spans="1:7" x14ac:dyDescent="0.2">
      <c r="A120" s="279" t="s">
        <v>509</v>
      </c>
      <c r="B120" s="788">
        <v>235.67393058918483</v>
      </c>
      <c r="C120" s="834" t="s">
        <v>929</v>
      </c>
      <c r="D120" s="787">
        <v>408</v>
      </c>
      <c r="E120" s="836">
        <v>235.67393058918483</v>
      </c>
      <c r="F120" s="1015" t="s">
        <v>1439</v>
      </c>
      <c r="G120" s="757">
        <v>300</v>
      </c>
    </row>
    <row customHeight="1" ht="11.25" r="121" spans="1:7" x14ac:dyDescent="0.2">
      <c r="A121" s="279" t="s">
        <v>510</v>
      </c>
      <c r="B121" s="788">
        <v>300</v>
      </c>
      <c r="C121" s="834" t="s">
        <v>1442</v>
      </c>
      <c r="D121" s="787">
        <v>7900</v>
      </c>
      <c r="E121" s="836">
        <v>6016.4835164835167</v>
      </c>
      <c r="F121" s="1015" t="s">
        <v>1014</v>
      </c>
      <c r="G121" s="757">
        <v>300</v>
      </c>
    </row>
    <row customHeight="1" ht="11.25" r="122" spans="1:7" x14ac:dyDescent="0.2">
      <c r="A122" s="279" t="s">
        <v>379</v>
      </c>
      <c r="B122" s="788">
        <v>0.5</v>
      </c>
      <c r="C122" s="834" t="s">
        <v>929</v>
      </c>
      <c r="D122" s="787">
        <v>21.5</v>
      </c>
      <c r="E122" s="836">
        <v>0.5</v>
      </c>
      <c r="F122" s="1015" t="s">
        <v>1014</v>
      </c>
      <c r="G122" s="757">
        <v>2</v>
      </c>
    </row>
    <row customHeight="1" ht="11.25" r="123" spans="1:7" x14ac:dyDescent="0.2">
      <c r="A123" s="279" t="s">
        <v>121</v>
      </c>
      <c r="B123" s="788">
        <v>260.71428571428572</v>
      </c>
      <c r="C123" s="834" t="s">
        <v>929</v>
      </c>
      <c r="D123" s="787">
        <v>50000</v>
      </c>
      <c r="E123" s="836">
        <v>260.71428571428572</v>
      </c>
      <c r="F123" s="1015" t="s">
        <v>1014</v>
      </c>
      <c r="G123" s="757">
        <v>425</v>
      </c>
    </row>
    <row customHeight="1" ht="11.25" r="124" spans="1:7" x14ac:dyDescent="0.2">
      <c r="A124" s="279" t="s">
        <v>511</v>
      </c>
      <c r="B124" s="788">
        <v>67.5</v>
      </c>
      <c r="C124" s="834" t="s">
        <v>283</v>
      </c>
      <c r="D124" s="787">
        <v>67.5</v>
      </c>
      <c r="E124" s="836">
        <v>176.7554479418886</v>
      </c>
      <c r="F124" s="1015">
        <v>135</v>
      </c>
      <c r="G124" s="757">
        <v>300</v>
      </c>
    </row>
    <row customHeight="1" ht="11.25" r="125" spans="1:7" x14ac:dyDescent="0.2">
      <c r="A125" s="279" t="s">
        <v>512</v>
      </c>
      <c r="B125" s="788">
        <v>20</v>
      </c>
      <c r="C125" s="834" t="s">
        <v>1442</v>
      </c>
      <c r="D125" s="787">
        <v>50000</v>
      </c>
      <c r="E125" s="836">
        <v>50</v>
      </c>
      <c r="F125" s="1015" t="s">
        <v>1014</v>
      </c>
      <c r="G125" s="757">
        <v>20</v>
      </c>
    </row>
    <row customHeight="1" ht="11.25" r="126" spans="1:7" x14ac:dyDescent="0.2">
      <c r="A126" s="279" t="s">
        <v>867</v>
      </c>
      <c r="B126" s="788">
        <v>1</v>
      </c>
      <c r="C126" s="834" t="s">
        <v>1442</v>
      </c>
      <c r="D126" s="787">
        <v>100</v>
      </c>
      <c r="E126" s="836">
        <v>100.27472527472527</v>
      </c>
      <c r="F126" s="1015" t="s">
        <v>1014</v>
      </c>
      <c r="G126" s="757">
        <v>1</v>
      </c>
    </row>
    <row customHeight="1" ht="11.25" r="127" spans="1:7" x14ac:dyDescent="0.2">
      <c r="A127" s="279" t="s">
        <v>122</v>
      </c>
      <c r="B127" s="788">
        <v>4</v>
      </c>
      <c r="C127" s="834" t="s">
        <v>929</v>
      </c>
      <c r="D127" s="787">
        <v>3100</v>
      </c>
      <c r="E127" s="836">
        <v>4</v>
      </c>
      <c r="F127" s="1015" t="s">
        <v>1014</v>
      </c>
      <c r="G127" s="757">
        <v>80</v>
      </c>
    </row>
    <row customHeight="1" ht="11.25" r="128" spans="1:7" x14ac:dyDescent="0.2">
      <c r="A128" s="279" t="s">
        <v>513</v>
      </c>
      <c r="B128" s="788">
        <v>10</v>
      </c>
      <c r="C128" s="834" t="s">
        <v>283</v>
      </c>
      <c r="D128" s="787">
        <v>10</v>
      </c>
      <c r="E128" s="836">
        <v>100</v>
      </c>
      <c r="F128" s="1015">
        <v>310000</v>
      </c>
      <c r="G128" s="757">
        <v>290</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180000</v>
      </c>
    </row>
    <row customHeight="1" ht="11.25" r="131" spans="1:7" x14ac:dyDescent="0.2">
      <c r="A131" s="279" t="s">
        <v>514</v>
      </c>
      <c r="B131" s="788">
        <v>0.6054975863041423</v>
      </c>
      <c r="C131" s="834" t="s">
        <v>929</v>
      </c>
      <c r="D131" s="787">
        <v>50000</v>
      </c>
      <c r="E131" s="836">
        <v>0.6054975863041423</v>
      </c>
      <c r="F131" s="1015" t="s">
        <v>1439</v>
      </c>
      <c r="G131" s="757">
        <v>770</v>
      </c>
    </row>
    <row customHeight="1" ht="11.25" r="132" spans="1:7" x14ac:dyDescent="0.2">
      <c r="A132" s="279" t="s">
        <v>515</v>
      </c>
      <c r="B132" s="788">
        <v>7.7544083280220943E-2</v>
      </c>
      <c r="C132" s="834" t="s">
        <v>929</v>
      </c>
      <c r="D132" s="787">
        <v>500</v>
      </c>
      <c r="E132" s="836">
        <v>7.7544083280220943E-2</v>
      </c>
      <c r="F132" s="1015">
        <v>240.39246728311088</v>
      </c>
      <c r="G132" s="757">
        <v>910</v>
      </c>
    </row>
    <row customHeight="1" ht="11.25" r="133" spans="1:7" x14ac:dyDescent="0.2">
      <c r="A133" s="279" t="s">
        <v>516</v>
      </c>
      <c r="B133" s="788">
        <v>5</v>
      </c>
      <c r="C133" s="834" t="s">
        <v>929</v>
      </c>
      <c r="D133" s="787">
        <v>170</v>
      </c>
      <c r="E133" s="836">
        <v>5</v>
      </c>
      <c r="F133" s="1015">
        <v>194.19961168935555</v>
      </c>
      <c r="G133" s="757">
        <v>1800</v>
      </c>
    </row>
    <row customHeight="1" ht="11.25" r="134" spans="1:7" x14ac:dyDescent="0.2">
      <c r="A134" s="279" t="s">
        <v>124</v>
      </c>
      <c r="B134" s="788">
        <v>11</v>
      </c>
      <c r="C134" s="834" t="s">
        <v>1442</v>
      </c>
      <c r="D134" s="787">
        <v>11500</v>
      </c>
      <c r="E134" s="836">
        <v>601.64835164835165</v>
      </c>
      <c r="F134" s="1015" t="s">
        <v>1014</v>
      </c>
      <c r="G134" s="757">
        <v>11</v>
      </c>
    </row>
    <row customHeight="1" ht="11.25" r="135" spans="1:7" x14ac:dyDescent="0.2">
      <c r="A135" s="305" t="s">
        <v>125</v>
      </c>
      <c r="B135" s="788">
        <v>1002.7472527472528</v>
      </c>
      <c r="C135" s="834" t="s">
        <v>929</v>
      </c>
      <c r="D135" s="787">
        <v>2500</v>
      </c>
      <c r="E135" s="836">
        <v>1002.7472527472528</v>
      </c>
      <c r="F135" s="1015" t="s">
        <v>1014</v>
      </c>
      <c r="G135" s="757">
        <v>1200</v>
      </c>
    </row>
    <row customHeight="1" ht="11.25" r="136" spans="1:7" x14ac:dyDescent="0.2">
      <c r="A136" s="279" t="s">
        <v>517</v>
      </c>
      <c r="B136" s="788">
        <v>2</v>
      </c>
      <c r="C136" s="834" t="s">
        <v>929</v>
      </c>
      <c r="D136" s="787">
        <v>50000</v>
      </c>
      <c r="E136" s="836">
        <v>2</v>
      </c>
      <c r="F136" s="1015" t="s">
        <v>1014</v>
      </c>
      <c r="G136" s="757">
        <v>470</v>
      </c>
    </row>
    <row customHeight="1" ht="11.25" r="137" spans="1:7" x14ac:dyDescent="0.2">
      <c r="A137" s="279" t="s">
        <v>380</v>
      </c>
      <c r="B137" s="788">
        <v>40</v>
      </c>
      <c r="C137" s="834" t="s">
        <v>283</v>
      </c>
      <c r="D137" s="787">
        <v>40</v>
      </c>
      <c r="E137" s="836">
        <v>1000</v>
      </c>
      <c r="F137" s="1015">
        <v>526000</v>
      </c>
      <c r="G137" s="757">
        <v>2100</v>
      </c>
    </row>
    <row customHeight="1" ht="11.25" r="138" spans="1:7" x14ac:dyDescent="0.2">
      <c r="A138" s="279" t="s">
        <v>28</v>
      </c>
      <c r="B138" s="788">
        <v>0.21</v>
      </c>
      <c r="C138" s="834" t="s">
        <v>1442</v>
      </c>
      <c r="D138" s="787">
        <v>140</v>
      </c>
      <c r="E138" s="836">
        <v>3</v>
      </c>
      <c r="F138" s="1015" t="s">
        <v>1014</v>
      </c>
      <c r="G138" s="757">
        <v>0.21</v>
      </c>
    </row>
    <row customHeight="1" ht="11.25" r="139" spans="1:7" x14ac:dyDescent="0.2">
      <c r="A139" s="279" t="s">
        <v>66</v>
      </c>
      <c r="B139" s="788">
        <v>100</v>
      </c>
      <c r="C139" s="834" t="s">
        <v>283</v>
      </c>
      <c r="D139" s="787">
        <v>100</v>
      </c>
      <c r="E139" s="836">
        <v>296.88253796723336</v>
      </c>
      <c r="F139" s="1015" t="s">
        <v>1439</v>
      </c>
      <c r="G139" s="757">
        <v>5000</v>
      </c>
    </row>
    <row customHeight="1" ht="11.25" r="140" spans="1:7" x14ac:dyDescent="0.2">
      <c r="A140" s="279" t="s">
        <v>65</v>
      </c>
      <c r="B140" s="788">
        <v>100</v>
      </c>
      <c r="C140" s="834" t="s">
        <v>283</v>
      </c>
      <c r="D140" s="787">
        <v>100</v>
      </c>
      <c r="E140" s="836">
        <v>158.77235379410342</v>
      </c>
      <c r="F140" s="1015" t="s">
        <v>1439</v>
      </c>
      <c r="G140" s="757">
        <v>2500</v>
      </c>
    </row>
    <row customHeight="1" ht="11.25" r="141" spans="1:7" x14ac:dyDescent="0.2">
      <c r="A141" s="279" t="s">
        <v>825</v>
      </c>
      <c r="B141" s="788">
        <v>100</v>
      </c>
      <c r="C141" s="834" t="s">
        <v>283</v>
      </c>
      <c r="D141" s="787">
        <v>100</v>
      </c>
      <c r="E141" s="836">
        <v>2406.5934065934066</v>
      </c>
      <c r="F141" s="1015" t="s">
        <v>1014</v>
      </c>
      <c r="G141" s="757">
        <v>2500</v>
      </c>
    </row>
    <row customHeight="1" ht="11.25" r="142" spans="1:7" x14ac:dyDescent="0.2">
      <c r="A142" s="279" t="s">
        <v>868</v>
      </c>
      <c r="B142" s="788">
        <v>70</v>
      </c>
      <c r="C142" s="834" t="s">
        <v>929</v>
      </c>
      <c r="D142" s="787">
        <v>3000</v>
      </c>
      <c r="E142" s="836">
        <v>70</v>
      </c>
      <c r="F142" s="1015">
        <v>1174.1398086490462</v>
      </c>
      <c r="G142" s="757">
        <v>420</v>
      </c>
    </row>
    <row customHeight="1" ht="11.25" r="143" spans="1:7" x14ac:dyDescent="0.2">
      <c r="A143" s="279" t="s">
        <v>869</v>
      </c>
      <c r="B143" s="788">
        <v>200</v>
      </c>
      <c r="C143" s="834" t="s">
        <v>929</v>
      </c>
      <c r="D143" s="787">
        <v>970</v>
      </c>
      <c r="E143" s="836">
        <v>200</v>
      </c>
      <c r="F143" s="1015">
        <v>340449.97663418204</v>
      </c>
      <c r="G143" s="757">
        <v>6000</v>
      </c>
    </row>
    <row customHeight="1" ht="11.25" r="144" spans="1:7" x14ac:dyDescent="0.2">
      <c r="A144" s="279" t="s">
        <v>518</v>
      </c>
      <c r="B144" s="788">
        <v>5</v>
      </c>
      <c r="C144" s="834" t="s">
        <v>929</v>
      </c>
      <c r="D144" s="787">
        <v>50000</v>
      </c>
      <c r="E144" s="836">
        <v>5</v>
      </c>
      <c r="F144" s="1015">
        <v>106.62958207144922</v>
      </c>
      <c r="G144" s="757">
        <v>5200</v>
      </c>
    </row>
    <row customHeight="1" ht="11.25" r="145" spans="1:7" x14ac:dyDescent="0.2">
      <c r="A145" s="279" t="s">
        <v>519</v>
      </c>
      <c r="B145" s="788">
        <v>5</v>
      </c>
      <c r="C145" s="834" t="s">
        <v>929</v>
      </c>
      <c r="D145" s="787">
        <v>310</v>
      </c>
      <c r="E145" s="836">
        <v>5</v>
      </c>
      <c r="F145" s="1015">
        <v>208.89003096783017</v>
      </c>
      <c r="G145" s="757">
        <v>700</v>
      </c>
    </row>
    <row customHeight="1" ht="11.25" r="146" spans="1:7" x14ac:dyDescent="0.2">
      <c r="A146" s="279" t="s">
        <v>520</v>
      </c>
      <c r="B146" s="788">
        <v>17</v>
      </c>
      <c r="C146" s="834" t="s">
        <v>1442</v>
      </c>
      <c r="D146" s="787">
        <v>200</v>
      </c>
      <c r="E146" s="836">
        <v>2005.4945054945056</v>
      </c>
      <c r="F146" s="1015" t="s">
        <v>1014</v>
      </c>
      <c r="G146" s="757">
        <v>17</v>
      </c>
    </row>
    <row customHeight="1" ht="11.25" r="147" spans="1:7" x14ac:dyDescent="0.2">
      <c r="A147" s="279" t="s">
        <v>521</v>
      </c>
      <c r="B147" s="788">
        <v>7.0825652469195699</v>
      </c>
      <c r="C147" s="834" t="s">
        <v>929</v>
      </c>
      <c r="D147" s="787">
        <v>100</v>
      </c>
      <c r="E147" s="836">
        <v>7.0825652469195699</v>
      </c>
      <c r="F147" s="1015" t="s">
        <v>1014</v>
      </c>
      <c r="G147" s="757">
        <v>39</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50</v>
      </c>
      <c r="C149" s="834" t="s">
        <v>929</v>
      </c>
      <c r="D149" s="787">
        <v>35500</v>
      </c>
      <c r="E149" s="836">
        <v>50</v>
      </c>
      <c r="F149" s="1015" t="s">
        <v>1014</v>
      </c>
      <c r="G149" s="757">
        <v>270</v>
      </c>
    </row>
    <row customHeight="1" ht="11.25" r="150" spans="1:7" x14ac:dyDescent="0.2">
      <c r="A150" s="279" t="s">
        <v>128</v>
      </c>
      <c r="B150" s="788">
        <v>0.6</v>
      </c>
      <c r="C150" s="834" t="s">
        <v>929</v>
      </c>
      <c r="D150" s="787">
        <v>50000</v>
      </c>
      <c r="E150" s="836">
        <v>0.6</v>
      </c>
      <c r="F150" s="1015" t="s">
        <v>1439</v>
      </c>
      <c r="G150" s="757">
        <v>140</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10.117950352742241</v>
      </c>
      <c r="C152" s="834" t="s">
        <v>929</v>
      </c>
      <c r="D152" s="787">
        <v>90</v>
      </c>
      <c r="E152" s="836">
        <v>10.117950352742241</v>
      </c>
      <c r="F152" s="1015" t="s">
        <v>1014</v>
      </c>
      <c r="G152" s="757">
        <v>20.5</v>
      </c>
    </row>
    <row customHeight="1" ht="11.25" r="153" spans="1:7" x14ac:dyDescent="0.2">
      <c r="A153" s="305" t="s">
        <v>999</v>
      </c>
      <c r="B153" s="788">
        <v>27</v>
      </c>
      <c r="C153" s="834" t="s">
        <v>1442</v>
      </c>
      <c r="D153" s="787">
        <v>50000</v>
      </c>
      <c r="E153" s="836">
        <v>601.64835164835165</v>
      </c>
      <c r="F153" s="1015" t="s">
        <v>1014</v>
      </c>
      <c r="G153" s="757">
        <v>27</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210</v>
      </c>
    </row>
    <row customHeight="1" ht="11.25" r="156" spans="1:7" x14ac:dyDescent="0.2">
      <c r="A156" s="279" t="s">
        <v>522</v>
      </c>
      <c r="B156" s="788">
        <v>90</v>
      </c>
      <c r="C156" s="834" t="s">
        <v>1442</v>
      </c>
      <c r="D156" s="787">
        <v>50000</v>
      </c>
      <c r="E156" s="836">
        <v>100.27472527472527</v>
      </c>
      <c r="F156" s="1015" t="s">
        <v>1014</v>
      </c>
      <c r="G156" s="757">
        <v>90</v>
      </c>
    </row>
    <row customHeight="1" ht="11.25" r="157" spans="1:7" x14ac:dyDescent="0.2">
      <c r="A157" s="279" t="s">
        <v>523</v>
      </c>
      <c r="B157" s="788">
        <v>2</v>
      </c>
      <c r="C157" s="834" t="s">
        <v>929</v>
      </c>
      <c r="D157" s="787">
        <v>3400</v>
      </c>
      <c r="E157" s="836">
        <v>2</v>
      </c>
      <c r="F157" s="1015">
        <v>18.496958233562776</v>
      </c>
      <c r="G157" s="757">
        <v>8400</v>
      </c>
    </row>
    <row customHeight="1" ht="11.25" r="158" spans="1:7" x14ac:dyDescent="0.2">
      <c r="A158" s="279" t="s">
        <v>524</v>
      </c>
      <c r="B158" s="788">
        <v>20</v>
      </c>
      <c r="C158" s="834" t="s">
        <v>283</v>
      </c>
      <c r="D158" s="787">
        <v>20</v>
      </c>
      <c r="E158" s="836">
        <v>10000</v>
      </c>
      <c r="F158" s="1015">
        <v>106000</v>
      </c>
      <c r="G158" s="757">
        <v>230</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ht="10.8"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EjZMviidJKAzm8WMr4I4thye3MpSKSepx+rcWsbIv7KFwSnZW/Nq9AwXt1+LIl0VIKP+gzPuLaeFlEcnNpTg7w==" objects="1" saltValue="NH6YCKeqGoS0gFPFzDK47g=="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55468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5" t="s">
        <v>295</v>
      </c>
      <c r="B1" s="1671"/>
      <c r="C1" s="1671"/>
      <c r="D1" s="1671"/>
      <c r="E1" s="1671"/>
      <c r="F1" s="1671"/>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7" t="s">
        <v>654</v>
      </c>
      <c r="B4" s="1663" t="s">
        <v>764</v>
      </c>
      <c r="C4" s="1005"/>
      <c r="D4" s="1006" t="s">
        <v>270</v>
      </c>
      <c r="E4" s="1008" t="s">
        <v>588</v>
      </c>
      <c r="F4" s="1009" t="s">
        <v>189</v>
      </c>
      <c r="G4" s="297"/>
    </row>
    <row customFormat="1" customHeight="1" ht="15.75" r="5" s="278" spans="1:7" thickBot="1" x14ac:dyDescent="0.3">
      <c r="A5" s="1668"/>
      <c r="B5" s="1664"/>
      <c r="C5" s="1010" t="s">
        <v>526</v>
      </c>
      <c r="D5" s="1011" t="s">
        <v>220</v>
      </c>
      <c r="E5" s="1012" t="s">
        <v>767</v>
      </c>
      <c r="F5" s="1013" t="s">
        <v>423</v>
      </c>
      <c r="G5" s="297"/>
    </row>
    <row customFormat="1" customHeight="1" ht="11.25" r="6" s="278" spans="1:7" x14ac:dyDescent="0.2">
      <c r="A6" s="309" t="s">
        <v>589</v>
      </c>
      <c r="B6" s="827">
        <v>15</v>
      </c>
      <c r="C6" s="828" t="s">
        <v>1442</v>
      </c>
      <c r="D6" s="783">
        <v>200</v>
      </c>
      <c r="E6" s="1014">
        <v>3900</v>
      </c>
      <c r="F6" s="754">
        <v>15</v>
      </c>
    </row>
    <row customFormat="1" customHeight="1" ht="11.25" r="7" s="278" spans="1:7" x14ac:dyDescent="0.2">
      <c r="A7" s="279" t="s">
        <v>590</v>
      </c>
      <c r="B7" s="833">
        <v>13</v>
      </c>
      <c r="C7" s="834" t="s">
        <v>1442</v>
      </c>
      <c r="D7" s="787">
        <v>1965</v>
      </c>
      <c r="E7" s="1015" t="s">
        <v>1439</v>
      </c>
      <c r="F7" s="757">
        <v>13</v>
      </c>
    </row>
    <row customFormat="1" customHeight="1" ht="11.25" r="8" s="278" spans="1:7" x14ac:dyDescent="0.2">
      <c r="A8" s="279" t="s">
        <v>591</v>
      </c>
      <c r="B8" s="833">
        <v>1500</v>
      </c>
      <c r="C8" s="834" t="s">
        <v>1442</v>
      </c>
      <c r="D8" s="787">
        <v>50000</v>
      </c>
      <c r="E8" s="1015">
        <v>622402054.16688001</v>
      </c>
      <c r="F8" s="757">
        <v>1500</v>
      </c>
    </row>
    <row customFormat="1" customHeight="1" ht="11.25" r="9" s="278" spans="1:7" x14ac:dyDescent="0.2">
      <c r="A9" s="279" t="s">
        <v>592</v>
      </c>
      <c r="B9" s="833">
        <v>1.3999999999999999E-4</v>
      </c>
      <c r="C9" s="834" t="s">
        <v>1442</v>
      </c>
      <c r="D9" s="787">
        <v>8.5</v>
      </c>
      <c r="E9" s="1015" t="s">
        <v>1014</v>
      </c>
      <c r="F9" s="757">
        <v>1.3999999999999999E-4</v>
      </c>
    </row>
    <row customFormat="1" customHeight="1" ht="11.25" r="10" s="278" spans="1:7" x14ac:dyDescent="0.2">
      <c r="A10" s="279" t="s">
        <v>171</v>
      </c>
      <c r="B10" s="833">
        <v>700</v>
      </c>
      <c r="C10" s="834" t="s">
        <v>1442</v>
      </c>
      <c r="D10" s="787">
        <v>50000</v>
      </c>
      <c r="E10" s="1015" t="s">
        <v>1014</v>
      </c>
      <c r="F10" s="757">
        <v>700</v>
      </c>
    </row>
    <row customFormat="1" customHeight="1" ht="11.25" r="11" s="278" spans="1:7" x14ac:dyDescent="0.2">
      <c r="A11" s="305" t="s">
        <v>172</v>
      </c>
      <c r="B11" s="833">
        <v>18</v>
      </c>
      <c r="C11" s="834" t="s">
        <v>1442</v>
      </c>
      <c r="D11" s="787">
        <v>50000</v>
      </c>
      <c r="E11" s="1015" t="s">
        <v>1014</v>
      </c>
      <c r="F11" s="757">
        <v>18</v>
      </c>
    </row>
    <row customFormat="1" customHeight="1" ht="11.25" r="12" s="278" spans="1:7" x14ac:dyDescent="0.2">
      <c r="A12" s="305" t="s">
        <v>103</v>
      </c>
      <c r="B12" s="833">
        <v>11</v>
      </c>
      <c r="C12" s="834" t="s">
        <v>1442</v>
      </c>
      <c r="D12" s="787">
        <v>50000</v>
      </c>
      <c r="E12" s="1015" t="s">
        <v>1014</v>
      </c>
      <c r="F12" s="757">
        <v>11</v>
      </c>
    </row>
    <row customFormat="1" customHeight="1" ht="11.25" r="13" s="278" spans="1:7" x14ac:dyDescent="0.2">
      <c r="A13" s="279" t="s">
        <v>593</v>
      </c>
      <c r="B13" s="833">
        <v>0.02</v>
      </c>
      <c r="C13" s="834" t="s">
        <v>1442</v>
      </c>
      <c r="D13" s="787">
        <v>21.5</v>
      </c>
      <c r="E13" s="1015">
        <v>43</v>
      </c>
      <c r="F13" s="757">
        <v>0.02</v>
      </c>
    </row>
    <row customFormat="1" customHeight="1" ht="11.25" r="14" s="278" spans="1:7" x14ac:dyDescent="0.2">
      <c r="A14" s="279" t="s">
        <v>594</v>
      </c>
      <c r="B14" s="833">
        <v>30</v>
      </c>
      <c r="C14" s="834" t="s">
        <v>1442</v>
      </c>
      <c r="D14" s="787">
        <v>50000</v>
      </c>
      <c r="E14" s="1015" t="s">
        <v>1014</v>
      </c>
      <c r="F14" s="757">
        <v>30</v>
      </c>
    </row>
    <row customFormat="1" customHeight="1" ht="11.25" r="15" s="278" spans="1:7" x14ac:dyDescent="0.2">
      <c r="A15" s="279" t="s">
        <v>731</v>
      </c>
      <c r="B15" s="833">
        <v>36</v>
      </c>
      <c r="C15" s="834" t="s">
        <v>1442</v>
      </c>
      <c r="D15" s="787">
        <v>50000</v>
      </c>
      <c r="E15" s="1015" t="s">
        <v>1014</v>
      </c>
      <c r="F15" s="757">
        <v>36</v>
      </c>
    </row>
    <row customFormat="1" customHeight="1" ht="11.25" r="16" s="278" spans="1:7" x14ac:dyDescent="0.2">
      <c r="A16" s="279" t="s">
        <v>104</v>
      </c>
      <c r="B16" s="833">
        <v>12</v>
      </c>
      <c r="C16" s="834" t="s">
        <v>1442</v>
      </c>
      <c r="D16" s="787">
        <v>17500</v>
      </c>
      <c r="E16" s="1015" t="s">
        <v>1014</v>
      </c>
      <c r="F16" s="757">
        <v>12</v>
      </c>
    </row>
    <row customFormat="1" customHeight="1" ht="11.25" r="17" s="278" spans="1:6" x14ac:dyDescent="0.2">
      <c r="A17" s="279" t="s">
        <v>732</v>
      </c>
      <c r="B17" s="833">
        <v>220</v>
      </c>
      <c r="C17" s="834" t="s">
        <v>1442</v>
      </c>
      <c r="D17" s="787">
        <v>50000</v>
      </c>
      <c r="E17" s="1015" t="s">
        <v>1014</v>
      </c>
      <c r="F17" s="757">
        <v>220</v>
      </c>
    </row>
    <row customFormat="1" customHeight="1" ht="11.25" r="18" s="278" spans="1:6" x14ac:dyDescent="0.2">
      <c r="A18" s="279" t="s">
        <v>1245</v>
      </c>
      <c r="B18" s="833">
        <v>0.14000000000000001</v>
      </c>
      <c r="C18" s="834" t="s">
        <v>1442</v>
      </c>
      <c r="D18" s="787">
        <v>1900</v>
      </c>
      <c r="E18" s="1015" t="s">
        <v>1014</v>
      </c>
      <c r="F18" s="757">
        <v>0.14000000000000001</v>
      </c>
    </row>
    <row customFormat="1" customHeight="1" ht="11.25" r="19" s="278" spans="1:6" x14ac:dyDescent="0.2">
      <c r="A19" s="279" t="s">
        <v>733</v>
      </c>
      <c r="B19" s="833">
        <v>71.3</v>
      </c>
      <c r="C19" s="834" t="s">
        <v>1442</v>
      </c>
      <c r="D19" s="787">
        <v>20000</v>
      </c>
      <c r="E19" s="1015">
        <v>2250.3937370979761</v>
      </c>
      <c r="F19" s="757">
        <v>71.3</v>
      </c>
    </row>
    <row customFormat="1" customHeight="1" ht="11.25" r="20" s="278" spans="1:6" x14ac:dyDescent="0.2">
      <c r="A20" s="279" t="s">
        <v>734</v>
      </c>
      <c r="B20" s="833">
        <v>2.7E-2</v>
      </c>
      <c r="C20" s="834" t="s">
        <v>1442</v>
      </c>
      <c r="D20" s="787">
        <v>4.7</v>
      </c>
      <c r="E20" s="1015" t="s">
        <v>1014</v>
      </c>
      <c r="F20" s="757">
        <v>2.7E-2</v>
      </c>
    </row>
    <row customFormat="1" customHeight="1" ht="11.25" r="21" s="278" spans="1:6" x14ac:dyDescent="0.2">
      <c r="A21" s="279" t="s">
        <v>735</v>
      </c>
      <c r="B21" s="833">
        <v>0.06</v>
      </c>
      <c r="C21" s="834" t="s">
        <v>1442</v>
      </c>
      <c r="D21" s="787">
        <v>0.8</v>
      </c>
      <c r="E21" s="1015" t="s">
        <v>1014</v>
      </c>
      <c r="F21" s="757">
        <v>0.06</v>
      </c>
    </row>
    <row customFormat="1" customHeight="1" ht="11.25" r="22" s="278" spans="1:6" x14ac:dyDescent="0.2">
      <c r="A22" s="279" t="s">
        <v>736</v>
      </c>
      <c r="B22" s="833">
        <v>0.68</v>
      </c>
      <c r="C22" s="834" t="s">
        <v>1442</v>
      </c>
      <c r="D22" s="787">
        <v>0.75</v>
      </c>
      <c r="E22" s="1015" t="s">
        <v>1014</v>
      </c>
      <c r="F22" s="757">
        <v>0.68</v>
      </c>
    </row>
    <row customFormat="1" customHeight="1" ht="11.25" r="23" s="278" spans="1:6" x14ac:dyDescent="0.2">
      <c r="A23" s="279" t="s">
        <v>737</v>
      </c>
      <c r="B23" s="833">
        <v>0.12999999999999998</v>
      </c>
      <c r="C23" s="834" t="s">
        <v>283</v>
      </c>
      <c r="D23" s="787">
        <v>0.12999999999999998</v>
      </c>
      <c r="E23" s="1015" t="s">
        <v>1014</v>
      </c>
      <c r="F23" s="757">
        <v>0.44</v>
      </c>
    </row>
    <row customFormat="1" customHeight="1" ht="11.25" r="24" s="278" spans="1:6" x14ac:dyDescent="0.2">
      <c r="A24" s="279" t="s">
        <v>738</v>
      </c>
      <c r="B24" s="833">
        <v>0.4</v>
      </c>
      <c r="C24" s="834" t="s">
        <v>283</v>
      </c>
      <c r="D24" s="787">
        <v>0.4</v>
      </c>
      <c r="E24" s="1015" t="s">
        <v>1014</v>
      </c>
      <c r="F24" s="757">
        <v>0.64</v>
      </c>
    </row>
    <row customFormat="1" customHeight="1" ht="11.25" r="25" s="278" spans="1:6" x14ac:dyDescent="0.2">
      <c r="A25" s="279" t="s">
        <v>136</v>
      </c>
      <c r="B25" s="833">
        <v>0.66</v>
      </c>
      <c r="C25" s="834" t="s">
        <v>1442</v>
      </c>
      <c r="D25" s="787">
        <v>50000</v>
      </c>
      <c r="E25" s="1015" t="s">
        <v>1014</v>
      </c>
      <c r="F25" s="757">
        <v>0.66</v>
      </c>
    </row>
    <row customFormat="1" customHeight="1" ht="11.25" r="26" s="278" spans="1:6" x14ac:dyDescent="0.2">
      <c r="A26" s="279" t="s">
        <v>243</v>
      </c>
      <c r="B26" s="833">
        <v>5</v>
      </c>
      <c r="C26" s="834" t="s">
        <v>283</v>
      </c>
      <c r="D26" s="787">
        <v>5</v>
      </c>
      <c r="E26" s="1015" t="s">
        <v>1439</v>
      </c>
      <c r="F26" s="757">
        <v>6.5</v>
      </c>
    </row>
    <row customFormat="1" customHeight="1" ht="11.25" r="27" s="278" spans="1:6" x14ac:dyDescent="0.2">
      <c r="A27" s="279" t="s">
        <v>137</v>
      </c>
      <c r="B27" s="833">
        <v>175.65607394552634</v>
      </c>
      <c r="C27" s="834" t="s">
        <v>718</v>
      </c>
      <c r="D27" s="787">
        <v>3600</v>
      </c>
      <c r="E27" s="1015">
        <v>175.65607394552634</v>
      </c>
      <c r="F27" s="757">
        <v>2380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3</v>
      </c>
      <c r="C29" s="834" t="s">
        <v>1442</v>
      </c>
      <c r="D29" s="787">
        <v>135</v>
      </c>
      <c r="E29" s="1015" t="s">
        <v>1014</v>
      </c>
      <c r="F29" s="757">
        <v>3</v>
      </c>
    </row>
    <row customFormat="1" customHeight="1" ht="11.25" r="30" s="278" spans="1:6" x14ac:dyDescent="0.2">
      <c r="A30" s="279" t="s">
        <v>139</v>
      </c>
      <c r="B30" s="833">
        <v>1000</v>
      </c>
      <c r="C30" s="834" t="s">
        <v>1442</v>
      </c>
      <c r="D30" s="787">
        <v>50000</v>
      </c>
      <c r="E30" s="1015" t="s">
        <v>1014</v>
      </c>
      <c r="F30" s="757">
        <v>1000</v>
      </c>
    </row>
    <row customFormat="1" customHeight="1" ht="11.25" r="31" s="278" spans="1:6" x14ac:dyDescent="0.2">
      <c r="A31" s="279" t="s">
        <v>140</v>
      </c>
      <c r="B31" s="833">
        <v>114.99301190674856</v>
      </c>
      <c r="C31" s="834" t="s">
        <v>718</v>
      </c>
      <c r="D31" s="787">
        <v>50000</v>
      </c>
      <c r="E31" s="1015">
        <v>114.99301190674856</v>
      </c>
      <c r="F31" s="757">
        <v>340</v>
      </c>
    </row>
    <row customFormat="1" customHeight="1" ht="11.25" r="32" s="278" spans="1:6" x14ac:dyDescent="0.2">
      <c r="A32" s="279" t="s">
        <v>141</v>
      </c>
      <c r="B32" s="833">
        <v>230</v>
      </c>
      <c r="C32" s="834" t="s">
        <v>1442</v>
      </c>
      <c r="D32" s="787">
        <v>5100</v>
      </c>
      <c r="E32" s="1015" t="s">
        <v>1014</v>
      </c>
      <c r="F32" s="757">
        <v>230</v>
      </c>
    </row>
    <row customFormat="1" customHeight="1" ht="11.25" r="33" s="278" spans="1:6" x14ac:dyDescent="0.2">
      <c r="A33" s="279" t="s">
        <v>142</v>
      </c>
      <c r="B33" s="833">
        <v>16</v>
      </c>
      <c r="C33" s="834" t="s">
        <v>1442</v>
      </c>
      <c r="D33" s="787">
        <v>50000</v>
      </c>
      <c r="E33" s="1015">
        <v>406.594108187725</v>
      </c>
      <c r="F33" s="757">
        <v>16</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9.8000000000000007</v>
      </c>
      <c r="C35" s="834" t="s">
        <v>1442</v>
      </c>
      <c r="D35" s="787">
        <v>5200</v>
      </c>
      <c r="E35" s="1015">
        <v>109.78360683200988</v>
      </c>
      <c r="F35" s="757">
        <v>9.8000000000000007</v>
      </c>
    </row>
    <row customFormat="1" customHeight="1" ht="11.25" r="36" s="278" spans="1:6" x14ac:dyDescent="0.2">
      <c r="A36" s="279" t="s">
        <v>655</v>
      </c>
      <c r="B36" s="833">
        <v>4.0000000000000001E-3</v>
      </c>
      <c r="C36" s="834" t="s">
        <v>1442</v>
      </c>
      <c r="D36" s="787">
        <v>25</v>
      </c>
      <c r="E36" s="1015" t="s">
        <v>1014</v>
      </c>
      <c r="F36" s="757">
        <v>4.0000000000000001E-3</v>
      </c>
    </row>
    <row customFormat="1" customHeight="1" ht="11.25" r="37" s="278" spans="1:6" x14ac:dyDescent="0.2">
      <c r="A37" s="279" t="s">
        <v>145</v>
      </c>
      <c r="B37" s="833">
        <v>19</v>
      </c>
      <c r="C37" s="834" t="s">
        <v>1442</v>
      </c>
      <c r="D37" s="787">
        <v>50000</v>
      </c>
      <c r="E37" s="1015" t="s">
        <v>1014</v>
      </c>
      <c r="F37" s="757">
        <v>19</v>
      </c>
    </row>
    <row customFormat="1" customHeight="1" ht="11.25" r="38" s="278" spans="1:6" x14ac:dyDescent="0.2">
      <c r="A38" s="279" t="s">
        <v>146</v>
      </c>
      <c r="B38" s="833">
        <v>25</v>
      </c>
      <c r="C38" s="834" t="s">
        <v>1442</v>
      </c>
      <c r="D38" s="787">
        <v>500</v>
      </c>
      <c r="E38" s="1015">
        <v>12400.875594724155</v>
      </c>
      <c r="F38" s="757">
        <v>25</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28</v>
      </c>
      <c r="C40" s="834" t="s">
        <v>1442</v>
      </c>
      <c r="D40" s="787">
        <v>24000</v>
      </c>
      <c r="E40" s="1015">
        <v>108.3094022043858</v>
      </c>
      <c r="F40" s="757">
        <v>28</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32</v>
      </c>
    </row>
    <row customHeight="1" ht="11.25" r="43" spans="1:6" x14ac:dyDescent="0.2">
      <c r="A43" s="279" t="s">
        <v>653</v>
      </c>
      <c r="B43" s="833">
        <v>11</v>
      </c>
      <c r="C43" s="834" t="s">
        <v>1442</v>
      </c>
      <c r="D43" s="787">
        <v>50000</v>
      </c>
      <c r="E43" s="1015" t="s">
        <v>1014</v>
      </c>
      <c r="F43" s="757">
        <v>11</v>
      </c>
    </row>
    <row customHeight="1" ht="11.25" r="44" spans="1:6" x14ac:dyDescent="0.2">
      <c r="A44" s="279" t="s">
        <v>827</v>
      </c>
      <c r="B44" s="833">
        <v>20</v>
      </c>
      <c r="C44" s="834" t="s">
        <v>1442</v>
      </c>
      <c r="D44" s="787">
        <v>50000</v>
      </c>
      <c r="E44" s="1015" t="s">
        <v>1014</v>
      </c>
      <c r="F44" s="757">
        <v>20</v>
      </c>
    </row>
    <row customHeight="1" ht="11.25" r="45" spans="1:6" x14ac:dyDescent="0.2">
      <c r="A45" s="279" t="s">
        <v>828</v>
      </c>
      <c r="B45" s="833">
        <v>11</v>
      </c>
      <c r="C45" s="834" t="s">
        <v>1442</v>
      </c>
      <c r="D45" s="787">
        <v>50000</v>
      </c>
      <c r="E45" s="1015" t="s">
        <v>1014</v>
      </c>
      <c r="F45" s="757">
        <v>11</v>
      </c>
    </row>
    <row customHeight="1" ht="11.25" r="46" spans="1:6" x14ac:dyDescent="0.2">
      <c r="A46" s="279" t="s">
        <v>149</v>
      </c>
      <c r="B46" s="833">
        <v>1</v>
      </c>
      <c r="C46" s="834" t="s">
        <v>283</v>
      </c>
      <c r="D46" s="787">
        <v>1</v>
      </c>
      <c r="E46" s="1015" t="s">
        <v>1014</v>
      </c>
      <c r="F46" s="757">
        <v>2</v>
      </c>
    </row>
    <row customHeight="1" ht="11.25" r="47" spans="1:6" x14ac:dyDescent="0.2">
      <c r="A47" s="279" t="s">
        <v>150</v>
      </c>
      <c r="B47" s="833">
        <v>19</v>
      </c>
      <c r="C47" s="834" t="s">
        <v>1442</v>
      </c>
      <c r="D47" s="787">
        <v>50000</v>
      </c>
      <c r="E47" s="1015" t="s">
        <v>1014</v>
      </c>
      <c r="F47" s="757">
        <v>19</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79</v>
      </c>
      <c r="C50" s="834" t="s">
        <v>1442</v>
      </c>
      <c r="D50" s="787">
        <v>29850</v>
      </c>
      <c r="E50" s="1015" t="s">
        <v>1014</v>
      </c>
      <c r="F50" s="757">
        <v>79</v>
      </c>
    </row>
    <row customHeight="1" ht="11.25" r="51" spans="1:6" x14ac:dyDescent="0.2">
      <c r="A51" s="279" t="s">
        <v>106</v>
      </c>
      <c r="B51" s="833">
        <v>300</v>
      </c>
      <c r="C51" s="834" t="s">
        <v>1442</v>
      </c>
      <c r="D51" s="787">
        <v>50000</v>
      </c>
      <c r="E51" s="1015" t="s">
        <v>1014</v>
      </c>
      <c r="F51" s="757">
        <v>300</v>
      </c>
    </row>
    <row customHeight="1" ht="11.25" r="52" spans="1:6" x14ac:dyDescent="0.2">
      <c r="A52" s="279" t="s">
        <v>153</v>
      </c>
      <c r="B52" s="833">
        <v>0.8</v>
      </c>
      <c r="C52" s="834" t="s">
        <v>1442</v>
      </c>
      <c r="D52" s="787">
        <v>1.25</v>
      </c>
      <c r="E52" s="1015" t="s">
        <v>1014</v>
      </c>
      <c r="F52" s="757">
        <v>0.8</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34</v>
      </c>
      <c r="C54" s="834" t="s">
        <v>1442</v>
      </c>
      <c r="D54" s="787">
        <v>50000</v>
      </c>
      <c r="E54" s="1015">
        <v>452.04552384511493</v>
      </c>
      <c r="F54" s="757">
        <v>34</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14</v>
      </c>
      <c r="C56" s="834" t="s">
        <v>1442</v>
      </c>
      <c r="D56" s="787">
        <v>100</v>
      </c>
      <c r="E56" s="1015">
        <v>83377.443722530952</v>
      </c>
      <c r="F56" s="757">
        <v>14</v>
      </c>
    </row>
    <row customHeight="1" ht="11.25" r="57" spans="1:6" x14ac:dyDescent="0.2">
      <c r="A57" s="279" t="s">
        <v>235</v>
      </c>
      <c r="B57" s="833">
        <v>22</v>
      </c>
      <c r="C57" s="834" t="s">
        <v>1442</v>
      </c>
      <c r="D57" s="787">
        <v>50000</v>
      </c>
      <c r="E57" s="1015" t="s">
        <v>1439</v>
      </c>
      <c r="F57" s="757">
        <v>22</v>
      </c>
    </row>
    <row customHeight="1" ht="11.25" r="58" spans="1:6" x14ac:dyDescent="0.2">
      <c r="A58" s="279" t="s">
        <v>236</v>
      </c>
      <c r="B58" s="833">
        <v>9.4</v>
      </c>
      <c r="C58" s="834" t="s">
        <v>1442</v>
      </c>
      <c r="D58" s="787">
        <v>110</v>
      </c>
      <c r="E58" s="1015">
        <v>449.85112140655059</v>
      </c>
      <c r="F58" s="757">
        <v>9.4</v>
      </c>
    </row>
    <row customHeight="1" ht="11.25" r="59" spans="1:6" x14ac:dyDescent="0.2">
      <c r="A59" s="279" t="s">
        <v>237</v>
      </c>
      <c r="B59" s="833">
        <v>4.5</v>
      </c>
      <c r="C59" s="834" t="s">
        <v>1442</v>
      </c>
      <c r="D59" s="787">
        <v>1550</v>
      </c>
      <c r="E59" s="1015" t="s">
        <v>1014</v>
      </c>
      <c r="F59" s="757">
        <v>4.5</v>
      </c>
    </row>
    <row customHeight="1" ht="11.25" r="60" spans="1:6" x14ac:dyDescent="0.2">
      <c r="A60" s="279" t="s">
        <v>375</v>
      </c>
      <c r="B60" s="833">
        <v>1.0999999999999999E-2</v>
      </c>
      <c r="C60" s="834" t="s">
        <v>1442</v>
      </c>
      <c r="D60" s="787">
        <v>45</v>
      </c>
      <c r="E60" s="1015" t="s">
        <v>1014</v>
      </c>
      <c r="F60" s="757">
        <v>1.0999999999999999E-2</v>
      </c>
    </row>
    <row customHeight="1" ht="11.25" r="61" spans="1:6" x14ac:dyDescent="0.2">
      <c r="A61" s="279" t="s">
        <v>376</v>
      </c>
      <c r="B61" s="833">
        <v>0.41</v>
      </c>
      <c r="C61" s="834" t="s">
        <v>1442</v>
      </c>
      <c r="D61" s="787">
        <v>20</v>
      </c>
      <c r="E61" s="1015" t="s">
        <v>1014</v>
      </c>
      <c r="F61" s="757">
        <v>0.41</v>
      </c>
    </row>
    <row customHeight="1" ht="11.25" r="62" spans="1:6" x14ac:dyDescent="0.2">
      <c r="A62" s="279" t="s">
        <v>377</v>
      </c>
      <c r="B62" s="833">
        <v>1E-3</v>
      </c>
      <c r="C62" s="834" t="s">
        <v>1442</v>
      </c>
      <c r="D62" s="787">
        <v>2.75</v>
      </c>
      <c r="E62" s="1015" t="s">
        <v>1014</v>
      </c>
      <c r="F62" s="757">
        <v>1E-3</v>
      </c>
    </row>
    <row customHeight="1" ht="11.25" r="63" spans="1:6" x14ac:dyDescent="0.2">
      <c r="A63" s="279" t="s">
        <v>244</v>
      </c>
      <c r="B63" s="833">
        <v>47</v>
      </c>
      <c r="C63" s="834" t="s">
        <v>1442</v>
      </c>
      <c r="D63" s="787">
        <v>50000</v>
      </c>
      <c r="E63" s="1015">
        <v>1093.4471780092338</v>
      </c>
      <c r="F63" s="757">
        <v>47</v>
      </c>
    </row>
    <row customHeight="1" ht="11.25" r="64" spans="1:6" x14ac:dyDescent="0.2">
      <c r="A64" s="279" t="s">
        <v>245</v>
      </c>
      <c r="B64" s="833">
        <v>182.45621075944572</v>
      </c>
      <c r="C64" s="834" t="s">
        <v>718</v>
      </c>
      <c r="D64" s="787">
        <v>50000</v>
      </c>
      <c r="E64" s="1015">
        <v>182.45621075944572</v>
      </c>
      <c r="F64" s="757">
        <v>910</v>
      </c>
    </row>
    <row customHeight="1" ht="11.25" r="65" spans="1:6" x14ac:dyDescent="0.2">
      <c r="A65" s="279" t="s">
        <v>307</v>
      </c>
      <c r="B65" s="833">
        <v>25</v>
      </c>
      <c r="C65" s="834" t="s">
        <v>1442</v>
      </c>
      <c r="D65" s="787">
        <v>15000</v>
      </c>
      <c r="E65" s="1015">
        <v>6624.9382313275155</v>
      </c>
      <c r="F65" s="757">
        <v>25</v>
      </c>
    </row>
    <row customHeight="1" ht="11.25" r="66" spans="1:6" x14ac:dyDescent="0.2">
      <c r="A66" s="279" t="s">
        <v>308</v>
      </c>
      <c r="B66" s="833">
        <v>620</v>
      </c>
      <c r="C66" s="834" t="s">
        <v>1442</v>
      </c>
      <c r="D66" s="787">
        <v>50000</v>
      </c>
      <c r="E66" s="1015">
        <v>1274.1487170213863</v>
      </c>
      <c r="F66" s="757">
        <v>620</v>
      </c>
    </row>
    <row customHeight="1" ht="11.25" r="67" spans="1:6" x14ac:dyDescent="0.2">
      <c r="A67" s="279" t="s">
        <v>238</v>
      </c>
      <c r="B67" s="833">
        <v>558</v>
      </c>
      <c r="C67" s="834" t="s">
        <v>1442</v>
      </c>
      <c r="D67" s="787">
        <v>2600</v>
      </c>
      <c r="E67" s="1015">
        <v>6597.0401016888873</v>
      </c>
      <c r="F67" s="757">
        <v>558</v>
      </c>
    </row>
    <row customHeight="1" ht="11.25" r="68" spans="1:6" x14ac:dyDescent="0.2">
      <c r="A68" s="279" t="s">
        <v>1002</v>
      </c>
      <c r="B68" s="833">
        <v>3</v>
      </c>
      <c r="C68" s="834" t="s">
        <v>283</v>
      </c>
      <c r="D68" s="787">
        <v>3</v>
      </c>
      <c r="E68" s="1015" t="s">
        <v>1014</v>
      </c>
      <c r="F68" s="757">
        <v>11</v>
      </c>
    </row>
    <row customHeight="1" ht="11.25" r="69" spans="1:6" x14ac:dyDescent="0.2">
      <c r="A69" s="279" t="s">
        <v>107</v>
      </c>
      <c r="B69" s="833">
        <v>70</v>
      </c>
      <c r="C69" s="834" t="s">
        <v>1442</v>
      </c>
      <c r="D69" s="787">
        <v>50000</v>
      </c>
      <c r="E69" s="1015" t="s">
        <v>1014</v>
      </c>
      <c r="F69" s="757">
        <v>70</v>
      </c>
    </row>
    <row customHeight="1" ht="11.25" r="70" spans="1:6" x14ac:dyDescent="0.2">
      <c r="A70" s="279" t="s">
        <v>1003</v>
      </c>
      <c r="B70" s="833">
        <v>100</v>
      </c>
      <c r="C70" s="834" t="s">
        <v>283</v>
      </c>
      <c r="D70" s="787">
        <v>100</v>
      </c>
      <c r="E70" s="1015">
        <v>335.36093229801162</v>
      </c>
      <c r="F70" s="757">
        <v>520</v>
      </c>
    </row>
    <row customHeight="1" ht="11.25" r="71" spans="1:6" x14ac:dyDescent="0.2">
      <c r="A71" s="279" t="s">
        <v>309</v>
      </c>
      <c r="B71" s="833">
        <v>0.06</v>
      </c>
      <c r="C71" s="834" t="s">
        <v>1442</v>
      </c>
      <c r="D71" s="787">
        <v>50000</v>
      </c>
      <c r="E71" s="1015">
        <v>673.73911756880364</v>
      </c>
      <c r="F71" s="757">
        <v>0.06</v>
      </c>
    </row>
    <row customHeight="1" ht="11.25" r="72" spans="1:6" x14ac:dyDescent="0.2">
      <c r="A72" s="279" t="s">
        <v>1004</v>
      </c>
      <c r="B72" s="833">
        <v>1.9E-3</v>
      </c>
      <c r="C72" s="834" t="s">
        <v>1442</v>
      </c>
      <c r="D72" s="787">
        <v>97.5</v>
      </c>
      <c r="E72" s="1015" t="s">
        <v>1014</v>
      </c>
      <c r="F72" s="757">
        <v>1.9E-3</v>
      </c>
    </row>
    <row customHeight="1" ht="11.25" r="73" spans="1:6" x14ac:dyDescent="0.2">
      <c r="A73" s="279" t="s">
        <v>1005</v>
      </c>
      <c r="B73" s="833">
        <v>210</v>
      </c>
      <c r="C73" s="834" t="s">
        <v>1442</v>
      </c>
      <c r="D73" s="787">
        <v>50000</v>
      </c>
      <c r="E73" s="1015" t="s">
        <v>1014</v>
      </c>
      <c r="F73" s="757">
        <v>210</v>
      </c>
    </row>
    <row customHeight="1" ht="11.25" r="74" spans="1:6" x14ac:dyDescent="0.2">
      <c r="A74" s="279" t="s">
        <v>1007</v>
      </c>
      <c r="B74" s="833">
        <v>120</v>
      </c>
      <c r="C74" s="834" t="s">
        <v>1442</v>
      </c>
      <c r="D74" s="787">
        <v>4000</v>
      </c>
      <c r="E74" s="1015" t="s">
        <v>1014</v>
      </c>
      <c r="F74" s="757">
        <v>120</v>
      </c>
    </row>
    <row customHeight="1" ht="11.25" r="75" spans="1:6" x14ac:dyDescent="0.2">
      <c r="A75" s="279" t="s">
        <v>1006</v>
      </c>
      <c r="B75" s="833">
        <v>1100</v>
      </c>
      <c r="C75" s="834" t="s">
        <v>1442</v>
      </c>
      <c r="D75" s="787">
        <v>50000</v>
      </c>
      <c r="E75" s="1015" t="s">
        <v>1014</v>
      </c>
      <c r="F75" s="757">
        <v>1100</v>
      </c>
    </row>
    <row customHeight="1" ht="11.25" r="76" spans="1:6" x14ac:dyDescent="0.2">
      <c r="A76" s="305" t="s">
        <v>108</v>
      </c>
      <c r="B76" s="833">
        <v>10</v>
      </c>
      <c r="C76" s="834" t="s">
        <v>1442</v>
      </c>
      <c r="D76" s="787">
        <v>50000</v>
      </c>
      <c r="E76" s="1015" t="s">
        <v>1014</v>
      </c>
      <c r="F76" s="757">
        <v>10</v>
      </c>
    </row>
    <row customHeight="1" ht="11.25" r="77" spans="1:6" x14ac:dyDescent="0.2">
      <c r="A77" s="279" t="s">
        <v>310</v>
      </c>
      <c r="B77" s="833">
        <v>14.3</v>
      </c>
      <c r="C77" s="834" t="s">
        <v>1442</v>
      </c>
      <c r="D77" s="787">
        <v>50000</v>
      </c>
      <c r="E77" s="1015" t="s">
        <v>1014</v>
      </c>
      <c r="F77" s="757">
        <v>14.3</v>
      </c>
    </row>
    <row customHeight="1" ht="11.25" r="78" spans="1:6" x14ac:dyDescent="0.2">
      <c r="A78" s="305" t="s">
        <v>109</v>
      </c>
      <c r="B78" s="833">
        <v>9.1</v>
      </c>
      <c r="C78" s="834" t="s">
        <v>1442</v>
      </c>
      <c r="D78" s="787">
        <v>50000</v>
      </c>
      <c r="E78" s="1015" t="s">
        <v>1014</v>
      </c>
      <c r="F78" s="757">
        <v>9.1</v>
      </c>
    </row>
    <row customHeight="1" ht="11.25" r="79" spans="1:6" x14ac:dyDescent="0.2">
      <c r="A79" s="305" t="s">
        <v>110</v>
      </c>
      <c r="B79" s="833">
        <v>81</v>
      </c>
      <c r="C79" s="834" t="s">
        <v>1442</v>
      </c>
      <c r="D79" s="787">
        <v>50000</v>
      </c>
      <c r="E79" s="1015" t="s">
        <v>1014</v>
      </c>
      <c r="F79" s="757">
        <v>81</v>
      </c>
    </row>
    <row customHeight="1" ht="11.25" r="80" spans="1:6" x14ac:dyDescent="0.2">
      <c r="A80" s="279" t="s">
        <v>402</v>
      </c>
      <c r="B80" s="833">
        <v>50000</v>
      </c>
      <c r="C80" s="834" t="s">
        <v>283</v>
      </c>
      <c r="D80" s="787">
        <v>50000</v>
      </c>
      <c r="E80" s="1015" t="s">
        <v>1439</v>
      </c>
      <c r="F80" s="757">
        <v>335000</v>
      </c>
    </row>
    <row customHeight="1" ht="11.25" r="81" spans="1:6" x14ac:dyDescent="0.2">
      <c r="A81" s="279" t="s">
        <v>635</v>
      </c>
      <c r="B81" s="833">
        <v>3.1E-9</v>
      </c>
      <c r="C81" s="834" t="s">
        <v>1442</v>
      </c>
      <c r="D81" s="787">
        <v>0.1</v>
      </c>
      <c r="E81" s="1015" t="s">
        <v>1014</v>
      </c>
      <c r="F81" s="757">
        <v>3.1E-9</v>
      </c>
    </row>
    <row customHeight="1" ht="11.25" r="82" spans="1:6" x14ac:dyDescent="0.2">
      <c r="A82" s="279" t="s">
        <v>111</v>
      </c>
      <c r="B82" s="833">
        <v>60</v>
      </c>
      <c r="C82" s="834" t="s">
        <v>1442</v>
      </c>
      <c r="D82" s="787">
        <v>21000</v>
      </c>
      <c r="E82" s="1015" t="s">
        <v>1014</v>
      </c>
      <c r="F82" s="757">
        <v>60</v>
      </c>
    </row>
    <row customHeight="1" ht="11.25" r="83" spans="1:6" x14ac:dyDescent="0.2">
      <c r="A83" s="279" t="s">
        <v>384</v>
      </c>
      <c r="B83" s="833">
        <v>8.6999999999999994E-3</v>
      </c>
      <c r="C83" s="834" t="s">
        <v>1442</v>
      </c>
      <c r="D83" s="787">
        <v>162.5</v>
      </c>
      <c r="E83" s="1015" t="s">
        <v>1014</v>
      </c>
      <c r="F83" s="757">
        <v>8.6999999999999994E-3</v>
      </c>
    </row>
    <row customHeight="1" ht="11.25" r="84" spans="1:6" x14ac:dyDescent="0.2">
      <c r="A84" s="279" t="s">
        <v>350</v>
      </c>
      <c r="B84" s="833">
        <v>2.3E-3</v>
      </c>
      <c r="C84" s="834" t="s">
        <v>1442</v>
      </c>
      <c r="D84" s="787">
        <v>125</v>
      </c>
      <c r="E84" s="1015" t="s">
        <v>1014</v>
      </c>
      <c r="F84" s="757">
        <v>2.3E-3</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7.3</v>
      </c>
      <c r="C86" s="834" t="s">
        <v>1442</v>
      </c>
      <c r="D86" s="787">
        <v>300</v>
      </c>
      <c r="E86" s="1015">
        <v>75701.315782304358</v>
      </c>
      <c r="F86" s="757">
        <v>7.3</v>
      </c>
    </row>
    <row customHeight="1" ht="11.25" r="87" spans="1:6" x14ac:dyDescent="0.2">
      <c r="A87" s="279" t="s">
        <v>352</v>
      </c>
      <c r="B87" s="833">
        <v>0.8</v>
      </c>
      <c r="C87" s="834" t="s">
        <v>1442</v>
      </c>
      <c r="D87" s="787">
        <v>130</v>
      </c>
      <c r="E87" s="1015" t="s">
        <v>1014</v>
      </c>
      <c r="F87" s="757">
        <v>0.8</v>
      </c>
    </row>
    <row customHeight="1" ht="11.25" r="88" spans="1:6" x14ac:dyDescent="0.2">
      <c r="A88" s="279" t="s">
        <v>353</v>
      </c>
      <c r="B88" s="833">
        <v>3.9</v>
      </c>
      <c r="C88" s="834" t="s">
        <v>1442</v>
      </c>
      <c r="D88" s="787">
        <v>845</v>
      </c>
      <c r="E88" s="1015">
        <v>1690</v>
      </c>
      <c r="F88" s="757">
        <v>3.9</v>
      </c>
    </row>
    <row customHeight="1" ht="11.25" r="89" spans="1:6" x14ac:dyDescent="0.2">
      <c r="A89" s="279" t="s">
        <v>112</v>
      </c>
      <c r="B89" s="833">
        <v>1800</v>
      </c>
      <c r="C89" s="834" t="s">
        <v>1442</v>
      </c>
      <c r="D89" s="787">
        <v>50000</v>
      </c>
      <c r="E89" s="1015" t="s">
        <v>1014</v>
      </c>
      <c r="F89" s="757">
        <v>1800</v>
      </c>
    </row>
    <row customHeight="1" ht="11.25" r="90" spans="1:6" x14ac:dyDescent="0.2">
      <c r="A90" s="279" t="s">
        <v>354</v>
      </c>
      <c r="B90" s="833">
        <v>3.5999999999999999E-3</v>
      </c>
      <c r="C90" s="834" t="s">
        <v>1442</v>
      </c>
      <c r="D90" s="787">
        <v>90</v>
      </c>
      <c r="E90" s="1015" t="s">
        <v>1014</v>
      </c>
      <c r="F90" s="757">
        <v>3.5999999999999999E-3</v>
      </c>
    </row>
    <row customHeight="1" ht="11.25" r="91" spans="1:6" x14ac:dyDescent="0.2">
      <c r="A91" s="279" t="s">
        <v>355</v>
      </c>
      <c r="B91" s="833">
        <v>3.5999999999999999E-3</v>
      </c>
      <c r="C91" s="834" t="s">
        <v>1442</v>
      </c>
      <c r="D91" s="787">
        <v>100</v>
      </c>
      <c r="E91" s="1015" t="s">
        <v>1014</v>
      </c>
      <c r="F91" s="757">
        <v>3.5999999999999999E-3</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0.3</v>
      </c>
      <c r="C93" s="834" t="s">
        <v>1442</v>
      </c>
      <c r="D93" s="787">
        <v>60</v>
      </c>
      <c r="E93" s="1015" t="s">
        <v>1014</v>
      </c>
      <c r="F93" s="757">
        <v>0.3</v>
      </c>
    </row>
    <row customHeight="1" ht="11.25" r="94" spans="1:6" x14ac:dyDescent="0.2">
      <c r="A94" s="279" t="s">
        <v>378</v>
      </c>
      <c r="B94" s="833">
        <v>6.3E-2</v>
      </c>
      <c r="C94" s="834" t="s">
        <v>1442</v>
      </c>
      <c r="D94" s="787">
        <v>3650</v>
      </c>
      <c r="E94" s="1015" t="s">
        <v>1014</v>
      </c>
      <c r="F94" s="757">
        <v>6.3E-2</v>
      </c>
    </row>
    <row customHeight="1" ht="11.25" r="95" spans="1:6" x14ac:dyDescent="0.2">
      <c r="A95" s="279" t="s">
        <v>357</v>
      </c>
      <c r="B95" s="833">
        <v>12</v>
      </c>
      <c r="C95" s="834" t="s">
        <v>1442</v>
      </c>
      <c r="D95" s="787">
        <v>100</v>
      </c>
      <c r="E95" s="1015" t="s">
        <v>1014</v>
      </c>
      <c r="F95" s="757">
        <v>12</v>
      </c>
    </row>
    <row customHeight="1" ht="11.25" r="96" spans="1:6" x14ac:dyDescent="0.2">
      <c r="A96" s="279" t="s">
        <v>113</v>
      </c>
      <c r="B96" s="833">
        <v>17000</v>
      </c>
      <c r="C96" s="834" t="s">
        <v>1442</v>
      </c>
      <c r="D96" s="787">
        <v>50000</v>
      </c>
      <c r="E96" s="1015" t="s">
        <v>1014</v>
      </c>
      <c r="F96" s="757">
        <v>17000</v>
      </c>
    </row>
    <row customHeight="1" ht="11.25" r="97" spans="1:6" x14ac:dyDescent="0.2">
      <c r="A97" s="279" t="s">
        <v>358</v>
      </c>
      <c r="B97" s="833">
        <v>9.5000000000000001E-2</v>
      </c>
      <c r="C97" s="834" t="s">
        <v>283</v>
      </c>
      <c r="D97" s="787">
        <v>9.5000000000000001E-2</v>
      </c>
      <c r="E97" s="1015" t="s">
        <v>1014</v>
      </c>
      <c r="F97" s="757">
        <v>0.28000000000000003</v>
      </c>
    </row>
    <row customHeight="1" ht="11.25" r="98" spans="1:6" x14ac:dyDescent="0.2">
      <c r="A98" s="279" t="s">
        <v>114</v>
      </c>
      <c r="B98" s="833">
        <v>920</v>
      </c>
      <c r="C98" s="834" t="s">
        <v>1442</v>
      </c>
      <c r="D98" s="787">
        <v>50000</v>
      </c>
      <c r="E98" s="1015" t="s">
        <v>1014</v>
      </c>
      <c r="F98" s="757">
        <v>920</v>
      </c>
    </row>
    <row customHeight="1" ht="11.25" r="99" spans="1:6" x14ac:dyDescent="0.2">
      <c r="A99" s="279" t="s">
        <v>359</v>
      </c>
      <c r="B99" s="833">
        <v>5.6</v>
      </c>
      <c r="C99" s="834" t="s">
        <v>1442</v>
      </c>
      <c r="D99" s="787">
        <v>50000</v>
      </c>
      <c r="E99" s="1015" t="s">
        <v>1014</v>
      </c>
      <c r="F99" s="757">
        <v>5.6</v>
      </c>
    </row>
    <row customHeight="1" ht="11.25" r="100" spans="1:6" x14ac:dyDescent="0.2">
      <c r="A100" s="279" t="s">
        <v>360</v>
      </c>
      <c r="B100" s="833">
        <v>2.5000000000000001E-2</v>
      </c>
      <c r="C100" s="834" t="s">
        <v>1442</v>
      </c>
      <c r="D100" s="787">
        <v>50000</v>
      </c>
      <c r="E100" s="1015" t="s">
        <v>1014</v>
      </c>
      <c r="F100" s="757">
        <v>2.5000000000000001E-2</v>
      </c>
    </row>
    <row customHeight="1" ht="11.25" r="101" spans="1:6" x14ac:dyDescent="0.2">
      <c r="A101" s="279" t="s">
        <v>361</v>
      </c>
      <c r="B101" s="833">
        <v>0.03</v>
      </c>
      <c r="C101" s="834" t="s">
        <v>1442</v>
      </c>
      <c r="D101" s="787">
        <v>50</v>
      </c>
      <c r="E101" s="1015" t="s">
        <v>1014</v>
      </c>
      <c r="F101" s="757">
        <v>0.03</v>
      </c>
    </row>
    <row customHeight="1" ht="11.25" r="102" spans="1:6" x14ac:dyDescent="0.2">
      <c r="A102" s="279" t="s">
        <v>363</v>
      </c>
      <c r="B102" s="833">
        <v>14000</v>
      </c>
      <c r="C102" s="834" t="s">
        <v>1442</v>
      </c>
      <c r="D102" s="787">
        <v>50000</v>
      </c>
      <c r="E102" s="1015">
        <v>223000000</v>
      </c>
      <c r="F102" s="757">
        <v>14000</v>
      </c>
    </row>
    <row customHeight="1" ht="11.25" r="103" spans="1:6" x14ac:dyDescent="0.2">
      <c r="A103" s="279" t="s">
        <v>364</v>
      </c>
      <c r="B103" s="833">
        <v>170</v>
      </c>
      <c r="C103" s="834" t="s">
        <v>1442</v>
      </c>
      <c r="D103" s="787">
        <v>13000</v>
      </c>
      <c r="E103" s="1015">
        <v>19000000</v>
      </c>
      <c r="F103" s="757">
        <v>170</v>
      </c>
    </row>
    <row customHeight="1" ht="11.25" r="104" spans="1:6" x14ac:dyDescent="0.2">
      <c r="A104" s="279" t="s">
        <v>365</v>
      </c>
      <c r="B104" s="833">
        <v>2.8E-3</v>
      </c>
      <c r="C104" s="834" t="s">
        <v>1442</v>
      </c>
      <c r="D104" s="787">
        <v>50000</v>
      </c>
      <c r="E104" s="1015" t="s">
        <v>1014</v>
      </c>
      <c r="F104" s="757">
        <v>2.8E-3</v>
      </c>
    </row>
    <row customHeight="1" ht="11.25" r="105" spans="1:6" x14ac:dyDescent="0.2">
      <c r="A105" s="279" t="s">
        <v>366</v>
      </c>
      <c r="B105" s="833">
        <v>730</v>
      </c>
      <c r="C105" s="834" t="s">
        <v>1442</v>
      </c>
      <c r="D105" s="787">
        <v>1800</v>
      </c>
      <c r="E105" s="1015">
        <v>31043.943756596891</v>
      </c>
      <c r="F105" s="757">
        <v>730</v>
      </c>
    </row>
    <row customHeight="1" ht="11.25" r="106" spans="1:6" x14ac:dyDescent="0.2">
      <c r="A106" s="279" t="s">
        <v>362</v>
      </c>
      <c r="B106" s="833">
        <v>1500</v>
      </c>
      <c r="C106" s="834" t="s">
        <v>1442</v>
      </c>
      <c r="D106" s="787">
        <v>50000</v>
      </c>
      <c r="E106" s="1015">
        <v>76060.351513941452</v>
      </c>
      <c r="F106" s="757">
        <v>1500</v>
      </c>
    </row>
    <row customHeight="1" ht="11.25" r="107" spans="1:6" x14ac:dyDescent="0.2">
      <c r="A107" s="279" t="s">
        <v>631</v>
      </c>
      <c r="B107" s="833">
        <v>2.1</v>
      </c>
      <c r="C107" s="834" t="s">
        <v>1442</v>
      </c>
      <c r="D107" s="787">
        <v>100</v>
      </c>
      <c r="E107" s="1015">
        <v>25800</v>
      </c>
      <c r="F107" s="757">
        <v>2.1</v>
      </c>
    </row>
    <row customHeight="1" ht="11.25" r="108" spans="1:6" x14ac:dyDescent="0.2">
      <c r="A108" s="279" t="s">
        <v>632</v>
      </c>
      <c r="B108" s="833">
        <v>4.7</v>
      </c>
      <c r="C108" s="834" t="s">
        <v>1442</v>
      </c>
      <c r="D108" s="787">
        <v>100</v>
      </c>
      <c r="E108" s="1015">
        <v>24600</v>
      </c>
      <c r="F108" s="757">
        <v>4.7</v>
      </c>
    </row>
    <row customHeight="1" ht="11.25" r="109" spans="1:6" x14ac:dyDescent="0.2">
      <c r="A109" s="279" t="s">
        <v>506</v>
      </c>
      <c r="B109" s="833">
        <v>370</v>
      </c>
      <c r="C109" s="834" t="s">
        <v>1442</v>
      </c>
      <c r="D109" s="787">
        <v>50000</v>
      </c>
      <c r="E109" s="1015" t="s">
        <v>1014</v>
      </c>
      <c r="F109" s="757">
        <v>370</v>
      </c>
    </row>
    <row customHeight="1" ht="11.25" r="110" spans="1:6" x14ac:dyDescent="0.2">
      <c r="A110" s="279" t="s">
        <v>507</v>
      </c>
      <c r="B110" s="833">
        <v>12</v>
      </c>
      <c r="C110" s="834" t="s">
        <v>1442</v>
      </c>
      <c r="D110" s="787">
        <v>210</v>
      </c>
      <c r="E110" s="1015">
        <v>28777.562790660297</v>
      </c>
      <c r="F110" s="757">
        <v>12</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380</v>
      </c>
      <c r="C112" s="834" t="s">
        <v>1442</v>
      </c>
      <c r="D112" s="787">
        <v>50000</v>
      </c>
      <c r="E112" s="1015" t="s">
        <v>1439</v>
      </c>
      <c r="F112" s="757">
        <v>380</v>
      </c>
    </row>
    <row customHeight="1" ht="11.25" r="113" spans="1:6" x14ac:dyDescent="0.2">
      <c r="A113" s="305" t="s">
        <v>116</v>
      </c>
      <c r="B113" s="833">
        <v>18</v>
      </c>
      <c r="C113" s="834" t="s">
        <v>1442</v>
      </c>
      <c r="D113" s="787">
        <v>50000</v>
      </c>
      <c r="E113" s="1015" t="s">
        <v>1014</v>
      </c>
      <c r="F113" s="757">
        <v>18</v>
      </c>
    </row>
    <row customHeight="1" ht="11.25" r="114" spans="1:6" x14ac:dyDescent="0.2">
      <c r="A114" s="305" t="s">
        <v>117</v>
      </c>
      <c r="B114" s="833">
        <v>71</v>
      </c>
      <c r="C114" s="834" t="s">
        <v>1442</v>
      </c>
      <c r="D114" s="787">
        <v>50000</v>
      </c>
      <c r="E114" s="1015" t="s">
        <v>1439</v>
      </c>
      <c r="F114" s="757">
        <v>71</v>
      </c>
    </row>
    <row customHeight="1" ht="11.25" r="115" spans="1:6" x14ac:dyDescent="0.2">
      <c r="A115" s="305" t="s">
        <v>118</v>
      </c>
      <c r="B115" s="833">
        <v>42</v>
      </c>
      <c r="C115" s="834" t="s">
        <v>1442</v>
      </c>
      <c r="D115" s="787">
        <v>50000</v>
      </c>
      <c r="E115" s="1015" t="s">
        <v>1014</v>
      </c>
      <c r="F115" s="757">
        <v>42</v>
      </c>
    </row>
    <row customHeight="1" ht="11.25" r="116" spans="1:6" x14ac:dyDescent="0.2">
      <c r="A116" s="305" t="s">
        <v>119</v>
      </c>
      <c r="B116" s="833">
        <v>46</v>
      </c>
      <c r="C116" s="834" t="s">
        <v>1442</v>
      </c>
      <c r="D116" s="787">
        <v>50000</v>
      </c>
      <c r="E116" s="1015" t="s">
        <v>1014</v>
      </c>
      <c r="F116" s="757">
        <v>46</v>
      </c>
    </row>
    <row customHeight="1" ht="11.25" r="117" spans="1:6" x14ac:dyDescent="0.2">
      <c r="A117" s="279" t="s">
        <v>508</v>
      </c>
      <c r="B117" s="833">
        <v>7.9</v>
      </c>
      <c r="C117" s="834" t="s">
        <v>1442</v>
      </c>
      <c r="D117" s="787">
        <v>5900</v>
      </c>
      <c r="E117" s="1015" t="s">
        <v>1014</v>
      </c>
      <c r="F117" s="757">
        <v>7.9</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600</v>
      </c>
      <c r="C119" s="834" t="s">
        <v>1442</v>
      </c>
      <c r="D119" s="787">
        <v>50000</v>
      </c>
      <c r="E119" s="1015" t="s">
        <v>1014</v>
      </c>
      <c r="F119" s="757">
        <v>600</v>
      </c>
    </row>
    <row customHeight="1" ht="11.25" r="120" spans="1:6" x14ac:dyDescent="0.2">
      <c r="A120" s="279" t="s">
        <v>509</v>
      </c>
      <c r="B120" s="833">
        <v>2.2999999999999998</v>
      </c>
      <c r="C120" s="834" t="s">
        <v>1442</v>
      </c>
      <c r="D120" s="787">
        <v>408</v>
      </c>
      <c r="E120" s="1015" t="s">
        <v>1439</v>
      </c>
      <c r="F120" s="757">
        <v>2.2999999999999998</v>
      </c>
    </row>
    <row customHeight="1" ht="11.25" r="121" spans="1:6" x14ac:dyDescent="0.2">
      <c r="A121" s="279" t="s">
        <v>510</v>
      </c>
      <c r="B121" s="833">
        <v>58</v>
      </c>
      <c r="C121" s="834" t="s">
        <v>1442</v>
      </c>
      <c r="D121" s="787">
        <v>50000</v>
      </c>
      <c r="E121" s="1015" t="s">
        <v>1014</v>
      </c>
      <c r="F121" s="757">
        <v>58</v>
      </c>
    </row>
    <row customHeight="1" ht="11.25" r="122" spans="1:6" x14ac:dyDescent="0.2">
      <c r="A122" s="279" t="s">
        <v>379</v>
      </c>
      <c r="B122" s="833">
        <v>1.4E-2</v>
      </c>
      <c r="C122" s="834" t="s">
        <v>1442</v>
      </c>
      <c r="D122" s="787">
        <v>21.5</v>
      </c>
      <c r="E122" s="1015" t="s">
        <v>1014</v>
      </c>
      <c r="F122" s="757">
        <v>1.4E-2</v>
      </c>
    </row>
    <row customHeight="1" ht="11.25" r="123" spans="1:6" x14ac:dyDescent="0.2">
      <c r="A123" s="279" t="s">
        <v>121</v>
      </c>
      <c r="B123" s="833">
        <v>95</v>
      </c>
      <c r="C123" s="834" t="s">
        <v>1442</v>
      </c>
      <c r="D123" s="787">
        <v>50000</v>
      </c>
      <c r="E123" s="1015" t="s">
        <v>1014</v>
      </c>
      <c r="F123" s="757">
        <v>95</v>
      </c>
    </row>
    <row customHeight="1" ht="11.25" r="124" spans="1:6" x14ac:dyDescent="0.2">
      <c r="A124" s="279" t="s">
        <v>511</v>
      </c>
      <c r="B124" s="833">
        <v>4.5999999999999996</v>
      </c>
      <c r="C124" s="834" t="s">
        <v>1442</v>
      </c>
      <c r="D124" s="787">
        <v>67.5</v>
      </c>
      <c r="E124" s="1015">
        <v>135</v>
      </c>
      <c r="F124" s="757">
        <v>4.5999999999999996</v>
      </c>
    </row>
    <row customHeight="1" ht="11.25" r="125" spans="1:6" x14ac:dyDescent="0.2">
      <c r="A125" s="279" t="s">
        <v>512</v>
      </c>
      <c r="B125" s="833">
        <v>5</v>
      </c>
      <c r="C125" s="834" t="s">
        <v>1442</v>
      </c>
      <c r="D125" s="787">
        <v>50000</v>
      </c>
      <c r="E125" s="1015" t="s">
        <v>1014</v>
      </c>
      <c r="F125" s="757">
        <v>5</v>
      </c>
    </row>
    <row customHeight="1" ht="11.25" r="126" spans="1:6" x14ac:dyDescent="0.2">
      <c r="A126" s="279" t="s">
        <v>867</v>
      </c>
      <c r="B126" s="833">
        <v>0.1</v>
      </c>
      <c r="C126" s="834" t="s">
        <v>1442</v>
      </c>
      <c r="D126" s="787">
        <v>50000</v>
      </c>
      <c r="E126" s="1015" t="s">
        <v>1014</v>
      </c>
      <c r="F126" s="757">
        <v>0.1</v>
      </c>
    </row>
    <row customHeight="1" ht="11.25" r="127" spans="1:6" x14ac:dyDescent="0.2">
      <c r="A127" s="279" t="s">
        <v>122</v>
      </c>
      <c r="B127" s="833">
        <v>9</v>
      </c>
      <c r="C127" s="834" t="s">
        <v>1442</v>
      </c>
      <c r="D127" s="787">
        <v>3100</v>
      </c>
      <c r="E127" s="1015" t="s">
        <v>1014</v>
      </c>
      <c r="F127" s="757">
        <v>9</v>
      </c>
    </row>
    <row customHeight="1" ht="11.25" r="128" spans="1:6" x14ac:dyDescent="0.2">
      <c r="A128" s="279" t="s">
        <v>513</v>
      </c>
      <c r="B128" s="833">
        <v>32</v>
      </c>
      <c r="C128" s="834" t="s">
        <v>1442</v>
      </c>
      <c r="D128" s="787">
        <v>110</v>
      </c>
      <c r="E128" s="1015">
        <v>310000</v>
      </c>
      <c r="F128" s="757">
        <v>32</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18000</v>
      </c>
      <c r="C130" s="834" t="s">
        <v>1442</v>
      </c>
      <c r="D130" s="787">
        <v>50000</v>
      </c>
      <c r="E130" s="1015" t="s">
        <v>1439</v>
      </c>
      <c r="F130" s="757">
        <v>18000</v>
      </c>
    </row>
    <row customHeight="1" ht="11.25" r="131" spans="1:6" x14ac:dyDescent="0.2">
      <c r="A131" s="279" t="s">
        <v>514</v>
      </c>
      <c r="B131" s="833">
        <v>10.8</v>
      </c>
      <c r="C131" s="834" t="s">
        <v>1442</v>
      </c>
      <c r="D131" s="787">
        <v>50000</v>
      </c>
      <c r="E131" s="1015" t="s">
        <v>1439</v>
      </c>
      <c r="F131" s="757">
        <v>10.8</v>
      </c>
    </row>
    <row customHeight="1" ht="11.25" r="132" spans="1:6" x14ac:dyDescent="0.2">
      <c r="A132" s="279" t="s">
        <v>515</v>
      </c>
      <c r="B132" s="833">
        <v>200</v>
      </c>
      <c r="C132" s="834" t="s">
        <v>1442</v>
      </c>
      <c r="D132" s="787">
        <v>5000</v>
      </c>
      <c r="E132" s="1015">
        <v>240.39246728311088</v>
      </c>
      <c r="F132" s="757">
        <v>200</v>
      </c>
    </row>
    <row customHeight="1" ht="11.25" r="133" spans="1:6" x14ac:dyDescent="0.2">
      <c r="A133" s="279" t="s">
        <v>516</v>
      </c>
      <c r="B133" s="833">
        <v>53</v>
      </c>
      <c r="C133" s="834" t="s">
        <v>1442</v>
      </c>
      <c r="D133" s="787">
        <v>3000</v>
      </c>
      <c r="E133" s="1015">
        <v>194.19961168935555</v>
      </c>
      <c r="F133" s="757">
        <v>53</v>
      </c>
    </row>
    <row customHeight="1" ht="11.25" r="134" spans="1:6" x14ac:dyDescent="0.2">
      <c r="A134" s="279" t="s">
        <v>124</v>
      </c>
      <c r="B134" s="833">
        <v>1.2</v>
      </c>
      <c r="C134" s="834" t="s">
        <v>1442</v>
      </c>
      <c r="D134" s="787">
        <v>11500</v>
      </c>
      <c r="E134" s="1015" t="s">
        <v>1014</v>
      </c>
      <c r="F134" s="757">
        <v>1.2</v>
      </c>
    </row>
    <row customHeight="1" ht="11.25" r="135" spans="1:6" x14ac:dyDescent="0.2">
      <c r="A135" s="305" t="s">
        <v>125</v>
      </c>
      <c r="B135" s="833">
        <v>220</v>
      </c>
      <c r="C135" s="834" t="s">
        <v>1442</v>
      </c>
      <c r="D135" s="787">
        <v>2500</v>
      </c>
      <c r="E135" s="1015" t="s">
        <v>1014</v>
      </c>
      <c r="F135" s="757">
        <v>220</v>
      </c>
    </row>
    <row customHeight="1" ht="11.25" r="136" spans="1:6" x14ac:dyDescent="0.2">
      <c r="A136" s="279" t="s">
        <v>517</v>
      </c>
      <c r="B136" s="833">
        <v>6</v>
      </c>
      <c r="C136" s="834" t="s">
        <v>1442</v>
      </c>
      <c r="D136" s="787">
        <v>50000</v>
      </c>
      <c r="E136" s="1015" t="s">
        <v>1014</v>
      </c>
      <c r="F136" s="757">
        <v>6</v>
      </c>
    </row>
    <row customHeight="1" ht="11.25" r="137" spans="1:6" x14ac:dyDescent="0.2">
      <c r="A137" s="279" t="s">
        <v>380</v>
      </c>
      <c r="B137" s="833">
        <v>9.8000000000000007</v>
      </c>
      <c r="C137" s="834" t="s">
        <v>1442</v>
      </c>
      <c r="D137" s="787">
        <v>400</v>
      </c>
      <c r="E137" s="1015">
        <v>526000</v>
      </c>
      <c r="F137" s="757">
        <v>9.8000000000000007</v>
      </c>
    </row>
    <row customHeight="1" ht="11.25" r="138" spans="1:6" x14ac:dyDescent="0.2">
      <c r="A138" s="279" t="s">
        <v>28</v>
      </c>
      <c r="B138" s="833">
        <v>2.0000000000000001E-4</v>
      </c>
      <c r="C138" s="834" t="s">
        <v>1442</v>
      </c>
      <c r="D138" s="787">
        <v>140</v>
      </c>
      <c r="E138" s="1015" t="s">
        <v>1014</v>
      </c>
      <c r="F138" s="757">
        <v>2.0000000000000001E-4</v>
      </c>
    </row>
    <row customHeight="1" ht="11.25" r="139" spans="1:6" x14ac:dyDescent="0.2">
      <c r="A139" s="279" t="s">
        <v>66</v>
      </c>
      <c r="B139" s="833">
        <v>500</v>
      </c>
      <c r="C139" s="834" t="s">
        <v>1442</v>
      </c>
      <c r="D139" s="787">
        <v>5000</v>
      </c>
      <c r="E139" s="1015" t="s">
        <v>1439</v>
      </c>
      <c r="F139" s="757">
        <v>500</v>
      </c>
    </row>
    <row customHeight="1" ht="11.25" r="140" spans="1:6" x14ac:dyDescent="0.2">
      <c r="A140" s="279" t="s">
        <v>65</v>
      </c>
      <c r="B140" s="833">
        <v>640</v>
      </c>
      <c r="C140" s="834" t="s">
        <v>1442</v>
      </c>
      <c r="D140" s="787">
        <v>2500</v>
      </c>
      <c r="E140" s="1015" t="s">
        <v>1439</v>
      </c>
      <c r="F140" s="757">
        <v>640</v>
      </c>
    </row>
    <row customHeight="1" ht="11.25" r="141" spans="1:6" x14ac:dyDescent="0.2">
      <c r="A141" s="279" t="s">
        <v>825</v>
      </c>
      <c r="B141" s="833">
        <v>640</v>
      </c>
      <c r="C141" s="834" t="s">
        <v>1442</v>
      </c>
      <c r="D141" s="787">
        <v>2500</v>
      </c>
      <c r="E141" s="1015" t="s">
        <v>1014</v>
      </c>
      <c r="F141" s="757">
        <v>640</v>
      </c>
    </row>
    <row customHeight="1" ht="11.25" r="142" spans="1:6" x14ac:dyDescent="0.2">
      <c r="A142" s="279" t="s">
        <v>868</v>
      </c>
      <c r="B142" s="833">
        <v>110</v>
      </c>
      <c r="C142" s="834" t="s">
        <v>1442</v>
      </c>
      <c r="D142" s="787">
        <v>24500</v>
      </c>
      <c r="E142" s="1015">
        <v>1174.1398086490462</v>
      </c>
      <c r="F142" s="757">
        <v>110</v>
      </c>
    </row>
    <row customHeight="1" ht="11.25" r="143" spans="1:6" x14ac:dyDescent="0.2">
      <c r="A143" s="279" t="s">
        <v>869</v>
      </c>
      <c r="B143" s="833">
        <v>11</v>
      </c>
      <c r="C143" s="834" t="s">
        <v>1442</v>
      </c>
      <c r="D143" s="787">
        <v>50000</v>
      </c>
      <c r="E143" s="1015">
        <v>340449.97663418204</v>
      </c>
      <c r="F143" s="757">
        <v>11</v>
      </c>
    </row>
    <row customHeight="1" ht="11.25" r="144" spans="1:6" x14ac:dyDescent="0.2">
      <c r="A144" s="279" t="s">
        <v>518</v>
      </c>
      <c r="B144" s="833">
        <v>106.62958207144922</v>
      </c>
      <c r="C144" s="834" t="s">
        <v>718</v>
      </c>
      <c r="D144" s="787">
        <v>50000</v>
      </c>
      <c r="E144" s="1015">
        <v>106.62958207144922</v>
      </c>
      <c r="F144" s="757">
        <v>730</v>
      </c>
    </row>
    <row customHeight="1" ht="11.25" r="145" spans="1:6" x14ac:dyDescent="0.2">
      <c r="A145" s="279" t="s">
        <v>519</v>
      </c>
      <c r="B145" s="833">
        <v>47</v>
      </c>
      <c r="C145" s="834" t="s">
        <v>1442</v>
      </c>
      <c r="D145" s="787">
        <v>50000</v>
      </c>
      <c r="E145" s="1015">
        <v>208.89003096783017</v>
      </c>
      <c r="F145" s="757">
        <v>47</v>
      </c>
    </row>
    <row customHeight="1" ht="11.25" r="146" spans="1:6" x14ac:dyDescent="0.2">
      <c r="A146" s="279" t="s">
        <v>520</v>
      </c>
      <c r="B146" s="833">
        <v>1.9</v>
      </c>
      <c r="C146" s="834" t="s">
        <v>1442</v>
      </c>
      <c r="D146" s="787">
        <v>2000</v>
      </c>
      <c r="E146" s="1015" t="s">
        <v>1014</v>
      </c>
      <c r="F146" s="757">
        <v>1.9</v>
      </c>
    </row>
    <row customHeight="1" ht="11.25" r="147" spans="1:6" x14ac:dyDescent="0.2">
      <c r="A147" s="279" t="s">
        <v>521</v>
      </c>
      <c r="B147" s="833">
        <v>4.9000000000000004</v>
      </c>
      <c r="C147" s="834" t="s">
        <v>1442</v>
      </c>
      <c r="D147" s="787">
        <v>1000</v>
      </c>
      <c r="E147" s="1015" t="s">
        <v>1014</v>
      </c>
      <c r="F147" s="757">
        <v>4.9000000000000004</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30</v>
      </c>
      <c r="C149" s="834" t="s">
        <v>1442</v>
      </c>
      <c r="D149" s="787">
        <v>35500</v>
      </c>
      <c r="E149" s="1015" t="s">
        <v>1014</v>
      </c>
      <c r="F149" s="757">
        <v>30</v>
      </c>
    </row>
    <row customHeight="1" ht="11.25" r="150" spans="1:6" x14ac:dyDescent="0.2">
      <c r="A150" s="279" t="s">
        <v>128</v>
      </c>
      <c r="B150" s="833">
        <v>14</v>
      </c>
      <c r="C150" s="834" t="s">
        <v>1442</v>
      </c>
      <c r="D150" s="787">
        <v>50000</v>
      </c>
      <c r="E150" s="1015" t="s">
        <v>1439</v>
      </c>
      <c r="F150" s="757">
        <v>14</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1.1399999999999999</v>
      </c>
      <c r="C152" s="834" t="s">
        <v>1442</v>
      </c>
      <c r="D152" s="787">
        <v>90</v>
      </c>
      <c r="E152" s="1015" t="s">
        <v>1014</v>
      </c>
      <c r="F152" s="757">
        <v>1.1399999999999999</v>
      </c>
    </row>
    <row customHeight="1" ht="11.25" r="153" spans="1:6" x14ac:dyDescent="0.2">
      <c r="A153" s="305" t="s">
        <v>999</v>
      </c>
      <c r="B153" s="833">
        <v>10</v>
      </c>
      <c r="C153" s="834" t="s">
        <v>1442</v>
      </c>
      <c r="D153" s="787">
        <v>50000</v>
      </c>
      <c r="E153" s="1015" t="s">
        <v>1014</v>
      </c>
      <c r="F153" s="757">
        <v>10</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13</v>
      </c>
      <c r="C155" s="834" t="s">
        <v>1442</v>
      </c>
      <c r="D155" s="787">
        <v>50000</v>
      </c>
      <c r="E155" s="1015" t="s">
        <v>1014</v>
      </c>
      <c r="F155" s="757">
        <v>13</v>
      </c>
    </row>
    <row customHeight="1" ht="11.25" r="156" spans="1:6" x14ac:dyDescent="0.2">
      <c r="A156" s="279" t="s">
        <v>522</v>
      </c>
      <c r="B156" s="833">
        <v>27</v>
      </c>
      <c r="C156" s="834" t="s">
        <v>1442</v>
      </c>
      <c r="D156" s="787">
        <v>50000</v>
      </c>
      <c r="E156" s="1015" t="s">
        <v>1014</v>
      </c>
      <c r="F156" s="757">
        <v>27</v>
      </c>
    </row>
    <row customHeight="1" ht="11.25" r="157" spans="1:6" x14ac:dyDescent="0.2">
      <c r="A157" s="279" t="s">
        <v>523</v>
      </c>
      <c r="B157" s="833">
        <v>18.496958233562776</v>
      </c>
      <c r="C157" s="834" t="s">
        <v>718</v>
      </c>
      <c r="D157" s="787">
        <v>34000</v>
      </c>
      <c r="E157" s="1015">
        <v>18.496958233562776</v>
      </c>
      <c r="F157" s="757">
        <v>930</v>
      </c>
    </row>
    <row customHeight="1" ht="11.25" r="158" spans="1:6" x14ac:dyDescent="0.2">
      <c r="A158" s="279" t="s">
        <v>524</v>
      </c>
      <c r="B158" s="833">
        <v>13</v>
      </c>
      <c r="C158" s="834" t="s">
        <v>1442</v>
      </c>
      <c r="D158" s="787">
        <v>5300</v>
      </c>
      <c r="E158" s="1015">
        <v>106000</v>
      </c>
      <c r="F158" s="757">
        <v>13</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7" t="s">
        <v>274</v>
      </c>
      <c r="B173" s="277"/>
      <c r="C173" s="885"/>
      <c r="D173" s="277"/>
      <c r="E173" s="277"/>
      <c r="F173" s="766"/>
    </row>
    <row customHeight="1" ht="11.25" r="174" spans="1:6"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objects="1" saltValue="xLRecTpRFehXC1eis4nXCQ=="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0"/>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1093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5" t="s">
        <v>296</v>
      </c>
      <c r="B1" s="1666"/>
      <c r="C1" s="1666"/>
      <c r="D1" s="1666"/>
      <c r="E1" s="1666"/>
      <c r="F1" s="1628"/>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7" t="s">
        <v>654</v>
      </c>
      <c r="B4" s="1663" t="s">
        <v>764</v>
      </c>
      <c r="C4" s="1005"/>
      <c r="D4" s="1006" t="s">
        <v>270</v>
      </c>
      <c r="E4" s="1008" t="s">
        <v>588</v>
      </c>
      <c r="F4" s="1009" t="s">
        <v>188</v>
      </c>
      <c r="G4" s="297"/>
    </row>
    <row customFormat="1" customHeight="1" ht="15.75" r="5" s="278" spans="1:7" thickBot="1" x14ac:dyDescent="0.3">
      <c r="A5" s="1668"/>
      <c r="B5" s="1664"/>
      <c r="C5" s="1010" t="s">
        <v>526</v>
      </c>
      <c r="D5" s="1011" t="s">
        <v>220</v>
      </c>
      <c r="E5" s="1012" t="s">
        <v>767</v>
      </c>
      <c r="F5" s="1013" t="s">
        <v>423</v>
      </c>
      <c r="G5" s="297"/>
    </row>
    <row customFormat="1" customHeight="1" ht="11.25" r="6" s="278" spans="1:7" x14ac:dyDescent="0.2">
      <c r="A6" s="309" t="s">
        <v>589</v>
      </c>
      <c r="B6" s="827">
        <v>200</v>
      </c>
      <c r="C6" s="828" t="s">
        <v>283</v>
      </c>
      <c r="D6" s="783">
        <v>200</v>
      </c>
      <c r="E6" s="1014">
        <v>3900</v>
      </c>
      <c r="F6" s="754">
        <v>320</v>
      </c>
    </row>
    <row customFormat="1" customHeight="1" ht="11.25" r="7" s="278" spans="1:7" x14ac:dyDescent="0.2">
      <c r="A7" s="279" t="s">
        <v>590</v>
      </c>
      <c r="B7" s="833">
        <v>300</v>
      </c>
      <c r="C7" s="834" t="s">
        <v>1442</v>
      </c>
      <c r="D7" s="787">
        <v>1965</v>
      </c>
      <c r="E7" s="1015" t="s">
        <v>1439</v>
      </c>
      <c r="F7" s="757">
        <v>300</v>
      </c>
    </row>
    <row customFormat="1" customHeight="1" ht="11.25" r="8" s="278" spans="1:7" x14ac:dyDescent="0.2">
      <c r="A8" s="279" t="s">
        <v>591</v>
      </c>
      <c r="B8" s="833">
        <v>15000</v>
      </c>
      <c r="C8" s="834" t="s">
        <v>1442</v>
      </c>
      <c r="D8" s="787">
        <v>50000</v>
      </c>
      <c r="E8" s="1015">
        <v>622402054.16688001</v>
      </c>
      <c r="F8" s="757">
        <v>15000</v>
      </c>
    </row>
    <row customFormat="1" customHeight="1" ht="11.25" r="9" s="278" spans="1:7" x14ac:dyDescent="0.2">
      <c r="A9" s="279" t="s">
        <v>592</v>
      </c>
      <c r="B9" s="833">
        <v>1.3</v>
      </c>
      <c r="C9" s="834" t="s">
        <v>1442</v>
      </c>
      <c r="D9" s="787">
        <v>8.5</v>
      </c>
      <c r="E9" s="1015" t="s">
        <v>1014</v>
      </c>
      <c r="F9" s="757">
        <v>1.3</v>
      </c>
    </row>
    <row customFormat="1" customHeight="1" ht="11.25" r="10" s="278" spans="1:7" x14ac:dyDescent="0.2">
      <c r="A10" s="279" t="s">
        <v>171</v>
      </c>
      <c r="B10" s="833">
        <v>1800</v>
      </c>
      <c r="C10" s="834" t="s">
        <v>1442</v>
      </c>
      <c r="D10" s="787">
        <v>50000</v>
      </c>
      <c r="E10" s="1015" t="s">
        <v>1014</v>
      </c>
      <c r="F10" s="757">
        <v>1800</v>
      </c>
    </row>
    <row customFormat="1" customHeight="1" ht="11.25" r="11" s="278" spans="1:7" x14ac:dyDescent="0.2">
      <c r="A11" s="305" t="s">
        <v>172</v>
      </c>
      <c r="B11" s="833">
        <v>160</v>
      </c>
      <c r="C11" s="834" t="s">
        <v>1442</v>
      </c>
      <c r="D11" s="787">
        <v>50000</v>
      </c>
      <c r="E11" s="1015" t="s">
        <v>1014</v>
      </c>
      <c r="F11" s="757">
        <v>160</v>
      </c>
    </row>
    <row customFormat="1" customHeight="1" ht="11.25" r="12" s="278" spans="1:7" x14ac:dyDescent="0.2">
      <c r="A12" s="305" t="s">
        <v>103</v>
      </c>
      <c r="B12" s="833">
        <v>98</v>
      </c>
      <c r="C12" s="834" t="s">
        <v>1442</v>
      </c>
      <c r="D12" s="787">
        <v>50000</v>
      </c>
      <c r="E12" s="1015" t="s">
        <v>1014</v>
      </c>
      <c r="F12" s="757">
        <v>98</v>
      </c>
    </row>
    <row customFormat="1" customHeight="1" ht="11.25" r="13" s="278" spans="1:7" x14ac:dyDescent="0.2">
      <c r="A13" s="279" t="s">
        <v>593</v>
      </c>
      <c r="B13" s="833">
        <v>0.18</v>
      </c>
      <c r="C13" s="834" t="s">
        <v>1442</v>
      </c>
      <c r="D13" s="787">
        <v>21.5</v>
      </c>
      <c r="E13" s="1015">
        <v>43</v>
      </c>
      <c r="F13" s="757">
        <v>0.18</v>
      </c>
    </row>
    <row customFormat="1" customHeight="1" ht="11.25" r="14" s="278" spans="1:7" x14ac:dyDescent="0.2">
      <c r="A14" s="279" t="s">
        <v>594</v>
      </c>
      <c r="B14" s="833">
        <v>180</v>
      </c>
      <c r="C14" s="834" t="s">
        <v>1442</v>
      </c>
      <c r="D14" s="787">
        <v>50000</v>
      </c>
      <c r="E14" s="1015" t="s">
        <v>1014</v>
      </c>
      <c r="F14" s="757">
        <v>180</v>
      </c>
    </row>
    <row customFormat="1" customHeight="1" ht="11.25" r="15" s="278" spans="1:7" x14ac:dyDescent="0.2">
      <c r="A15" s="279" t="s">
        <v>731</v>
      </c>
      <c r="B15" s="833">
        <v>69</v>
      </c>
      <c r="C15" s="834" t="s">
        <v>1442</v>
      </c>
      <c r="D15" s="787">
        <v>50000</v>
      </c>
      <c r="E15" s="1015" t="s">
        <v>1014</v>
      </c>
      <c r="F15" s="757">
        <v>69</v>
      </c>
    </row>
    <row customFormat="1" customHeight="1" ht="11.25" r="16" s="278" spans="1:7" x14ac:dyDescent="0.2">
      <c r="A16" s="279" t="s">
        <v>104</v>
      </c>
      <c r="B16" s="833">
        <v>330</v>
      </c>
      <c r="C16" s="834" t="s">
        <v>1442</v>
      </c>
      <c r="D16" s="787">
        <v>17500</v>
      </c>
      <c r="E16" s="1015" t="s">
        <v>1014</v>
      </c>
      <c r="F16" s="757">
        <v>330</v>
      </c>
    </row>
    <row customFormat="1" customHeight="1" ht="11.25" r="17" s="278" spans="1:6" x14ac:dyDescent="0.2">
      <c r="A17" s="279" t="s">
        <v>732</v>
      </c>
      <c r="B17" s="833">
        <v>2000</v>
      </c>
      <c r="C17" s="834" t="s">
        <v>1442</v>
      </c>
      <c r="D17" s="787">
        <v>50000</v>
      </c>
      <c r="E17" s="1015" t="s">
        <v>1014</v>
      </c>
      <c r="F17" s="757">
        <v>2000</v>
      </c>
    </row>
    <row customFormat="1" customHeight="1" ht="11.25" r="18" s="278" spans="1:6" x14ac:dyDescent="0.2">
      <c r="A18" s="279" t="s">
        <v>1245</v>
      </c>
      <c r="B18" s="833">
        <v>2.8</v>
      </c>
      <c r="C18" s="834" t="s">
        <v>1442</v>
      </c>
      <c r="D18" s="787">
        <v>1900</v>
      </c>
      <c r="E18" s="1015" t="s">
        <v>1014</v>
      </c>
      <c r="F18" s="757">
        <v>2.8</v>
      </c>
    </row>
    <row customFormat="1" customHeight="1" ht="11.25" r="19" s="278" spans="1:6" x14ac:dyDescent="0.2">
      <c r="A19" s="279" t="s">
        <v>733</v>
      </c>
      <c r="B19" s="833">
        <v>1700</v>
      </c>
      <c r="C19" s="834" t="s">
        <v>1442</v>
      </c>
      <c r="D19" s="787">
        <v>20000</v>
      </c>
      <c r="E19" s="1015">
        <v>2250.3937370979761</v>
      </c>
      <c r="F19" s="757">
        <v>1700</v>
      </c>
    </row>
    <row customFormat="1" customHeight="1" ht="11.25" r="20" s="278" spans="1:6" x14ac:dyDescent="0.2">
      <c r="A20" s="279" t="s">
        <v>734</v>
      </c>
      <c r="B20" s="833">
        <v>4.7</v>
      </c>
      <c r="C20" s="834" t="s">
        <v>283</v>
      </c>
      <c r="D20" s="787">
        <v>4.7</v>
      </c>
      <c r="E20" s="1015" t="s">
        <v>1014</v>
      </c>
      <c r="F20" s="757">
        <v>300</v>
      </c>
    </row>
    <row customFormat="1" customHeight="1" ht="11.25" r="21" s="278" spans="1:6" x14ac:dyDescent="0.2">
      <c r="A21" s="279" t="s">
        <v>735</v>
      </c>
      <c r="B21" s="833">
        <v>0.8</v>
      </c>
      <c r="C21" s="834" t="s">
        <v>283</v>
      </c>
      <c r="D21" s="787">
        <v>0.8</v>
      </c>
      <c r="E21" s="1015" t="s">
        <v>1014</v>
      </c>
      <c r="F21" s="757">
        <v>300</v>
      </c>
    </row>
    <row customFormat="1" customHeight="1" ht="11.25" r="22" s="278" spans="1:6" x14ac:dyDescent="0.2">
      <c r="A22" s="279" t="s">
        <v>736</v>
      </c>
      <c r="B22" s="833">
        <v>0.75</v>
      </c>
      <c r="C22" s="834" t="s">
        <v>283</v>
      </c>
      <c r="D22" s="787">
        <v>0.75</v>
      </c>
      <c r="E22" s="1015" t="s">
        <v>1014</v>
      </c>
      <c r="F22" s="757">
        <v>300</v>
      </c>
    </row>
    <row customFormat="1" customHeight="1" ht="11.25" r="23" s="278" spans="1:6" x14ac:dyDescent="0.2">
      <c r="A23" s="279" t="s">
        <v>737</v>
      </c>
      <c r="B23" s="833">
        <v>0.12999999999999998</v>
      </c>
      <c r="C23" s="834" t="s">
        <v>283</v>
      </c>
      <c r="D23" s="787">
        <v>0.12999999999999998</v>
      </c>
      <c r="E23" s="1015" t="s">
        <v>1014</v>
      </c>
      <c r="F23" s="757">
        <v>300</v>
      </c>
    </row>
    <row customFormat="1" customHeight="1" ht="11.25" r="24" s="278" spans="1:6" x14ac:dyDescent="0.2">
      <c r="A24" s="279" t="s">
        <v>738</v>
      </c>
      <c r="B24" s="833">
        <v>0.4</v>
      </c>
      <c r="C24" s="834" t="s">
        <v>283</v>
      </c>
      <c r="D24" s="787">
        <v>0.4</v>
      </c>
      <c r="E24" s="1015" t="s">
        <v>1014</v>
      </c>
      <c r="F24" s="757">
        <v>300</v>
      </c>
    </row>
    <row customFormat="1" customHeight="1" ht="11.25" r="25" s="278" spans="1:6" x14ac:dyDescent="0.2">
      <c r="A25" s="279" t="s">
        <v>136</v>
      </c>
      <c r="B25" s="833">
        <v>35</v>
      </c>
      <c r="C25" s="834" t="s">
        <v>1442</v>
      </c>
      <c r="D25" s="787">
        <v>50000</v>
      </c>
      <c r="E25" s="1015" t="s">
        <v>1014</v>
      </c>
      <c r="F25" s="757">
        <v>35</v>
      </c>
    </row>
    <row customFormat="1" customHeight="1" ht="11.25" r="26" s="278" spans="1:6" x14ac:dyDescent="0.2">
      <c r="A26" s="279" t="s">
        <v>243</v>
      </c>
      <c r="B26" s="833">
        <v>5</v>
      </c>
      <c r="C26" s="834" t="s">
        <v>283</v>
      </c>
      <c r="D26" s="787">
        <v>5</v>
      </c>
      <c r="E26" s="1015" t="s">
        <v>1439</v>
      </c>
      <c r="F26" s="757">
        <v>26</v>
      </c>
    </row>
    <row customFormat="1" customHeight="1" ht="11.25" r="27" s="278" spans="1:6" x14ac:dyDescent="0.2">
      <c r="A27" s="279" t="s">
        <v>137</v>
      </c>
      <c r="B27" s="833">
        <v>175.65607394552634</v>
      </c>
      <c r="C27" s="834" t="s">
        <v>718</v>
      </c>
      <c r="D27" s="787">
        <v>3600</v>
      </c>
      <c r="E27" s="1015">
        <v>175.65607394552634</v>
      </c>
      <c r="F27" s="757">
        <v>23800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27</v>
      </c>
      <c r="C29" s="834" t="s">
        <v>1442</v>
      </c>
      <c r="D29" s="787">
        <v>135</v>
      </c>
      <c r="E29" s="1015" t="s">
        <v>1014</v>
      </c>
      <c r="F29" s="757">
        <v>27</v>
      </c>
    </row>
    <row customFormat="1" customHeight="1" ht="11.25" r="30" s="278" spans="1:6" x14ac:dyDescent="0.2">
      <c r="A30" s="279" t="s">
        <v>139</v>
      </c>
      <c r="B30" s="833">
        <v>34000</v>
      </c>
      <c r="C30" s="834" t="s">
        <v>1442</v>
      </c>
      <c r="D30" s="787">
        <v>50000</v>
      </c>
      <c r="E30" s="1015" t="s">
        <v>1014</v>
      </c>
      <c r="F30" s="757">
        <v>34000</v>
      </c>
    </row>
    <row customFormat="1" customHeight="1" ht="11.25" r="31" s="278" spans="1:6" x14ac:dyDescent="0.2">
      <c r="A31" s="279" t="s">
        <v>140</v>
      </c>
      <c r="B31" s="833">
        <v>114.99301190674856</v>
      </c>
      <c r="C31" s="834" t="s">
        <v>718</v>
      </c>
      <c r="D31" s="787">
        <v>50000</v>
      </c>
      <c r="E31" s="1015">
        <v>114.99301190674856</v>
      </c>
      <c r="F31" s="757">
        <v>3100</v>
      </c>
    </row>
    <row customFormat="1" customHeight="1" ht="11.25" r="32" s="278" spans="1:6" x14ac:dyDescent="0.2">
      <c r="A32" s="279" t="s">
        <v>141</v>
      </c>
      <c r="B32" s="833">
        <v>1100</v>
      </c>
      <c r="C32" s="834" t="s">
        <v>1442</v>
      </c>
      <c r="D32" s="787">
        <v>5100</v>
      </c>
      <c r="E32" s="1015" t="s">
        <v>1014</v>
      </c>
      <c r="F32" s="757">
        <v>1100</v>
      </c>
    </row>
    <row customFormat="1" customHeight="1" ht="11.25" r="33" s="278" spans="1:6" x14ac:dyDescent="0.2">
      <c r="A33" s="279" t="s">
        <v>142</v>
      </c>
      <c r="B33" s="833">
        <v>38</v>
      </c>
      <c r="C33" s="834" t="s">
        <v>1442</v>
      </c>
      <c r="D33" s="787">
        <v>50000</v>
      </c>
      <c r="E33" s="1015">
        <v>406.594108187725</v>
      </c>
      <c r="F33" s="757">
        <v>38</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109.78360683200988</v>
      </c>
      <c r="C35" s="834" t="s">
        <v>718</v>
      </c>
      <c r="D35" s="787">
        <v>5200</v>
      </c>
      <c r="E35" s="1015">
        <v>109.78360683200988</v>
      </c>
      <c r="F35" s="757">
        <v>12000</v>
      </c>
    </row>
    <row customFormat="1" customHeight="1" ht="11.25" r="36" s="278" spans="1:6" x14ac:dyDescent="0.2">
      <c r="A36" s="279" t="s">
        <v>655</v>
      </c>
      <c r="B36" s="833">
        <v>0.09</v>
      </c>
      <c r="C36" s="834" t="s">
        <v>1442</v>
      </c>
      <c r="D36" s="787">
        <v>25</v>
      </c>
      <c r="E36" s="1015" t="s">
        <v>1014</v>
      </c>
      <c r="F36" s="757">
        <v>0.09</v>
      </c>
    </row>
    <row customFormat="1" customHeight="1" ht="11.25" r="37" s="278" spans="1:6" x14ac:dyDescent="0.2">
      <c r="A37" s="279" t="s">
        <v>145</v>
      </c>
      <c r="B37" s="833">
        <v>459</v>
      </c>
      <c r="C37" s="834" t="s">
        <v>1442</v>
      </c>
      <c r="D37" s="787">
        <v>50000</v>
      </c>
      <c r="E37" s="1015" t="s">
        <v>1014</v>
      </c>
      <c r="F37" s="757">
        <v>459</v>
      </c>
    </row>
    <row customFormat="1" customHeight="1" ht="11.25" r="38" s="278" spans="1:6" x14ac:dyDescent="0.2">
      <c r="A38" s="279" t="s">
        <v>146</v>
      </c>
      <c r="B38" s="833">
        <v>220</v>
      </c>
      <c r="C38" s="834" t="s">
        <v>1442</v>
      </c>
      <c r="D38" s="787">
        <v>500</v>
      </c>
      <c r="E38" s="1015">
        <v>12400.875594724155</v>
      </c>
      <c r="F38" s="757">
        <v>220</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108.3094022043858</v>
      </c>
      <c r="C40" s="834" t="s">
        <v>718</v>
      </c>
      <c r="D40" s="787">
        <v>24000</v>
      </c>
      <c r="E40" s="1015">
        <v>108.3094022043858</v>
      </c>
      <c r="F40" s="757">
        <v>490</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400</v>
      </c>
    </row>
    <row customHeight="1" ht="11.25" r="43" spans="1:6" x14ac:dyDescent="0.2">
      <c r="A43" s="279" t="s">
        <v>653</v>
      </c>
      <c r="B43" s="833">
        <v>16</v>
      </c>
      <c r="C43" s="834" t="s">
        <v>1442</v>
      </c>
      <c r="D43" s="787">
        <v>50000</v>
      </c>
      <c r="E43" s="1015" t="s">
        <v>1014</v>
      </c>
      <c r="F43" s="757">
        <v>16</v>
      </c>
    </row>
    <row customHeight="1" ht="11.25" r="44" spans="1:6" x14ac:dyDescent="0.2">
      <c r="A44" s="279" t="s">
        <v>827</v>
      </c>
      <c r="B44" s="833">
        <v>570</v>
      </c>
      <c r="C44" s="834" t="s">
        <v>1442</v>
      </c>
      <c r="D44" s="787">
        <v>50000</v>
      </c>
      <c r="E44" s="1015" t="s">
        <v>1014</v>
      </c>
      <c r="F44" s="757">
        <v>570</v>
      </c>
    </row>
    <row customHeight="1" ht="11.25" r="45" spans="1:6" x14ac:dyDescent="0.2">
      <c r="A45" s="279" t="s">
        <v>828</v>
      </c>
      <c r="B45" s="833">
        <v>16</v>
      </c>
      <c r="C45" s="834" t="s">
        <v>1442</v>
      </c>
      <c r="D45" s="787">
        <v>50000</v>
      </c>
      <c r="E45" s="1015" t="s">
        <v>1014</v>
      </c>
      <c r="F45" s="757">
        <v>16</v>
      </c>
    </row>
    <row customHeight="1" ht="11.25" r="46" spans="1:6" x14ac:dyDescent="0.2">
      <c r="A46" s="279" t="s">
        <v>149</v>
      </c>
      <c r="B46" s="833">
        <v>1</v>
      </c>
      <c r="C46" s="834" t="s">
        <v>283</v>
      </c>
      <c r="D46" s="787">
        <v>1</v>
      </c>
      <c r="E46" s="1015" t="s">
        <v>1014</v>
      </c>
      <c r="F46" s="757">
        <v>300</v>
      </c>
    </row>
    <row customHeight="1" ht="11.25" r="47" spans="1:6" x14ac:dyDescent="0.2">
      <c r="A47" s="279" t="s">
        <v>150</v>
      </c>
      <c r="B47" s="833">
        <v>120</v>
      </c>
      <c r="C47" s="834" t="s">
        <v>1442</v>
      </c>
      <c r="D47" s="787">
        <v>50000</v>
      </c>
      <c r="E47" s="1015" t="s">
        <v>1014</v>
      </c>
      <c r="F47" s="757">
        <v>120</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520</v>
      </c>
      <c r="C50" s="834" t="s">
        <v>1442</v>
      </c>
      <c r="D50" s="787">
        <v>29850</v>
      </c>
      <c r="E50" s="1015" t="s">
        <v>1014</v>
      </c>
      <c r="F50" s="757">
        <v>520</v>
      </c>
    </row>
    <row customHeight="1" ht="11.25" r="51" spans="1:6" x14ac:dyDescent="0.2">
      <c r="A51" s="279" t="s">
        <v>106</v>
      </c>
      <c r="B51" s="833">
        <v>3000</v>
      </c>
      <c r="C51" s="834" t="s">
        <v>1442</v>
      </c>
      <c r="D51" s="787">
        <v>50000</v>
      </c>
      <c r="E51" s="1015" t="s">
        <v>1014</v>
      </c>
      <c r="F51" s="757">
        <v>3000</v>
      </c>
    </row>
    <row customHeight="1" ht="11.25" r="52" spans="1:6" x14ac:dyDescent="0.2">
      <c r="A52" s="279" t="s">
        <v>153</v>
      </c>
      <c r="B52" s="833">
        <v>1.25</v>
      </c>
      <c r="C52" s="834" t="s">
        <v>283</v>
      </c>
      <c r="D52" s="787">
        <v>1.25</v>
      </c>
      <c r="E52" s="1015" t="s">
        <v>1014</v>
      </c>
      <c r="F52" s="757">
        <v>300</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452.04552384511493</v>
      </c>
      <c r="C54" s="834" t="s">
        <v>718</v>
      </c>
      <c r="D54" s="787">
        <v>50000</v>
      </c>
      <c r="E54" s="1015">
        <v>452.04552384511493</v>
      </c>
      <c r="F54" s="757">
        <v>2900</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100</v>
      </c>
      <c r="C56" s="834" t="s">
        <v>283</v>
      </c>
      <c r="D56" s="787">
        <v>100</v>
      </c>
      <c r="E56" s="1015">
        <v>83377.443722530952</v>
      </c>
      <c r="F56" s="757">
        <v>370</v>
      </c>
    </row>
    <row customHeight="1" ht="11.25" r="57" spans="1:6" x14ac:dyDescent="0.2">
      <c r="A57" s="279" t="s">
        <v>235</v>
      </c>
      <c r="B57" s="833">
        <v>370</v>
      </c>
      <c r="C57" s="834" t="s">
        <v>1442</v>
      </c>
      <c r="D57" s="787">
        <v>50000</v>
      </c>
      <c r="E57" s="1015" t="s">
        <v>1439</v>
      </c>
      <c r="F57" s="757">
        <v>370</v>
      </c>
    </row>
    <row customHeight="1" ht="11.25" r="58" spans="1:6" x14ac:dyDescent="0.2">
      <c r="A58" s="279" t="s">
        <v>236</v>
      </c>
      <c r="B58" s="833">
        <v>110</v>
      </c>
      <c r="C58" s="834" t="s">
        <v>283</v>
      </c>
      <c r="D58" s="787">
        <v>110</v>
      </c>
      <c r="E58" s="1015">
        <v>449.85112140655059</v>
      </c>
      <c r="F58" s="757">
        <v>370</v>
      </c>
    </row>
    <row customHeight="1" ht="11.25" r="59" spans="1:6" x14ac:dyDescent="0.2">
      <c r="A59" s="279" t="s">
        <v>237</v>
      </c>
      <c r="B59" s="833">
        <v>41</v>
      </c>
      <c r="C59" s="834" t="s">
        <v>1442</v>
      </c>
      <c r="D59" s="787">
        <v>1550</v>
      </c>
      <c r="E59" s="1015" t="s">
        <v>1014</v>
      </c>
      <c r="F59" s="757">
        <v>41</v>
      </c>
    </row>
    <row customHeight="1" ht="11.25" r="60" spans="1:6" x14ac:dyDescent="0.2">
      <c r="A60" s="279" t="s">
        <v>375</v>
      </c>
      <c r="B60" s="833">
        <v>0.19</v>
      </c>
      <c r="C60" s="834" t="s">
        <v>1442</v>
      </c>
      <c r="D60" s="787">
        <v>45</v>
      </c>
      <c r="E60" s="1015" t="s">
        <v>1014</v>
      </c>
      <c r="F60" s="757">
        <v>0.19</v>
      </c>
    </row>
    <row customHeight="1" ht="11.25" r="61" spans="1:6" x14ac:dyDescent="0.2">
      <c r="A61" s="279" t="s">
        <v>376</v>
      </c>
      <c r="B61" s="833">
        <v>7</v>
      </c>
      <c r="C61" s="834" t="s">
        <v>1442</v>
      </c>
      <c r="D61" s="787">
        <v>20</v>
      </c>
      <c r="E61" s="1015" t="s">
        <v>1014</v>
      </c>
      <c r="F61" s="757">
        <v>7</v>
      </c>
    </row>
    <row customHeight="1" ht="11.25" r="62" spans="1:6" x14ac:dyDescent="0.2">
      <c r="A62" s="279" t="s">
        <v>377</v>
      </c>
      <c r="B62" s="833">
        <v>1.2999999999999999E-2</v>
      </c>
      <c r="C62" s="834" t="s">
        <v>1442</v>
      </c>
      <c r="D62" s="787">
        <v>2.75</v>
      </c>
      <c r="E62" s="1015" t="s">
        <v>1014</v>
      </c>
      <c r="F62" s="757">
        <v>1.2999999999999999E-2</v>
      </c>
    </row>
    <row customHeight="1" ht="11.25" r="63" spans="1:6" x14ac:dyDescent="0.2">
      <c r="A63" s="279" t="s">
        <v>244</v>
      </c>
      <c r="B63" s="833">
        <v>830</v>
      </c>
      <c r="C63" s="834" t="s">
        <v>1442</v>
      </c>
      <c r="D63" s="787">
        <v>50000</v>
      </c>
      <c r="E63" s="1015">
        <v>1093.4471780092338</v>
      </c>
      <c r="F63" s="757">
        <v>830</v>
      </c>
    </row>
    <row customHeight="1" ht="11.25" r="64" spans="1:6" x14ac:dyDescent="0.2">
      <c r="A64" s="279" t="s">
        <v>245</v>
      </c>
      <c r="B64" s="833">
        <v>182.45621075944572</v>
      </c>
      <c r="C64" s="834" t="s">
        <v>718</v>
      </c>
      <c r="D64" s="787">
        <v>50000</v>
      </c>
      <c r="E64" s="1015">
        <v>182.45621075944572</v>
      </c>
      <c r="F64" s="757">
        <v>38000</v>
      </c>
    </row>
    <row customHeight="1" ht="11.25" r="65" spans="1:6" x14ac:dyDescent="0.2">
      <c r="A65" s="279" t="s">
        <v>307</v>
      </c>
      <c r="B65" s="833">
        <v>3900</v>
      </c>
      <c r="C65" s="834" t="s">
        <v>1442</v>
      </c>
      <c r="D65" s="787">
        <v>15000</v>
      </c>
      <c r="E65" s="1015">
        <v>6624.9382313275155</v>
      </c>
      <c r="F65" s="757">
        <v>3900</v>
      </c>
    </row>
    <row customHeight="1" ht="11.25" r="66" spans="1:6" x14ac:dyDescent="0.2">
      <c r="A66" s="279" t="s">
        <v>308</v>
      </c>
      <c r="B66" s="833">
        <v>1274.1487170213863</v>
      </c>
      <c r="C66" s="834" t="s">
        <v>718</v>
      </c>
      <c r="D66" s="787">
        <v>50000</v>
      </c>
      <c r="E66" s="1015">
        <v>1274.1487170213863</v>
      </c>
      <c r="F66" s="757">
        <v>5500</v>
      </c>
    </row>
    <row customHeight="1" ht="11.25" r="67" spans="1:6" x14ac:dyDescent="0.2">
      <c r="A67" s="279" t="s">
        <v>238</v>
      </c>
      <c r="B67" s="833">
        <v>2600</v>
      </c>
      <c r="C67" s="834" t="s">
        <v>283</v>
      </c>
      <c r="D67" s="787">
        <v>2600</v>
      </c>
      <c r="E67" s="1015">
        <v>6597.0401016888873</v>
      </c>
      <c r="F67" s="757">
        <v>10046</v>
      </c>
    </row>
    <row customHeight="1" ht="11.25" r="68" spans="1:6" x14ac:dyDescent="0.2">
      <c r="A68" s="279" t="s">
        <v>1002</v>
      </c>
      <c r="B68" s="833">
        <v>3</v>
      </c>
      <c r="C68" s="834" t="s">
        <v>283</v>
      </c>
      <c r="D68" s="787">
        <v>3</v>
      </c>
      <c r="E68" s="1015" t="s">
        <v>1014</v>
      </c>
      <c r="F68" s="757">
        <v>670</v>
      </c>
    </row>
    <row customHeight="1" ht="11.25" r="69" spans="1:6" x14ac:dyDescent="0.2">
      <c r="A69" s="279" t="s">
        <v>107</v>
      </c>
      <c r="B69" s="833">
        <v>130</v>
      </c>
      <c r="C69" s="834" t="s">
        <v>1442</v>
      </c>
      <c r="D69" s="787">
        <v>50000</v>
      </c>
      <c r="E69" s="1015" t="s">
        <v>1014</v>
      </c>
      <c r="F69" s="757">
        <v>130</v>
      </c>
    </row>
    <row customHeight="1" ht="11.25" r="70" spans="1:6" x14ac:dyDescent="0.2">
      <c r="A70" s="279" t="s">
        <v>1003</v>
      </c>
      <c r="B70" s="833">
        <v>100</v>
      </c>
      <c r="C70" s="834" t="s">
        <v>283</v>
      </c>
      <c r="D70" s="787">
        <v>100</v>
      </c>
      <c r="E70" s="1015">
        <v>335.36093229801162</v>
      </c>
      <c r="F70" s="757">
        <v>3400</v>
      </c>
    </row>
    <row customHeight="1" ht="11.25" r="71" spans="1:6" x14ac:dyDescent="0.2">
      <c r="A71" s="279" t="s">
        <v>309</v>
      </c>
      <c r="B71" s="833">
        <v>260</v>
      </c>
      <c r="C71" s="834" t="s">
        <v>1442</v>
      </c>
      <c r="D71" s="787">
        <v>50000</v>
      </c>
      <c r="E71" s="1015">
        <v>673.73911756880364</v>
      </c>
      <c r="F71" s="757">
        <v>260</v>
      </c>
    </row>
    <row customHeight="1" ht="11.25" r="72" spans="1:6" x14ac:dyDescent="0.2">
      <c r="A72" s="279" t="s">
        <v>1004</v>
      </c>
      <c r="B72" s="833">
        <v>0.71</v>
      </c>
      <c r="C72" s="834" t="s">
        <v>1442</v>
      </c>
      <c r="D72" s="787">
        <v>97.5</v>
      </c>
      <c r="E72" s="1015" t="s">
        <v>1014</v>
      </c>
      <c r="F72" s="757">
        <v>0.71</v>
      </c>
    </row>
    <row customHeight="1" ht="11.25" r="73" spans="1:6" x14ac:dyDescent="0.2">
      <c r="A73" s="279" t="s">
        <v>1005</v>
      </c>
      <c r="B73" s="833">
        <v>980</v>
      </c>
      <c r="C73" s="834" t="s">
        <v>1442</v>
      </c>
      <c r="D73" s="787">
        <v>50000</v>
      </c>
      <c r="E73" s="1015" t="s">
        <v>1014</v>
      </c>
      <c r="F73" s="757">
        <v>980</v>
      </c>
    </row>
    <row customHeight="1" ht="11.25" r="74" spans="1:6" x14ac:dyDescent="0.2">
      <c r="A74" s="279" t="s">
        <v>1007</v>
      </c>
      <c r="B74" s="833">
        <v>700</v>
      </c>
      <c r="C74" s="834" t="s">
        <v>1442</v>
      </c>
      <c r="D74" s="787">
        <v>4000</v>
      </c>
      <c r="E74" s="1015" t="s">
        <v>1014</v>
      </c>
      <c r="F74" s="757">
        <v>700</v>
      </c>
    </row>
    <row customHeight="1" ht="11.25" r="75" spans="1:6" x14ac:dyDescent="0.2">
      <c r="A75" s="279" t="s">
        <v>1006</v>
      </c>
      <c r="B75" s="833">
        <v>3200</v>
      </c>
      <c r="C75" s="834" t="s">
        <v>1442</v>
      </c>
      <c r="D75" s="787">
        <v>50000</v>
      </c>
      <c r="E75" s="1015" t="s">
        <v>1014</v>
      </c>
      <c r="F75" s="757">
        <v>3200</v>
      </c>
    </row>
    <row customHeight="1" ht="11.25" r="76" spans="1:6" x14ac:dyDescent="0.2">
      <c r="A76" s="305" t="s">
        <v>108</v>
      </c>
      <c r="B76" s="833">
        <v>100</v>
      </c>
      <c r="C76" s="834" t="s">
        <v>1442</v>
      </c>
      <c r="D76" s="787">
        <v>50000</v>
      </c>
      <c r="E76" s="1015" t="s">
        <v>1014</v>
      </c>
      <c r="F76" s="757">
        <v>100</v>
      </c>
    </row>
    <row customHeight="1" ht="11.25" r="77" spans="1:6" x14ac:dyDescent="0.2">
      <c r="A77" s="279" t="s">
        <v>310</v>
      </c>
      <c r="B77" s="833">
        <v>379</v>
      </c>
      <c r="C77" s="834" t="s">
        <v>1442</v>
      </c>
      <c r="D77" s="787">
        <v>50000</v>
      </c>
      <c r="E77" s="1015" t="s">
        <v>1014</v>
      </c>
      <c r="F77" s="757">
        <v>379</v>
      </c>
    </row>
    <row customHeight="1" ht="11.25" r="78" spans="1:6" x14ac:dyDescent="0.2">
      <c r="A78" s="305" t="s">
        <v>109</v>
      </c>
      <c r="B78" s="833">
        <v>110</v>
      </c>
      <c r="C78" s="834" t="s">
        <v>1442</v>
      </c>
      <c r="D78" s="787">
        <v>50000</v>
      </c>
      <c r="E78" s="1015" t="s">
        <v>1014</v>
      </c>
      <c r="F78" s="757">
        <v>110</v>
      </c>
    </row>
    <row customHeight="1" ht="11.25" r="79" spans="1:6" x14ac:dyDescent="0.2">
      <c r="A79" s="305" t="s">
        <v>110</v>
      </c>
      <c r="B79" s="833">
        <v>110</v>
      </c>
      <c r="C79" s="834" t="s">
        <v>1442</v>
      </c>
      <c r="D79" s="787">
        <v>50000</v>
      </c>
      <c r="E79" s="1015" t="s">
        <v>1014</v>
      </c>
      <c r="F79" s="757">
        <v>110</v>
      </c>
    </row>
    <row customHeight="1" ht="11.25" r="80" spans="1:6" x14ac:dyDescent="0.2">
      <c r="A80" s="279" t="s">
        <v>402</v>
      </c>
      <c r="B80" s="833">
        <v>50000</v>
      </c>
      <c r="C80" s="834" t="s">
        <v>283</v>
      </c>
      <c r="D80" s="787">
        <v>50000</v>
      </c>
      <c r="E80" s="1015" t="s">
        <v>1439</v>
      </c>
      <c r="F80" s="757">
        <v>3350000</v>
      </c>
    </row>
    <row customHeight="1" ht="11.25" r="81" spans="1:6" x14ac:dyDescent="0.2">
      <c r="A81" s="279" t="s">
        <v>635</v>
      </c>
      <c r="B81" s="833">
        <v>3.0000000000000001E-3</v>
      </c>
      <c r="C81" s="834" t="s">
        <v>1442</v>
      </c>
      <c r="D81" s="787">
        <v>0.1</v>
      </c>
      <c r="E81" s="1015" t="s">
        <v>1014</v>
      </c>
      <c r="F81" s="757">
        <v>3.0000000000000001E-3</v>
      </c>
    </row>
    <row customHeight="1" ht="11.25" r="82" spans="1:6" x14ac:dyDescent="0.2">
      <c r="A82" s="279" t="s">
        <v>111</v>
      </c>
      <c r="B82" s="833">
        <v>200</v>
      </c>
      <c r="C82" s="834" t="s">
        <v>1442</v>
      </c>
      <c r="D82" s="787">
        <v>21000</v>
      </c>
      <c r="E82" s="1015" t="s">
        <v>1014</v>
      </c>
      <c r="F82" s="757">
        <v>200</v>
      </c>
    </row>
    <row customHeight="1" ht="11.25" r="83" spans="1:6" x14ac:dyDescent="0.2">
      <c r="A83" s="279" t="s">
        <v>384</v>
      </c>
      <c r="B83" s="833">
        <v>3.4000000000000002E-2</v>
      </c>
      <c r="C83" s="834" t="s">
        <v>1442</v>
      </c>
      <c r="D83" s="787">
        <v>162.5</v>
      </c>
      <c r="E83" s="1015" t="s">
        <v>1014</v>
      </c>
      <c r="F83" s="757">
        <v>3.4000000000000002E-2</v>
      </c>
    </row>
    <row customHeight="1" ht="11.25" r="84" spans="1:6" x14ac:dyDescent="0.2">
      <c r="A84" s="279" t="s">
        <v>350</v>
      </c>
      <c r="B84" s="833">
        <v>3.6999999999999998E-2</v>
      </c>
      <c r="C84" s="834" t="s">
        <v>1442</v>
      </c>
      <c r="D84" s="787">
        <v>125</v>
      </c>
      <c r="E84" s="1015" t="s">
        <v>1014</v>
      </c>
      <c r="F84" s="757">
        <v>3.6999999999999998E-2</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140</v>
      </c>
      <c r="C86" s="834" t="s">
        <v>1442</v>
      </c>
      <c r="D86" s="787">
        <v>300</v>
      </c>
      <c r="E86" s="1015">
        <v>75701.315782304358</v>
      </c>
      <c r="F86" s="757">
        <v>140</v>
      </c>
    </row>
    <row customHeight="1" ht="11.25" r="87" spans="1:6" x14ac:dyDescent="0.2">
      <c r="A87" s="279" t="s">
        <v>352</v>
      </c>
      <c r="B87" s="833">
        <v>13</v>
      </c>
      <c r="C87" s="834" t="s">
        <v>1442</v>
      </c>
      <c r="D87" s="787">
        <v>130</v>
      </c>
      <c r="E87" s="1015" t="s">
        <v>1014</v>
      </c>
      <c r="F87" s="757">
        <v>13</v>
      </c>
    </row>
    <row customHeight="1" ht="11.25" r="88" spans="1:6" x14ac:dyDescent="0.2">
      <c r="A88" s="279" t="s">
        <v>353</v>
      </c>
      <c r="B88" s="833">
        <v>300</v>
      </c>
      <c r="C88" s="834" t="s">
        <v>1442</v>
      </c>
      <c r="D88" s="787">
        <v>845</v>
      </c>
      <c r="E88" s="1015">
        <v>1690</v>
      </c>
      <c r="F88" s="757">
        <v>300</v>
      </c>
    </row>
    <row customHeight="1" ht="11.25" r="89" spans="1:6" x14ac:dyDescent="0.2">
      <c r="A89" s="279" t="s">
        <v>112</v>
      </c>
      <c r="B89" s="833">
        <v>21500</v>
      </c>
      <c r="C89" s="834" t="s">
        <v>1442</v>
      </c>
      <c r="D89" s="787">
        <v>50000</v>
      </c>
      <c r="E89" s="1015" t="s">
        <v>1014</v>
      </c>
      <c r="F89" s="757">
        <v>21500</v>
      </c>
    </row>
    <row customHeight="1" ht="11.25" r="90" spans="1:6" x14ac:dyDescent="0.2">
      <c r="A90" s="279" t="s">
        <v>354</v>
      </c>
      <c r="B90" s="833">
        <v>5.2999999999999999E-2</v>
      </c>
      <c r="C90" s="834" t="s">
        <v>1442</v>
      </c>
      <c r="D90" s="787">
        <v>90</v>
      </c>
      <c r="E90" s="1015" t="s">
        <v>1014</v>
      </c>
      <c r="F90" s="757">
        <v>5.2999999999999999E-2</v>
      </c>
    </row>
    <row customHeight="1" ht="11.25" r="91" spans="1:6" x14ac:dyDescent="0.2">
      <c r="A91" s="279" t="s">
        <v>355</v>
      </c>
      <c r="B91" s="833">
        <v>5.2999999999999999E-2</v>
      </c>
      <c r="C91" s="834" t="s">
        <v>1442</v>
      </c>
      <c r="D91" s="787">
        <v>100</v>
      </c>
      <c r="E91" s="1015" t="s">
        <v>1014</v>
      </c>
      <c r="F91" s="757">
        <v>5.2999999999999999E-2</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11</v>
      </c>
      <c r="C93" s="834" t="s">
        <v>1442</v>
      </c>
      <c r="D93" s="787">
        <v>60</v>
      </c>
      <c r="E93" s="1015" t="s">
        <v>1014</v>
      </c>
      <c r="F93" s="757">
        <v>11</v>
      </c>
    </row>
    <row customHeight="1" ht="11.25" r="94" spans="1:6" x14ac:dyDescent="0.2">
      <c r="A94" s="279" t="s">
        <v>378</v>
      </c>
      <c r="B94" s="833">
        <v>0.16</v>
      </c>
      <c r="C94" s="834" t="s">
        <v>1442</v>
      </c>
      <c r="D94" s="787">
        <v>3650</v>
      </c>
      <c r="E94" s="1015" t="s">
        <v>1014</v>
      </c>
      <c r="F94" s="757">
        <v>0.16</v>
      </c>
    </row>
    <row customHeight="1" ht="11.25" r="95" spans="1:6" x14ac:dyDescent="0.2">
      <c r="A95" s="279" t="s">
        <v>357</v>
      </c>
      <c r="B95" s="833">
        <v>100</v>
      </c>
      <c r="C95" s="834" t="s">
        <v>283</v>
      </c>
      <c r="D95" s="787">
        <v>100</v>
      </c>
      <c r="E95" s="1015" t="s">
        <v>1014</v>
      </c>
      <c r="F95" s="757">
        <v>310</v>
      </c>
    </row>
    <row customHeight="1" ht="11.25" r="96" spans="1:6" x14ac:dyDescent="0.2">
      <c r="A96" s="279" t="s">
        <v>113</v>
      </c>
      <c r="B96" s="833">
        <v>50000</v>
      </c>
      <c r="C96" s="834" t="s">
        <v>283</v>
      </c>
      <c r="D96" s="787">
        <v>50000</v>
      </c>
      <c r="E96" s="1015" t="s">
        <v>1014</v>
      </c>
      <c r="F96" s="757">
        <v>137000</v>
      </c>
    </row>
    <row customHeight="1" ht="11.25" r="97" spans="1:6" x14ac:dyDescent="0.2">
      <c r="A97" s="279" t="s">
        <v>358</v>
      </c>
      <c r="B97" s="833">
        <v>9.5000000000000001E-2</v>
      </c>
      <c r="C97" s="834" t="s">
        <v>283</v>
      </c>
      <c r="D97" s="787">
        <v>9.5000000000000001E-2</v>
      </c>
      <c r="E97" s="1015" t="s">
        <v>1014</v>
      </c>
      <c r="F97" s="757">
        <v>300</v>
      </c>
    </row>
    <row customHeight="1" ht="11.25" r="98" spans="1:6" x14ac:dyDescent="0.2">
      <c r="A98" s="279" t="s">
        <v>114</v>
      </c>
      <c r="B98" s="833">
        <v>4300</v>
      </c>
      <c r="C98" s="834" t="s">
        <v>1442</v>
      </c>
      <c r="D98" s="787">
        <v>50000</v>
      </c>
      <c r="E98" s="1015" t="s">
        <v>1014</v>
      </c>
      <c r="F98" s="757">
        <v>4300</v>
      </c>
    </row>
    <row customHeight="1" ht="11.25" r="99" spans="1:6" x14ac:dyDescent="0.2">
      <c r="A99" s="279" t="s">
        <v>359</v>
      </c>
      <c r="B99" s="833">
        <v>29</v>
      </c>
      <c r="C99" s="834" t="s">
        <v>1442</v>
      </c>
      <c r="D99" s="787">
        <v>50000</v>
      </c>
      <c r="E99" s="1015" t="s">
        <v>1014</v>
      </c>
      <c r="F99" s="757">
        <v>29</v>
      </c>
    </row>
    <row customHeight="1" ht="11.25" r="100" spans="1:6" x14ac:dyDescent="0.2">
      <c r="A100" s="279" t="s">
        <v>360</v>
      </c>
      <c r="B100" s="833">
        <v>2.1</v>
      </c>
      <c r="C100" s="834" t="s">
        <v>1442</v>
      </c>
      <c r="D100" s="787">
        <v>50000</v>
      </c>
      <c r="E100" s="1015" t="s">
        <v>1014</v>
      </c>
      <c r="F100" s="757">
        <v>2.1</v>
      </c>
    </row>
    <row customHeight="1" ht="11.25" r="101" spans="1:6" x14ac:dyDescent="0.2">
      <c r="A101" s="279" t="s">
        <v>361</v>
      </c>
      <c r="B101" s="833">
        <v>0.7</v>
      </c>
      <c r="C101" s="834" t="s">
        <v>1442</v>
      </c>
      <c r="D101" s="787">
        <v>50</v>
      </c>
      <c r="E101" s="1015" t="s">
        <v>1014</v>
      </c>
      <c r="F101" s="757">
        <v>0.7</v>
      </c>
    </row>
    <row customHeight="1" ht="11.25" r="102" spans="1:6" x14ac:dyDescent="0.2">
      <c r="A102" s="279" t="s">
        <v>363</v>
      </c>
      <c r="B102" s="833">
        <v>50000</v>
      </c>
      <c r="C102" s="834" t="s">
        <v>283</v>
      </c>
      <c r="D102" s="787">
        <v>50000</v>
      </c>
      <c r="E102" s="1015">
        <v>223000000</v>
      </c>
      <c r="F102" s="757">
        <v>200000</v>
      </c>
    </row>
    <row customHeight="1" ht="11.25" r="103" spans="1:6" x14ac:dyDescent="0.2">
      <c r="A103" s="279" t="s">
        <v>364</v>
      </c>
      <c r="B103" s="833">
        <v>2200</v>
      </c>
      <c r="C103" s="834" t="s">
        <v>1442</v>
      </c>
      <c r="D103" s="787">
        <v>13000</v>
      </c>
      <c r="E103" s="1015">
        <v>19000000</v>
      </c>
      <c r="F103" s="757">
        <v>2200</v>
      </c>
    </row>
    <row customHeight="1" ht="11.25" r="104" spans="1:6" x14ac:dyDescent="0.2">
      <c r="A104" s="279" t="s">
        <v>365</v>
      </c>
      <c r="B104" s="833">
        <v>9.9000000000000005E-2</v>
      </c>
      <c r="C104" s="834" t="s">
        <v>1442</v>
      </c>
      <c r="D104" s="787">
        <v>50000</v>
      </c>
      <c r="E104" s="1015" t="s">
        <v>1014</v>
      </c>
      <c r="F104" s="757">
        <v>9.9000000000000005E-2</v>
      </c>
    </row>
    <row customHeight="1" ht="11.25" r="105" spans="1:6" x14ac:dyDescent="0.2">
      <c r="A105" s="279" t="s">
        <v>366</v>
      </c>
      <c r="B105" s="833">
        <v>1800</v>
      </c>
      <c r="C105" s="834" t="s">
        <v>283</v>
      </c>
      <c r="D105" s="787">
        <v>1800</v>
      </c>
      <c r="E105" s="1015">
        <v>31043.943756596891</v>
      </c>
      <c r="F105" s="757">
        <v>6500</v>
      </c>
    </row>
    <row customHeight="1" ht="11.25" r="106" spans="1:6" x14ac:dyDescent="0.2">
      <c r="A106" s="279" t="s">
        <v>362</v>
      </c>
      <c r="B106" s="833">
        <v>8500</v>
      </c>
      <c r="C106" s="834" t="s">
        <v>1442</v>
      </c>
      <c r="D106" s="787">
        <v>50000</v>
      </c>
      <c r="E106" s="1015">
        <v>76060.351513941452</v>
      </c>
      <c r="F106" s="757">
        <v>8500</v>
      </c>
    </row>
    <row customHeight="1" ht="11.25" r="107" spans="1:6" x14ac:dyDescent="0.2">
      <c r="A107" s="279" t="s">
        <v>631</v>
      </c>
      <c r="B107" s="833">
        <v>37</v>
      </c>
      <c r="C107" s="834" t="s">
        <v>1442</v>
      </c>
      <c r="D107" s="787">
        <v>100</v>
      </c>
      <c r="E107" s="1015">
        <v>25800</v>
      </c>
      <c r="F107" s="757">
        <v>37</v>
      </c>
    </row>
    <row customHeight="1" ht="11.25" r="108" spans="1:6" x14ac:dyDescent="0.2">
      <c r="A108" s="279" t="s">
        <v>632</v>
      </c>
      <c r="B108" s="833">
        <v>42</v>
      </c>
      <c r="C108" s="834" t="s">
        <v>1442</v>
      </c>
      <c r="D108" s="787">
        <v>100</v>
      </c>
      <c r="E108" s="1015">
        <v>24600</v>
      </c>
      <c r="F108" s="757">
        <v>42</v>
      </c>
    </row>
    <row customHeight="1" ht="11.25" r="109" spans="1:6" x14ac:dyDescent="0.2">
      <c r="A109" s="279" t="s">
        <v>506</v>
      </c>
      <c r="B109" s="833">
        <v>7200</v>
      </c>
      <c r="C109" s="834" t="s">
        <v>1442</v>
      </c>
      <c r="D109" s="787">
        <v>50000</v>
      </c>
      <c r="E109" s="1015" t="s">
        <v>1014</v>
      </c>
      <c r="F109" s="757">
        <v>7200</v>
      </c>
    </row>
    <row customHeight="1" ht="11.25" r="110" spans="1:6" x14ac:dyDescent="0.2">
      <c r="A110" s="279" t="s">
        <v>507</v>
      </c>
      <c r="B110" s="833">
        <v>210</v>
      </c>
      <c r="C110" s="834" t="s">
        <v>283</v>
      </c>
      <c r="D110" s="787">
        <v>210</v>
      </c>
      <c r="E110" s="1015">
        <v>28777.562790660297</v>
      </c>
      <c r="F110" s="757">
        <v>770</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2000</v>
      </c>
      <c r="C112" s="834" t="s">
        <v>1442</v>
      </c>
      <c r="D112" s="787">
        <v>50000</v>
      </c>
      <c r="E112" s="1015" t="s">
        <v>1439</v>
      </c>
      <c r="F112" s="757">
        <v>2000</v>
      </c>
    </row>
    <row customHeight="1" ht="11.25" r="113" spans="1:6" x14ac:dyDescent="0.2">
      <c r="A113" s="305" t="s">
        <v>116</v>
      </c>
      <c r="B113" s="833">
        <v>160</v>
      </c>
      <c r="C113" s="834" t="s">
        <v>1442</v>
      </c>
      <c r="D113" s="787">
        <v>50000</v>
      </c>
      <c r="E113" s="1015" t="s">
        <v>1014</v>
      </c>
      <c r="F113" s="757">
        <v>160</v>
      </c>
    </row>
    <row customHeight="1" ht="11.25" r="114" spans="1:6" x14ac:dyDescent="0.2">
      <c r="A114" s="305" t="s">
        <v>117</v>
      </c>
      <c r="B114" s="833">
        <v>640</v>
      </c>
      <c r="C114" s="834" t="s">
        <v>1442</v>
      </c>
      <c r="D114" s="787">
        <v>50000</v>
      </c>
      <c r="E114" s="1015" t="s">
        <v>1439</v>
      </c>
      <c r="F114" s="757">
        <v>640</v>
      </c>
    </row>
    <row customHeight="1" ht="11.25" r="115" spans="1:6" x14ac:dyDescent="0.2">
      <c r="A115" s="305" t="s">
        <v>118</v>
      </c>
      <c r="B115" s="833">
        <v>380</v>
      </c>
      <c r="C115" s="834" t="s">
        <v>1442</v>
      </c>
      <c r="D115" s="787">
        <v>50000</v>
      </c>
      <c r="E115" s="1015" t="s">
        <v>1014</v>
      </c>
      <c r="F115" s="757">
        <v>380</v>
      </c>
    </row>
    <row customHeight="1" ht="11.25" r="116" spans="1:6" x14ac:dyDescent="0.2">
      <c r="A116" s="305" t="s">
        <v>119</v>
      </c>
      <c r="B116" s="833">
        <v>410</v>
      </c>
      <c r="C116" s="834" t="s">
        <v>1442</v>
      </c>
      <c r="D116" s="787">
        <v>50000</v>
      </c>
      <c r="E116" s="1015" t="s">
        <v>1014</v>
      </c>
      <c r="F116" s="757">
        <v>410</v>
      </c>
    </row>
    <row customHeight="1" ht="11.25" r="117" spans="1:6" x14ac:dyDescent="0.2">
      <c r="A117" s="279" t="s">
        <v>508</v>
      </c>
      <c r="B117" s="833">
        <v>13</v>
      </c>
      <c r="C117" s="834" t="s">
        <v>1442</v>
      </c>
      <c r="D117" s="787">
        <v>5900</v>
      </c>
      <c r="E117" s="1015" t="s">
        <v>1014</v>
      </c>
      <c r="F117" s="757">
        <v>13</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5000</v>
      </c>
      <c r="C119" s="834" t="s">
        <v>1442</v>
      </c>
      <c r="D119" s="787">
        <v>50000</v>
      </c>
      <c r="E119" s="1015" t="s">
        <v>1014</v>
      </c>
      <c r="F119" s="757">
        <v>5000</v>
      </c>
    </row>
    <row customHeight="1" ht="11.25" r="120" spans="1:6" x14ac:dyDescent="0.2">
      <c r="A120" s="279" t="s">
        <v>509</v>
      </c>
      <c r="B120" s="833">
        <v>300</v>
      </c>
      <c r="C120" s="834" t="s">
        <v>1442</v>
      </c>
      <c r="D120" s="787">
        <v>408</v>
      </c>
      <c r="E120" s="1015" t="s">
        <v>1439</v>
      </c>
      <c r="F120" s="757">
        <v>300</v>
      </c>
    </row>
    <row customHeight="1" ht="11.25" r="121" spans="1:6" x14ac:dyDescent="0.2">
      <c r="A121" s="279" t="s">
        <v>510</v>
      </c>
      <c r="B121" s="833">
        <v>300</v>
      </c>
      <c r="C121" s="834" t="s">
        <v>1442</v>
      </c>
      <c r="D121" s="787">
        <v>50000</v>
      </c>
      <c r="E121" s="1015" t="s">
        <v>1014</v>
      </c>
      <c r="F121" s="757">
        <v>300</v>
      </c>
    </row>
    <row customHeight="1" ht="11.25" r="122" spans="1:6" x14ac:dyDescent="0.2">
      <c r="A122" s="279" t="s">
        <v>379</v>
      </c>
      <c r="B122" s="833">
        <v>2</v>
      </c>
      <c r="C122" s="834" t="s">
        <v>1442</v>
      </c>
      <c r="D122" s="787">
        <v>21.5</v>
      </c>
      <c r="E122" s="1015" t="s">
        <v>1014</v>
      </c>
      <c r="F122" s="757">
        <v>2</v>
      </c>
    </row>
    <row customHeight="1" ht="11.25" r="123" spans="1:6" x14ac:dyDescent="0.2">
      <c r="A123" s="279" t="s">
        <v>121</v>
      </c>
      <c r="B123" s="833">
        <v>425</v>
      </c>
      <c r="C123" s="834" t="s">
        <v>1442</v>
      </c>
      <c r="D123" s="787">
        <v>50000</v>
      </c>
      <c r="E123" s="1015" t="s">
        <v>1014</v>
      </c>
      <c r="F123" s="757">
        <v>425</v>
      </c>
    </row>
    <row customHeight="1" ht="11.25" r="124" spans="1:6" x14ac:dyDescent="0.2">
      <c r="A124" s="279" t="s">
        <v>511</v>
      </c>
      <c r="B124" s="833">
        <v>67.5</v>
      </c>
      <c r="C124" s="834" t="s">
        <v>283</v>
      </c>
      <c r="D124" s="787">
        <v>67.5</v>
      </c>
      <c r="E124" s="1015">
        <v>135</v>
      </c>
      <c r="F124" s="757">
        <v>300</v>
      </c>
    </row>
    <row customHeight="1" ht="11.25" r="125" spans="1:6" x14ac:dyDescent="0.2">
      <c r="A125" s="279" t="s">
        <v>512</v>
      </c>
      <c r="B125" s="833">
        <v>20</v>
      </c>
      <c r="C125" s="834" t="s">
        <v>1442</v>
      </c>
      <c r="D125" s="787">
        <v>50000</v>
      </c>
      <c r="E125" s="1015" t="s">
        <v>1014</v>
      </c>
      <c r="F125" s="757">
        <v>20</v>
      </c>
    </row>
    <row customHeight="1" ht="11.25" r="126" spans="1:6" x14ac:dyDescent="0.2">
      <c r="A126" s="279" t="s">
        <v>867</v>
      </c>
      <c r="B126" s="833">
        <v>1</v>
      </c>
      <c r="C126" s="834" t="s">
        <v>1442</v>
      </c>
      <c r="D126" s="787">
        <v>50000</v>
      </c>
      <c r="E126" s="1015" t="s">
        <v>1014</v>
      </c>
      <c r="F126" s="757">
        <v>1</v>
      </c>
    </row>
    <row customHeight="1" ht="11.25" r="127" spans="1:6" x14ac:dyDescent="0.2">
      <c r="A127" s="279" t="s">
        <v>122</v>
      </c>
      <c r="B127" s="833">
        <v>80</v>
      </c>
      <c r="C127" s="834" t="s">
        <v>1442</v>
      </c>
      <c r="D127" s="787">
        <v>3100</v>
      </c>
      <c r="E127" s="1015" t="s">
        <v>1014</v>
      </c>
      <c r="F127" s="757">
        <v>80</v>
      </c>
    </row>
    <row customHeight="1" ht="11.25" r="128" spans="1:6" x14ac:dyDescent="0.2">
      <c r="A128" s="279" t="s">
        <v>513</v>
      </c>
      <c r="B128" s="833">
        <v>110</v>
      </c>
      <c r="C128" s="834" t="s">
        <v>283</v>
      </c>
      <c r="D128" s="787">
        <v>110</v>
      </c>
      <c r="E128" s="1015">
        <v>310000</v>
      </c>
      <c r="F128" s="757">
        <v>290</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50000</v>
      </c>
      <c r="C130" s="834" t="s">
        <v>283</v>
      </c>
      <c r="D130" s="787">
        <v>50000</v>
      </c>
      <c r="E130" s="1015" t="s">
        <v>1439</v>
      </c>
      <c r="F130" s="757">
        <v>180000</v>
      </c>
    </row>
    <row customHeight="1" ht="11.25" r="131" spans="1:6" x14ac:dyDescent="0.2">
      <c r="A131" s="279" t="s">
        <v>514</v>
      </c>
      <c r="B131" s="833">
        <v>770</v>
      </c>
      <c r="C131" s="834" t="s">
        <v>1442</v>
      </c>
      <c r="D131" s="787">
        <v>50000</v>
      </c>
      <c r="E131" s="1015" t="s">
        <v>1439</v>
      </c>
      <c r="F131" s="757">
        <v>770</v>
      </c>
    </row>
    <row customHeight="1" ht="11.25" r="132" spans="1:6" x14ac:dyDescent="0.2">
      <c r="A132" s="279" t="s">
        <v>515</v>
      </c>
      <c r="B132" s="833">
        <v>240.39246728311088</v>
      </c>
      <c r="C132" s="834" t="s">
        <v>718</v>
      </c>
      <c r="D132" s="787">
        <v>5000</v>
      </c>
      <c r="E132" s="1015">
        <v>240.39246728311088</v>
      </c>
      <c r="F132" s="757">
        <v>910</v>
      </c>
    </row>
    <row customHeight="1" ht="11.25" r="133" spans="1:6" x14ac:dyDescent="0.2">
      <c r="A133" s="279" t="s">
        <v>516</v>
      </c>
      <c r="B133" s="833">
        <v>194.19961168935555</v>
      </c>
      <c r="C133" s="834" t="s">
        <v>718</v>
      </c>
      <c r="D133" s="787">
        <v>3000</v>
      </c>
      <c r="E133" s="1015">
        <v>194.19961168935555</v>
      </c>
      <c r="F133" s="757">
        <v>1800</v>
      </c>
    </row>
    <row customHeight="1" ht="11.25" r="134" spans="1:6" x14ac:dyDescent="0.2">
      <c r="A134" s="279" t="s">
        <v>124</v>
      </c>
      <c r="B134" s="833">
        <v>11</v>
      </c>
      <c r="C134" s="834" t="s">
        <v>1442</v>
      </c>
      <c r="D134" s="787">
        <v>11500</v>
      </c>
      <c r="E134" s="1015" t="s">
        <v>1014</v>
      </c>
      <c r="F134" s="757">
        <v>11</v>
      </c>
    </row>
    <row customHeight="1" ht="11.25" r="135" spans="1:6" x14ac:dyDescent="0.2">
      <c r="A135" s="305" t="s">
        <v>125</v>
      </c>
      <c r="B135" s="833">
        <v>1200</v>
      </c>
      <c r="C135" s="834" t="s">
        <v>1442</v>
      </c>
      <c r="D135" s="787">
        <v>2500</v>
      </c>
      <c r="E135" s="1015" t="s">
        <v>1014</v>
      </c>
      <c r="F135" s="757">
        <v>1200</v>
      </c>
    </row>
    <row customHeight="1" ht="11.25" r="136" spans="1:6" x14ac:dyDescent="0.2">
      <c r="A136" s="279" t="s">
        <v>517</v>
      </c>
      <c r="B136" s="833">
        <v>470</v>
      </c>
      <c r="C136" s="834" t="s">
        <v>1442</v>
      </c>
      <c r="D136" s="787">
        <v>50000</v>
      </c>
      <c r="E136" s="1015" t="s">
        <v>1014</v>
      </c>
      <c r="F136" s="757">
        <v>470</v>
      </c>
    </row>
    <row customHeight="1" ht="11.25" r="137" spans="1:6" x14ac:dyDescent="0.2">
      <c r="A137" s="279" t="s">
        <v>380</v>
      </c>
      <c r="B137" s="833">
        <v>400</v>
      </c>
      <c r="C137" s="834" t="s">
        <v>283</v>
      </c>
      <c r="D137" s="787">
        <v>400</v>
      </c>
      <c r="E137" s="1015">
        <v>526000</v>
      </c>
      <c r="F137" s="757">
        <v>2100</v>
      </c>
    </row>
    <row customHeight="1" ht="11.25" r="138" spans="1:6" x14ac:dyDescent="0.2">
      <c r="A138" s="279" t="s">
        <v>28</v>
      </c>
      <c r="B138" s="833">
        <v>0.21</v>
      </c>
      <c r="C138" s="834" t="s">
        <v>1442</v>
      </c>
      <c r="D138" s="787">
        <v>140</v>
      </c>
      <c r="E138" s="1015" t="s">
        <v>1014</v>
      </c>
      <c r="F138" s="757">
        <v>0.21</v>
      </c>
    </row>
    <row customHeight="1" ht="11.25" r="139" spans="1:6" x14ac:dyDescent="0.2">
      <c r="A139" s="279" t="s">
        <v>66</v>
      </c>
      <c r="B139" s="833">
        <v>5000</v>
      </c>
      <c r="C139" s="834" t="s">
        <v>1442</v>
      </c>
      <c r="D139" s="787">
        <v>5000</v>
      </c>
      <c r="E139" s="1015" t="s">
        <v>1439</v>
      </c>
      <c r="F139" s="757">
        <v>5000</v>
      </c>
    </row>
    <row customHeight="1" ht="11.25" r="140" spans="1:6" x14ac:dyDescent="0.2">
      <c r="A140" s="279" t="s">
        <v>65</v>
      </c>
      <c r="B140" s="833">
        <v>2500</v>
      </c>
      <c r="C140" s="834" t="s">
        <v>1442</v>
      </c>
      <c r="D140" s="787">
        <v>2500</v>
      </c>
      <c r="E140" s="1015" t="s">
        <v>1439</v>
      </c>
      <c r="F140" s="757">
        <v>2500</v>
      </c>
    </row>
    <row customHeight="1" ht="11.25" r="141" spans="1:6" x14ac:dyDescent="0.2">
      <c r="A141" s="279" t="s">
        <v>825</v>
      </c>
      <c r="B141" s="833">
        <v>2500</v>
      </c>
      <c r="C141" s="834" t="s">
        <v>1442</v>
      </c>
      <c r="D141" s="787">
        <v>2500</v>
      </c>
      <c r="E141" s="1015" t="s">
        <v>1014</v>
      </c>
      <c r="F141" s="757">
        <v>2500</v>
      </c>
    </row>
    <row customHeight="1" ht="11.25" r="142" spans="1:6" x14ac:dyDescent="0.2">
      <c r="A142" s="279" t="s">
        <v>868</v>
      </c>
      <c r="B142" s="833">
        <v>420</v>
      </c>
      <c r="C142" s="834" t="s">
        <v>1442</v>
      </c>
      <c r="D142" s="787">
        <v>24500</v>
      </c>
      <c r="E142" s="1015">
        <v>1174.1398086490462</v>
      </c>
      <c r="F142" s="757">
        <v>420</v>
      </c>
    </row>
    <row customHeight="1" ht="11.25" r="143" spans="1:6" x14ac:dyDescent="0.2">
      <c r="A143" s="279" t="s">
        <v>869</v>
      </c>
      <c r="B143" s="833">
        <v>6000</v>
      </c>
      <c r="C143" s="834" t="s">
        <v>1442</v>
      </c>
      <c r="D143" s="787">
        <v>50000</v>
      </c>
      <c r="E143" s="1015">
        <v>340449.97663418204</v>
      </c>
      <c r="F143" s="757">
        <v>6000</v>
      </c>
    </row>
    <row customHeight="1" ht="11.25" r="144" spans="1:6" x14ac:dyDescent="0.2">
      <c r="A144" s="279" t="s">
        <v>518</v>
      </c>
      <c r="B144" s="833">
        <v>106.62958207144922</v>
      </c>
      <c r="C144" s="834" t="s">
        <v>718</v>
      </c>
      <c r="D144" s="787">
        <v>50000</v>
      </c>
      <c r="E144" s="1015">
        <v>106.62958207144922</v>
      </c>
      <c r="F144" s="757">
        <v>5200</v>
      </c>
    </row>
    <row customHeight="1" ht="11.25" r="145" spans="1:6" x14ac:dyDescent="0.2">
      <c r="A145" s="279" t="s">
        <v>519</v>
      </c>
      <c r="B145" s="833">
        <v>208.89003096783017</v>
      </c>
      <c r="C145" s="834" t="s">
        <v>718</v>
      </c>
      <c r="D145" s="787">
        <v>50000</v>
      </c>
      <c r="E145" s="1015">
        <v>208.89003096783017</v>
      </c>
      <c r="F145" s="757">
        <v>700</v>
      </c>
    </row>
    <row customHeight="1" ht="11.25" r="146" spans="1:6" x14ac:dyDescent="0.2">
      <c r="A146" s="279" t="s">
        <v>520</v>
      </c>
      <c r="B146" s="833">
        <v>17</v>
      </c>
      <c r="C146" s="834" t="s">
        <v>1442</v>
      </c>
      <c r="D146" s="787">
        <v>2000</v>
      </c>
      <c r="E146" s="1015" t="s">
        <v>1014</v>
      </c>
      <c r="F146" s="757">
        <v>17</v>
      </c>
    </row>
    <row customHeight="1" ht="11.25" r="147" spans="1:6" x14ac:dyDescent="0.2">
      <c r="A147" s="279" t="s">
        <v>521</v>
      </c>
      <c r="B147" s="833">
        <v>39</v>
      </c>
      <c r="C147" s="834" t="s">
        <v>1442</v>
      </c>
      <c r="D147" s="787">
        <v>1000</v>
      </c>
      <c r="E147" s="1015" t="s">
        <v>1014</v>
      </c>
      <c r="F147" s="757">
        <v>39</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270</v>
      </c>
      <c r="C149" s="834" t="s">
        <v>1442</v>
      </c>
      <c r="D149" s="787">
        <v>35500</v>
      </c>
      <c r="E149" s="1015" t="s">
        <v>1014</v>
      </c>
      <c r="F149" s="757">
        <v>270</v>
      </c>
    </row>
    <row customHeight="1" ht="11.25" r="150" spans="1:6" x14ac:dyDescent="0.2">
      <c r="A150" s="279" t="s">
        <v>128</v>
      </c>
      <c r="B150" s="833">
        <v>140</v>
      </c>
      <c r="C150" s="834" t="s">
        <v>1442</v>
      </c>
      <c r="D150" s="787">
        <v>50000</v>
      </c>
      <c r="E150" s="1015" t="s">
        <v>1439</v>
      </c>
      <c r="F150" s="757">
        <v>140</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20.5</v>
      </c>
      <c r="C152" s="834" t="s">
        <v>1442</v>
      </c>
      <c r="D152" s="787">
        <v>90</v>
      </c>
      <c r="E152" s="1015" t="s">
        <v>1014</v>
      </c>
      <c r="F152" s="757">
        <v>20.5</v>
      </c>
    </row>
    <row customHeight="1" ht="11.25" r="153" spans="1:6" x14ac:dyDescent="0.2">
      <c r="A153" s="305" t="s">
        <v>999</v>
      </c>
      <c r="B153" s="833">
        <v>27</v>
      </c>
      <c r="C153" s="834" t="s">
        <v>1442</v>
      </c>
      <c r="D153" s="787">
        <v>50000</v>
      </c>
      <c r="E153" s="1015" t="s">
        <v>1014</v>
      </c>
      <c r="F153" s="757">
        <v>27</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210</v>
      </c>
      <c r="C155" s="834" t="s">
        <v>1442</v>
      </c>
      <c r="D155" s="787">
        <v>50000</v>
      </c>
      <c r="E155" s="1015" t="s">
        <v>1014</v>
      </c>
      <c r="F155" s="757">
        <v>210</v>
      </c>
    </row>
    <row customHeight="1" ht="11.25" r="156" spans="1:6" x14ac:dyDescent="0.2">
      <c r="A156" s="279" t="s">
        <v>522</v>
      </c>
      <c r="B156" s="833">
        <v>90</v>
      </c>
      <c r="C156" s="834" t="s">
        <v>1442</v>
      </c>
      <c r="D156" s="787">
        <v>50000</v>
      </c>
      <c r="E156" s="1015" t="s">
        <v>1014</v>
      </c>
      <c r="F156" s="757">
        <v>90</v>
      </c>
    </row>
    <row customHeight="1" ht="11.25" r="157" spans="1:6" x14ac:dyDescent="0.2">
      <c r="A157" s="279" t="s">
        <v>523</v>
      </c>
      <c r="B157" s="833">
        <v>18.496958233562776</v>
      </c>
      <c r="C157" s="834" t="s">
        <v>718</v>
      </c>
      <c r="D157" s="787">
        <v>34000</v>
      </c>
      <c r="E157" s="1015">
        <v>18.496958233562776</v>
      </c>
      <c r="F157" s="757">
        <v>8400</v>
      </c>
    </row>
    <row customHeight="1" ht="11.25" r="158" spans="1:6" x14ac:dyDescent="0.2">
      <c r="A158" s="279" t="s">
        <v>524</v>
      </c>
      <c r="B158" s="833">
        <v>230</v>
      </c>
      <c r="C158" s="834" t="s">
        <v>1442</v>
      </c>
      <c r="D158" s="787">
        <v>5300</v>
      </c>
      <c r="E158" s="1015">
        <v>106000</v>
      </c>
      <c r="F158" s="757">
        <v>230</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9" t="s">
        <v>274</v>
      </c>
      <c r="B173" s="282"/>
      <c r="C173" s="854"/>
      <c r="D173" s="282"/>
      <c r="E173" s="282"/>
      <c r="F173" s="965"/>
    </row>
    <row ht="10.8" r="174" spans="1:6" thickTop="1" x14ac:dyDescent="0.2"/>
    <row r="180" spans="1:1" x14ac:dyDescent="0.2">
      <c r="A180" s="1019"/>
    </row>
  </sheetData>
  <sheetProtection algorithmName="SHA-512" hashValue="IRhyoW9KpO36MSaG73HhiIksT+6vIG9MMbj2c+59XtUvye8maolvRt/9SoXx0cHx1nnoR7EGUfoJFZUEXi5k0A==" objects="1" saltValue="9bhDRse7aYbqpuYggxu0Bw=="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4"/>
  <sheetViews>
    <sheetView workbookViewId="0" zoomScaleNormal="100">
      <pane activePane="bottomLeft" topLeftCell="A6" ySplit="2928"/>
      <selection sqref="A1:XFD1048576"/>
      <selection activeCell="B29" pane="bottomLeft" sqref="B29"/>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6" customWidth="true" style="284" width="12.6640625" collapsed="false"/>
    <col min="7" max="7" customWidth="true" style="771" width="14.6640625" collapsed="false"/>
    <col min="8" max="16384" style="280" width="9.109375" collapsed="false"/>
  </cols>
  <sheetData>
    <row customFormat="1" customHeight="1" ht="30" r="1" s="275" spans="1:7" x14ac:dyDescent="0.3">
      <c r="A1" s="1665" t="s">
        <v>165</v>
      </c>
      <c r="B1" s="1666"/>
      <c r="C1" s="1666"/>
      <c r="D1" s="1666"/>
      <c r="E1" s="1666"/>
      <c r="F1" s="1666"/>
      <c r="G1" s="1666"/>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771"/>
    </row>
    <row customFormat="1" customHeight="1" ht="60.75" r="4" s="278" spans="1:7" thickTop="1" x14ac:dyDescent="0.2">
      <c r="A4" s="1022"/>
      <c r="B4" s="1672" t="s">
        <v>162</v>
      </c>
      <c r="C4" s="1023"/>
      <c r="D4" s="1024" t="s">
        <v>269</v>
      </c>
      <c r="E4" s="1007" t="s">
        <v>651</v>
      </c>
      <c r="F4" s="1025" t="s">
        <v>762</v>
      </c>
      <c r="G4" s="1026" t="s">
        <v>640</v>
      </c>
    </row>
    <row customFormat="1" customHeight="1" ht="15.75" r="5" s="278" spans="1:7" thickBot="1" x14ac:dyDescent="0.25">
      <c r="A5" s="1027" t="s">
        <v>242</v>
      </c>
      <c r="B5" s="1673"/>
      <c r="C5" s="1028" t="s">
        <v>526</v>
      </c>
      <c r="D5" s="1011" t="s">
        <v>628</v>
      </c>
      <c r="E5" s="824" t="s">
        <v>862</v>
      </c>
      <c r="F5" s="1029" t="s">
        <v>423</v>
      </c>
      <c r="G5" s="1030" t="s">
        <v>52</v>
      </c>
    </row>
    <row customFormat="1" customHeight="1" ht="11.25" r="6" s="278" spans="1:7" x14ac:dyDescent="0.2">
      <c r="A6" s="309" t="s">
        <v>589</v>
      </c>
      <c r="B6" s="784">
        <v>15</v>
      </c>
      <c r="C6" s="1031" t="s">
        <v>1443</v>
      </c>
      <c r="D6" s="830">
        <v>20</v>
      </c>
      <c r="E6" s="830">
        <v>353.51089588377721</v>
      </c>
      <c r="F6" s="1032">
        <v>15</v>
      </c>
      <c r="G6" s="866">
        <v>990</v>
      </c>
    </row>
    <row customFormat="1" customHeight="1" ht="11.25" r="7" s="278" spans="1:7" x14ac:dyDescent="0.2">
      <c r="A7" s="279" t="s">
        <v>590</v>
      </c>
      <c r="B7" s="788">
        <v>13</v>
      </c>
      <c r="C7" s="1033" t="s">
        <v>1443</v>
      </c>
      <c r="D7" s="836">
        <v>1965</v>
      </c>
      <c r="E7" s="836">
        <v>235.67393058918483</v>
      </c>
      <c r="F7" s="654">
        <v>13</v>
      </c>
      <c r="G7" s="868" t="s">
        <v>1014</v>
      </c>
    </row>
    <row customFormat="1" customHeight="1" ht="11.25" r="8" s="278" spans="1:7" x14ac:dyDescent="0.2">
      <c r="A8" s="279" t="s">
        <v>591</v>
      </c>
      <c r="B8" s="788">
        <v>1700</v>
      </c>
      <c r="C8" s="1033" t="s">
        <v>1443</v>
      </c>
      <c r="D8" s="836">
        <v>20000</v>
      </c>
      <c r="E8" s="836">
        <v>14110.433698212553</v>
      </c>
      <c r="F8" s="654">
        <v>1700</v>
      </c>
      <c r="G8" s="868" t="s">
        <v>1014</v>
      </c>
    </row>
    <row customFormat="1" customHeight="1" ht="11.25" r="9" s="278" spans="1:7" x14ac:dyDescent="0.2">
      <c r="A9" s="279" t="s">
        <v>592</v>
      </c>
      <c r="B9" s="788">
        <v>2.5999999999999998E-5</v>
      </c>
      <c r="C9" s="1033" t="s">
        <v>1444</v>
      </c>
      <c r="D9" s="836">
        <v>8.5</v>
      </c>
      <c r="E9" s="836">
        <v>5.1279169417946307E-3</v>
      </c>
      <c r="F9" s="654">
        <v>3.5000000000000003E-2</v>
      </c>
      <c r="G9" s="868">
        <v>2.5999999999999998E-5</v>
      </c>
    </row>
    <row customFormat="1" customHeight="1" ht="11.25" r="10" s="278" spans="1:7" x14ac:dyDescent="0.2">
      <c r="A10" s="279" t="s">
        <v>171</v>
      </c>
      <c r="B10" s="788">
        <v>180.49450549450549</v>
      </c>
      <c r="C10" s="1033" t="s">
        <v>929</v>
      </c>
      <c r="D10" s="836">
        <v>50000</v>
      </c>
      <c r="E10" s="836">
        <v>180.49450549450549</v>
      </c>
      <c r="F10" s="654">
        <v>700</v>
      </c>
      <c r="G10" s="868" t="s">
        <v>1014</v>
      </c>
    </row>
    <row customFormat="1" customHeight="1" ht="11.25" r="11" s="278" spans="1:7" x14ac:dyDescent="0.2">
      <c r="A11" s="305" t="s">
        <v>172</v>
      </c>
      <c r="B11" s="788">
        <v>18</v>
      </c>
      <c r="C11" s="1033" t="s">
        <v>1443</v>
      </c>
      <c r="D11" s="836">
        <v>50000</v>
      </c>
      <c r="E11" s="836">
        <v>40.109890109890109</v>
      </c>
      <c r="F11" s="654">
        <v>18</v>
      </c>
      <c r="G11" s="868" t="s">
        <v>1014</v>
      </c>
    </row>
    <row customFormat="1" customHeight="1" ht="11.25" r="12" s="278" spans="1:7" x14ac:dyDescent="0.2">
      <c r="A12" s="305" t="s">
        <v>103</v>
      </c>
      <c r="B12" s="788">
        <v>11</v>
      </c>
      <c r="C12" s="1033" t="s">
        <v>1443</v>
      </c>
      <c r="D12" s="836">
        <v>50000</v>
      </c>
      <c r="E12" s="836">
        <v>40.109890109890109</v>
      </c>
      <c r="F12" s="654">
        <v>11</v>
      </c>
      <c r="G12" s="868" t="s">
        <v>1014</v>
      </c>
    </row>
    <row customFormat="1" customHeight="1" ht="11.25" r="13" s="278" spans="1:7" x14ac:dyDescent="0.2">
      <c r="A13" s="279" t="s">
        <v>593</v>
      </c>
      <c r="B13" s="788">
        <v>0.02</v>
      </c>
      <c r="C13" s="1033" t="s">
        <v>1443</v>
      </c>
      <c r="D13" s="836">
        <v>21.5</v>
      </c>
      <c r="E13" s="836">
        <v>1767.5544794188861</v>
      </c>
      <c r="F13" s="654">
        <v>0.02</v>
      </c>
      <c r="G13" s="868">
        <v>40000</v>
      </c>
    </row>
    <row customFormat="1" customHeight="1" ht="11.25" r="14" s="278" spans="1:7" x14ac:dyDescent="0.2">
      <c r="A14" s="279" t="s">
        <v>594</v>
      </c>
      <c r="B14" s="788">
        <v>6</v>
      </c>
      <c r="C14" s="1033" t="s">
        <v>929</v>
      </c>
      <c r="D14" s="836">
        <v>50000</v>
      </c>
      <c r="E14" s="836">
        <v>6</v>
      </c>
      <c r="F14" s="654">
        <v>130</v>
      </c>
      <c r="G14" s="868">
        <v>15000</v>
      </c>
    </row>
    <row customFormat="1" customHeight="1" ht="11.25" r="15" s="278" spans="1:7" x14ac:dyDescent="0.2">
      <c r="A15" s="279" t="s">
        <v>731</v>
      </c>
      <c r="B15" s="788">
        <v>0.14000000000000001</v>
      </c>
      <c r="C15" s="1033" t="s">
        <v>1444</v>
      </c>
      <c r="D15" s="836">
        <v>50000</v>
      </c>
      <c r="E15" s="836">
        <v>10</v>
      </c>
      <c r="F15" s="654">
        <v>190</v>
      </c>
      <c r="G15" s="868">
        <v>0.14000000000000001</v>
      </c>
    </row>
    <row customFormat="1" customHeight="1" ht="11.25" r="16" s="278" spans="1:7" x14ac:dyDescent="0.2">
      <c r="A16" s="279" t="s">
        <v>104</v>
      </c>
      <c r="B16" s="788">
        <v>3</v>
      </c>
      <c r="C16" s="1033" t="s">
        <v>929</v>
      </c>
      <c r="D16" s="836">
        <v>20</v>
      </c>
      <c r="E16" s="836">
        <v>3</v>
      </c>
      <c r="F16" s="654">
        <v>12</v>
      </c>
      <c r="G16" s="868" t="s">
        <v>1014</v>
      </c>
    </row>
    <row customFormat="1" customHeight="1" ht="11.25" r="17" s="278" spans="1:7" x14ac:dyDescent="0.2">
      <c r="A17" s="279" t="s">
        <v>732</v>
      </c>
      <c r="B17" s="788">
        <v>220</v>
      </c>
      <c r="C17" s="1033" t="s">
        <v>1443</v>
      </c>
      <c r="D17" s="836">
        <v>50000</v>
      </c>
      <c r="E17" s="836">
        <v>2000</v>
      </c>
      <c r="F17" s="654">
        <v>220</v>
      </c>
      <c r="G17" s="868" t="s">
        <v>1014</v>
      </c>
    </row>
    <row customFormat="1" customHeight="1" ht="11.25" r="18" s="278" spans="1:7" x14ac:dyDescent="0.2">
      <c r="A18" s="279" t="s">
        <v>1245</v>
      </c>
      <c r="B18" s="788">
        <v>0.14000000000000001</v>
      </c>
      <c r="C18" s="1033" t="s">
        <v>1443</v>
      </c>
      <c r="D18" s="836">
        <v>1900</v>
      </c>
      <c r="E18" s="836">
        <v>1002.7472527472528</v>
      </c>
      <c r="F18" s="654">
        <v>0.14000000000000001</v>
      </c>
      <c r="G18" s="868" t="s">
        <v>1014</v>
      </c>
    </row>
    <row customFormat="1" customHeight="1" ht="11.25" r="19" s="278" spans="1:7" x14ac:dyDescent="0.2">
      <c r="A19" s="279" t="s">
        <v>733</v>
      </c>
      <c r="B19" s="788">
        <v>5</v>
      </c>
      <c r="C19" s="1033" t="s">
        <v>929</v>
      </c>
      <c r="D19" s="836">
        <v>170</v>
      </c>
      <c r="E19" s="836">
        <v>5</v>
      </c>
      <c r="F19" s="654">
        <v>160</v>
      </c>
      <c r="G19" s="868">
        <v>13</v>
      </c>
    </row>
    <row customFormat="1" customHeight="1" ht="11.25" r="20" s="278" spans="1:7" x14ac:dyDescent="0.2">
      <c r="A20" s="279" t="s">
        <v>734</v>
      </c>
      <c r="B20" s="788">
        <v>1.1344740236530064E-2</v>
      </c>
      <c r="C20" s="1033" t="s">
        <v>929</v>
      </c>
      <c r="D20" s="836">
        <v>4.7</v>
      </c>
      <c r="E20" s="836">
        <v>1.1344740236530064E-2</v>
      </c>
      <c r="F20" s="654">
        <v>4.7</v>
      </c>
      <c r="G20" s="868">
        <v>1.7999999999999999E-2</v>
      </c>
    </row>
    <row customFormat="1" customHeight="1" ht="11.25" r="21" s="278" spans="1:7" x14ac:dyDescent="0.2">
      <c r="A21" s="279" t="s">
        <v>735</v>
      </c>
      <c r="B21" s="788">
        <v>1.7999999999999999E-2</v>
      </c>
      <c r="C21" s="1033" t="s">
        <v>1444</v>
      </c>
      <c r="D21" s="836">
        <v>0.8</v>
      </c>
      <c r="E21" s="836">
        <v>0.2</v>
      </c>
      <c r="F21" s="654">
        <v>0.06</v>
      </c>
      <c r="G21" s="868">
        <v>1.7999999999999999E-2</v>
      </c>
    </row>
    <row customFormat="1" customHeight="1" ht="11.25" r="22" s="278" spans="1:7" x14ac:dyDescent="0.2">
      <c r="A22" s="279" t="s">
        <v>736</v>
      </c>
      <c r="B22" s="788">
        <v>1.7999999999999999E-2</v>
      </c>
      <c r="C22" s="1033" t="s">
        <v>1444</v>
      </c>
      <c r="D22" s="836">
        <v>0.75</v>
      </c>
      <c r="E22" s="836">
        <v>2.9498525073746312E-2</v>
      </c>
      <c r="F22" s="654">
        <v>2.6</v>
      </c>
      <c r="G22" s="868">
        <v>1.7999999999999999E-2</v>
      </c>
    </row>
    <row customFormat="1" customHeight="1" ht="11.25" r="23" s="278" spans="1:7" x14ac:dyDescent="0.2">
      <c r="A23" s="279" t="s">
        <v>737</v>
      </c>
      <c r="B23" s="788">
        <v>0.12999999999999998</v>
      </c>
      <c r="C23" s="1033" t="s">
        <v>1441</v>
      </c>
      <c r="D23" s="836">
        <v>0.12999999999999998</v>
      </c>
      <c r="E23" s="836">
        <v>802.19780219780216</v>
      </c>
      <c r="F23" s="654">
        <v>0.44</v>
      </c>
      <c r="G23" s="868" t="s">
        <v>1014</v>
      </c>
    </row>
    <row customFormat="1" customHeight="1" ht="11.25" r="24" s="278" spans="1:7" x14ac:dyDescent="0.2">
      <c r="A24" s="279" t="s">
        <v>738</v>
      </c>
      <c r="B24" s="788">
        <v>1.7999999999999999E-2</v>
      </c>
      <c r="C24" s="1033" t="s">
        <v>1444</v>
      </c>
      <c r="D24" s="836">
        <v>0.4</v>
      </c>
      <c r="E24" s="836">
        <v>0.29498525073746318</v>
      </c>
      <c r="F24" s="654">
        <v>0.64</v>
      </c>
      <c r="G24" s="868">
        <v>1.7999999999999999E-2</v>
      </c>
    </row>
    <row customFormat="1" customHeight="1" ht="11.25" r="25" s="278" spans="1:7" x14ac:dyDescent="0.2">
      <c r="A25" s="279" t="s">
        <v>136</v>
      </c>
      <c r="B25" s="788">
        <v>3.7999999999999999E-2</v>
      </c>
      <c r="C25" s="1033" t="s">
        <v>1444</v>
      </c>
      <c r="D25" s="836">
        <v>50000</v>
      </c>
      <c r="E25" s="836">
        <v>4</v>
      </c>
      <c r="F25" s="654">
        <v>11</v>
      </c>
      <c r="G25" s="868">
        <v>3.7999999999999999E-2</v>
      </c>
    </row>
    <row customFormat="1" customHeight="1" ht="11.25" r="26" s="278" spans="1:7" x14ac:dyDescent="0.2">
      <c r="A26" s="279" t="s">
        <v>243</v>
      </c>
      <c r="B26" s="788">
        <v>0.5</v>
      </c>
      <c r="C26" s="1033" t="s">
        <v>1441</v>
      </c>
      <c r="D26" s="836">
        <v>0.5</v>
      </c>
      <c r="E26" s="836">
        <v>0.83421630748893139</v>
      </c>
      <c r="F26" s="654">
        <v>6.5</v>
      </c>
      <c r="G26" s="868" t="s">
        <v>1014</v>
      </c>
    </row>
    <row customFormat="1" customHeight="1" ht="11.25" r="27" s="278" spans="1:7" x14ac:dyDescent="0.2">
      <c r="A27" s="279" t="s">
        <v>137</v>
      </c>
      <c r="B27" s="788">
        <v>1.3719999248219218E-2</v>
      </c>
      <c r="C27" s="1033" t="s">
        <v>929</v>
      </c>
      <c r="D27" s="836">
        <v>360</v>
      </c>
      <c r="E27" s="836">
        <v>1.3719999248219218E-2</v>
      </c>
      <c r="F27" s="654">
        <v>2380</v>
      </c>
      <c r="G27" s="868">
        <v>0.44</v>
      </c>
    </row>
    <row customFormat="1" customHeight="1" ht="11.25" r="28" s="278" spans="1:7" x14ac:dyDescent="0.2">
      <c r="A28" s="789" t="s">
        <v>1177</v>
      </c>
      <c r="B28" s="788">
        <v>0.37322971522061449</v>
      </c>
      <c r="C28" s="1033" t="s">
        <v>929</v>
      </c>
      <c r="D28" s="836">
        <v>320</v>
      </c>
      <c r="E28" s="836">
        <v>0.37322971522061449</v>
      </c>
      <c r="F28" s="654">
        <v>0.37322971522061449</v>
      </c>
      <c r="G28" s="868">
        <v>1400</v>
      </c>
    </row>
    <row customFormat="1" customHeight="1" ht="11.25" r="29" s="278" spans="1:7" x14ac:dyDescent="0.2">
      <c r="A29" s="279" t="s">
        <v>138</v>
      </c>
      <c r="B29" s="788">
        <v>2.2000000000000002</v>
      </c>
      <c r="C29" s="1033" t="s">
        <v>1444</v>
      </c>
      <c r="D29" s="836">
        <v>135</v>
      </c>
      <c r="E29" s="836">
        <v>6</v>
      </c>
      <c r="F29" s="654">
        <v>3</v>
      </c>
      <c r="G29" s="868">
        <v>2.2000000000000002</v>
      </c>
    </row>
    <row customFormat="1" customHeight="1" ht="11.25" r="30" s="278" spans="1:7" x14ac:dyDescent="0.2">
      <c r="A30" s="279" t="s">
        <v>139</v>
      </c>
      <c r="B30" s="788">
        <v>4010.9890109890111</v>
      </c>
      <c r="C30" s="1033" t="s">
        <v>929</v>
      </c>
      <c r="D30" s="836">
        <v>50000</v>
      </c>
      <c r="E30" s="836">
        <v>4010.9890109890111</v>
      </c>
      <c r="F30" s="654">
        <v>7200</v>
      </c>
      <c r="G30" s="868" t="s">
        <v>1014</v>
      </c>
    </row>
    <row customFormat="1" customHeight="1" ht="11.25" r="31" s="278" spans="1:7" x14ac:dyDescent="0.2">
      <c r="A31" s="279" t="s">
        <v>140</v>
      </c>
      <c r="B31" s="788">
        <v>0.13541237706225631</v>
      </c>
      <c r="C31" s="1033" t="s">
        <v>929</v>
      </c>
      <c r="D31" s="836">
        <v>50000</v>
      </c>
      <c r="E31" s="836">
        <v>0.13541237706225631</v>
      </c>
      <c r="F31" s="654">
        <v>340</v>
      </c>
      <c r="G31" s="868" t="s">
        <v>1014</v>
      </c>
    </row>
    <row customFormat="1" customHeight="1" ht="11.25" r="32" s="278" spans="1:7" x14ac:dyDescent="0.2">
      <c r="A32" s="279" t="s">
        <v>141</v>
      </c>
      <c r="B32" s="788">
        <v>80</v>
      </c>
      <c r="C32" s="1033" t="s">
        <v>929</v>
      </c>
      <c r="D32" s="836">
        <v>510</v>
      </c>
      <c r="E32" s="836">
        <v>80</v>
      </c>
      <c r="F32" s="654">
        <v>230</v>
      </c>
      <c r="G32" s="868">
        <v>140</v>
      </c>
    </row>
    <row customFormat="1" customHeight="1" ht="11.25" r="33" s="278" spans="1:7" x14ac:dyDescent="0.2">
      <c r="A33" s="279" t="s">
        <v>142</v>
      </c>
      <c r="B33" s="788">
        <v>7.6041666666666679</v>
      </c>
      <c r="C33" s="1033" t="s">
        <v>929</v>
      </c>
      <c r="D33" s="836">
        <v>50000</v>
      </c>
      <c r="E33" s="836">
        <v>7.6041666666666679</v>
      </c>
      <c r="F33" s="654">
        <v>16</v>
      </c>
      <c r="G33" s="868">
        <v>1500</v>
      </c>
    </row>
    <row customFormat="1" customHeight="1" ht="11.25" r="34" s="278" spans="1:7" x14ac:dyDescent="0.2">
      <c r="A34" s="279" t="s">
        <v>143</v>
      </c>
      <c r="B34" s="788">
        <v>3</v>
      </c>
      <c r="C34" s="1033" t="s">
        <v>1443</v>
      </c>
      <c r="D34" s="836">
        <v>50000</v>
      </c>
      <c r="E34" s="836">
        <v>5</v>
      </c>
      <c r="F34" s="654">
        <v>3</v>
      </c>
      <c r="G34" s="868" t="s">
        <v>1014</v>
      </c>
    </row>
    <row customFormat="1" customHeight="1" ht="11.25" r="35" s="278" spans="1:7" x14ac:dyDescent="0.2">
      <c r="A35" s="279" t="s">
        <v>144</v>
      </c>
      <c r="B35" s="788">
        <v>2.2999999999999998</v>
      </c>
      <c r="C35" s="1033" t="s">
        <v>1444</v>
      </c>
      <c r="D35" s="836">
        <v>520</v>
      </c>
      <c r="E35" s="836">
        <v>5</v>
      </c>
      <c r="F35" s="654">
        <v>77</v>
      </c>
      <c r="G35" s="868">
        <v>2.2999999999999998</v>
      </c>
    </row>
    <row customFormat="1" customHeight="1" ht="11.25" r="36" s="278" spans="1:7" x14ac:dyDescent="0.2">
      <c r="A36" s="279" t="s">
        <v>655</v>
      </c>
      <c r="B36" s="788">
        <v>1.5999999999999999E-5</v>
      </c>
      <c r="C36" s="1033" t="s">
        <v>1444</v>
      </c>
      <c r="D36" s="836">
        <v>2.5</v>
      </c>
      <c r="E36" s="836">
        <v>2</v>
      </c>
      <c r="F36" s="654">
        <v>4.3E-3</v>
      </c>
      <c r="G36" s="868">
        <v>1.5999999999999999E-5</v>
      </c>
    </row>
    <row customFormat="1" customHeight="1" ht="11.25" r="37" s="278" spans="1:7" x14ac:dyDescent="0.2">
      <c r="A37" s="279" t="s">
        <v>145</v>
      </c>
      <c r="B37" s="788">
        <v>0.38954108858057629</v>
      </c>
      <c r="C37" s="1033" t="s">
        <v>929</v>
      </c>
      <c r="D37" s="836">
        <v>50000</v>
      </c>
      <c r="E37" s="836">
        <v>0.38954108858057629</v>
      </c>
      <c r="F37" s="654">
        <v>19</v>
      </c>
      <c r="G37" s="868" t="s">
        <v>1014</v>
      </c>
    </row>
    <row customFormat="1" customHeight="1" ht="11.25" r="38" s="278" spans="1:7" x14ac:dyDescent="0.2">
      <c r="A38" s="279" t="s">
        <v>146</v>
      </c>
      <c r="B38" s="788">
        <v>25</v>
      </c>
      <c r="C38" s="1033" t="s">
        <v>1443</v>
      </c>
      <c r="D38" s="836">
        <v>50</v>
      </c>
      <c r="E38" s="836">
        <v>100</v>
      </c>
      <c r="F38" s="654">
        <v>25</v>
      </c>
      <c r="G38" s="868">
        <v>21000</v>
      </c>
    </row>
    <row customFormat="1" customHeight="1" ht="11.25" r="39" s="278" spans="1:7" x14ac:dyDescent="0.2">
      <c r="A39" s="279" t="s">
        <v>829</v>
      </c>
      <c r="B39" s="788">
        <v>16</v>
      </c>
      <c r="C39" s="1033" t="s">
        <v>1441</v>
      </c>
      <c r="D39" s="836">
        <v>16</v>
      </c>
      <c r="E39" s="836">
        <v>20857.142857142859</v>
      </c>
      <c r="F39" s="654">
        <v>20857.142857142859</v>
      </c>
      <c r="G39" s="868" t="s">
        <v>1014</v>
      </c>
    </row>
    <row customHeight="1" ht="11.25" r="40" spans="1:7" x14ac:dyDescent="0.2">
      <c r="A40" s="307" t="s">
        <v>147</v>
      </c>
      <c r="B40" s="788">
        <v>5.0999999999999996</v>
      </c>
      <c r="C40" s="1033" t="s">
        <v>1444</v>
      </c>
      <c r="D40" s="836">
        <v>2400</v>
      </c>
      <c r="E40" s="836">
        <v>70</v>
      </c>
      <c r="F40" s="654">
        <v>140</v>
      </c>
      <c r="G40" s="868">
        <v>5.0999999999999996</v>
      </c>
    </row>
    <row customHeight="1" ht="11.25" r="41" spans="1:7" x14ac:dyDescent="0.2">
      <c r="A41" s="279" t="s">
        <v>830</v>
      </c>
      <c r="B41" s="788">
        <v>187.71428571428572</v>
      </c>
      <c r="C41" s="1033" t="s">
        <v>929</v>
      </c>
      <c r="D41" s="836">
        <v>50000</v>
      </c>
      <c r="E41" s="836">
        <v>187.71428571428572</v>
      </c>
      <c r="F41" s="654">
        <v>187.71428571428572</v>
      </c>
      <c r="G41" s="868" t="s">
        <v>1014</v>
      </c>
    </row>
    <row customHeight="1" ht="11.25" r="42" spans="1:7" x14ac:dyDescent="0.2">
      <c r="A42" s="279" t="s">
        <v>148</v>
      </c>
      <c r="B42" s="788">
        <v>0.18</v>
      </c>
      <c r="C42" s="1033" t="s">
        <v>1441</v>
      </c>
      <c r="D42" s="836">
        <v>0.18</v>
      </c>
      <c r="E42" s="836">
        <v>29.459241323648104</v>
      </c>
      <c r="F42" s="654">
        <v>32</v>
      </c>
      <c r="G42" s="868">
        <v>150</v>
      </c>
    </row>
    <row customHeight="1" ht="11.25" r="43" spans="1:7" x14ac:dyDescent="0.2">
      <c r="A43" s="279" t="s">
        <v>653</v>
      </c>
      <c r="B43" s="788">
        <v>11</v>
      </c>
      <c r="C43" s="1033" t="s">
        <v>1443</v>
      </c>
      <c r="D43" s="836">
        <v>50000</v>
      </c>
      <c r="E43" s="836">
        <v>100</v>
      </c>
      <c r="F43" s="654">
        <v>11</v>
      </c>
      <c r="G43" s="868" t="s">
        <v>1014</v>
      </c>
    </row>
    <row customHeight="1" ht="11.25" r="44" spans="1:7" x14ac:dyDescent="0.2">
      <c r="A44" s="279" t="s">
        <v>827</v>
      </c>
      <c r="B44" s="788">
        <v>74</v>
      </c>
      <c r="C44" s="1033" t="s">
        <v>1443</v>
      </c>
      <c r="D44" s="836">
        <v>50000</v>
      </c>
      <c r="E44" s="836">
        <v>30082.417582417584</v>
      </c>
      <c r="F44" s="654">
        <v>74</v>
      </c>
      <c r="G44" s="868" t="s">
        <v>1014</v>
      </c>
    </row>
    <row customHeight="1" ht="11.25" r="45" spans="1:7" x14ac:dyDescent="0.2">
      <c r="A45" s="279" t="s">
        <v>828</v>
      </c>
      <c r="B45" s="788">
        <v>4.3067846607669615</v>
      </c>
      <c r="C45" s="1033" t="s">
        <v>929</v>
      </c>
      <c r="D45" s="836">
        <v>50000</v>
      </c>
      <c r="E45" s="836">
        <v>4.3067846607669615</v>
      </c>
      <c r="F45" s="654">
        <v>11</v>
      </c>
      <c r="G45" s="868" t="s">
        <v>1014</v>
      </c>
    </row>
    <row customHeight="1" ht="11.25" r="46" spans="1:7" x14ac:dyDescent="0.2">
      <c r="A46" s="279" t="s">
        <v>149</v>
      </c>
      <c r="B46" s="788">
        <v>1.7999999999999999E-2</v>
      </c>
      <c r="C46" s="1033" t="s">
        <v>1444</v>
      </c>
      <c r="D46" s="836">
        <v>1</v>
      </c>
      <c r="E46" s="836">
        <v>2.9498525073746311</v>
      </c>
      <c r="F46" s="654">
        <v>4.7</v>
      </c>
      <c r="G46" s="868">
        <v>1.7999999999999999E-2</v>
      </c>
    </row>
    <row customHeight="1" ht="11.25" r="47" spans="1:7" x14ac:dyDescent="0.2">
      <c r="A47" s="279" t="s">
        <v>150</v>
      </c>
      <c r="B47" s="788">
        <v>6.0164835164835164</v>
      </c>
      <c r="C47" s="1033" t="s">
        <v>929</v>
      </c>
      <c r="D47" s="836">
        <v>50000</v>
      </c>
      <c r="E47" s="836">
        <v>6.0164835164835164</v>
      </c>
      <c r="F47" s="654">
        <v>19</v>
      </c>
      <c r="G47" s="868" t="s">
        <v>1014</v>
      </c>
    </row>
    <row customHeight="1" ht="11.25" r="48" spans="1:7" x14ac:dyDescent="0.2">
      <c r="A48" s="279" t="s">
        <v>151</v>
      </c>
      <c r="B48" s="788">
        <v>6</v>
      </c>
      <c r="C48" s="1033" t="s">
        <v>1443</v>
      </c>
      <c r="D48" s="836">
        <v>1000</v>
      </c>
      <c r="E48" s="836">
        <v>1300</v>
      </c>
      <c r="F48" s="654">
        <v>6</v>
      </c>
      <c r="G48" s="868" t="s">
        <v>1014</v>
      </c>
    </row>
    <row customHeight="1" ht="11.25" r="49" spans="1:7" x14ac:dyDescent="0.2">
      <c r="A49" s="279" t="s">
        <v>152</v>
      </c>
      <c r="B49" s="788">
        <v>5.2</v>
      </c>
      <c r="C49" s="1033" t="s">
        <v>1443</v>
      </c>
      <c r="D49" s="836">
        <v>170</v>
      </c>
      <c r="E49" s="836">
        <v>200</v>
      </c>
      <c r="F49" s="654">
        <v>5.2</v>
      </c>
      <c r="G49" s="868">
        <v>220000</v>
      </c>
    </row>
    <row customHeight="1" ht="11.25" r="50" spans="1:7" x14ac:dyDescent="0.2">
      <c r="A50" s="305" t="s">
        <v>105</v>
      </c>
      <c r="B50" s="788">
        <v>0.70825652469195688</v>
      </c>
      <c r="C50" s="1033" t="s">
        <v>929</v>
      </c>
      <c r="D50" s="836">
        <v>29850</v>
      </c>
      <c r="E50" s="836">
        <v>0.70825652469195688</v>
      </c>
      <c r="F50" s="654">
        <v>79</v>
      </c>
      <c r="G50" s="868" t="s">
        <v>1014</v>
      </c>
    </row>
    <row customHeight="1" ht="11.25" r="51" spans="1:7" x14ac:dyDescent="0.2">
      <c r="A51" s="279" t="s">
        <v>106</v>
      </c>
      <c r="B51" s="788">
        <v>200</v>
      </c>
      <c r="C51" s="1033" t="s">
        <v>929</v>
      </c>
      <c r="D51" s="836">
        <v>50000</v>
      </c>
      <c r="E51" s="836">
        <v>200</v>
      </c>
      <c r="F51" s="654">
        <v>300</v>
      </c>
      <c r="G51" s="868" t="s">
        <v>1014</v>
      </c>
    </row>
    <row customHeight="1" ht="11.25" r="52" spans="1:7" x14ac:dyDescent="0.2">
      <c r="A52" s="279" t="s">
        <v>153</v>
      </c>
      <c r="B52" s="788">
        <v>2.9498525073746312E-3</v>
      </c>
      <c r="C52" s="1033" t="s">
        <v>929</v>
      </c>
      <c r="D52" s="836">
        <v>1.25</v>
      </c>
      <c r="E52" s="836">
        <v>2.9498525073746312E-3</v>
      </c>
      <c r="F52" s="654">
        <v>0.8</v>
      </c>
      <c r="G52" s="868">
        <v>1.7999999999999999E-2</v>
      </c>
    </row>
    <row customHeight="1" ht="11.25" r="53" spans="1:7" x14ac:dyDescent="0.2">
      <c r="A53" s="279" t="s">
        <v>401</v>
      </c>
      <c r="B53" s="788">
        <v>0.04</v>
      </c>
      <c r="C53" s="1033" t="s">
        <v>929</v>
      </c>
      <c r="D53" s="836">
        <v>10</v>
      </c>
      <c r="E53" s="836">
        <v>0.04</v>
      </c>
      <c r="F53" s="654">
        <v>0.04</v>
      </c>
      <c r="G53" s="868" t="s">
        <v>1014</v>
      </c>
    </row>
    <row customHeight="1" ht="11.25" r="54" spans="1:7" x14ac:dyDescent="0.2">
      <c r="A54" s="279" t="s">
        <v>154</v>
      </c>
      <c r="B54" s="788">
        <v>0.2075585428821636</v>
      </c>
      <c r="C54" s="1033" t="s">
        <v>929</v>
      </c>
      <c r="D54" s="836">
        <v>50000</v>
      </c>
      <c r="E54" s="836">
        <v>0.2075585428821636</v>
      </c>
      <c r="F54" s="654">
        <v>320</v>
      </c>
      <c r="G54" s="868">
        <v>13</v>
      </c>
    </row>
    <row customHeight="1" ht="11.25" r="55" spans="1:7" x14ac:dyDescent="0.2">
      <c r="A55" s="279" t="s">
        <v>528</v>
      </c>
      <c r="B55" s="788">
        <v>0.04</v>
      </c>
      <c r="C55" s="1033" t="s">
        <v>929</v>
      </c>
      <c r="D55" s="836">
        <v>50000</v>
      </c>
      <c r="E55" s="836">
        <v>0.04</v>
      </c>
      <c r="F55" s="654">
        <v>1400</v>
      </c>
      <c r="G55" s="868" t="s">
        <v>1014</v>
      </c>
    </row>
    <row customHeight="1" ht="11.25" r="56" spans="1:7" x14ac:dyDescent="0.2">
      <c r="A56" s="279" t="s">
        <v>155</v>
      </c>
      <c r="B56" s="788">
        <v>10</v>
      </c>
      <c r="C56" s="1033" t="s">
        <v>1441</v>
      </c>
      <c r="D56" s="836">
        <v>10</v>
      </c>
      <c r="E56" s="836">
        <v>600</v>
      </c>
      <c r="F56" s="654">
        <v>23</v>
      </c>
      <c r="G56" s="868">
        <v>850</v>
      </c>
    </row>
    <row customHeight="1" ht="11.25" r="57" spans="1:7" x14ac:dyDescent="0.2">
      <c r="A57" s="279" t="s">
        <v>235</v>
      </c>
      <c r="B57" s="788">
        <v>22</v>
      </c>
      <c r="C57" s="1033" t="s">
        <v>1443</v>
      </c>
      <c r="D57" s="836">
        <v>50000</v>
      </c>
      <c r="E57" s="836">
        <v>176.7554479418886</v>
      </c>
      <c r="F57" s="654">
        <v>22</v>
      </c>
      <c r="G57" s="868">
        <v>850</v>
      </c>
    </row>
    <row customHeight="1" ht="11.25" r="58" spans="1:7" x14ac:dyDescent="0.2">
      <c r="A58" s="279" t="s">
        <v>236</v>
      </c>
      <c r="B58" s="788">
        <v>5</v>
      </c>
      <c r="C58" s="1033" t="s">
        <v>1441</v>
      </c>
      <c r="D58" s="836">
        <v>5</v>
      </c>
      <c r="E58" s="836">
        <v>75</v>
      </c>
      <c r="F58" s="654">
        <v>9.4</v>
      </c>
      <c r="G58" s="868">
        <v>850</v>
      </c>
    </row>
    <row customHeight="1" ht="11.25" r="59" spans="1:7" x14ac:dyDescent="0.2">
      <c r="A59" s="279" t="s">
        <v>237</v>
      </c>
      <c r="B59" s="788">
        <v>7.0000000000000001E-3</v>
      </c>
      <c r="C59" s="1033" t="s">
        <v>1444</v>
      </c>
      <c r="D59" s="836">
        <v>1550</v>
      </c>
      <c r="E59" s="836">
        <v>0.17312937270247838</v>
      </c>
      <c r="F59" s="654">
        <v>4.5</v>
      </c>
      <c r="G59" s="868">
        <v>7.0000000000000001E-3</v>
      </c>
    </row>
    <row customHeight="1" ht="11.25" r="60" spans="1:7" x14ac:dyDescent="0.2">
      <c r="A60" s="279" t="s">
        <v>375</v>
      </c>
      <c r="B60" s="788">
        <v>3.1E-4</v>
      </c>
      <c r="C60" s="1033" t="s">
        <v>1444</v>
      </c>
      <c r="D60" s="836">
        <v>45</v>
      </c>
      <c r="E60" s="836">
        <v>0.32461757381714695</v>
      </c>
      <c r="F60" s="654">
        <v>1.0999999999999999E-2</v>
      </c>
      <c r="G60" s="868">
        <v>3.1E-4</v>
      </c>
    </row>
    <row customHeight="1" ht="11.25" r="61" spans="1:7" x14ac:dyDescent="0.2">
      <c r="A61" s="279" t="s">
        <v>376</v>
      </c>
      <c r="B61" s="788">
        <v>2.2000000000000001E-4</v>
      </c>
      <c r="C61" s="1033" t="s">
        <v>1444</v>
      </c>
      <c r="D61" s="836">
        <v>20</v>
      </c>
      <c r="E61" s="836">
        <v>4.6214816596816873E-2</v>
      </c>
      <c r="F61" s="654">
        <v>0.41</v>
      </c>
      <c r="G61" s="868">
        <v>2.2000000000000001E-4</v>
      </c>
    </row>
    <row customHeight="1" ht="11.25" r="62" spans="1:7" x14ac:dyDescent="0.2">
      <c r="A62" s="279" t="s">
        <v>377</v>
      </c>
      <c r="B62" s="788">
        <v>7.9999999999999996E-6</v>
      </c>
      <c r="C62" s="1033" t="s">
        <v>1444</v>
      </c>
      <c r="D62" s="836">
        <v>2.75</v>
      </c>
      <c r="E62" s="836">
        <v>0.22914181681210372</v>
      </c>
      <c r="F62" s="654">
        <v>1E-3</v>
      </c>
      <c r="G62" s="868">
        <v>7.9999999999999996E-6</v>
      </c>
    </row>
    <row customHeight="1" ht="11.25" r="63" spans="1:7" x14ac:dyDescent="0.2">
      <c r="A63" s="279" t="s">
        <v>244</v>
      </c>
      <c r="B63" s="788">
        <v>2.7925587871878932</v>
      </c>
      <c r="C63" s="1033" t="s">
        <v>929</v>
      </c>
      <c r="D63" s="836">
        <v>50000</v>
      </c>
      <c r="E63" s="836">
        <v>2.7925587871878932</v>
      </c>
      <c r="F63" s="654">
        <v>410</v>
      </c>
      <c r="G63" s="868" t="s">
        <v>1014</v>
      </c>
    </row>
    <row customHeight="1" ht="11.25" r="64" spans="1:7" x14ac:dyDescent="0.2">
      <c r="A64" s="279" t="s">
        <v>245</v>
      </c>
      <c r="B64" s="788">
        <v>5</v>
      </c>
      <c r="C64" s="1033" t="s">
        <v>929</v>
      </c>
      <c r="D64" s="836">
        <v>7000</v>
      </c>
      <c r="E64" s="836">
        <v>5</v>
      </c>
      <c r="F64" s="654">
        <v>2000</v>
      </c>
      <c r="G64" s="868">
        <v>79</v>
      </c>
    </row>
    <row customHeight="1" ht="11.25" r="65" spans="1:7" x14ac:dyDescent="0.2">
      <c r="A65" s="279" t="s">
        <v>307</v>
      </c>
      <c r="B65" s="788">
        <v>0.6</v>
      </c>
      <c r="C65" s="1033" t="s">
        <v>1444</v>
      </c>
      <c r="D65" s="836">
        <v>1500</v>
      </c>
      <c r="E65" s="836">
        <v>7</v>
      </c>
      <c r="F65" s="654">
        <v>130</v>
      </c>
      <c r="G65" s="868">
        <v>0.6</v>
      </c>
    </row>
    <row customHeight="1" ht="11.25" r="66" spans="1:7" x14ac:dyDescent="0.2">
      <c r="A66" s="279" t="s">
        <v>308</v>
      </c>
      <c r="B66" s="788">
        <v>70</v>
      </c>
      <c r="C66" s="1033" t="s">
        <v>929</v>
      </c>
      <c r="D66" s="836">
        <v>50000</v>
      </c>
      <c r="E66" s="836">
        <v>70</v>
      </c>
      <c r="F66" s="654">
        <v>620</v>
      </c>
      <c r="G66" s="868" t="s">
        <v>1014</v>
      </c>
    </row>
    <row customHeight="1" ht="11.25" r="67" spans="1:7" x14ac:dyDescent="0.2">
      <c r="A67" s="279" t="s">
        <v>238</v>
      </c>
      <c r="B67" s="788">
        <v>100</v>
      </c>
      <c r="C67" s="1033" t="s">
        <v>929</v>
      </c>
      <c r="D67" s="836">
        <v>260</v>
      </c>
      <c r="E67" s="836">
        <v>100</v>
      </c>
      <c r="F67" s="654">
        <v>558</v>
      </c>
      <c r="G67" s="868" t="s">
        <v>67</v>
      </c>
    </row>
    <row customHeight="1" ht="11.25" r="68" spans="1:7" x14ac:dyDescent="0.2">
      <c r="A68" s="279" t="s">
        <v>1002</v>
      </c>
      <c r="B68" s="788">
        <v>0.3</v>
      </c>
      <c r="C68" s="1033" t="s">
        <v>1441</v>
      </c>
      <c r="D68" s="836">
        <v>0.3</v>
      </c>
      <c r="E68" s="836">
        <v>60.164835164835161</v>
      </c>
      <c r="F68" s="654">
        <v>11</v>
      </c>
      <c r="G68" s="868">
        <v>290</v>
      </c>
    </row>
    <row customHeight="1" ht="11.25" r="69" spans="1:7" x14ac:dyDescent="0.2">
      <c r="A69" s="279" t="s">
        <v>107</v>
      </c>
      <c r="B69" s="788">
        <v>70</v>
      </c>
      <c r="C69" s="1033" t="s">
        <v>929</v>
      </c>
      <c r="D69" s="836">
        <v>50000</v>
      </c>
      <c r="E69" s="836">
        <v>70</v>
      </c>
      <c r="F69" s="654">
        <v>79.2</v>
      </c>
      <c r="G69" s="868" t="s">
        <v>1014</v>
      </c>
    </row>
    <row customHeight="1" ht="11.25" r="70" spans="1:7" x14ac:dyDescent="0.2">
      <c r="A70" s="279" t="s">
        <v>1003</v>
      </c>
      <c r="B70" s="788">
        <v>5</v>
      </c>
      <c r="C70" s="1033" t="s">
        <v>929</v>
      </c>
      <c r="D70" s="836">
        <v>10</v>
      </c>
      <c r="E70" s="836">
        <v>5</v>
      </c>
      <c r="F70" s="654">
        <v>520</v>
      </c>
      <c r="G70" s="868">
        <v>15</v>
      </c>
    </row>
    <row customHeight="1" ht="11.25" r="71" spans="1:7" x14ac:dyDescent="0.2">
      <c r="A71" s="279" t="s">
        <v>309</v>
      </c>
      <c r="B71" s="788">
        <v>0.50102951269732321</v>
      </c>
      <c r="C71" s="1033" t="s">
        <v>929</v>
      </c>
      <c r="D71" s="836">
        <v>50000</v>
      </c>
      <c r="E71" s="836">
        <v>0.50102951269732321</v>
      </c>
      <c r="F71" s="654">
        <v>1.7</v>
      </c>
      <c r="G71" s="868">
        <v>4.5999999999999996</v>
      </c>
    </row>
    <row customHeight="1" ht="11.25" r="72" spans="1:7" x14ac:dyDescent="0.2">
      <c r="A72" s="279" t="s">
        <v>1004</v>
      </c>
      <c r="B72" s="788">
        <v>2.5000000000000001E-5</v>
      </c>
      <c r="C72" s="1033" t="s">
        <v>1444</v>
      </c>
      <c r="D72" s="836">
        <v>41</v>
      </c>
      <c r="E72" s="836">
        <v>1.1129745388016466E-2</v>
      </c>
      <c r="F72" s="654">
        <v>1.9E-3</v>
      </c>
      <c r="G72" s="868">
        <v>2.5000000000000001E-5</v>
      </c>
    </row>
    <row customHeight="1" ht="11.25" r="73" spans="1:7" x14ac:dyDescent="0.2">
      <c r="A73" s="279" t="s">
        <v>1005</v>
      </c>
      <c r="B73" s="788">
        <v>220</v>
      </c>
      <c r="C73" s="1033" t="s">
        <v>1443</v>
      </c>
      <c r="D73" s="836">
        <v>50000</v>
      </c>
      <c r="E73" s="836">
        <v>16043.956043956045</v>
      </c>
      <c r="F73" s="654">
        <v>220</v>
      </c>
      <c r="G73" s="868">
        <v>44000</v>
      </c>
    </row>
    <row customHeight="1" ht="11.25" r="74" spans="1:7" x14ac:dyDescent="0.2">
      <c r="A74" s="279" t="s">
        <v>1007</v>
      </c>
      <c r="B74" s="788">
        <v>120</v>
      </c>
      <c r="C74" s="1033" t="s">
        <v>1443</v>
      </c>
      <c r="D74" s="836">
        <v>400</v>
      </c>
      <c r="E74" s="836">
        <v>401.09890109890108</v>
      </c>
      <c r="F74" s="654">
        <v>120</v>
      </c>
      <c r="G74" s="868">
        <v>850</v>
      </c>
    </row>
    <row customHeight="1" ht="11.25" r="75" spans="1:7" x14ac:dyDescent="0.2">
      <c r="A75" s="279" t="s">
        <v>1006</v>
      </c>
      <c r="B75" s="788">
        <v>1100</v>
      </c>
      <c r="C75" s="1033" t="s">
        <v>1443</v>
      </c>
      <c r="D75" s="836">
        <v>50000</v>
      </c>
      <c r="E75" s="836">
        <v>200549.45054945053</v>
      </c>
      <c r="F75" s="654">
        <v>1100</v>
      </c>
      <c r="G75" s="868">
        <v>1100000</v>
      </c>
    </row>
    <row customHeight="1" ht="11.25" r="76" spans="1:7" x14ac:dyDescent="0.2">
      <c r="A76" s="305" t="s">
        <v>108</v>
      </c>
      <c r="B76" s="788">
        <v>2.0054945054945055</v>
      </c>
      <c r="C76" s="1033" t="s">
        <v>929</v>
      </c>
      <c r="D76" s="836">
        <v>50000</v>
      </c>
      <c r="E76" s="836">
        <v>2.0054945054945055</v>
      </c>
      <c r="F76" s="654">
        <v>22</v>
      </c>
      <c r="G76" s="868" t="s">
        <v>1014</v>
      </c>
    </row>
    <row customHeight="1" ht="11.25" r="77" spans="1:7" x14ac:dyDescent="0.2">
      <c r="A77" s="279" t="s">
        <v>310</v>
      </c>
      <c r="B77" s="788">
        <v>40.109890109890109</v>
      </c>
      <c r="C77" s="1033" t="s">
        <v>929</v>
      </c>
      <c r="D77" s="836">
        <v>50000</v>
      </c>
      <c r="E77" s="836">
        <v>40.109890109890109</v>
      </c>
      <c r="F77" s="654">
        <v>71</v>
      </c>
      <c r="G77" s="868">
        <v>5300</v>
      </c>
    </row>
    <row customHeight="1" ht="11.25" r="78" spans="1:7" x14ac:dyDescent="0.2">
      <c r="A78" s="305" t="s">
        <v>109</v>
      </c>
      <c r="B78" s="788">
        <v>0.25131683134230731</v>
      </c>
      <c r="C78" s="1033" t="s">
        <v>929</v>
      </c>
      <c r="D78" s="836">
        <v>50000</v>
      </c>
      <c r="E78" s="836">
        <v>0.25131683134230731</v>
      </c>
      <c r="F78" s="654">
        <v>44</v>
      </c>
      <c r="G78" s="868">
        <v>3</v>
      </c>
    </row>
    <row customHeight="1" ht="11.25" r="79" spans="1:7" x14ac:dyDescent="0.2">
      <c r="A79" s="305" t="s">
        <v>110</v>
      </c>
      <c r="B79" s="788">
        <v>5.1938811810743515E-2</v>
      </c>
      <c r="C79" s="1033" t="s">
        <v>929</v>
      </c>
      <c r="D79" s="836">
        <v>50000</v>
      </c>
      <c r="E79" s="836">
        <v>5.1938811810743515E-2</v>
      </c>
      <c r="F79" s="654">
        <v>81</v>
      </c>
      <c r="G79" s="868" t="s">
        <v>1014</v>
      </c>
    </row>
    <row customHeight="1" ht="11.25" r="80" spans="1:7" x14ac:dyDescent="0.2">
      <c r="A80" s="279" t="s">
        <v>402</v>
      </c>
      <c r="B80" s="788">
        <v>0.45998739760554502</v>
      </c>
      <c r="C80" s="1033" t="s">
        <v>929</v>
      </c>
      <c r="D80" s="836">
        <v>50000</v>
      </c>
      <c r="E80" s="836">
        <v>0.45998739760554502</v>
      </c>
      <c r="F80" s="654">
        <v>335000</v>
      </c>
      <c r="G80" s="868" t="s">
        <v>1014</v>
      </c>
    </row>
    <row customHeight="1" ht="11.25" r="81" spans="1:7" x14ac:dyDescent="0.2">
      <c r="A81" s="279" t="s">
        <v>635</v>
      </c>
      <c r="B81" s="788">
        <v>3.1E-9</v>
      </c>
      <c r="C81" s="1033" t="s">
        <v>1443</v>
      </c>
      <c r="D81" s="836">
        <v>0.1</v>
      </c>
      <c r="E81" s="836">
        <v>3.0000000000000001E-5</v>
      </c>
      <c r="F81" s="654">
        <v>3.1E-9</v>
      </c>
      <c r="G81" s="868">
        <v>5.0000000000000001E-9</v>
      </c>
    </row>
    <row customHeight="1" ht="11.25" r="82" spans="1:7" x14ac:dyDescent="0.2">
      <c r="A82" s="279" t="s">
        <v>111</v>
      </c>
      <c r="B82" s="788">
        <v>40.109890109890109</v>
      </c>
      <c r="C82" s="1033" t="s">
        <v>929</v>
      </c>
      <c r="D82" s="836">
        <v>21000</v>
      </c>
      <c r="E82" s="836">
        <v>40.109890109890109</v>
      </c>
      <c r="F82" s="654">
        <v>60</v>
      </c>
      <c r="G82" s="868" t="s">
        <v>1014</v>
      </c>
    </row>
    <row customHeight="1" ht="11.25" r="83" spans="1:7" x14ac:dyDescent="0.2">
      <c r="A83" s="279" t="s">
        <v>384</v>
      </c>
      <c r="B83" s="788">
        <v>5.6000000000000001E-2</v>
      </c>
      <c r="C83" s="1033" t="s">
        <v>1443</v>
      </c>
      <c r="D83" s="836">
        <v>162.5</v>
      </c>
      <c r="E83" s="836">
        <v>120.32967032967032</v>
      </c>
      <c r="F83" s="654">
        <v>5.6000000000000001E-2</v>
      </c>
      <c r="G83" s="868">
        <v>52</v>
      </c>
    </row>
    <row customHeight="1" ht="11.25" r="84" spans="1:7" x14ac:dyDescent="0.2">
      <c r="A84" s="279" t="s">
        <v>350</v>
      </c>
      <c r="B84" s="788">
        <v>2.3E-3</v>
      </c>
      <c r="C84" s="1033" t="s">
        <v>1443</v>
      </c>
      <c r="D84" s="836">
        <v>41</v>
      </c>
      <c r="E84" s="836">
        <v>2</v>
      </c>
      <c r="F84" s="654">
        <v>2.3E-3</v>
      </c>
      <c r="G84" s="868">
        <v>0.81</v>
      </c>
    </row>
    <row customHeight="1" ht="11.25" r="85" spans="1:7" x14ac:dyDescent="0.2">
      <c r="A85" s="279" t="s">
        <v>36</v>
      </c>
      <c r="B85" s="788">
        <v>50000</v>
      </c>
      <c r="C85" s="1033" t="s">
        <v>1441</v>
      </c>
      <c r="D85" s="836">
        <v>50000</v>
      </c>
      <c r="E85" s="836" t="s">
        <v>1014</v>
      </c>
      <c r="F85" s="654" t="s">
        <v>1014</v>
      </c>
      <c r="G85" s="868" t="s">
        <v>1014</v>
      </c>
    </row>
    <row customHeight="1" ht="11.25" r="86" spans="1:7" x14ac:dyDescent="0.2">
      <c r="A86" s="279" t="s">
        <v>351</v>
      </c>
      <c r="B86" s="788">
        <v>30</v>
      </c>
      <c r="C86" s="1033" t="s">
        <v>1441</v>
      </c>
      <c r="D86" s="836">
        <v>30</v>
      </c>
      <c r="E86" s="836">
        <v>700</v>
      </c>
      <c r="F86" s="654">
        <v>61</v>
      </c>
      <c r="G86" s="868">
        <v>1070</v>
      </c>
    </row>
    <row customHeight="1" ht="11.25" r="87" spans="1:7" x14ac:dyDescent="0.2">
      <c r="A87" s="279" t="s">
        <v>352</v>
      </c>
      <c r="B87" s="788">
        <v>0.8</v>
      </c>
      <c r="C87" s="1033" t="s">
        <v>1443</v>
      </c>
      <c r="D87" s="836">
        <v>130</v>
      </c>
      <c r="E87" s="836">
        <v>802.19780219780216</v>
      </c>
      <c r="F87" s="654">
        <v>0.8</v>
      </c>
      <c r="G87" s="868">
        <v>18</v>
      </c>
    </row>
    <row customHeight="1" ht="11.25" r="88" spans="1:7" x14ac:dyDescent="0.2">
      <c r="A88" s="279" t="s">
        <v>353</v>
      </c>
      <c r="B88" s="788">
        <v>19</v>
      </c>
      <c r="C88" s="1033" t="s">
        <v>1443</v>
      </c>
      <c r="D88" s="836">
        <v>845</v>
      </c>
      <c r="E88" s="836">
        <v>235.67393058918483</v>
      </c>
      <c r="F88" s="654">
        <v>19</v>
      </c>
      <c r="G88" s="868">
        <v>5300</v>
      </c>
    </row>
    <row customHeight="1" ht="11.25" r="89" spans="1:7" x14ac:dyDescent="0.2">
      <c r="A89" s="279" t="s">
        <v>112</v>
      </c>
      <c r="B89" s="788">
        <v>700</v>
      </c>
      <c r="C89" s="1033" t="s">
        <v>929</v>
      </c>
      <c r="D89" s="836">
        <v>50000</v>
      </c>
      <c r="E89" s="836">
        <v>700</v>
      </c>
      <c r="F89" s="654">
        <v>1800</v>
      </c>
      <c r="G89" s="868" t="s">
        <v>1014</v>
      </c>
    </row>
    <row customHeight="1" ht="11.25" r="90" spans="1:7" x14ac:dyDescent="0.2">
      <c r="A90" s="279" t="s">
        <v>354</v>
      </c>
      <c r="B90" s="788">
        <v>9.0000000000000006E-5</v>
      </c>
      <c r="C90" s="1033" t="s">
        <v>1444</v>
      </c>
      <c r="D90" s="836">
        <v>20</v>
      </c>
      <c r="E90" s="836">
        <v>0.4</v>
      </c>
      <c r="F90" s="654">
        <v>3.8E-3</v>
      </c>
      <c r="G90" s="868">
        <v>9.0000000000000006E-5</v>
      </c>
    </row>
    <row customHeight="1" ht="11.25" r="91" spans="1:7" x14ac:dyDescent="0.2">
      <c r="A91" s="279" t="s">
        <v>355</v>
      </c>
      <c r="B91" s="788">
        <v>3.8999999999999999E-5</v>
      </c>
      <c r="C91" s="1033" t="s">
        <v>1444</v>
      </c>
      <c r="D91" s="836">
        <v>100</v>
      </c>
      <c r="E91" s="836">
        <v>0.2</v>
      </c>
      <c r="F91" s="654">
        <v>3.8E-3</v>
      </c>
      <c r="G91" s="868">
        <v>3.8999999999999999E-5</v>
      </c>
    </row>
    <row customHeight="1" ht="11.25" r="92" spans="1:7" x14ac:dyDescent="0.2">
      <c r="A92" s="279" t="s">
        <v>385</v>
      </c>
      <c r="B92" s="788">
        <v>2.4000000000000001E-4</v>
      </c>
      <c r="C92" s="1033" t="s">
        <v>1444</v>
      </c>
      <c r="D92" s="836">
        <v>3.1</v>
      </c>
      <c r="E92" s="836">
        <v>1</v>
      </c>
      <c r="F92" s="654">
        <v>2.9999999999999997E-4</v>
      </c>
      <c r="G92" s="868">
        <v>2.4000000000000001E-4</v>
      </c>
    </row>
    <row customHeight="1" ht="11.25" r="93" spans="1:7" x14ac:dyDescent="0.2">
      <c r="A93" s="279" t="s">
        <v>356</v>
      </c>
      <c r="B93" s="788">
        <v>0.20329391844850539</v>
      </c>
      <c r="C93" s="1033" t="s">
        <v>929</v>
      </c>
      <c r="D93" s="836">
        <v>6</v>
      </c>
      <c r="E93" s="836">
        <v>0.20329391844850539</v>
      </c>
      <c r="F93" s="654">
        <v>1</v>
      </c>
      <c r="G93" s="868">
        <v>16</v>
      </c>
    </row>
    <row customHeight="1" ht="11.25" r="94" spans="1:7" x14ac:dyDescent="0.2">
      <c r="A94" s="279" t="s">
        <v>378</v>
      </c>
      <c r="B94" s="788">
        <v>0.02</v>
      </c>
      <c r="C94" s="1033" t="s">
        <v>1444</v>
      </c>
      <c r="D94" s="836">
        <v>3650</v>
      </c>
      <c r="E94" s="836">
        <v>0.2</v>
      </c>
      <c r="F94" s="654">
        <v>0.08</v>
      </c>
      <c r="G94" s="868">
        <v>0.02</v>
      </c>
    </row>
    <row customHeight="1" ht="11.25" r="95" spans="1:7" x14ac:dyDescent="0.2">
      <c r="A95" s="279" t="s">
        <v>357</v>
      </c>
      <c r="B95" s="788">
        <v>0.40447695035460995</v>
      </c>
      <c r="C95" s="1033" t="s">
        <v>929</v>
      </c>
      <c r="D95" s="836">
        <v>10</v>
      </c>
      <c r="E95" s="836">
        <v>0.40447695035460995</v>
      </c>
      <c r="F95" s="654">
        <v>12</v>
      </c>
      <c r="G95" s="868">
        <v>2.9</v>
      </c>
    </row>
    <row customHeight="1" ht="11.25" r="96" spans="1:7" x14ac:dyDescent="0.2">
      <c r="A96" s="279" t="s">
        <v>113</v>
      </c>
      <c r="B96" s="788">
        <v>661.81318681318692</v>
      </c>
      <c r="C96" s="1033" t="s">
        <v>929</v>
      </c>
      <c r="D96" s="836">
        <v>50000</v>
      </c>
      <c r="E96" s="836">
        <v>661.81318681318692</v>
      </c>
      <c r="F96" s="654">
        <v>17000</v>
      </c>
      <c r="G96" s="868" t="s">
        <v>1014</v>
      </c>
    </row>
    <row customHeight="1" ht="11.25" r="97" spans="1:7" x14ac:dyDescent="0.2">
      <c r="A97" s="279" t="s">
        <v>358</v>
      </c>
      <c r="B97" s="788">
        <v>1.7999999999999999E-2</v>
      </c>
      <c r="C97" s="1033" t="s">
        <v>1444</v>
      </c>
      <c r="D97" s="836">
        <v>9.5000000000000001E-2</v>
      </c>
      <c r="E97" s="836">
        <v>2.9498525073746312E-2</v>
      </c>
      <c r="F97" s="654">
        <v>0.28000000000000003</v>
      </c>
      <c r="G97" s="868">
        <v>1.7999999999999999E-2</v>
      </c>
    </row>
    <row customHeight="1" ht="11.25" r="98" spans="1:7" x14ac:dyDescent="0.2">
      <c r="A98" s="279" t="s">
        <v>114</v>
      </c>
      <c r="B98" s="788">
        <v>82.008650227489753</v>
      </c>
      <c r="C98" s="1033" t="s">
        <v>929</v>
      </c>
      <c r="D98" s="836">
        <v>50000</v>
      </c>
      <c r="E98" s="836">
        <v>82.008650227489753</v>
      </c>
      <c r="F98" s="654">
        <v>920</v>
      </c>
      <c r="G98" s="868">
        <v>170000</v>
      </c>
    </row>
    <row customHeight="1" ht="11.25" r="99" spans="1:7" x14ac:dyDescent="0.2">
      <c r="A99" s="279" t="s">
        <v>359</v>
      </c>
      <c r="B99" s="788">
        <v>15</v>
      </c>
      <c r="C99" s="1033" t="s">
        <v>929</v>
      </c>
      <c r="D99" s="836">
        <v>50000</v>
      </c>
      <c r="E99" s="836">
        <v>15</v>
      </c>
      <c r="F99" s="654">
        <v>29</v>
      </c>
      <c r="G99" s="868" t="s">
        <v>1014</v>
      </c>
    </row>
    <row customHeight="1" ht="11.25" r="100" spans="1:7" x14ac:dyDescent="0.2">
      <c r="A100" s="279" t="s">
        <v>360</v>
      </c>
      <c r="B100" s="788">
        <v>4.7E-2</v>
      </c>
      <c r="C100" s="1033" t="s">
        <v>1444</v>
      </c>
      <c r="D100" s="836">
        <v>50000</v>
      </c>
      <c r="E100" s="836">
        <v>2</v>
      </c>
      <c r="F100" s="654">
        <v>0.55000000000000004</v>
      </c>
      <c r="G100" s="868">
        <v>4.7E-2</v>
      </c>
    </row>
    <row customHeight="1" ht="11.25" r="101" spans="1:7" x14ac:dyDescent="0.2">
      <c r="A101" s="279" t="s">
        <v>361</v>
      </c>
      <c r="B101" s="788">
        <v>0.03</v>
      </c>
      <c r="C101" s="1033" t="s">
        <v>1443</v>
      </c>
      <c r="D101" s="836">
        <v>50</v>
      </c>
      <c r="E101" s="836">
        <v>40</v>
      </c>
      <c r="F101" s="654">
        <v>0.03</v>
      </c>
      <c r="G101" s="868" t="s">
        <v>1014</v>
      </c>
    </row>
    <row customHeight="1" ht="11.25" r="102" spans="1:7" x14ac:dyDescent="0.2">
      <c r="A102" s="279" t="s">
        <v>363</v>
      </c>
      <c r="B102" s="788">
        <v>5586.7346938775509</v>
      </c>
      <c r="C102" s="1033" t="s">
        <v>929</v>
      </c>
      <c r="D102" s="836">
        <v>8400</v>
      </c>
      <c r="E102" s="836">
        <v>5586.7346938775509</v>
      </c>
      <c r="F102" s="654">
        <v>22000</v>
      </c>
      <c r="G102" s="868" t="s">
        <v>1014</v>
      </c>
    </row>
    <row customHeight="1" ht="11.25" r="103" spans="1:7" x14ac:dyDescent="0.2">
      <c r="A103" s="279" t="s">
        <v>364</v>
      </c>
      <c r="B103" s="788">
        <v>170</v>
      </c>
      <c r="C103" s="1033" t="s">
        <v>1443</v>
      </c>
      <c r="D103" s="836">
        <v>1300</v>
      </c>
      <c r="E103" s="836">
        <v>6257.1428571428587</v>
      </c>
      <c r="F103" s="654">
        <v>170</v>
      </c>
      <c r="G103" s="868" t="s">
        <v>1014</v>
      </c>
    </row>
    <row customHeight="1" ht="11.25" r="104" spans="1:7" x14ac:dyDescent="0.2">
      <c r="A104" s="279" t="s">
        <v>365</v>
      </c>
      <c r="B104" s="788">
        <v>2.8E-3</v>
      </c>
      <c r="C104" s="1033" t="s">
        <v>1443</v>
      </c>
      <c r="D104" s="836">
        <v>50000</v>
      </c>
      <c r="E104" s="836">
        <v>2.0054945054945055</v>
      </c>
      <c r="F104" s="654">
        <v>2.8E-3</v>
      </c>
      <c r="G104" s="868" t="s">
        <v>1014</v>
      </c>
    </row>
    <row customHeight="1" ht="11.25" r="105" spans="1:7" x14ac:dyDescent="0.2">
      <c r="A105" s="279" t="s">
        <v>366</v>
      </c>
      <c r="B105" s="788">
        <v>5</v>
      </c>
      <c r="C105" s="1033" t="s">
        <v>1441</v>
      </c>
      <c r="D105" s="836">
        <v>5</v>
      </c>
      <c r="E105" s="836">
        <v>14.408084316898904</v>
      </c>
      <c r="F105" s="654">
        <v>730</v>
      </c>
      <c r="G105" s="868" t="s">
        <v>1014</v>
      </c>
    </row>
    <row customHeight="1" ht="11.25" r="106" spans="1:7" x14ac:dyDescent="0.2">
      <c r="A106" s="279" t="s">
        <v>362</v>
      </c>
      <c r="B106" s="788">
        <v>5</v>
      </c>
      <c r="C106" s="1033" t="s">
        <v>929</v>
      </c>
      <c r="D106" s="836">
        <v>9100</v>
      </c>
      <c r="E106" s="836">
        <v>5</v>
      </c>
      <c r="F106" s="654">
        <v>1500</v>
      </c>
      <c r="G106" s="868">
        <v>590</v>
      </c>
    </row>
    <row customHeight="1" ht="11.25" r="107" spans="1:7" x14ac:dyDescent="0.2">
      <c r="A107" s="279" t="s">
        <v>631</v>
      </c>
      <c r="B107" s="788">
        <v>2.1</v>
      </c>
      <c r="C107" s="1033" t="s">
        <v>1443</v>
      </c>
      <c r="D107" s="836">
        <v>10</v>
      </c>
      <c r="E107" s="836">
        <v>6.0120405524488776</v>
      </c>
      <c r="F107" s="654">
        <v>2.1</v>
      </c>
      <c r="G107" s="868" t="s">
        <v>1014</v>
      </c>
    </row>
    <row customHeight="1" ht="11.25" r="108" spans="1:7" x14ac:dyDescent="0.2">
      <c r="A108" s="279" t="s">
        <v>632</v>
      </c>
      <c r="B108" s="788">
        <v>4.7</v>
      </c>
      <c r="C108" s="1033" t="s">
        <v>1443</v>
      </c>
      <c r="D108" s="836">
        <v>10</v>
      </c>
      <c r="E108" s="836">
        <v>23.56739305891848</v>
      </c>
      <c r="F108" s="654">
        <v>4.7</v>
      </c>
      <c r="G108" s="868" t="s">
        <v>1014</v>
      </c>
    </row>
    <row customHeight="1" ht="11.25" r="109" spans="1:7" x14ac:dyDescent="0.2">
      <c r="A109" s="279" t="s">
        <v>506</v>
      </c>
      <c r="B109" s="788">
        <v>100.27472527472527</v>
      </c>
      <c r="C109" s="1033" t="s">
        <v>929</v>
      </c>
      <c r="D109" s="836">
        <v>50000</v>
      </c>
      <c r="E109" s="836">
        <v>100.27472527472527</v>
      </c>
      <c r="F109" s="654">
        <v>800</v>
      </c>
      <c r="G109" s="868" t="s">
        <v>1014</v>
      </c>
    </row>
    <row customHeight="1" ht="11.25" r="110" spans="1:7" x14ac:dyDescent="0.2">
      <c r="A110" s="279" t="s">
        <v>507</v>
      </c>
      <c r="B110" s="788">
        <v>17</v>
      </c>
      <c r="C110" s="1033" t="s">
        <v>929</v>
      </c>
      <c r="D110" s="836">
        <v>21</v>
      </c>
      <c r="E110" s="836">
        <v>17</v>
      </c>
      <c r="F110" s="654">
        <v>21</v>
      </c>
      <c r="G110" s="868" t="s">
        <v>1014</v>
      </c>
    </row>
    <row customHeight="1" ht="11.25" r="111" spans="1:7" x14ac:dyDescent="0.2">
      <c r="A111" s="279" t="s">
        <v>866</v>
      </c>
      <c r="B111" s="788">
        <v>5</v>
      </c>
      <c r="C111" s="1033" t="s">
        <v>1443</v>
      </c>
      <c r="D111" s="836">
        <v>50000</v>
      </c>
      <c r="E111" s="836">
        <v>401.09890109890108</v>
      </c>
      <c r="F111" s="654">
        <v>5</v>
      </c>
      <c r="G111" s="868">
        <v>33</v>
      </c>
    </row>
    <row customHeight="1" ht="11.25" r="112" spans="1:7" x14ac:dyDescent="0.2">
      <c r="A112" s="305" t="s">
        <v>115</v>
      </c>
      <c r="B112" s="788">
        <v>0.14038461538461536</v>
      </c>
      <c r="C112" s="1033" t="s">
        <v>929</v>
      </c>
      <c r="D112" s="836">
        <v>50000</v>
      </c>
      <c r="E112" s="836">
        <v>0.14038461538461536</v>
      </c>
      <c r="F112" s="654">
        <v>380</v>
      </c>
      <c r="G112" s="868" t="s">
        <v>1014</v>
      </c>
    </row>
    <row customHeight="1" ht="11.25" r="113" spans="1:7" x14ac:dyDescent="0.2">
      <c r="A113" s="305" t="s">
        <v>116</v>
      </c>
      <c r="B113" s="788">
        <v>2.0054945054945055</v>
      </c>
      <c r="C113" s="1033" t="s">
        <v>929</v>
      </c>
      <c r="D113" s="836">
        <v>50000</v>
      </c>
      <c r="E113" s="836">
        <v>2.0054945054945055</v>
      </c>
      <c r="F113" s="654">
        <v>18</v>
      </c>
      <c r="G113" s="868" t="s">
        <v>1014</v>
      </c>
    </row>
    <row customHeight="1" ht="11.25" r="114" spans="1:7" x14ac:dyDescent="0.2">
      <c r="A114" s="305" t="s">
        <v>117</v>
      </c>
      <c r="B114" s="788">
        <v>7.9249625464098819E-2</v>
      </c>
      <c r="C114" s="1033" t="s">
        <v>929</v>
      </c>
      <c r="D114" s="836">
        <v>50000</v>
      </c>
      <c r="E114" s="836">
        <v>7.9249625464098819E-2</v>
      </c>
      <c r="F114" s="654">
        <v>71</v>
      </c>
      <c r="G114" s="868" t="s">
        <v>1014</v>
      </c>
    </row>
    <row customHeight="1" ht="11.25" r="115" spans="1:7" x14ac:dyDescent="0.2">
      <c r="A115" s="305" t="s">
        <v>118</v>
      </c>
      <c r="B115" s="788">
        <v>2.0054945054945055</v>
      </c>
      <c r="C115" s="1033" t="s">
        <v>929</v>
      </c>
      <c r="D115" s="836">
        <v>50000</v>
      </c>
      <c r="E115" s="836">
        <v>2.0054945054945055</v>
      </c>
      <c r="F115" s="654">
        <v>42</v>
      </c>
      <c r="G115" s="868" t="s">
        <v>1014</v>
      </c>
    </row>
    <row customHeight="1" ht="11.25" r="116" spans="1:7" x14ac:dyDescent="0.2">
      <c r="A116" s="305" t="s">
        <v>119</v>
      </c>
      <c r="B116" s="788">
        <v>4.8692636072572038</v>
      </c>
      <c r="C116" s="1033" t="s">
        <v>929</v>
      </c>
      <c r="D116" s="836">
        <v>50000</v>
      </c>
      <c r="E116" s="836">
        <v>4.8692636072572038</v>
      </c>
      <c r="F116" s="654">
        <v>46</v>
      </c>
      <c r="G116" s="868" t="s">
        <v>1014</v>
      </c>
    </row>
    <row customHeight="1" ht="11.25" r="117" spans="1:7" x14ac:dyDescent="0.2">
      <c r="A117" s="279" t="s">
        <v>508</v>
      </c>
      <c r="B117" s="788">
        <v>1</v>
      </c>
      <c r="C117" s="1033" t="s">
        <v>929</v>
      </c>
      <c r="D117" s="836">
        <v>30</v>
      </c>
      <c r="E117" s="836">
        <v>1</v>
      </c>
      <c r="F117" s="654">
        <v>13</v>
      </c>
      <c r="G117" s="868">
        <v>3</v>
      </c>
    </row>
    <row customHeight="1" ht="11.25" r="118" spans="1:7" x14ac:dyDescent="0.2">
      <c r="A118" s="305" t="s">
        <v>120</v>
      </c>
      <c r="B118" s="788">
        <v>19.477054429028815</v>
      </c>
      <c r="C118" s="1033" t="s">
        <v>929</v>
      </c>
      <c r="D118" s="836">
        <v>21500</v>
      </c>
      <c r="E118" s="836">
        <v>19.477054429028815</v>
      </c>
      <c r="F118" s="654">
        <v>850000</v>
      </c>
      <c r="G118" s="868" t="s">
        <v>1014</v>
      </c>
    </row>
    <row customHeight="1" ht="11.25" r="119" spans="1:7" x14ac:dyDescent="0.2">
      <c r="A119" s="279" t="s">
        <v>241</v>
      </c>
      <c r="B119" s="788">
        <v>15</v>
      </c>
      <c r="C119" s="1033" t="s">
        <v>929</v>
      </c>
      <c r="D119" s="836">
        <v>50000</v>
      </c>
      <c r="E119" s="836">
        <v>15</v>
      </c>
      <c r="F119" s="654">
        <v>600</v>
      </c>
      <c r="G119" s="868" t="s">
        <v>1014</v>
      </c>
    </row>
    <row customHeight="1" ht="11.25" r="120" spans="1:7" x14ac:dyDescent="0.2">
      <c r="A120" s="279" t="s">
        <v>509</v>
      </c>
      <c r="B120" s="788">
        <v>2.2999999999999998</v>
      </c>
      <c r="C120" s="1033" t="s">
        <v>1443</v>
      </c>
      <c r="D120" s="836">
        <v>408</v>
      </c>
      <c r="E120" s="836">
        <v>235.67393058918483</v>
      </c>
      <c r="F120" s="654">
        <v>2.2999999999999998</v>
      </c>
      <c r="G120" s="868" t="s">
        <v>1014</v>
      </c>
    </row>
    <row customHeight="1" ht="11.25" r="121" spans="1:7" x14ac:dyDescent="0.2">
      <c r="A121" s="279" t="s">
        <v>510</v>
      </c>
      <c r="B121" s="788">
        <v>160</v>
      </c>
      <c r="C121" s="1033" t="s">
        <v>1443</v>
      </c>
      <c r="D121" s="836">
        <v>7900</v>
      </c>
      <c r="E121" s="836">
        <v>6016.4835164835167</v>
      </c>
      <c r="F121" s="654">
        <v>160</v>
      </c>
      <c r="G121" s="868">
        <v>1700000</v>
      </c>
    </row>
    <row customHeight="1" ht="11.25" r="122" spans="1:7" x14ac:dyDescent="0.2">
      <c r="A122" s="279" t="s">
        <v>379</v>
      </c>
      <c r="B122" s="788">
        <v>7.8999999999999996E-5</v>
      </c>
      <c r="C122" s="1033" t="s">
        <v>1444</v>
      </c>
      <c r="D122" s="836">
        <v>21.5</v>
      </c>
      <c r="E122" s="836">
        <v>0.5</v>
      </c>
      <c r="F122" s="654">
        <v>1.4E-2</v>
      </c>
      <c r="G122" s="868">
        <v>7.8999999999999996E-5</v>
      </c>
    </row>
    <row customHeight="1" ht="11.25" r="123" spans="1:7" x14ac:dyDescent="0.2">
      <c r="A123" s="279" t="s">
        <v>121</v>
      </c>
      <c r="B123" s="788">
        <v>95</v>
      </c>
      <c r="C123" s="1033" t="s">
        <v>1443</v>
      </c>
      <c r="D123" s="836">
        <v>50000</v>
      </c>
      <c r="E123" s="836">
        <v>260.71428571428572</v>
      </c>
      <c r="F123" s="654">
        <v>95</v>
      </c>
      <c r="G123" s="868" t="s">
        <v>1014</v>
      </c>
    </row>
    <row customHeight="1" ht="11.25" r="124" spans="1:7" x14ac:dyDescent="0.2">
      <c r="A124" s="279" t="s">
        <v>511</v>
      </c>
      <c r="B124" s="788">
        <v>4.5999999999999996</v>
      </c>
      <c r="C124" s="1033" t="s">
        <v>1443</v>
      </c>
      <c r="D124" s="836">
        <v>67.5</v>
      </c>
      <c r="E124" s="836">
        <v>176.7554479418886</v>
      </c>
      <c r="F124" s="654">
        <v>4.5999999999999996</v>
      </c>
      <c r="G124" s="868">
        <v>4000</v>
      </c>
    </row>
    <row customHeight="1" ht="11.25" r="125" spans="1:7" x14ac:dyDescent="0.2">
      <c r="A125" s="279" t="s">
        <v>512</v>
      </c>
      <c r="B125" s="788">
        <v>5</v>
      </c>
      <c r="C125" s="1033" t="s">
        <v>1443</v>
      </c>
      <c r="D125" s="836">
        <v>50000</v>
      </c>
      <c r="E125" s="836">
        <v>50</v>
      </c>
      <c r="F125" s="654">
        <v>5</v>
      </c>
      <c r="G125" s="868" t="s">
        <v>1014</v>
      </c>
    </row>
    <row customHeight="1" ht="11.25" r="126" spans="1:7" x14ac:dyDescent="0.2">
      <c r="A126" s="279" t="s">
        <v>867</v>
      </c>
      <c r="B126" s="788">
        <v>1</v>
      </c>
      <c r="C126" s="1033" t="s">
        <v>1443</v>
      </c>
      <c r="D126" s="836">
        <v>100</v>
      </c>
      <c r="E126" s="836">
        <v>100.27472527472527</v>
      </c>
      <c r="F126" s="654">
        <v>1</v>
      </c>
      <c r="G126" s="868" t="s">
        <v>1014</v>
      </c>
    </row>
    <row customHeight="1" ht="11.25" r="127" spans="1:7" x14ac:dyDescent="0.2">
      <c r="A127" s="279" t="s">
        <v>122</v>
      </c>
      <c r="B127" s="788">
        <v>4</v>
      </c>
      <c r="C127" s="1033" t="s">
        <v>929</v>
      </c>
      <c r="D127" s="836">
        <v>3100</v>
      </c>
      <c r="E127" s="836">
        <v>4</v>
      </c>
      <c r="F127" s="654">
        <v>9</v>
      </c>
      <c r="G127" s="868" t="s">
        <v>1014</v>
      </c>
    </row>
    <row customHeight="1" ht="11.25" r="128" spans="1:7" x14ac:dyDescent="0.2">
      <c r="A128" s="279" t="s">
        <v>513</v>
      </c>
      <c r="B128" s="788">
        <v>10</v>
      </c>
      <c r="C128" s="1033" t="s">
        <v>1441</v>
      </c>
      <c r="D128" s="836">
        <v>10</v>
      </c>
      <c r="E128" s="836">
        <v>100</v>
      </c>
      <c r="F128" s="654">
        <v>32</v>
      </c>
      <c r="G128" s="868" t="s">
        <v>1014</v>
      </c>
    </row>
    <row customHeight="1" ht="11.25" r="129" spans="1:7" x14ac:dyDescent="0.2">
      <c r="A129" s="279" t="s">
        <v>123</v>
      </c>
      <c r="B129" s="788">
        <v>260.71428571428572</v>
      </c>
      <c r="C129" s="1033" t="s">
        <v>929</v>
      </c>
      <c r="D129" s="836">
        <v>50000</v>
      </c>
      <c r="E129" s="836">
        <v>260.71428571428572</v>
      </c>
      <c r="F129" s="654">
        <v>1200</v>
      </c>
      <c r="G129" s="868" t="s">
        <v>1014</v>
      </c>
    </row>
    <row customHeight="1" ht="11.25" r="130" spans="1:7" x14ac:dyDescent="0.2">
      <c r="A130" s="279" t="s">
        <v>27</v>
      </c>
      <c r="B130" s="788">
        <v>5.8116392007005802</v>
      </c>
      <c r="C130" s="1033" t="s">
        <v>929</v>
      </c>
      <c r="D130" s="836">
        <v>50000</v>
      </c>
      <c r="E130" s="836">
        <v>5.8116392007005802</v>
      </c>
      <c r="F130" s="654">
        <v>18000</v>
      </c>
      <c r="G130" s="868" t="s">
        <v>1014</v>
      </c>
    </row>
    <row customHeight="1" ht="11.25" r="131" spans="1:7" x14ac:dyDescent="0.2">
      <c r="A131" s="279" t="s">
        <v>514</v>
      </c>
      <c r="B131" s="788">
        <v>0.6054975863041423</v>
      </c>
      <c r="C131" s="1033" t="s">
        <v>929</v>
      </c>
      <c r="D131" s="836">
        <v>50000</v>
      </c>
      <c r="E131" s="836">
        <v>0.6054975863041423</v>
      </c>
      <c r="F131" s="654">
        <v>85</v>
      </c>
      <c r="G131" s="868" t="s">
        <v>1014</v>
      </c>
    </row>
    <row customHeight="1" ht="11.25" r="132" spans="1:7" x14ac:dyDescent="0.2">
      <c r="A132" s="279" t="s">
        <v>515</v>
      </c>
      <c r="B132" s="788">
        <v>7.7544083280220943E-2</v>
      </c>
      <c r="C132" s="1033" t="s">
        <v>929</v>
      </c>
      <c r="D132" s="836">
        <v>500</v>
      </c>
      <c r="E132" s="836">
        <v>7.7544083280220943E-2</v>
      </c>
      <c r="F132" s="654">
        <v>200</v>
      </c>
      <c r="G132" s="868">
        <v>3.5</v>
      </c>
    </row>
    <row customHeight="1" ht="11.25" r="133" spans="1:7" x14ac:dyDescent="0.2">
      <c r="A133" s="279" t="s">
        <v>516</v>
      </c>
      <c r="B133" s="788">
        <v>2.9</v>
      </c>
      <c r="C133" s="1033" t="s">
        <v>1444</v>
      </c>
      <c r="D133" s="836">
        <v>170</v>
      </c>
      <c r="E133" s="836">
        <v>5</v>
      </c>
      <c r="F133" s="654">
        <v>53</v>
      </c>
      <c r="G133" s="868">
        <v>2.9</v>
      </c>
    </row>
    <row customHeight="1" ht="11.25" r="134" spans="1:7" x14ac:dyDescent="0.2">
      <c r="A134" s="279" t="s">
        <v>124</v>
      </c>
      <c r="B134" s="788">
        <v>1.2</v>
      </c>
      <c r="C134" s="1033" t="s">
        <v>1443</v>
      </c>
      <c r="D134" s="836">
        <v>11500</v>
      </c>
      <c r="E134" s="836">
        <v>601.64835164835165</v>
      </c>
      <c r="F134" s="654">
        <v>1.2</v>
      </c>
      <c r="G134" s="868" t="s">
        <v>1014</v>
      </c>
    </row>
    <row customHeight="1" ht="11.25" r="135" spans="1:7" x14ac:dyDescent="0.2">
      <c r="A135" s="305" t="s">
        <v>125</v>
      </c>
      <c r="B135" s="788">
        <v>220</v>
      </c>
      <c r="C135" s="1033" t="s">
        <v>1443</v>
      </c>
      <c r="D135" s="836">
        <v>2500</v>
      </c>
      <c r="E135" s="836">
        <v>1002.7472527472528</v>
      </c>
      <c r="F135" s="654">
        <v>220</v>
      </c>
      <c r="G135" s="868" t="s">
        <v>1014</v>
      </c>
    </row>
    <row customHeight="1" ht="11.25" r="136" spans="1:7" x14ac:dyDescent="0.2">
      <c r="A136" s="279" t="s">
        <v>517</v>
      </c>
      <c r="B136" s="788">
        <v>2</v>
      </c>
      <c r="C136" s="1033" t="s">
        <v>929</v>
      </c>
      <c r="D136" s="836">
        <v>50000</v>
      </c>
      <c r="E136" s="836">
        <v>2</v>
      </c>
      <c r="F136" s="654">
        <v>6</v>
      </c>
      <c r="G136" s="868">
        <v>16</v>
      </c>
    </row>
    <row customHeight="1" ht="11.25" r="137" spans="1:7" x14ac:dyDescent="0.2">
      <c r="A137" s="279" t="s">
        <v>380</v>
      </c>
      <c r="B137" s="788">
        <v>40</v>
      </c>
      <c r="C137" s="1033" t="s">
        <v>1441</v>
      </c>
      <c r="D137" s="836">
        <v>40</v>
      </c>
      <c r="E137" s="836">
        <v>1000</v>
      </c>
      <c r="F137" s="654">
        <v>62</v>
      </c>
      <c r="G137" s="868">
        <v>140000</v>
      </c>
    </row>
    <row customHeight="1" ht="11.25" r="138" spans="1:7" x14ac:dyDescent="0.2">
      <c r="A138" s="279" t="s">
        <v>28</v>
      </c>
      <c r="B138" s="788">
        <v>2.0000000000000001E-4</v>
      </c>
      <c r="C138" s="1033" t="s">
        <v>1443</v>
      </c>
      <c r="D138" s="836">
        <v>140</v>
      </c>
      <c r="E138" s="836">
        <v>3</v>
      </c>
      <c r="F138" s="654">
        <v>2.0000000000000001E-4</v>
      </c>
      <c r="G138" s="868">
        <v>2.4000000000000001E-4</v>
      </c>
    </row>
    <row customHeight="1" ht="11.25" r="139" spans="1:7" x14ac:dyDescent="0.2">
      <c r="A139" s="279" t="s">
        <v>66</v>
      </c>
      <c r="B139" s="788">
        <v>100</v>
      </c>
      <c r="C139" s="1033" t="s">
        <v>1441</v>
      </c>
      <c r="D139" s="836">
        <v>100</v>
      </c>
      <c r="E139" s="836">
        <v>296.88253796723336</v>
      </c>
      <c r="F139" s="654">
        <v>500</v>
      </c>
      <c r="G139" s="868" t="s">
        <v>1014</v>
      </c>
    </row>
    <row customHeight="1" ht="11.25" r="140" spans="1:7" x14ac:dyDescent="0.2">
      <c r="A140" s="279" t="s">
        <v>65</v>
      </c>
      <c r="B140" s="788">
        <v>100</v>
      </c>
      <c r="C140" s="1033" t="s">
        <v>1441</v>
      </c>
      <c r="D140" s="836">
        <v>100</v>
      </c>
      <c r="E140" s="836">
        <v>158.77235379410342</v>
      </c>
      <c r="F140" s="654">
        <v>640</v>
      </c>
      <c r="G140" s="868" t="s">
        <v>1014</v>
      </c>
    </row>
    <row customHeight="1" ht="11.25" r="141" spans="1:7" x14ac:dyDescent="0.2">
      <c r="A141" s="279" t="s">
        <v>825</v>
      </c>
      <c r="B141" s="788">
        <v>100</v>
      </c>
      <c r="C141" s="1033" t="s">
        <v>1441</v>
      </c>
      <c r="D141" s="836">
        <v>100</v>
      </c>
      <c r="E141" s="836">
        <v>2406.5934065934066</v>
      </c>
      <c r="F141" s="654">
        <v>640</v>
      </c>
      <c r="G141" s="868" t="s">
        <v>1014</v>
      </c>
    </row>
    <row customHeight="1" ht="11.25" r="142" spans="1:7" x14ac:dyDescent="0.2">
      <c r="A142" s="279" t="s">
        <v>868</v>
      </c>
      <c r="B142" s="788">
        <v>70</v>
      </c>
      <c r="C142" s="1033" t="s">
        <v>929</v>
      </c>
      <c r="D142" s="836">
        <v>3000</v>
      </c>
      <c r="E142" s="836">
        <v>70</v>
      </c>
      <c r="F142" s="654">
        <v>130</v>
      </c>
      <c r="G142" s="868" t="s">
        <v>1014</v>
      </c>
    </row>
    <row customHeight="1" ht="11.25" r="143" spans="1:7" x14ac:dyDescent="0.2">
      <c r="A143" s="279" t="s">
        <v>869</v>
      </c>
      <c r="B143" s="788">
        <v>76</v>
      </c>
      <c r="C143" s="1033" t="s">
        <v>1443</v>
      </c>
      <c r="D143" s="836">
        <v>970</v>
      </c>
      <c r="E143" s="836">
        <v>200</v>
      </c>
      <c r="F143" s="654">
        <v>76</v>
      </c>
      <c r="G143" s="868">
        <v>340000</v>
      </c>
    </row>
    <row customHeight="1" ht="11.25" r="144" spans="1:7" x14ac:dyDescent="0.2">
      <c r="A144" s="279" t="s">
        <v>518</v>
      </c>
      <c r="B144" s="788">
        <v>5</v>
      </c>
      <c r="C144" s="1033" t="s">
        <v>929</v>
      </c>
      <c r="D144" s="836">
        <v>50000</v>
      </c>
      <c r="E144" s="836">
        <v>5</v>
      </c>
      <c r="F144" s="654">
        <v>730</v>
      </c>
      <c r="G144" s="868">
        <v>14</v>
      </c>
    </row>
    <row customHeight="1" ht="11.25" r="145" spans="1:7" x14ac:dyDescent="0.2">
      <c r="A145" s="279" t="s">
        <v>519</v>
      </c>
      <c r="B145" s="788">
        <v>5</v>
      </c>
      <c r="C145" s="1033" t="s">
        <v>929</v>
      </c>
      <c r="D145" s="836">
        <v>310</v>
      </c>
      <c r="E145" s="836">
        <v>5</v>
      </c>
      <c r="F145" s="654">
        <v>200</v>
      </c>
      <c r="G145" s="868">
        <v>26</v>
      </c>
    </row>
    <row customHeight="1" ht="11.25" r="146" spans="1:7" x14ac:dyDescent="0.2">
      <c r="A146" s="279" t="s">
        <v>520</v>
      </c>
      <c r="B146" s="788">
        <v>1.9</v>
      </c>
      <c r="C146" s="1033" t="s">
        <v>1443</v>
      </c>
      <c r="D146" s="836">
        <v>200</v>
      </c>
      <c r="E146" s="836">
        <v>2005.4945054945056</v>
      </c>
      <c r="F146" s="654">
        <v>1.9</v>
      </c>
      <c r="G146" s="868">
        <v>3600</v>
      </c>
    </row>
    <row customHeight="1" ht="11.25" r="147" spans="1:7" x14ac:dyDescent="0.2">
      <c r="A147" s="279" t="s">
        <v>521</v>
      </c>
      <c r="B147" s="788">
        <v>1.2</v>
      </c>
      <c r="C147" s="1033" t="s">
        <v>1444</v>
      </c>
      <c r="D147" s="836">
        <v>100</v>
      </c>
      <c r="E147" s="836">
        <v>7.0825652469195699</v>
      </c>
      <c r="F147" s="654">
        <v>4.9000000000000004</v>
      </c>
      <c r="G147" s="868">
        <v>1.2</v>
      </c>
    </row>
    <row customHeight="1" ht="11.25" r="148" spans="1:7" x14ac:dyDescent="0.2">
      <c r="A148" s="305" t="s">
        <v>126</v>
      </c>
      <c r="B148" s="788">
        <v>200.54945054945054</v>
      </c>
      <c r="C148" s="1033" t="s">
        <v>929</v>
      </c>
      <c r="D148" s="836">
        <v>50000</v>
      </c>
      <c r="E148" s="836">
        <v>200.54945054945054</v>
      </c>
      <c r="F148" s="654">
        <v>686</v>
      </c>
      <c r="G148" s="868" t="s">
        <v>381</v>
      </c>
    </row>
    <row customHeight="1" ht="11.25" r="149" spans="1:7" x14ac:dyDescent="0.2">
      <c r="A149" s="279" t="s">
        <v>127</v>
      </c>
      <c r="B149" s="788">
        <v>30</v>
      </c>
      <c r="C149" s="1033" t="s">
        <v>1443</v>
      </c>
      <c r="D149" s="836">
        <v>35500</v>
      </c>
      <c r="E149" s="836">
        <v>50</v>
      </c>
      <c r="F149" s="654">
        <v>30</v>
      </c>
      <c r="G149" s="868" t="s">
        <v>1014</v>
      </c>
    </row>
    <row customHeight="1" ht="11.25" r="150" spans="1:7" x14ac:dyDescent="0.2">
      <c r="A150" s="279" t="s">
        <v>128</v>
      </c>
      <c r="B150" s="788">
        <v>0.6</v>
      </c>
      <c r="C150" s="1033" t="s">
        <v>929</v>
      </c>
      <c r="D150" s="836">
        <v>50000</v>
      </c>
      <c r="E150" s="836">
        <v>0.6</v>
      </c>
      <c r="F150" s="654">
        <v>14</v>
      </c>
      <c r="G150" s="868" t="s">
        <v>1014</v>
      </c>
    </row>
    <row customHeight="1" ht="11.25" r="151" spans="1:7" x14ac:dyDescent="0.2">
      <c r="A151" s="279" t="s">
        <v>129</v>
      </c>
      <c r="B151" s="788">
        <v>0.61927383780115375</v>
      </c>
      <c r="C151" s="1033" t="s">
        <v>929</v>
      </c>
      <c r="D151" s="836">
        <v>50000</v>
      </c>
      <c r="E151" s="836">
        <v>0.61927383780115375</v>
      </c>
      <c r="F151" s="654">
        <v>0.61927383780115375</v>
      </c>
      <c r="G151" s="868" t="s">
        <v>1014</v>
      </c>
    </row>
    <row customHeight="1" ht="11.25" r="152" spans="1:7" x14ac:dyDescent="0.2">
      <c r="A152" s="279" t="s">
        <v>643</v>
      </c>
      <c r="B152" s="788">
        <v>1.1399999999999999</v>
      </c>
      <c r="C152" s="1033" t="s">
        <v>1443</v>
      </c>
      <c r="D152" s="836">
        <v>90</v>
      </c>
      <c r="E152" s="836">
        <v>10.117950352742241</v>
      </c>
      <c r="F152" s="654">
        <v>1.1399999999999999</v>
      </c>
      <c r="G152" s="868" t="s">
        <v>1014</v>
      </c>
    </row>
    <row customHeight="1" ht="11.25" r="153" spans="1:7" x14ac:dyDescent="0.2">
      <c r="A153" s="305" t="s">
        <v>999</v>
      </c>
      <c r="B153" s="788">
        <v>11</v>
      </c>
      <c r="C153" s="1033" t="s">
        <v>1443</v>
      </c>
      <c r="D153" s="836">
        <v>50000</v>
      </c>
      <c r="E153" s="836">
        <v>601.64835164835165</v>
      </c>
      <c r="F153" s="654">
        <v>11</v>
      </c>
      <c r="G153" s="868" t="s">
        <v>1014</v>
      </c>
    </row>
    <row customHeight="1" ht="11.25" r="154" spans="1:7" x14ac:dyDescent="0.2">
      <c r="A154" s="305" t="s">
        <v>644</v>
      </c>
      <c r="B154" s="788">
        <v>40.109890109890109</v>
      </c>
      <c r="C154" s="1033" t="s">
        <v>929</v>
      </c>
      <c r="D154" s="836">
        <v>37000</v>
      </c>
      <c r="E154" s="836">
        <v>40.109890109890109</v>
      </c>
      <c r="F154" s="654">
        <v>40.109890109890109</v>
      </c>
      <c r="G154" s="868" t="s">
        <v>1014</v>
      </c>
    </row>
    <row customHeight="1" ht="11.25" r="155" spans="1:7" x14ac:dyDescent="0.2">
      <c r="A155" s="305" t="s">
        <v>646</v>
      </c>
      <c r="B155" s="788">
        <v>2.5969405905371756</v>
      </c>
      <c r="C155" s="1033" t="s">
        <v>929</v>
      </c>
      <c r="D155" s="836">
        <v>50000</v>
      </c>
      <c r="E155" s="836">
        <v>2.5969405905371756</v>
      </c>
      <c r="F155" s="654">
        <v>13</v>
      </c>
      <c r="G155" s="868" t="s">
        <v>1014</v>
      </c>
    </row>
    <row customHeight="1" ht="11.25" r="156" spans="1:7" x14ac:dyDescent="0.2">
      <c r="A156" s="279" t="s">
        <v>522</v>
      </c>
      <c r="B156" s="788">
        <v>27</v>
      </c>
      <c r="C156" s="1033" t="s">
        <v>1443</v>
      </c>
      <c r="D156" s="836">
        <v>50000</v>
      </c>
      <c r="E156" s="836">
        <v>100.27472527472527</v>
      </c>
      <c r="F156" s="654">
        <v>27</v>
      </c>
      <c r="G156" s="868" t="s">
        <v>1014</v>
      </c>
    </row>
    <row customHeight="1" ht="11.25" r="157" spans="1:7" x14ac:dyDescent="0.2">
      <c r="A157" s="279" t="s">
        <v>523</v>
      </c>
      <c r="B157" s="788">
        <v>2</v>
      </c>
      <c r="C157" s="1033" t="s">
        <v>929</v>
      </c>
      <c r="D157" s="836">
        <v>3400</v>
      </c>
      <c r="E157" s="836">
        <v>2</v>
      </c>
      <c r="F157" s="654">
        <v>930</v>
      </c>
      <c r="G157" s="868">
        <v>170</v>
      </c>
    </row>
    <row customHeight="1" ht="11.25" r="158" spans="1:7" x14ac:dyDescent="0.2">
      <c r="A158" s="279" t="s">
        <v>524</v>
      </c>
      <c r="B158" s="788">
        <v>20</v>
      </c>
      <c r="C158" s="1033" t="s">
        <v>1441</v>
      </c>
      <c r="D158" s="836">
        <v>20</v>
      </c>
      <c r="E158" s="836">
        <v>10000</v>
      </c>
      <c r="F158" s="654">
        <v>27</v>
      </c>
      <c r="G158" s="868" t="s">
        <v>1014</v>
      </c>
    </row>
    <row customHeight="1" ht="11.25" r="159" spans="1:7" thickBot="1" x14ac:dyDescent="0.25">
      <c r="A159" s="281" t="s">
        <v>525</v>
      </c>
      <c r="B159" s="795">
        <v>22</v>
      </c>
      <c r="C159" s="1034" t="s">
        <v>1443</v>
      </c>
      <c r="D159" s="846">
        <v>5000</v>
      </c>
      <c r="E159" s="846">
        <v>6016.4835164835167</v>
      </c>
      <c r="F159" s="1035">
        <v>22</v>
      </c>
      <c r="G159" s="1036" t="s">
        <v>1014</v>
      </c>
    </row>
    <row customHeight="1" ht="11.25" r="160" spans="1:7" thickTop="1" x14ac:dyDescent="0.2">
      <c r="A160" s="66" t="s">
        <v>529</v>
      </c>
      <c r="B160" s="277"/>
      <c r="C160" s="885"/>
      <c r="D160" s="277"/>
      <c r="E160" s="277"/>
      <c r="F160" s="277"/>
      <c r="G160" s="796"/>
    </row>
    <row customHeight="1" ht="11.25" r="161" spans="1:7" x14ac:dyDescent="0.2">
      <c r="A161" s="67" t="s">
        <v>415</v>
      </c>
      <c r="B161" s="277"/>
      <c r="C161" s="885"/>
      <c r="D161" s="277"/>
      <c r="E161" s="277"/>
      <c r="F161" s="277"/>
      <c r="G161" s="796"/>
    </row>
    <row customHeight="1" ht="11.25" r="162" spans="1:7" x14ac:dyDescent="0.2">
      <c r="A162" s="67"/>
      <c r="B162" s="277"/>
      <c r="C162" s="885"/>
      <c r="D162" s="277"/>
      <c r="E162" s="277"/>
      <c r="F162" s="277"/>
      <c r="G162" s="796"/>
    </row>
    <row customHeight="1" ht="11.25" r="163" spans="1:7" x14ac:dyDescent="0.2">
      <c r="A163" s="67" t="s">
        <v>826</v>
      </c>
      <c r="B163" s="277"/>
      <c r="C163" s="885"/>
      <c r="D163" s="277"/>
      <c r="E163" s="277"/>
      <c r="F163" s="277"/>
      <c r="G163" s="796"/>
    </row>
    <row customHeight="1" ht="11.25" r="164" spans="1:7" x14ac:dyDescent="0.2">
      <c r="A164" s="67" t="s">
        <v>1108</v>
      </c>
      <c r="B164" s="277"/>
      <c r="C164" s="885"/>
      <c r="D164" s="277"/>
      <c r="E164" s="277"/>
      <c r="F164" s="277"/>
      <c r="G164" s="796"/>
    </row>
    <row customHeight="1" ht="11.25" r="165" spans="1:7" x14ac:dyDescent="0.2">
      <c r="A165" s="67" t="s">
        <v>1250</v>
      </c>
      <c r="B165" s="277"/>
      <c r="C165" s="885"/>
      <c r="D165" s="277"/>
      <c r="E165" s="277"/>
      <c r="F165" s="277"/>
      <c r="G165" s="796"/>
    </row>
    <row customHeight="1" ht="11.25" r="166" spans="1:7" x14ac:dyDescent="0.2">
      <c r="A166" s="67" t="s">
        <v>804</v>
      </c>
      <c r="B166" s="277"/>
      <c r="C166" s="885"/>
      <c r="D166" s="277"/>
      <c r="E166" s="277"/>
      <c r="F166" s="277"/>
      <c r="G166" s="796"/>
    </row>
    <row customHeight="1" ht="11.25" r="167" spans="1:7" thickBot="1" x14ac:dyDescent="0.25">
      <c r="A167" s="69" t="s">
        <v>274</v>
      </c>
      <c r="B167" s="282"/>
      <c r="C167" s="854"/>
      <c r="D167" s="282"/>
      <c r="E167" s="282"/>
      <c r="F167" s="282"/>
      <c r="G167" s="1037"/>
    </row>
    <row ht="10.8" r="168" spans="1:7" thickTop="1" x14ac:dyDescent="0.2"/>
    <row r="174" spans="1:7" x14ac:dyDescent="0.2">
      <c r="A174" s="1019"/>
    </row>
  </sheetData>
  <sheetProtection algorithmName="SHA-512" hashValue="iZF6z0/UmQReBn/OpTg5GI3vHoEPN6ZX22sbOHEOvsz2mYIQ+BbdzWjtwqBjh0syGyDr1LT7pIcMewWcD24dqg==" objects="1" saltValue="2cM+JKdHcCXQ5ODxP0Ui6Q==" scenarios="1" sheet="1" spinCount="100000"/>
  <mergeCells count="2">
    <mergeCell ref="A1:G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5" t="s">
        <v>166</v>
      </c>
      <c r="B1" s="1671"/>
      <c r="C1" s="1671"/>
      <c r="D1" s="1671"/>
      <c r="E1" s="1671"/>
      <c r="F1" s="1671"/>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Top="1" x14ac:dyDescent="0.2">
      <c r="A4" s="1022"/>
      <c r="B4" s="1663" t="s">
        <v>162</v>
      </c>
      <c r="C4" s="1023"/>
      <c r="D4" s="1024" t="s">
        <v>270</v>
      </c>
      <c r="E4" s="1025" t="s">
        <v>920</v>
      </c>
      <c r="F4" s="1026" t="s">
        <v>640</v>
      </c>
    </row>
    <row customFormat="1" customHeight="1" ht="16.5" r="5" s="278" spans="1:6" thickBot="1" x14ac:dyDescent="0.25">
      <c r="A5" s="1027" t="s">
        <v>242</v>
      </c>
      <c r="B5" s="1664"/>
      <c r="C5" s="1028" t="s">
        <v>526</v>
      </c>
      <c r="D5" s="1038" t="s">
        <v>629</v>
      </c>
      <c r="E5" s="1029" t="s">
        <v>423</v>
      </c>
      <c r="F5" s="1030" t="s">
        <v>630</v>
      </c>
    </row>
    <row customFormat="1" customHeight="1" ht="11.25" r="6" s="278" spans="1:6" x14ac:dyDescent="0.2">
      <c r="A6" s="309" t="s">
        <v>589</v>
      </c>
      <c r="B6" s="783">
        <v>20</v>
      </c>
      <c r="C6" s="1031" t="s">
        <v>817</v>
      </c>
      <c r="D6" s="830">
        <v>20</v>
      </c>
      <c r="E6" s="1032">
        <v>20</v>
      </c>
      <c r="F6" s="866">
        <v>990</v>
      </c>
    </row>
    <row customFormat="1" customHeight="1" ht="11.25" r="7" s="278" spans="1:6" x14ac:dyDescent="0.2">
      <c r="A7" s="279" t="s">
        <v>590</v>
      </c>
      <c r="B7" s="787">
        <v>307</v>
      </c>
      <c r="C7" s="1033" t="s">
        <v>1443</v>
      </c>
      <c r="D7" s="836">
        <v>1965</v>
      </c>
      <c r="E7" s="654">
        <v>307</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20</v>
      </c>
      <c r="C11" s="1033" t="s">
        <v>1443</v>
      </c>
      <c r="D11" s="836">
        <v>50000</v>
      </c>
      <c r="E11" s="654">
        <v>20</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0.73</v>
      </c>
      <c r="C13" s="1033" t="s">
        <v>1443</v>
      </c>
      <c r="D13" s="836">
        <v>21.5</v>
      </c>
      <c r="E13" s="654">
        <v>0.73</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0.3</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14</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320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9.3000000000000007</v>
      </c>
      <c r="C34" s="1033" t="s">
        <v>1443</v>
      </c>
      <c r="D34" s="836">
        <v>50000</v>
      </c>
      <c r="E34" s="654">
        <v>9.3000000000000007</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50</v>
      </c>
      <c r="C38" s="1033" t="s">
        <v>817</v>
      </c>
      <c r="D38" s="836">
        <v>50</v>
      </c>
      <c r="E38" s="654">
        <v>64</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400</v>
      </c>
      <c r="F42" s="868">
        <v>150</v>
      </c>
    </row>
    <row customHeight="1" ht="11.25" r="43" spans="1:6" x14ac:dyDescent="0.2">
      <c r="A43" s="279" t="s">
        <v>653</v>
      </c>
      <c r="B43" s="787">
        <v>50</v>
      </c>
      <c r="C43" s="1033" t="s">
        <v>1443</v>
      </c>
      <c r="D43" s="836">
        <v>50000</v>
      </c>
      <c r="E43" s="654">
        <v>50</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50</v>
      </c>
      <c r="C45" s="1033" t="s">
        <v>1443</v>
      </c>
      <c r="D45" s="836">
        <v>50000</v>
      </c>
      <c r="E45" s="654">
        <v>50</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23</v>
      </c>
      <c r="C47" s="1033" t="s">
        <v>1443</v>
      </c>
      <c r="D47" s="836">
        <v>50000</v>
      </c>
      <c r="E47" s="654">
        <v>23</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190</v>
      </c>
      <c r="C50" s="1033" t="s">
        <v>1443</v>
      </c>
      <c r="D50" s="836">
        <v>29850</v>
      </c>
      <c r="E50" s="654">
        <v>190</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7.1</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71</v>
      </c>
      <c r="C57" s="1033" t="s">
        <v>1443</v>
      </c>
      <c r="D57" s="836">
        <v>50000</v>
      </c>
      <c r="E57" s="654">
        <v>71</v>
      </c>
      <c r="F57" s="868">
        <v>850</v>
      </c>
    </row>
    <row customHeight="1" ht="11.25" r="58" spans="1:6" x14ac:dyDescent="0.2">
      <c r="A58" s="279" t="s">
        <v>236</v>
      </c>
      <c r="B58" s="787">
        <v>11</v>
      </c>
      <c r="C58" s="1033" t="s">
        <v>817</v>
      </c>
      <c r="D58" s="836">
        <v>11</v>
      </c>
      <c r="E58" s="654">
        <v>15</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790</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2900</v>
      </c>
      <c r="C75" s="1033" t="s">
        <v>1443</v>
      </c>
      <c r="D75" s="836">
        <v>50000</v>
      </c>
      <c r="E75" s="654">
        <v>2900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500000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7.1</v>
      </c>
      <c r="C87" s="1033" t="s">
        <v>1443</v>
      </c>
      <c r="D87" s="836">
        <v>130</v>
      </c>
      <c r="E87" s="654">
        <v>7.1</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18000</v>
      </c>
      <c r="F105" s="868" t="s">
        <v>1014</v>
      </c>
    </row>
    <row customHeight="1" ht="11.25" r="106" spans="1:6" x14ac:dyDescent="0.2">
      <c r="A106" s="279" t="s">
        <v>362</v>
      </c>
      <c r="B106" s="787">
        <v>590</v>
      </c>
      <c r="C106" s="1033" t="s">
        <v>1444</v>
      </c>
      <c r="D106" s="836">
        <v>9100</v>
      </c>
      <c r="E106" s="654">
        <v>2200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10</v>
      </c>
      <c r="C108" s="1033" t="s">
        <v>817</v>
      </c>
      <c r="D108" s="836">
        <v>10</v>
      </c>
      <c r="E108" s="654">
        <v>72</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8.3000000000000007</v>
      </c>
      <c r="C111" s="1033" t="s">
        <v>1443</v>
      </c>
      <c r="D111" s="836">
        <v>50000</v>
      </c>
      <c r="E111" s="654">
        <v>8.3000000000000007</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4.5999999999999996</v>
      </c>
      <c r="C120" s="1033" t="s">
        <v>1443</v>
      </c>
      <c r="D120" s="836">
        <v>408</v>
      </c>
      <c r="E120" s="654">
        <v>4.5999999999999996</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0.03</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10</v>
      </c>
      <c r="C124" s="1033" t="s">
        <v>1443</v>
      </c>
      <c r="D124" s="836">
        <v>67.5</v>
      </c>
      <c r="E124" s="654">
        <v>10</v>
      </c>
      <c r="F124" s="868">
        <v>4000</v>
      </c>
    </row>
    <row customHeight="1" ht="11.25" r="125" spans="1:6" x14ac:dyDescent="0.2">
      <c r="A125" s="279" t="s">
        <v>512</v>
      </c>
      <c r="B125" s="787">
        <v>71</v>
      </c>
      <c r="C125" s="1033" t="s">
        <v>1443</v>
      </c>
      <c r="D125" s="836">
        <v>50000</v>
      </c>
      <c r="E125" s="654">
        <v>71</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610</v>
      </c>
      <c r="F132" s="868">
        <v>3.5</v>
      </c>
    </row>
    <row customHeight="1" ht="11.25" r="133" spans="1:6" x14ac:dyDescent="0.2">
      <c r="A133" s="279" t="s">
        <v>516</v>
      </c>
      <c r="B133" s="787">
        <v>2.9</v>
      </c>
      <c r="C133" s="1033" t="s">
        <v>1444</v>
      </c>
      <c r="D133" s="836">
        <v>300</v>
      </c>
      <c r="E133" s="654">
        <v>145</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330</v>
      </c>
      <c r="C135" s="1033" t="s">
        <v>1443</v>
      </c>
      <c r="D135" s="836">
        <v>2500</v>
      </c>
      <c r="E135" s="654">
        <v>330</v>
      </c>
      <c r="F135" s="868" t="s">
        <v>1014</v>
      </c>
    </row>
    <row customHeight="1" ht="11.25" r="136" spans="1:6" x14ac:dyDescent="0.2">
      <c r="A136" s="279" t="s">
        <v>517</v>
      </c>
      <c r="B136" s="787">
        <v>12</v>
      </c>
      <c r="C136" s="1033" t="s">
        <v>1443</v>
      </c>
      <c r="D136" s="836">
        <v>50000</v>
      </c>
      <c r="E136" s="654">
        <v>12</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3700</v>
      </c>
      <c r="C139" s="1033" t="s">
        <v>1443</v>
      </c>
      <c r="D139" s="836">
        <v>5000</v>
      </c>
      <c r="E139" s="654">
        <v>3700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1200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12</v>
      </c>
      <c r="C146" s="1033" t="s">
        <v>1443</v>
      </c>
      <c r="D146" s="836">
        <v>200</v>
      </c>
      <c r="E146" s="654">
        <v>12</v>
      </c>
      <c r="F146" s="868">
        <v>3600</v>
      </c>
    </row>
    <row customHeight="1" ht="11.25" r="147" spans="1:6" x14ac:dyDescent="0.2">
      <c r="A147" s="279" t="s">
        <v>521</v>
      </c>
      <c r="B147" s="787">
        <v>1.2</v>
      </c>
      <c r="C147" s="1033" t="s">
        <v>1444</v>
      </c>
      <c r="D147" s="836">
        <v>100</v>
      </c>
      <c r="E147" s="654">
        <v>6.5</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50</v>
      </c>
      <c r="C149" s="1033" t="s">
        <v>1443</v>
      </c>
      <c r="D149" s="836">
        <v>35500</v>
      </c>
      <c r="E149" s="654">
        <v>50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20</v>
      </c>
      <c r="C155" s="1033" t="s">
        <v>817</v>
      </c>
      <c r="D155" s="836">
        <v>20</v>
      </c>
      <c r="E155" s="654">
        <v>90</v>
      </c>
      <c r="F155" s="868" t="s">
        <v>1014</v>
      </c>
    </row>
    <row customHeight="1" ht="11.25" r="156" spans="1:6" x14ac:dyDescent="0.2">
      <c r="A156" s="279" t="s">
        <v>522</v>
      </c>
      <c r="B156" s="787">
        <v>81</v>
      </c>
      <c r="C156" s="1033" t="s">
        <v>1443</v>
      </c>
      <c r="D156" s="836">
        <v>50000</v>
      </c>
      <c r="E156" s="654">
        <v>81</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86</v>
      </c>
      <c r="C159" s="1034" t="s">
        <v>1443</v>
      </c>
      <c r="D159" s="846">
        <v>50000</v>
      </c>
      <c r="E159" s="1035">
        <v>86</v>
      </c>
      <c r="F159" s="1036" t="s">
        <v>1014</v>
      </c>
    </row>
    <row customHeight="1" ht="11.25" r="160" spans="1:6" thickTop="1" x14ac:dyDescent="0.2">
      <c r="A160" s="66" t="s">
        <v>529</v>
      </c>
      <c r="B160" s="277"/>
      <c r="C160" s="885"/>
      <c r="D160" s="277"/>
      <c r="E160" s="277"/>
      <c r="F160" s="796"/>
    </row>
    <row customHeight="1" ht="11.25" r="161" spans="1:6" x14ac:dyDescent="0.2">
      <c r="A161" s="67" t="s">
        <v>416</v>
      </c>
      <c r="B161" s="277"/>
      <c r="C161" s="885"/>
      <c r="D161" s="277"/>
      <c r="E161" s="277"/>
      <c r="F161" s="796"/>
    </row>
    <row customHeight="1" ht="11.25" r="162" spans="1:6" x14ac:dyDescent="0.2">
      <c r="A162" s="67"/>
      <c r="B162" s="277"/>
      <c r="C162" s="885"/>
      <c r="D162" s="277"/>
      <c r="E162" s="277"/>
      <c r="F162" s="796"/>
    </row>
    <row customHeight="1" ht="11.25" r="163" spans="1:6" x14ac:dyDescent="0.2">
      <c r="A163" s="67" t="s">
        <v>826</v>
      </c>
      <c r="B163" s="277"/>
      <c r="C163" s="885"/>
      <c r="D163" s="277"/>
      <c r="E163" s="277"/>
      <c r="F163" s="796"/>
    </row>
    <row customHeight="1" ht="11.25" r="164" spans="1:6" x14ac:dyDescent="0.2">
      <c r="A164" s="67" t="s">
        <v>368</v>
      </c>
      <c r="B164" s="277"/>
      <c r="C164" s="885"/>
      <c r="D164" s="277"/>
      <c r="E164" s="277"/>
      <c r="F164" s="796"/>
    </row>
    <row customHeight="1" ht="11.25" r="165" spans="1:6" x14ac:dyDescent="0.2">
      <c r="A165" s="67" t="s">
        <v>641</v>
      </c>
      <c r="B165" s="277"/>
      <c r="C165" s="885"/>
      <c r="D165" s="277"/>
      <c r="E165" s="277"/>
      <c r="F165" s="796"/>
    </row>
    <row customHeight="1" ht="11.25" r="166" spans="1:6" x14ac:dyDescent="0.2">
      <c r="A166" s="67" t="s">
        <v>1250</v>
      </c>
      <c r="B166" s="277"/>
      <c r="C166" s="885"/>
      <c r="D166" s="277"/>
      <c r="E166" s="277"/>
      <c r="F166" s="796"/>
    </row>
    <row customHeight="1" ht="11.25" r="167" spans="1:6" x14ac:dyDescent="0.2">
      <c r="A167" s="67" t="s">
        <v>804</v>
      </c>
      <c r="B167" s="277"/>
      <c r="C167" s="885"/>
      <c r="D167" s="277"/>
      <c r="E167" s="277"/>
      <c r="F167" s="796"/>
    </row>
    <row customHeight="1" ht="11.25" r="168" spans="1:6" thickBot="1" x14ac:dyDescent="0.25">
      <c r="A168" s="69" t="s">
        <v>274</v>
      </c>
      <c r="B168" s="282"/>
      <c r="C168" s="854"/>
      <c r="D168" s="282"/>
      <c r="E168" s="282"/>
      <c r="F168" s="1037"/>
    </row>
    <row ht="10.8" r="169" spans="1:6" thickTop="1" x14ac:dyDescent="0.2"/>
  </sheetData>
  <sheetProtection algorithmName="SHA-512" hashValue="HdwklQax5/h91HxsZBG8J6vB8t8kt4JvJ2Vb+Knz6Z0AjWaYvSWb6fwFslKv3knyxrZWxqWwgb9S6d2nfUcagw==" objects="1" saltValue="jU8hsXT0W+IO2vnMciM2c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70"/>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5" t="s">
        <v>167</v>
      </c>
      <c r="B1" s="1671"/>
      <c r="C1" s="1671"/>
      <c r="D1" s="1671"/>
      <c r="E1" s="1671"/>
      <c r="F1" s="1671"/>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Bot="1" thickTop="1" x14ac:dyDescent="0.25">
      <c r="A4" s="1022"/>
      <c r="B4" s="1674" t="s">
        <v>162</v>
      </c>
      <c r="C4" s="1023"/>
      <c r="D4" s="1024" t="s">
        <v>270</v>
      </c>
      <c r="E4" s="1025" t="s">
        <v>919</v>
      </c>
      <c r="F4" s="1026" t="s">
        <v>640</v>
      </c>
    </row>
    <row customFormat="1" customHeight="1" ht="16.5" r="5" s="278" spans="1:6" thickBot="1" x14ac:dyDescent="0.25">
      <c r="A5" s="1027" t="s">
        <v>242</v>
      </c>
      <c r="B5" s="1675"/>
      <c r="C5" s="1028" t="s">
        <v>526</v>
      </c>
      <c r="D5" s="1038" t="s">
        <v>629</v>
      </c>
      <c r="E5" s="1029" t="s">
        <v>423</v>
      </c>
      <c r="F5" s="1030" t="s">
        <v>52</v>
      </c>
    </row>
    <row customFormat="1" customHeight="1" ht="11.25" r="6" s="278" spans="1:6" x14ac:dyDescent="0.2">
      <c r="A6" s="309" t="s">
        <v>589</v>
      </c>
      <c r="B6" s="783">
        <v>15</v>
      </c>
      <c r="C6" s="1031" t="s">
        <v>1443</v>
      </c>
      <c r="D6" s="830">
        <v>20</v>
      </c>
      <c r="E6" s="1032">
        <v>15</v>
      </c>
      <c r="F6" s="866">
        <v>990</v>
      </c>
    </row>
    <row customFormat="1" customHeight="1" ht="11.25" r="7" s="278" spans="1:6" x14ac:dyDescent="0.2">
      <c r="A7" s="279" t="s">
        <v>590</v>
      </c>
      <c r="B7" s="787">
        <v>13</v>
      </c>
      <c r="C7" s="1033" t="s">
        <v>1443</v>
      </c>
      <c r="D7" s="836">
        <v>1965</v>
      </c>
      <c r="E7" s="654">
        <v>13</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18</v>
      </c>
      <c r="C11" s="1033" t="s">
        <v>1443</v>
      </c>
      <c r="D11" s="836">
        <v>50000</v>
      </c>
      <c r="E11" s="654">
        <v>18</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0.02</v>
      </c>
      <c r="C13" s="1033" t="s">
        <v>1443</v>
      </c>
      <c r="D13" s="836">
        <v>21.5</v>
      </c>
      <c r="E13" s="654">
        <v>0.02</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0.06</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6.5</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230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3</v>
      </c>
      <c r="C34" s="1033" t="s">
        <v>1443</v>
      </c>
      <c r="D34" s="836">
        <v>50000</v>
      </c>
      <c r="E34" s="654">
        <v>3</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25</v>
      </c>
      <c r="C38" s="1033" t="s">
        <v>1443</v>
      </c>
      <c r="D38" s="836">
        <v>50</v>
      </c>
      <c r="E38" s="654">
        <v>25</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32</v>
      </c>
      <c r="F42" s="868">
        <v>150</v>
      </c>
    </row>
    <row customHeight="1" ht="11.25" r="43" spans="1:6" x14ac:dyDescent="0.2">
      <c r="A43" s="279" t="s">
        <v>653</v>
      </c>
      <c r="B43" s="787">
        <v>11</v>
      </c>
      <c r="C43" s="1033" t="s">
        <v>1443</v>
      </c>
      <c r="D43" s="836">
        <v>50000</v>
      </c>
      <c r="E43" s="654">
        <v>11</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11</v>
      </c>
      <c r="C45" s="1033" t="s">
        <v>1443</v>
      </c>
      <c r="D45" s="836">
        <v>50000</v>
      </c>
      <c r="E45" s="654">
        <v>11</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19</v>
      </c>
      <c r="C47" s="1033" t="s">
        <v>1443</v>
      </c>
      <c r="D47" s="836">
        <v>50000</v>
      </c>
      <c r="E47" s="654">
        <v>19</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79</v>
      </c>
      <c r="C50" s="1033" t="s">
        <v>1443</v>
      </c>
      <c r="D50" s="836">
        <v>29850</v>
      </c>
      <c r="E50" s="654">
        <v>79</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0.8</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22</v>
      </c>
      <c r="C57" s="1033" t="s">
        <v>1443</v>
      </c>
      <c r="D57" s="836">
        <v>50000</v>
      </c>
      <c r="E57" s="654">
        <v>22</v>
      </c>
      <c r="F57" s="868">
        <v>850</v>
      </c>
    </row>
    <row customHeight="1" ht="11.25" r="58" spans="1:6" x14ac:dyDescent="0.2">
      <c r="A58" s="279" t="s">
        <v>236</v>
      </c>
      <c r="B58" s="787">
        <v>9.4</v>
      </c>
      <c r="C58" s="1033" t="s">
        <v>1443</v>
      </c>
      <c r="D58" s="836">
        <v>11</v>
      </c>
      <c r="E58" s="654">
        <v>9.4</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11</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1100</v>
      </c>
      <c r="C75" s="1033" t="s">
        <v>1443</v>
      </c>
      <c r="D75" s="836">
        <v>50000</v>
      </c>
      <c r="E75" s="654">
        <v>1100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335000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0.8</v>
      </c>
      <c r="C87" s="1033" t="s">
        <v>1443</v>
      </c>
      <c r="D87" s="836">
        <v>130</v>
      </c>
      <c r="E87" s="654">
        <v>0.8</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730</v>
      </c>
      <c r="F105" s="868" t="s">
        <v>1014</v>
      </c>
    </row>
    <row customHeight="1" ht="11.25" r="106" spans="1:6" x14ac:dyDescent="0.2">
      <c r="A106" s="279" t="s">
        <v>362</v>
      </c>
      <c r="B106" s="787">
        <v>590</v>
      </c>
      <c r="C106" s="1033" t="s">
        <v>1444</v>
      </c>
      <c r="D106" s="836">
        <v>9100</v>
      </c>
      <c r="E106" s="654">
        <v>1500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4.7</v>
      </c>
      <c r="C108" s="1033" t="s">
        <v>1443</v>
      </c>
      <c r="D108" s="836">
        <v>10</v>
      </c>
      <c r="E108" s="654">
        <v>4.7</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5</v>
      </c>
      <c r="C111" s="1033" t="s">
        <v>1443</v>
      </c>
      <c r="D111" s="836">
        <v>50000</v>
      </c>
      <c r="E111" s="654">
        <v>5</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2.2999999999999998</v>
      </c>
      <c r="C120" s="1033" t="s">
        <v>1443</v>
      </c>
      <c r="D120" s="836">
        <v>408</v>
      </c>
      <c r="E120" s="654">
        <v>2.2999999999999998</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1.4E-2</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4.5999999999999996</v>
      </c>
      <c r="C124" s="1033" t="s">
        <v>1443</v>
      </c>
      <c r="D124" s="836">
        <v>67.5</v>
      </c>
      <c r="E124" s="654">
        <v>4.5999999999999996</v>
      </c>
      <c r="F124" s="868">
        <v>4000</v>
      </c>
    </row>
    <row customHeight="1" ht="11.25" r="125" spans="1:6" x14ac:dyDescent="0.2">
      <c r="A125" s="279" t="s">
        <v>512</v>
      </c>
      <c r="B125" s="787">
        <v>5</v>
      </c>
      <c r="C125" s="1033" t="s">
        <v>1443</v>
      </c>
      <c r="D125" s="836">
        <v>50000</v>
      </c>
      <c r="E125" s="654">
        <v>5</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200</v>
      </c>
      <c r="F132" s="868">
        <v>3.5</v>
      </c>
    </row>
    <row customHeight="1" ht="11.25" r="133" spans="1:6" x14ac:dyDescent="0.2">
      <c r="A133" s="279" t="s">
        <v>516</v>
      </c>
      <c r="B133" s="787">
        <v>2.9</v>
      </c>
      <c r="C133" s="1033" t="s">
        <v>1444</v>
      </c>
      <c r="D133" s="836">
        <v>300</v>
      </c>
      <c r="E133" s="654">
        <v>53</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220</v>
      </c>
      <c r="C135" s="1033" t="s">
        <v>1443</v>
      </c>
      <c r="D135" s="836">
        <v>2500</v>
      </c>
      <c r="E135" s="654">
        <v>220</v>
      </c>
      <c r="F135" s="868" t="s">
        <v>1014</v>
      </c>
    </row>
    <row customHeight="1" ht="11.25" r="136" spans="1:6" x14ac:dyDescent="0.2">
      <c r="A136" s="279" t="s">
        <v>517</v>
      </c>
      <c r="B136" s="787">
        <v>6</v>
      </c>
      <c r="C136" s="1033" t="s">
        <v>1443</v>
      </c>
      <c r="D136" s="836">
        <v>50000</v>
      </c>
      <c r="E136" s="654">
        <v>6</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500</v>
      </c>
      <c r="C139" s="1033" t="s">
        <v>1443</v>
      </c>
      <c r="D139" s="836">
        <v>5000</v>
      </c>
      <c r="E139" s="654">
        <v>500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730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1.9</v>
      </c>
      <c r="C146" s="1033" t="s">
        <v>1443</v>
      </c>
      <c r="D146" s="836">
        <v>200</v>
      </c>
      <c r="E146" s="654">
        <v>1.9</v>
      </c>
      <c r="F146" s="868">
        <v>3600</v>
      </c>
    </row>
    <row customHeight="1" ht="11.25" r="147" spans="1:6" x14ac:dyDescent="0.2">
      <c r="A147" s="279" t="s">
        <v>521</v>
      </c>
      <c r="B147" s="787">
        <v>1.2</v>
      </c>
      <c r="C147" s="1033" t="s">
        <v>1444</v>
      </c>
      <c r="D147" s="836">
        <v>100</v>
      </c>
      <c r="E147" s="654">
        <v>4.9000000000000004</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30</v>
      </c>
      <c r="C149" s="1033" t="s">
        <v>1443</v>
      </c>
      <c r="D149" s="836">
        <v>35500</v>
      </c>
      <c r="E149" s="654">
        <v>30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13</v>
      </c>
      <c r="C155" s="1033" t="s">
        <v>1443</v>
      </c>
      <c r="D155" s="836">
        <v>20</v>
      </c>
      <c r="E155" s="654">
        <v>13</v>
      </c>
      <c r="F155" s="868" t="s">
        <v>1014</v>
      </c>
    </row>
    <row customHeight="1" ht="11.25" r="156" spans="1:6" x14ac:dyDescent="0.2">
      <c r="A156" s="279" t="s">
        <v>522</v>
      </c>
      <c r="B156" s="787">
        <v>27</v>
      </c>
      <c r="C156" s="1033" t="s">
        <v>1443</v>
      </c>
      <c r="D156" s="836">
        <v>50000</v>
      </c>
      <c r="E156" s="654">
        <v>27</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22</v>
      </c>
      <c r="C159" s="1034" t="s">
        <v>1443</v>
      </c>
      <c r="D159" s="846">
        <v>50000</v>
      </c>
      <c r="E159" s="1035">
        <v>22</v>
      </c>
      <c r="F159" s="1036" t="s">
        <v>1014</v>
      </c>
    </row>
    <row customHeight="1" ht="11.25" r="160" spans="1:6" thickTop="1" x14ac:dyDescent="0.2">
      <c r="A160" s="66" t="s">
        <v>529</v>
      </c>
      <c r="B160" s="277"/>
      <c r="C160" s="885"/>
      <c r="D160" s="277"/>
      <c r="E160" s="277"/>
      <c r="F160" s="796"/>
    </row>
    <row customHeight="1" ht="11.25" r="161" spans="1:6" x14ac:dyDescent="0.2">
      <c r="A161" s="66" t="s">
        <v>948</v>
      </c>
      <c r="B161" s="277"/>
      <c r="C161" s="885"/>
      <c r="D161" s="277"/>
      <c r="E161" s="277"/>
      <c r="F161" s="796"/>
    </row>
    <row customHeight="1" ht="11.25" r="162" spans="1:6" x14ac:dyDescent="0.2">
      <c r="A162" s="67" t="s">
        <v>416</v>
      </c>
      <c r="B162" s="277"/>
      <c r="C162" s="885"/>
      <c r="D162" s="277"/>
      <c r="E162" s="277"/>
      <c r="F162" s="796"/>
    </row>
    <row customHeight="1" ht="11.25" r="163" spans="1:6" x14ac:dyDescent="0.2">
      <c r="A163" s="67"/>
      <c r="B163" s="277"/>
      <c r="C163" s="885"/>
      <c r="D163" s="277"/>
      <c r="E163" s="277"/>
      <c r="F163" s="796"/>
    </row>
    <row customHeight="1" ht="11.25" r="164" spans="1:6" x14ac:dyDescent="0.2">
      <c r="A164" s="67" t="s">
        <v>826</v>
      </c>
      <c r="B164" s="277"/>
      <c r="C164" s="885"/>
      <c r="D164" s="277"/>
      <c r="E164" s="277"/>
      <c r="F164" s="796"/>
    </row>
    <row customHeight="1" ht="11.25" r="165" spans="1:6" x14ac:dyDescent="0.2">
      <c r="A165" s="67" t="s">
        <v>368</v>
      </c>
      <c r="B165" s="277"/>
      <c r="C165" s="885"/>
      <c r="D165" s="277"/>
      <c r="E165" s="277"/>
      <c r="F165" s="796"/>
    </row>
    <row customHeight="1" ht="11.25" r="166" spans="1:6" x14ac:dyDescent="0.2">
      <c r="A166" s="67" t="s">
        <v>641</v>
      </c>
      <c r="B166" s="277"/>
      <c r="C166" s="885"/>
      <c r="D166" s="277"/>
      <c r="E166" s="277"/>
      <c r="F166" s="796"/>
    </row>
    <row customHeight="1" ht="11.25" r="167" spans="1:6" x14ac:dyDescent="0.2">
      <c r="A167" s="67" t="s">
        <v>1250</v>
      </c>
      <c r="B167" s="277"/>
      <c r="C167" s="885"/>
      <c r="D167" s="277"/>
      <c r="E167" s="277"/>
      <c r="F167" s="796"/>
    </row>
    <row customHeight="1" ht="11.25" r="168" spans="1:6" x14ac:dyDescent="0.2">
      <c r="A168" s="67" t="s">
        <v>804</v>
      </c>
      <c r="B168" s="277"/>
      <c r="C168" s="885"/>
      <c r="D168" s="277"/>
      <c r="E168" s="277"/>
      <c r="F168" s="796"/>
    </row>
    <row customHeight="1" ht="11.25" r="169" spans="1:6" thickBot="1" x14ac:dyDescent="0.25">
      <c r="A169" s="69" t="s">
        <v>274</v>
      </c>
      <c r="B169" s="282"/>
      <c r="C169" s="854"/>
      <c r="D169" s="282"/>
      <c r="E169" s="282"/>
      <c r="F169" s="1037"/>
    </row>
    <row ht="10.8" r="170" spans="1:6" thickTop="1" x14ac:dyDescent="0.2"/>
  </sheetData>
  <sheetProtection algorithmName="SHA-512" hashValue="WgZslYSLObA6SA9bfI4kxCsvjuNmpMRdU3ovIo1uZoGq+Df9oskV5L3nEAogs/1JvkJ0HIcl/aZlCftpk9rR2Q==" objects="1" saltValue="8HnLSyNsLRVJiVxuhh95m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166"/>
  <sheetViews>
    <sheetView workbookViewId="0" zoomScaleNormal="100">
      <pane activePane="bottomLeft" topLeftCell="A5" ySplit="2592"/>
      <selection sqref="A1:XFD1048576"/>
      <selection activeCell="B6" pane="bottomLeft" sqref="B6"/>
    </sheetView>
  </sheetViews>
  <sheetFormatPr defaultColWidth="9.109375" defaultRowHeight="13.2" x14ac:dyDescent="0.25"/>
  <cols>
    <col min="1" max="1" customWidth="true" style="280" width="40.6640625" collapsed="false"/>
    <col min="2" max="2" customWidth="true" style="284" width="11.6640625" collapsed="false"/>
    <col min="3" max="3" customWidth="true" style="1066" width="17.6640625" collapsed="false"/>
    <col min="4" max="4" customWidth="true" style="284" width="11.6640625" collapsed="false"/>
    <col min="5" max="5" customWidth="true" style="284" width="9.33203125" collapsed="false"/>
    <col min="6" max="6" customWidth="true" style="547" width="17.6640625" collapsed="false"/>
    <col min="7" max="7" customWidth="true" style="284" width="12.6640625" collapsed="false"/>
    <col min="8" max="8" customWidth="true" style="1066" width="19.6640625" collapsed="false"/>
    <col min="9" max="9" customWidth="true" style="289" width="19.6640625" collapsed="false"/>
    <col min="10" max="13" style="289" width="9.0" collapsed="false"/>
    <col min="14" max="14" style="1056" width="9.109375" collapsed="false"/>
    <col min="15" max="16384" style="280" width="9.109375" collapsed="false"/>
  </cols>
  <sheetData>
    <row customFormat="1" customHeight="1" ht="30" r="1" s="275" spans="1:14" x14ac:dyDescent="0.3">
      <c r="A1" s="1665" t="s">
        <v>861</v>
      </c>
      <c r="B1" s="1666"/>
      <c r="C1" s="1666"/>
      <c r="D1" s="1666"/>
      <c r="E1" s="1666"/>
      <c r="F1" s="1666"/>
      <c r="G1" s="1666"/>
      <c r="H1" s="1666"/>
      <c r="I1" s="289"/>
      <c r="J1" s="289"/>
      <c r="K1" s="289"/>
      <c r="L1" s="289"/>
      <c r="M1" s="289"/>
      <c r="N1" s="1039"/>
    </row>
    <row customFormat="1" ht="13.8" r="2" s="275" spans="1:14" x14ac:dyDescent="0.25">
      <c r="A2" s="1002" t="s">
        <v>870</v>
      </c>
      <c r="B2" s="801"/>
      <c r="C2" s="803"/>
      <c r="D2" s="801"/>
      <c r="E2" s="801"/>
      <c r="F2" s="1003"/>
      <c r="G2" s="801"/>
      <c r="H2" s="803"/>
      <c r="I2" s="289"/>
      <c r="J2" s="289"/>
      <c r="K2" s="289"/>
      <c r="L2" s="289"/>
      <c r="M2" s="289"/>
      <c r="N2" s="1039"/>
    </row>
    <row customFormat="1" ht="13.8" r="3" s="275" spans="1:14" thickBot="1" x14ac:dyDescent="0.3">
      <c r="A3" s="1003"/>
      <c r="B3" s="801"/>
      <c r="C3" s="803"/>
      <c r="D3" s="276"/>
      <c r="E3" s="801"/>
      <c r="F3" s="1003"/>
      <c r="G3" s="276"/>
      <c r="H3" s="803"/>
      <c r="I3" s="289"/>
      <c r="J3" s="289"/>
      <c r="K3" s="289"/>
      <c r="L3" s="289"/>
      <c r="M3" s="289"/>
      <c r="N3" s="1039"/>
    </row>
    <row customFormat="1" customHeight="1" ht="60" r="4" s="278" spans="1:14" thickBot="1" thickTop="1" x14ac:dyDescent="0.3">
      <c r="A4" s="1040" t="s">
        <v>242</v>
      </c>
      <c r="B4" s="1041" t="s">
        <v>191</v>
      </c>
      <c r="C4" s="1042" t="s">
        <v>526</v>
      </c>
      <c r="D4" s="1043" t="s">
        <v>1001</v>
      </c>
      <c r="E4" s="1041" t="s">
        <v>90</v>
      </c>
      <c r="F4" s="1044" t="s">
        <v>260</v>
      </c>
      <c r="G4" s="1045" t="s">
        <v>163</v>
      </c>
      <c r="H4" s="1046" t="s">
        <v>526</v>
      </c>
      <c r="I4" s="289"/>
      <c r="J4" s="289"/>
      <c r="K4" s="289"/>
      <c r="L4" s="289"/>
      <c r="M4" s="289"/>
      <c r="N4" s="1047"/>
    </row>
    <row customFormat="1" customHeight="1" ht="11.25" r="5" s="278" spans="1:14" x14ac:dyDescent="0.25">
      <c r="A5" s="309" t="s">
        <v>589</v>
      </c>
      <c r="B5" s="783">
        <v>353.51089588377721</v>
      </c>
      <c r="C5" s="1048" t="s">
        <v>1232</v>
      </c>
      <c r="D5" s="839"/>
      <c r="E5" s="783"/>
      <c r="F5" s="1049"/>
      <c r="G5" s="784">
        <v>353.51089588377721</v>
      </c>
      <c r="H5" s="1050" t="s">
        <v>1232</v>
      </c>
      <c r="I5" s="289"/>
      <c r="J5" s="289"/>
      <c r="K5" s="289"/>
      <c r="L5" s="289"/>
      <c r="M5" s="289"/>
      <c r="N5" s="1047"/>
    </row>
    <row customFormat="1" customHeight="1" ht="11.25" r="6" s="278" spans="1:14" x14ac:dyDescent="0.25">
      <c r="A6" s="279" t="s">
        <v>590</v>
      </c>
      <c r="B6" s="787">
        <v>235.67393058918483</v>
      </c>
      <c r="C6" s="1051" t="s">
        <v>1232</v>
      </c>
      <c r="D6" s="833"/>
      <c r="E6" s="787"/>
      <c r="F6" s="1052"/>
      <c r="G6" s="788">
        <v>235.67393058918483</v>
      </c>
      <c r="H6" s="1053" t="s">
        <v>1232</v>
      </c>
      <c r="I6" s="289"/>
      <c r="J6" s="289"/>
      <c r="K6" s="289"/>
      <c r="L6" s="289"/>
      <c r="M6" s="289"/>
      <c r="N6" s="1047"/>
    </row>
    <row customFormat="1" customHeight="1" ht="11.25" r="7" s="278" spans="1:14" x14ac:dyDescent="0.25">
      <c r="A7" s="279" t="s">
        <v>591</v>
      </c>
      <c r="B7" s="787">
        <v>14110.433698212553</v>
      </c>
      <c r="C7" s="1051" t="s">
        <v>1232</v>
      </c>
      <c r="D7" s="839"/>
      <c r="E7" s="787"/>
      <c r="F7" s="1052"/>
      <c r="G7" s="788">
        <v>14110.433698212553</v>
      </c>
      <c r="H7" s="1053" t="s">
        <v>1232</v>
      </c>
      <c r="I7" s="289"/>
      <c r="J7" s="289"/>
      <c r="K7" s="289"/>
      <c r="L7" s="289"/>
      <c r="M7" s="289"/>
      <c r="N7" s="1047"/>
    </row>
    <row customFormat="1" customHeight="1" ht="11.25" r="8" s="278" spans="1:14" x14ac:dyDescent="0.25">
      <c r="A8" s="279" t="s">
        <v>592</v>
      </c>
      <c r="B8" s="787">
        <v>5.1279169417946307E-3</v>
      </c>
      <c r="C8" s="1051" t="s">
        <v>1445</v>
      </c>
      <c r="D8" s="839"/>
      <c r="E8" s="787"/>
      <c r="F8" s="1052"/>
      <c r="G8" s="788">
        <v>5.1279169417946307E-3</v>
      </c>
      <c r="H8" s="1053" t="s">
        <v>1445</v>
      </c>
      <c r="I8" s="289"/>
      <c r="J8" s="289"/>
      <c r="K8" s="289"/>
      <c r="L8" s="289"/>
      <c r="M8" s="289"/>
      <c r="N8" s="1047"/>
    </row>
    <row customFormat="1" customHeight="1" ht="11.25" r="9" s="278" spans="1:14" x14ac:dyDescent="0.25">
      <c r="A9" s="279" t="s">
        <v>171</v>
      </c>
      <c r="B9" s="787">
        <v>180.49450549450549</v>
      </c>
      <c r="C9" s="1051" t="s">
        <v>1232</v>
      </c>
      <c r="D9" s="839"/>
      <c r="E9" s="1054"/>
      <c r="F9" s="1055"/>
      <c r="G9" s="788">
        <v>180.49450549450549</v>
      </c>
      <c r="H9" s="1053" t="s">
        <v>1232</v>
      </c>
      <c r="I9" s="289"/>
      <c r="J9" s="289"/>
      <c r="K9" s="289"/>
      <c r="L9" s="289"/>
      <c r="M9" s="289"/>
      <c r="N9" s="1047"/>
    </row>
    <row customFormat="1" customHeight="1" ht="11.25" r="10" s="278" spans="1:14" x14ac:dyDescent="0.25">
      <c r="A10" s="305" t="s">
        <v>172</v>
      </c>
      <c r="B10" s="787">
        <v>40.109890109890109</v>
      </c>
      <c r="C10" s="1051" t="s">
        <v>1232</v>
      </c>
      <c r="D10" s="833"/>
      <c r="E10" s="1054"/>
      <c r="F10" s="1055"/>
      <c r="G10" s="788">
        <v>40.109890109890109</v>
      </c>
      <c r="H10" s="1053" t="s">
        <v>1232</v>
      </c>
      <c r="I10" s="289"/>
      <c r="J10" s="289"/>
      <c r="K10" s="289"/>
      <c r="L10" s="289"/>
      <c r="M10" s="289"/>
      <c r="N10" s="1047"/>
    </row>
    <row customFormat="1" customHeight="1" ht="11.25" r="11" s="278" spans="1:14" x14ac:dyDescent="0.25">
      <c r="A11" s="305" t="s">
        <v>103</v>
      </c>
      <c r="B11" s="787">
        <v>40.109890109890109</v>
      </c>
      <c r="C11" s="1051" t="s">
        <v>1232</v>
      </c>
      <c r="D11" s="839"/>
      <c r="E11" s="1054"/>
      <c r="F11" s="1055"/>
      <c r="G11" s="788">
        <v>40.109890109890109</v>
      </c>
      <c r="H11" s="1053" t="s">
        <v>1232</v>
      </c>
      <c r="I11" s="289"/>
      <c r="J11" s="289"/>
      <c r="K11" s="289"/>
      <c r="L11" s="289"/>
      <c r="M11" s="289"/>
      <c r="N11" s="1047"/>
    </row>
    <row customFormat="1" customHeight="1" ht="11.25" r="12" s="278" spans="1:14" x14ac:dyDescent="0.25">
      <c r="A12" s="279" t="s">
        <v>593</v>
      </c>
      <c r="B12" s="787">
        <v>1767.5544794188861</v>
      </c>
      <c r="C12" s="1051" t="s">
        <v>1232</v>
      </c>
      <c r="D12" s="839"/>
      <c r="E12" s="787"/>
      <c r="F12" s="1052"/>
      <c r="G12" s="788">
        <v>1767.5544794188861</v>
      </c>
      <c r="H12" s="1053" t="s">
        <v>1232</v>
      </c>
      <c r="I12" s="289"/>
      <c r="J12" s="289"/>
      <c r="K12" s="289"/>
      <c r="L12" s="289"/>
      <c r="M12" s="289"/>
      <c r="N12" s="1047"/>
    </row>
    <row customFormat="1" customHeight="1" ht="11.25" r="13" s="278" spans="1:14" x14ac:dyDescent="0.25">
      <c r="A13" s="279" t="s">
        <v>594</v>
      </c>
      <c r="B13" s="787">
        <v>6</v>
      </c>
      <c r="C13" s="1051" t="s">
        <v>1446</v>
      </c>
      <c r="D13" s="839">
        <v>6</v>
      </c>
      <c r="E13" s="787"/>
      <c r="F13" s="1052"/>
      <c r="G13" s="788">
        <v>8.0219780219780219</v>
      </c>
      <c r="H13" s="1053" t="s">
        <v>1232</v>
      </c>
      <c r="I13" s="289"/>
      <c r="J13" s="289"/>
      <c r="K13" s="289"/>
      <c r="L13" s="289"/>
      <c r="M13" s="289"/>
      <c r="N13" s="1047"/>
    </row>
    <row customFormat="1" customHeight="1" ht="11.25" r="14" s="278" spans="1:14" x14ac:dyDescent="0.25">
      <c r="A14" s="279" t="s">
        <v>731</v>
      </c>
      <c r="B14" s="787">
        <v>10</v>
      </c>
      <c r="C14" s="1051" t="s">
        <v>1446</v>
      </c>
      <c r="D14" s="833">
        <v>10</v>
      </c>
      <c r="E14" s="787"/>
      <c r="F14" s="1052"/>
      <c r="G14" s="788">
        <v>5.1938811810743515E-2</v>
      </c>
      <c r="H14" s="1053" t="s">
        <v>1445</v>
      </c>
      <c r="I14" s="289"/>
      <c r="J14" s="289"/>
      <c r="K14" s="289"/>
      <c r="L14" s="289"/>
      <c r="M14" s="289"/>
      <c r="N14" s="1047"/>
    </row>
    <row customFormat="1" customHeight="1" ht="11.25" r="15" s="278" spans="1:14" x14ac:dyDescent="0.25">
      <c r="A15" s="279" t="s">
        <v>104</v>
      </c>
      <c r="B15" s="787">
        <v>3</v>
      </c>
      <c r="C15" s="1051" t="s">
        <v>1446</v>
      </c>
      <c r="D15" s="839">
        <v>3</v>
      </c>
      <c r="E15" s="1054"/>
      <c r="F15" s="1055"/>
      <c r="G15" s="788">
        <v>0.33873138137441416</v>
      </c>
      <c r="H15" s="1053" t="s">
        <v>1445</v>
      </c>
      <c r="I15" s="289"/>
      <c r="J15" s="289"/>
      <c r="K15" s="289"/>
      <c r="L15" s="289"/>
      <c r="M15" s="289"/>
      <c r="N15" s="1047"/>
    </row>
    <row customFormat="1" customHeight="1" ht="11.25" r="16" s="278" spans="1:14" x14ac:dyDescent="0.25">
      <c r="A16" s="279" t="s">
        <v>732</v>
      </c>
      <c r="B16" s="787">
        <v>2000</v>
      </c>
      <c r="C16" s="1051" t="s">
        <v>1446</v>
      </c>
      <c r="D16" s="839">
        <v>2000</v>
      </c>
      <c r="E16" s="787"/>
      <c r="F16" s="1052"/>
      <c r="G16" s="788">
        <v>4010.9890109890111</v>
      </c>
      <c r="H16" s="1053" t="s">
        <v>1232</v>
      </c>
      <c r="I16" s="289"/>
      <c r="J16" s="289"/>
      <c r="K16" s="289"/>
      <c r="L16" s="289"/>
      <c r="M16" s="289"/>
      <c r="N16" s="1047"/>
    </row>
    <row customFormat="1" customHeight="1" ht="11.25" r="17" s="278" spans="1:14" x14ac:dyDescent="0.25">
      <c r="A17" s="279" t="s">
        <v>1245</v>
      </c>
      <c r="B17" s="787">
        <v>1002.7472527472528</v>
      </c>
      <c r="C17" s="1051" t="s">
        <v>1232</v>
      </c>
      <c r="D17" s="839"/>
      <c r="E17" s="787"/>
      <c r="F17" s="1052"/>
      <c r="G17" s="788">
        <v>1002.7472527472528</v>
      </c>
      <c r="H17" s="1053" t="s">
        <v>1232</v>
      </c>
      <c r="I17" s="289"/>
      <c r="J17" s="289"/>
      <c r="K17" s="289"/>
      <c r="L17" s="289"/>
      <c r="M17" s="289"/>
      <c r="N17" s="1047"/>
    </row>
    <row customFormat="1" customHeight="1" ht="11.25" r="18" s="278" spans="1:14" x14ac:dyDescent="0.25">
      <c r="A18" s="279" t="s">
        <v>733</v>
      </c>
      <c r="B18" s="787">
        <v>5</v>
      </c>
      <c r="C18" s="1051" t="s">
        <v>1446</v>
      </c>
      <c r="D18" s="839">
        <v>5</v>
      </c>
      <c r="E18" s="787"/>
      <c r="F18" s="1052"/>
      <c r="G18" s="788">
        <v>0.4773269689737471</v>
      </c>
      <c r="H18" s="1053" t="s">
        <v>1445</v>
      </c>
      <c r="I18" s="289"/>
      <c r="J18" s="289"/>
      <c r="K18" s="289"/>
      <c r="L18" s="289"/>
      <c r="M18" s="289"/>
      <c r="N18" s="1047"/>
    </row>
    <row customFormat="1" customHeight="1" ht="11.25" r="19" s="278" spans="1:14" x14ac:dyDescent="0.25">
      <c r="A19" s="279" t="s">
        <v>734</v>
      </c>
      <c r="B19" s="787">
        <v>1.1344740236530064E-2</v>
      </c>
      <c r="C19" s="1051" t="s">
        <v>1447</v>
      </c>
      <c r="D19" s="839"/>
      <c r="E19" s="787"/>
      <c r="F19" s="1052"/>
      <c r="G19" s="788">
        <v>1.1344740236530064E-2</v>
      </c>
      <c r="H19" s="1053" t="s">
        <v>1447</v>
      </c>
      <c r="I19" s="289"/>
      <c r="J19" s="289"/>
      <c r="K19" s="289"/>
      <c r="L19" s="289"/>
      <c r="M19" s="289"/>
      <c r="N19" s="1047"/>
    </row>
    <row customFormat="1" customHeight="1" ht="11.25" r="20" s="278" spans="1:14" x14ac:dyDescent="0.25">
      <c r="A20" s="279" t="s">
        <v>735</v>
      </c>
      <c r="B20" s="787">
        <v>0.2</v>
      </c>
      <c r="C20" s="1051" t="s">
        <v>1446</v>
      </c>
      <c r="D20" s="839">
        <v>0.2</v>
      </c>
      <c r="E20" s="787"/>
      <c r="F20" s="1052"/>
      <c r="G20" s="788">
        <v>2.9498525073746312E-3</v>
      </c>
      <c r="H20" s="1053" t="s">
        <v>1447</v>
      </c>
      <c r="I20" s="289"/>
      <c r="J20" s="289"/>
      <c r="K20" s="289"/>
      <c r="L20" s="289"/>
      <c r="M20" s="289"/>
      <c r="N20" s="1047"/>
    </row>
    <row customFormat="1" customHeight="1" ht="11.25" r="21" s="278" spans="1:14" x14ac:dyDescent="0.25">
      <c r="A21" s="279" t="s">
        <v>736</v>
      </c>
      <c r="B21" s="787">
        <v>2.9498525073746312E-2</v>
      </c>
      <c r="C21" s="1051" t="s">
        <v>1447</v>
      </c>
      <c r="D21" s="839"/>
      <c r="E21" s="787"/>
      <c r="F21" s="1052"/>
      <c r="G21" s="788">
        <v>2.9498525073746312E-2</v>
      </c>
      <c r="H21" s="1053" t="s">
        <v>1447</v>
      </c>
      <c r="I21" s="289"/>
      <c r="J21" s="289"/>
      <c r="K21" s="289"/>
      <c r="L21" s="289"/>
      <c r="M21" s="289"/>
      <c r="N21" s="1047"/>
    </row>
    <row customFormat="1" customHeight="1" ht="11.25" r="22" s="278" spans="1:14" x14ac:dyDescent="0.25">
      <c r="A22" s="279" t="s">
        <v>737</v>
      </c>
      <c r="B22" s="787">
        <v>802.19780219780216</v>
      </c>
      <c r="C22" s="1051" t="s">
        <v>1232</v>
      </c>
      <c r="D22" s="839"/>
      <c r="E22" s="787"/>
      <c r="F22" s="1052"/>
      <c r="G22" s="788">
        <v>802.19780219780216</v>
      </c>
      <c r="H22" s="1053" t="s">
        <v>1232</v>
      </c>
      <c r="I22" s="289"/>
      <c r="J22" s="289"/>
      <c r="K22" s="289"/>
      <c r="L22" s="289"/>
      <c r="M22" s="289"/>
      <c r="N22" s="1047"/>
    </row>
    <row customFormat="1" customHeight="1" ht="11.25" r="23" s="278" spans="1:14" x14ac:dyDescent="0.25">
      <c r="A23" s="279" t="s">
        <v>738</v>
      </c>
      <c r="B23" s="787">
        <v>0.29498525073746318</v>
      </c>
      <c r="C23" s="1051" t="s">
        <v>1447</v>
      </c>
      <c r="D23" s="839"/>
      <c r="E23" s="787"/>
      <c r="F23" s="1052"/>
      <c r="G23" s="788">
        <v>0.29498525073746318</v>
      </c>
      <c r="H23" s="1053" t="s">
        <v>1447</v>
      </c>
      <c r="I23" s="289"/>
      <c r="J23" s="289"/>
      <c r="K23" s="289"/>
      <c r="L23" s="289"/>
      <c r="M23" s="289"/>
      <c r="N23" s="1047"/>
    </row>
    <row customFormat="1" customHeight="1" ht="11.25" r="24" s="278" spans="1:14" x14ac:dyDescent="0.25">
      <c r="A24" s="279" t="s">
        <v>136</v>
      </c>
      <c r="B24" s="787">
        <v>4</v>
      </c>
      <c r="C24" s="1051" t="s">
        <v>1446</v>
      </c>
      <c r="D24" s="839">
        <v>4</v>
      </c>
      <c r="E24" s="787"/>
      <c r="F24" s="1052"/>
      <c r="G24" s="788">
        <v>40.109890109890109</v>
      </c>
      <c r="H24" s="1053" t="s">
        <v>1232</v>
      </c>
      <c r="I24" s="289"/>
      <c r="J24" s="289"/>
      <c r="K24" s="289"/>
      <c r="L24" s="289"/>
      <c r="M24" s="289"/>
      <c r="N24" s="1047"/>
    </row>
    <row customFormat="1" customHeight="1" ht="11.25" r="25" s="278" spans="1:14" x14ac:dyDescent="0.25">
      <c r="A25" s="279" t="s">
        <v>243</v>
      </c>
      <c r="B25" s="787">
        <v>0.83421630748893139</v>
      </c>
      <c r="C25" s="1051" t="s">
        <v>1232</v>
      </c>
      <c r="D25" s="839"/>
      <c r="E25" s="787"/>
      <c r="F25" s="1052"/>
      <c r="G25" s="788">
        <v>0.83421630748893139</v>
      </c>
      <c r="H25" s="1053" t="s">
        <v>1232</v>
      </c>
      <c r="I25" s="289"/>
      <c r="J25" s="289"/>
      <c r="K25" s="289"/>
      <c r="L25" s="289"/>
      <c r="M25" s="289"/>
      <c r="N25" s="1047"/>
    </row>
    <row customFormat="1" customHeight="1" ht="11.25" r="26" s="278" spans="1:14" x14ac:dyDescent="0.25">
      <c r="A26" s="279" t="s">
        <v>137</v>
      </c>
      <c r="B26" s="787">
        <v>1.3719999248219218E-2</v>
      </c>
      <c r="C26" s="1051" t="s">
        <v>1445</v>
      </c>
      <c r="D26" s="839"/>
      <c r="E26" s="787"/>
      <c r="F26" s="1052"/>
      <c r="G26" s="788">
        <v>1.3719999248219218E-2</v>
      </c>
      <c r="H26" s="1053" t="s">
        <v>1445</v>
      </c>
      <c r="I26" s="289"/>
      <c r="J26" s="289"/>
      <c r="K26" s="289"/>
      <c r="L26" s="289"/>
      <c r="M26" s="289"/>
      <c r="N26" s="1047"/>
    </row>
    <row customFormat="1" customHeight="1" ht="11.25" r="27" s="278" spans="1:14" x14ac:dyDescent="0.25">
      <c r="A27" s="789" t="s">
        <v>1177</v>
      </c>
      <c r="B27" s="787">
        <v>0.37322971522061449</v>
      </c>
      <c r="C27" s="1051" t="s">
        <v>1445</v>
      </c>
      <c r="D27" s="839"/>
      <c r="E27" s="787"/>
      <c r="F27" s="1052"/>
      <c r="G27" s="788">
        <v>0.37322971522061449</v>
      </c>
      <c r="H27" s="1053" t="s">
        <v>1445</v>
      </c>
      <c r="I27" s="289"/>
      <c r="J27" s="289"/>
      <c r="K27" s="289"/>
      <c r="L27" s="289"/>
      <c r="M27" s="289"/>
      <c r="N27" s="1047"/>
    </row>
    <row customFormat="1" customHeight="1" ht="11.25" r="28" s="278" spans="1:14" x14ac:dyDescent="0.25">
      <c r="A28" s="279" t="s">
        <v>138</v>
      </c>
      <c r="B28" s="787">
        <v>6</v>
      </c>
      <c r="C28" s="1051" t="s">
        <v>1446</v>
      </c>
      <c r="D28" s="839">
        <v>6</v>
      </c>
      <c r="E28" s="787"/>
      <c r="F28" s="1052"/>
      <c r="G28" s="788">
        <v>5.5648726940082334</v>
      </c>
      <c r="H28" s="1053" t="s">
        <v>1445</v>
      </c>
      <c r="I28" s="289"/>
      <c r="J28" s="289"/>
      <c r="K28" s="289"/>
      <c r="L28" s="289"/>
      <c r="M28" s="289"/>
      <c r="N28" s="1047"/>
    </row>
    <row customFormat="1" customHeight="1" ht="11.25" r="29" s="278" spans="1:14" x14ac:dyDescent="0.25">
      <c r="A29" s="279" t="s">
        <v>139</v>
      </c>
      <c r="B29" s="787">
        <v>4010.9890109890111</v>
      </c>
      <c r="C29" s="1051" t="s">
        <v>1232</v>
      </c>
      <c r="D29" s="839"/>
      <c r="E29" s="787"/>
      <c r="F29" s="1052"/>
      <c r="G29" s="788">
        <v>4010.9890109890111</v>
      </c>
      <c r="H29" s="1053" t="s">
        <v>1232</v>
      </c>
      <c r="I29" s="289"/>
      <c r="J29" s="289"/>
      <c r="K29" s="289"/>
      <c r="L29" s="289"/>
      <c r="M29" s="289"/>
      <c r="N29" s="1047"/>
    </row>
    <row customFormat="1" customHeight="1" ht="11.25" r="30" s="278" spans="1:14" x14ac:dyDescent="0.25">
      <c r="A30" s="279" t="s">
        <v>140</v>
      </c>
      <c r="B30" s="787">
        <v>0.13541237706225631</v>
      </c>
      <c r="C30" s="1051" t="s">
        <v>1445</v>
      </c>
      <c r="D30" s="839"/>
      <c r="E30" s="787"/>
      <c r="F30" s="1052"/>
      <c r="G30" s="788">
        <v>0.13541237706225631</v>
      </c>
      <c r="H30" s="1053" t="s">
        <v>1445</v>
      </c>
      <c r="I30" s="289"/>
      <c r="J30" s="289"/>
      <c r="K30" s="289"/>
      <c r="L30" s="289"/>
      <c r="M30" s="289"/>
      <c r="N30" s="1047"/>
    </row>
    <row customFormat="1" customHeight="1" ht="11.25" r="31" s="278" spans="1:14" x14ac:dyDescent="0.25">
      <c r="A31" s="279" t="s">
        <v>141</v>
      </c>
      <c r="B31" s="787">
        <v>80</v>
      </c>
      <c r="C31" s="1051" t="s">
        <v>1446</v>
      </c>
      <c r="D31" s="839">
        <v>80</v>
      </c>
      <c r="E31" s="787"/>
      <c r="F31" s="1052" t="s">
        <v>1089</v>
      </c>
      <c r="G31" s="788">
        <v>3.3636987784704844</v>
      </c>
      <c r="H31" s="1053" t="s">
        <v>1445</v>
      </c>
      <c r="I31" s="289"/>
      <c r="J31" s="289"/>
      <c r="K31" s="289"/>
      <c r="L31" s="289"/>
      <c r="M31" s="289"/>
      <c r="N31" s="1047"/>
    </row>
    <row customFormat="1" customHeight="1" ht="11.25" r="32" s="278" spans="1:14" x14ac:dyDescent="0.25">
      <c r="A32" s="279" t="s">
        <v>142</v>
      </c>
      <c r="B32" s="787">
        <v>7.6041666666666679</v>
      </c>
      <c r="C32" s="1051" t="s">
        <v>1232</v>
      </c>
      <c r="D32" s="839"/>
      <c r="E32" s="787"/>
      <c r="F32" s="1052"/>
      <c r="G32" s="788">
        <v>7.6041666666666679</v>
      </c>
      <c r="H32" s="1053" t="s">
        <v>1232</v>
      </c>
      <c r="I32" s="289"/>
      <c r="J32" s="289"/>
      <c r="K32" s="289"/>
      <c r="L32" s="289"/>
      <c r="M32" s="289"/>
      <c r="N32" s="1047"/>
    </row>
    <row customFormat="1" customHeight="1" ht="11.25" r="33" s="278" spans="1:14" x14ac:dyDescent="0.25">
      <c r="A33" s="279" t="s">
        <v>143</v>
      </c>
      <c r="B33" s="787">
        <v>5</v>
      </c>
      <c r="C33" s="1051" t="s">
        <v>1446</v>
      </c>
      <c r="D33" s="839">
        <v>5</v>
      </c>
      <c r="E33" s="787"/>
      <c r="F33" s="1052"/>
      <c r="G33" s="788">
        <v>20.054945054945055</v>
      </c>
      <c r="H33" s="1053" t="s">
        <v>1232</v>
      </c>
      <c r="I33" s="289"/>
      <c r="J33" s="289"/>
      <c r="K33" s="289"/>
      <c r="L33" s="289"/>
      <c r="M33" s="289"/>
      <c r="N33" s="1047"/>
    </row>
    <row customFormat="1" customHeight="1" ht="11.25" r="34" s="278" spans="1:14" x14ac:dyDescent="0.25">
      <c r="A34" s="279" t="s">
        <v>144</v>
      </c>
      <c r="B34" s="787">
        <v>5</v>
      </c>
      <c r="C34" s="1051" t="s">
        <v>1446</v>
      </c>
      <c r="D34" s="839">
        <v>5</v>
      </c>
      <c r="E34" s="787"/>
      <c r="F34" s="1052"/>
      <c r="G34" s="788">
        <v>0.50839194930009046</v>
      </c>
      <c r="H34" s="1053" t="s">
        <v>1445</v>
      </c>
      <c r="I34" s="289"/>
      <c r="J34" s="289"/>
      <c r="K34" s="289"/>
      <c r="L34" s="289"/>
      <c r="M34" s="289"/>
      <c r="N34" s="1047"/>
    </row>
    <row customFormat="1" customHeight="1" ht="11.25" r="35" s="278" spans="1:14" x14ac:dyDescent="0.25">
      <c r="A35" s="279" t="s">
        <v>655</v>
      </c>
      <c r="B35" s="787">
        <v>2</v>
      </c>
      <c r="C35" s="1051" t="s">
        <v>1446</v>
      </c>
      <c r="D35" s="839">
        <v>2</v>
      </c>
      <c r="E35" s="787"/>
      <c r="F35" s="1052"/>
      <c r="G35" s="788">
        <v>4.4841672041524616E-2</v>
      </c>
      <c r="H35" s="1053" t="s">
        <v>1445</v>
      </c>
      <c r="I35" s="289"/>
      <c r="J35" s="289"/>
      <c r="K35" s="289"/>
      <c r="L35" s="289"/>
      <c r="M35" s="289"/>
      <c r="N35" s="1047"/>
    </row>
    <row customFormat="1" customHeight="1" ht="11.25" r="36" s="278" spans="1:14" x14ac:dyDescent="0.25">
      <c r="A36" s="279" t="s">
        <v>145</v>
      </c>
      <c r="B36" s="787">
        <v>0.38954108858057629</v>
      </c>
      <c r="C36" s="1051" t="s">
        <v>1445</v>
      </c>
      <c r="D36" s="839"/>
      <c r="E36" s="787"/>
      <c r="F36" s="1052"/>
      <c r="G36" s="788">
        <v>0.38954108858057629</v>
      </c>
      <c r="H36" s="1053" t="s">
        <v>1445</v>
      </c>
      <c r="I36" s="289"/>
      <c r="J36" s="289"/>
      <c r="K36" s="289"/>
      <c r="L36" s="289"/>
      <c r="M36" s="289"/>
      <c r="N36" s="1047"/>
    </row>
    <row customFormat="1" customHeight="1" ht="11.25" r="37" s="278" spans="1:14" x14ac:dyDescent="0.25">
      <c r="A37" s="279" t="s">
        <v>146</v>
      </c>
      <c r="B37" s="787">
        <v>100</v>
      </c>
      <c r="C37" s="1051" t="s">
        <v>1446</v>
      </c>
      <c r="D37" s="839">
        <v>100</v>
      </c>
      <c r="E37" s="787"/>
      <c r="F37" s="1052"/>
      <c r="G37" s="788">
        <v>82.766439909297063</v>
      </c>
      <c r="H37" s="1053" t="s">
        <v>1232</v>
      </c>
      <c r="I37" s="289"/>
      <c r="J37" s="289"/>
      <c r="K37" s="289"/>
      <c r="L37" s="289"/>
      <c r="M37" s="289"/>
      <c r="N37" s="1047"/>
    </row>
    <row customFormat="1" customHeight="1" ht="11.25" r="38" s="278" spans="1:14" x14ac:dyDescent="0.25">
      <c r="A38" s="279" t="s">
        <v>829</v>
      </c>
      <c r="B38" s="787">
        <v>20857.142857142859</v>
      </c>
      <c r="C38" s="1051" t="s">
        <v>1232</v>
      </c>
      <c r="D38" s="839"/>
      <c r="E38" s="787"/>
      <c r="F38" s="1052"/>
      <c r="G38" s="788">
        <v>20857.142857142859</v>
      </c>
      <c r="H38" s="1053" t="s">
        <v>1232</v>
      </c>
      <c r="I38" s="289"/>
      <c r="J38" s="289"/>
      <c r="K38" s="289"/>
      <c r="L38" s="289"/>
      <c r="M38" s="289"/>
      <c r="N38" s="1047"/>
    </row>
    <row customHeight="1" ht="11.25" r="39" spans="1:14" x14ac:dyDescent="0.25">
      <c r="A39" s="279" t="s">
        <v>147</v>
      </c>
      <c r="B39" s="787">
        <v>70</v>
      </c>
      <c r="C39" s="1051" t="s">
        <v>1090</v>
      </c>
      <c r="D39" s="839"/>
      <c r="E39" s="787">
        <v>70</v>
      </c>
      <c r="F39" s="1052" t="s">
        <v>1090</v>
      </c>
      <c r="G39" s="788">
        <v>0.22252908881958983</v>
      </c>
      <c r="H39" s="1053" t="s">
        <v>1445</v>
      </c>
    </row>
    <row customHeight="1" ht="11.25" r="40" spans="1:14" x14ac:dyDescent="0.25">
      <c r="A40" s="279" t="s">
        <v>830</v>
      </c>
      <c r="B40" s="787">
        <v>187.71428571428572</v>
      </c>
      <c r="C40" s="1051" t="s">
        <v>1232</v>
      </c>
      <c r="D40" s="839"/>
      <c r="E40" s="787"/>
      <c r="F40" s="1052"/>
      <c r="G40" s="788">
        <v>187.71428571428572</v>
      </c>
      <c r="H40" s="1053" t="s">
        <v>1232</v>
      </c>
    </row>
    <row customHeight="1" ht="11.25" r="41" spans="1:14" x14ac:dyDescent="0.25">
      <c r="A41" s="279" t="s">
        <v>148</v>
      </c>
      <c r="B41" s="787">
        <v>29.459241323648104</v>
      </c>
      <c r="C41" s="1051" t="s">
        <v>1232</v>
      </c>
      <c r="D41" s="833"/>
      <c r="E41" s="787"/>
      <c r="F41" s="1052"/>
      <c r="G41" s="788">
        <v>29.459241323648104</v>
      </c>
      <c r="H41" s="1053" t="s">
        <v>1232</v>
      </c>
    </row>
    <row customHeight="1" ht="11.25" r="42" spans="1:14" x14ac:dyDescent="0.25">
      <c r="A42" s="279" t="s">
        <v>653</v>
      </c>
      <c r="B42" s="787">
        <v>100</v>
      </c>
      <c r="C42" s="1051" t="s">
        <v>1446</v>
      </c>
      <c r="D42" s="839">
        <v>100</v>
      </c>
      <c r="E42" s="787"/>
      <c r="F42" s="1057"/>
      <c r="G42" s="788" t="s">
        <v>1014</v>
      </c>
      <c r="H42" s="1053" t="s">
        <v>850</v>
      </c>
    </row>
    <row customHeight="1" ht="11.25" r="43" spans="1:14" x14ac:dyDescent="0.25">
      <c r="A43" s="279" t="s">
        <v>827</v>
      </c>
      <c r="B43" s="787">
        <v>30082.417582417584</v>
      </c>
      <c r="C43" s="1051" t="s">
        <v>1232</v>
      </c>
      <c r="D43" s="833"/>
      <c r="E43" s="787"/>
      <c r="F43" s="1052"/>
      <c r="G43" s="788">
        <v>30082.417582417584</v>
      </c>
      <c r="H43" s="1053" t="s">
        <v>1232</v>
      </c>
    </row>
    <row customHeight="1" ht="11.25" r="44" spans="1:14" x14ac:dyDescent="0.25">
      <c r="A44" s="279" t="s">
        <v>828</v>
      </c>
      <c r="B44" s="787">
        <v>4.3067846607669615</v>
      </c>
      <c r="C44" s="1051" t="s">
        <v>1447</v>
      </c>
      <c r="D44" s="833"/>
      <c r="E44" s="787"/>
      <c r="F44" s="1052"/>
      <c r="G44" s="788">
        <v>4.3067846607669615</v>
      </c>
      <c r="H44" s="1053" t="s">
        <v>1447</v>
      </c>
    </row>
    <row customHeight="1" ht="11.25" r="45" spans="1:14" x14ac:dyDescent="0.25">
      <c r="A45" s="279" t="s">
        <v>149</v>
      </c>
      <c r="B45" s="787">
        <v>2.9498525073746311</v>
      </c>
      <c r="C45" s="1051" t="s">
        <v>1447</v>
      </c>
      <c r="D45" s="833"/>
      <c r="E45" s="787"/>
      <c r="F45" s="1052"/>
      <c r="G45" s="788">
        <v>2.9498525073746311</v>
      </c>
      <c r="H45" s="1053" t="s">
        <v>1447</v>
      </c>
    </row>
    <row customHeight="1" ht="11.25" r="46" spans="1:14" x14ac:dyDescent="0.25">
      <c r="A46" s="279" t="s">
        <v>150</v>
      </c>
      <c r="B46" s="787">
        <v>6.0164835164835164</v>
      </c>
      <c r="C46" s="1051" t="s">
        <v>1232</v>
      </c>
      <c r="D46" s="833"/>
      <c r="E46" s="787"/>
      <c r="F46" s="1052"/>
      <c r="G46" s="788">
        <v>6.0164835164835164</v>
      </c>
      <c r="H46" s="1053" t="s">
        <v>1232</v>
      </c>
    </row>
    <row customHeight="1" ht="11.25" r="47" spans="1:14" x14ac:dyDescent="0.25">
      <c r="A47" s="279" t="s">
        <v>151</v>
      </c>
      <c r="B47" s="787">
        <v>1300</v>
      </c>
      <c r="C47" s="1051" t="s">
        <v>1446</v>
      </c>
      <c r="D47" s="833">
        <v>1300</v>
      </c>
      <c r="E47" s="787"/>
      <c r="F47" s="1052"/>
      <c r="G47" s="788">
        <v>802.19780219780216</v>
      </c>
      <c r="H47" s="1053" t="s">
        <v>1232</v>
      </c>
    </row>
    <row customHeight="1" ht="11.25" r="48" spans="1:14" x14ac:dyDescent="0.25">
      <c r="A48" s="279" t="s">
        <v>152</v>
      </c>
      <c r="B48" s="787">
        <v>200</v>
      </c>
      <c r="C48" s="1051" t="s">
        <v>1446</v>
      </c>
      <c r="D48" s="833">
        <v>200</v>
      </c>
      <c r="E48" s="787"/>
      <c r="F48" s="1052"/>
      <c r="G48" s="788">
        <v>1.4653730344596856</v>
      </c>
      <c r="H48" s="1053" t="s">
        <v>1232</v>
      </c>
    </row>
    <row customHeight="1" ht="11.25" r="49" spans="1:8" x14ac:dyDescent="0.25">
      <c r="A49" s="305" t="s">
        <v>105</v>
      </c>
      <c r="B49" s="787">
        <v>0.70825652469195688</v>
      </c>
      <c r="C49" s="1051" t="s">
        <v>1445</v>
      </c>
      <c r="D49" s="839"/>
      <c r="E49" s="1054"/>
      <c r="F49" s="1055"/>
      <c r="G49" s="788">
        <v>0.70825652469195688</v>
      </c>
      <c r="H49" s="1053" t="s">
        <v>1445</v>
      </c>
    </row>
    <row customHeight="1" ht="11.25" r="50" spans="1:8" x14ac:dyDescent="0.25">
      <c r="A50" s="279" t="s">
        <v>106</v>
      </c>
      <c r="B50" s="787">
        <v>200</v>
      </c>
      <c r="C50" s="1051" t="s">
        <v>1446</v>
      </c>
      <c r="D50" s="833">
        <v>200</v>
      </c>
      <c r="E50" s="1054"/>
      <c r="F50" s="1055"/>
      <c r="G50" s="788">
        <v>601.64835164835165</v>
      </c>
      <c r="H50" s="1053" t="s">
        <v>1232</v>
      </c>
    </row>
    <row customHeight="1" ht="11.25" r="51" spans="1:8" x14ac:dyDescent="0.25">
      <c r="A51" s="279" t="s">
        <v>153</v>
      </c>
      <c r="B51" s="787">
        <v>2.9498525073746312E-3</v>
      </c>
      <c r="C51" s="1051" t="s">
        <v>1447</v>
      </c>
      <c r="D51" s="833"/>
      <c r="E51" s="787"/>
      <c r="F51" s="1052"/>
      <c r="G51" s="788">
        <v>2.9498525073746312E-3</v>
      </c>
      <c r="H51" s="1053" t="s">
        <v>1447</v>
      </c>
    </row>
    <row customHeight="1" ht="11.25" r="52" spans="1:8" x14ac:dyDescent="0.25">
      <c r="A52" s="279" t="s">
        <v>401</v>
      </c>
      <c r="B52" s="787">
        <v>0.04</v>
      </c>
      <c r="C52" s="1051" t="s">
        <v>1446</v>
      </c>
      <c r="D52" s="833">
        <v>0.04</v>
      </c>
      <c r="E52" s="787"/>
      <c r="F52" s="1052"/>
      <c r="G52" s="788">
        <v>3.3377226672519112E-4</v>
      </c>
      <c r="H52" s="1053" t="s">
        <v>1447</v>
      </c>
    </row>
    <row customHeight="1" ht="11.25" r="53" spans="1:8" x14ac:dyDescent="0.25">
      <c r="A53" s="279" t="s">
        <v>154</v>
      </c>
      <c r="B53" s="787">
        <v>0.2075585428821636</v>
      </c>
      <c r="C53" s="1051" t="s">
        <v>1445</v>
      </c>
      <c r="D53" s="839"/>
      <c r="E53" s="787"/>
      <c r="F53" s="1052"/>
      <c r="G53" s="788">
        <v>0.2075585428821636</v>
      </c>
      <c r="H53" s="1053" t="s">
        <v>1445</v>
      </c>
    </row>
    <row customHeight="1" ht="11.25" r="54" spans="1:8" x14ac:dyDescent="0.25">
      <c r="A54" s="279" t="s">
        <v>528</v>
      </c>
      <c r="B54" s="787">
        <v>0.04</v>
      </c>
      <c r="C54" s="1051" t="s">
        <v>1446</v>
      </c>
      <c r="D54" s="833">
        <v>0.04</v>
      </c>
      <c r="E54" s="787"/>
      <c r="F54" s="1052"/>
      <c r="G54" s="788">
        <v>7.5459995865205711E-3</v>
      </c>
      <c r="H54" s="1053" t="s">
        <v>1445</v>
      </c>
    </row>
    <row customHeight="1" ht="11.25" r="55" spans="1:8" x14ac:dyDescent="0.25">
      <c r="A55" s="279" t="s">
        <v>155</v>
      </c>
      <c r="B55" s="787">
        <v>600</v>
      </c>
      <c r="C55" s="1051" t="s">
        <v>1446</v>
      </c>
      <c r="D55" s="839">
        <v>600</v>
      </c>
      <c r="E55" s="787"/>
      <c r="F55" s="1052"/>
      <c r="G55" s="788">
        <v>338.83445074780815</v>
      </c>
      <c r="H55" s="1053" t="s">
        <v>1232</v>
      </c>
    </row>
    <row customHeight="1" ht="11.25" r="56" spans="1:8" x14ac:dyDescent="0.25">
      <c r="A56" s="279" t="s">
        <v>235</v>
      </c>
      <c r="B56" s="787">
        <v>176.7554479418886</v>
      </c>
      <c r="C56" s="1051" t="s">
        <v>1232</v>
      </c>
      <c r="D56" s="839"/>
      <c r="E56" s="787"/>
      <c r="F56" s="1052"/>
      <c r="G56" s="788">
        <v>176.7554479418886</v>
      </c>
      <c r="H56" s="1053" t="s">
        <v>1232</v>
      </c>
    </row>
    <row customHeight="1" ht="11.25" r="57" spans="1:8" x14ac:dyDescent="0.25">
      <c r="A57" s="279" t="s">
        <v>236</v>
      </c>
      <c r="B57" s="787">
        <v>75</v>
      </c>
      <c r="C57" s="1051" t="s">
        <v>1446</v>
      </c>
      <c r="D57" s="833">
        <v>75</v>
      </c>
      <c r="E57" s="787"/>
      <c r="F57" s="1052"/>
      <c r="G57" s="788">
        <v>0.49304402680538539</v>
      </c>
      <c r="H57" s="1053" t="s">
        <v>1445</v>
      </c>
    </row>
    <row customHeight="1" ht="11.25" r="58" spans="1:8" x14ac:dyDescent="0.25">
      <c r="A58" s="279" t="s">
        <v>237</v>
      </c>
      <c r="B58" s="787">
        <v>0.17312937270247838</v>
      </c>
      <c r="C58" s="1051" t="s">
        <v>1445</v>
      </c>
      <c r="D58" s="833"/>
      <c r="E58" s="787"/>
      <c r="F58" s="1052"/>
      <c r="G58" s="788">
        <v>0.17312937270247838</v>
      </c>
      <c r="H58" s="1053" t="s">
        <v>1445</v>
      </c>
    </row>
    <row customHeight="1" ht="11.25" r="59" spans="1:8" x14ac:dyDescent="0.25">
      <c r="A59" s="279" t="s">
        <v>375</v>
      </c>
      <c r="B59" s="787">
        <v>0.32461757381714695</v>
      </c>
      <c r="C59" s="1051" t="s">
        <v>1445</v>
      </c>
      <c r="D59" s="833"/>
      <c r="E59" s="787"/>
      <c r="F59" s="1052"/>
      <c r="G59" s="788">
        <v>0.32461757381714695</v>
      </c>
      <c r="H59" s="1053" t="s">
        <v>1445</v>
      </c>
    </row>
    <row customHeight="1" ht="11.25" r="60" spans="1:8" x14ac:dyDescent="0.25">
      <c r="A60" s="279" t="s">
        <v>376</v>
      </c>
      <c r="B60" s="787">
        <v>4.6214816596816873E-2</v>
      </c>
      <c r="C60" s="1051" t="s">
        <v>1445</v>
      </c>
      <c r="D60" s="833"/>
      <c r="E60" s="787"/>
      <c r="F60" s="1052"/>
      <c r="G60" s="788">
        <v>4.6214816596816873E-2</v>
      </c>
      <c r="H60" s="1053" t="s">
        <v>1445</v>
      </c>
    </row>
    <row customHeight="1" ht="11.25" r="61" spans="1:8" x14ac:dyDescent="0.25">
      <c r="A61" s="279" t="s">
        <v>377</v>
      </c>
      <c r="B61" s="787">
        <v>0.22914181681210372</v>
      </c>
      <c r="C61" s="1051" t="s">
        <v>1445</v>
      </c>
      <c r="D61" s="833"/>
      <c r="E61" s="787"/>
      <c r="F61" s="1052"/>
      <c r="G61" s="788">
        <v>0.22914181681210372</v>
      </c>
      <c r="H61" s="1053" t="s">
        <v>1445</v>
      </c>
    </row>
    <row customHeight="1" ht="11.25" r="62" spans="1:8" x14ac:dyDescent="0.25">
      <c r="A62" s="279" t="s">
        <v>244</v>
      </c>
      <c r="B62" s="787">
        <v>2.7925587871878932</v>
      </c>
      <c r="C62" s="1051" t="s">
        <v>1445</v>
      </c>
      <c r="D62" s="833"/>
      <c r="E62" s="787"/>
      <c r="F62" s="1052"/>
      <c r="G62" s="788">
        <v>2.7925587871878932</v>
      </c>
      <c r="H62" s="1053" t="s">
        <v>1445</v>
      </c>
    </row>
    <row customHeight="1" ht="11.25" r="63" spans="1:8" x14ac:dyDescent="0.25">
      <c r="A63" s="279" t="s">
        <v>245</v>
      </c>
      <c r="B63" s="787">
        <v>5</v>
      </c>
      <c r="C63" s="1051" t="s">
        <v>1237</v>
      </c>
      <c r="D63" s="833"/>
      <c r="E63" s="787">
        <v>5</v>
      </c>
      <c r="F63" s="1052" t="s">
        <v>1237</v>
      </c>
      <c r="G63" s="788">
        <v>0.17246796939047931</v>
      </c>
      <c r="H63" s="1053" t="s">
        <v>1445</v>
      </c>
    </row>
    <row customHeight="1" ht="11.25" r="64" spans="1:8" x14ac:dyDescent="0.25">
      <c r="A64" s="279" t="s">
        <v>307</v>
      </c>
      <c r="B64" s="787">
        <v>7</v>
      </c>
      <c r="C64" s="1051" t="s">
        <v>1446</v>
      </c>
      <c r="D64" s="839">
        <v>7</v>
      </c>
      <c r="E64" s="787"/>
      <c r="F64" s="1052"/>
      <c r="G64" s="788">
        <v>294.59241323648109</v>
      </c>
      <c r="H64" s="1053" t="s">
        <v>1232</v>
      </c>
    </row>
    <row customHeight="1" ht="11.25" r="65" spans="1:8" x14ac:dyDescent="0.25">
      <c r="A65" s="279" t="s">
        <v>308</v>
      </c>
      <c r="B65" s="787">
        <v>70</v>
      </c>
      <c r="C65" s="1051" t="s">
        <v>1446</v>
      </c>
      <c r="D65" s="833">
        <v>70</v>
      </c>
      <c r="E65" s="787"/>
      <c r="F65" s="1052"/>
      <c r="G65" s="788">
        <v>11.78369652945924</v>
      </c>
      <c r="H65" s="1053" t="s">
        <v>1232</v>
      </c>
    </row>
    <row customHeight="1" ht="11.25" r="66" spans="1:8" x14ac:dyDescent="0.25">
      <c r="A66" s="279" t="s">
        <v>238</v>
      </c>
      <c r="B66" s="787">
        <v>100</v>
      </c>
      <c r="C66" s="1051" t="s">
        <v>1446</v>
      </c>
      <c r="D66" s="833">
        <v>100</v>
      </c>
      <c r="E66" s="787"/>
      <c r="F66" s="1052"/>
      <c r="G66" s="788">
        <v>117.83696529459242</v>
      </c>
      <c r="H66" s="1053" t="s">
        <v>1232</v>
      </c>
    </row>
    <row customHeight="1" ht="11.25" r="67" spans="1:8" x14ac:dyDescent="0.25">
      <c r="A67" s="279" t="s">
        <v>1002</v>
      </c>
      <c r="B67" s="787">
        <v>60.164835164835161</v>
      </c>
      <c r="C67" s="1051" t="s">
        <v>1232</v>
      </c>
      <c r="D67" s="833"/>
      <c r="E67" s="787"/>
      <c r="F67" s="1052"/>
      <c r="G67" s="788">
        <v>60.164835164835161</v>
      </c>
      <c r="H67" s="1053" t="s">
        <v>1232</v>
      </c>
    </row>
    <row customHeight="1" ht="11.25" r="68" spans="1:8" x14ac:dyDescent="0.25">
      <c r="A68" s="279" t="s">
        <v>107</v>
      </c>
      <c r="B68" s="787">
        <v>70</v>
      </c>
      <c r="C68" s="1051" t="s">
        <v>1446</v>
      </c>
      <c r="D68" s="833">
        <v>70</v>
      </c>
      <c r="E68" s="1054"/>
      <c r="F68" s="1055"/>
      <c r="G68" s="788">
        <v>200.54945054945054</v>
      </c>
      <c r="H68" s="1053" t="s">
        <v>1232</v>
      </c>
    </row>
    <row customHeight="1" ht="11.25" r="69" spans="1:8" x14ac:dyDescent="0.25">
      <c r="A69" s="279" t="s">
        <v>1003</v>
      </c>
      <c r="B69" s="787">
        <v>5</v>
      </c>
      <c r="C69" s="1051" t="s">
        <v>1446</v>
      </c>
      <c r="D69" s="833">
        <v>5</v>
      </c>
      <c r="E69" s="787"/>
      <c r="F69" s="1052"/>
      <c r="G69" s="788">
        <v>0.44585053624215182</v>
      </c>
      <c r="H69" s="1053" t="s">
        <v>1445</v>
      </c>
    </row>
    <row customHeight="1" ht="11.25" r="70" spans="1:8" x14ac:dyDescent="0.25">
      <c r="A70" s="279" t="s">
        <v>309</v>
      </c>
      <c r="B70" s="787">
        <v>0.50102951269732321</v>
      </c>
      <c r="C70" s="1051" t="s">
        <v>1445</v>
      </c>
      <c r="D70" s="833"/>
      <c r="E70" s="787"/>
      <c r="F70" s="1052"/>
      <c r="G70" s="788">
        <v>0.50102951269732321</v>
      </c>
      <c r="H70" s="1053" t="s">
        <v>1445</v>
      </c>
    </row>
    <row customHeight="1" ht="11.25" r="71" spans="1:8" x14ac:dyDescent="0.25">
      <c r="A71" s="279" t="s">
        <v>1004</v>
      </c>
      <c r="B71" s="787">
        <v>1.1129745388016466E-2</v>
      </c>
      <c r="C71" s="1051" t="s">
        <v>1445</v>
      </c>
      <c r="D71" s="833"/>
      <c r="E71" s="787"/>
      <c r="F71" s="1052"/>
      <c r="G71" s="788">
        <v>1.1129745388016466E-2</v>
      </c>
      <c r="H71" s="1053" t="s">
        <v>1445</v>
      </c>
    </row>
    <row customHeight="1" ht="11.25" r="72" spans="1:8" x14ac:dyDescent="0.25">
      <c r="A72" s="279" t="s">
        <v>1005</v>
      </c>
      <c r="B72" s="787">
        <v>16043.956043956045</v>
      </c>
      <c r="C72" s="1051" t="s">
        <v>1232</v>
      </c>
      <c r="D72" s="833"/>
      <c r="E72" s="787"/>
      <c r="F72" s="1052"/>
      <c r="G72" s="788">
        <v>16043.956043956045</v>
      </c>
      <c r="H72" s="1053" t="s">
        <v>1232</v>
      </c>
    </row>
    <row customHeight="1" ht="11.25" r="73" spans="1:8" x14ac:dyDescent="0.25">
      <c r="A73" s="279" t="s">
        <v>1007</v>
      </c>
      <c r="B73" s="787">
        <v>401.09890109890108</v>
      </c>
      <c r="C73" s="1051" t="s">
        <v>1232</v>
      </c>
      <c r="D73" s="833"/>
      <c r="E73" s="787"/>
      <c r="F73" s="1052"/>
      <c r="G73" s="788">
        <v>401.09890109890108</v>
      </c>
      <c r="H73" s="1053" t="s">
        <v>1232</v>
      </c>
    </row>
    <row customHeight="1" ht="11.25" r="74" spans="1:8" x14ac:dyDescent="0.25">
      <c r="A74" s="279" t="s">
        <v>1006</v>
      </c>
      <c r="B74" s="787">
        <v>200549.45054945053</v>
      </c>
      <c r="C74" s="1051" t="s">
        <v>1232</v>
      </c>
      <c r="D74" s="833"/>
      <c r="E74" s="787"/>
      <c r="F74" s="1052"/>
      <c r="G74" s="788">
        <v>200549.45054945053</v>
      </c>
      <c r="H74" s="1053" t="s">
        <v>1232</v>
      </c>
    </row>
    <row customHeight="1" ht="11.25" r="75" spans="1:8" x14ac:dyDescent="0.25">
      <c r="A75" s="305" t="s">
        <v>108</v>
      </c>
      <c r="B75" s="787">
        <v>2.0054945054945055</v>
      </c>
      <c r="C75" s="1051" t="s">
        <v>1232</v>
      </c>
      <c r="D75" s="833"/>
      <c r="E75" s="1054"/>
      <c r="F75" s="1055"/>
      <c r="G75" s="788">
        <v>2.0054945054945055</v>
      </c>
      <c r="H75" s="1053" t="s">
        <v>1232</v>
      </c>
    </row>
    <row customHeight="1" ht="11.25" r="76" spans="1:8" x14ac:dyDescent="0.25">
      <c r="A76" s="279" t="s">
        <v>310</v>
      </c>
      <c r="B76" s="787">
        <v>40.109890109890109</v>
      </c>
      <c r="C76" s="1051" t="s">
        <v>1232</v>
      </c>
      <c r="D76" s="833"/>
      <c r="E76" s="787"/>
      <c r="F76" s="1052"/>
      <c r="G76" s="788">
        <v>40.109890109890109</v>
      </c>
      <c r="H76" s="1053" t="s">
        <v>1232</v>
      </c>
    </row>
    <row customHeight="1" ht="11.25" r="77" spans="1:8" x14ac:dyDescent="0.25">
      <c r="A77" s="305" t="s">
        <v>109</v>
      </c>
      <c r="B77" s="787">
        <v>0.25131683134230731</v>
      </c>
      <c r="C77" s="1051" t="s">
        <v>1445</v>
      </c>
      <c r="D77" s="833"/>
      <c r="E77" s="1054"/>
      <c r="F77" s="1055"/>
      <c r="G77" s="788">
        <v>0.25131683134230731</v>
      </c>
      <c r="H77" s="1053" t="s">
        <v>1445</v>
      </c>
    </row>
    <row customHeight="1" ht="11.25" r="78" spans="1:8" x14ac:dyDescent="0.25">
      <c r="A78" s="305" t="s">
        <v>110</v>
      </c>
      <c r="B78" s="787">
        <v>5.1938811810743515E-2</v>
      </c>
      <c r="C78" s="1051" t="s">
        <v>1445</v>
      </c>
      <c r="D78" s="833"/>
      <c r="E78" s="1054"/>
      <c r="F78" s="1055"/>
      <c r="G78" s="788">
        <v>5.1938811810743515E-2</v>
      </c>
      <c r="H78" s="1053" t="s">
        <v>1445</v>
      </c>
    </row>
    <row customHeight="1" ht="11.25" r="79" spans="1:8" x14ac:dyDescent="0.25">
      <c r="A79" s="279" t="s">
        <v>402</v>
      </c>
      <c r="B79" s="787">
        <v>0.45998739760554502</v>
      </c>
      <c r="C79" s="1051" t="s">
        <v>1445</v>
      </c>
      <c r="D79" s="833"/>
      <c r="E79" s="787"/>
      <c r="F79" s="1052"/>
      <c r="G79" s="788">
        <v>0.45998739760554502</v>
      </c>
      <c r="H79" s="1053" t="s">
        <v>1445</v>
      </c>
    </row>
    <row customHeight="1" ht="11.25" r="80" spans="1:8" x14ac:dyDescent="0.25">
      <c r="A80" s="279" t="s">
        <v>635</v>
      </c>
      <c r="B80" s="787">
        <v>3.0000000000000001E-5</v>
      </c>
      <c r="C80" s="1051" t="s">
        <v>1446</v>
      </c>
      <c r="D80" s="833">
        <v>3.0000000000000001E-5</v>
      </c>
      <c r="E80" s="787"/>
      <c r="F80" s="1052"/>
      <c r="G80" s="788">
        <v>1.1854305711177148E-7</v>
      </c>
      <c r="H80" s="1053" t="s">
        <v>1445</v>
      </c>
    </row>
    <row customHeight="1" ht="11.25" r="81" spans="1:8" x14ac:dyDescent="0.25">
      <c r="A81" s="279" t="s">
        <v>111</v>
      </c>
      <c r="B81" s="787">
        <v>40.109890109890109</v>
      </c>
      <c r="C81" s="1051" t="s">
        <v>1232</v>
      </c>
      <c r="D81" s="833"/>
      <c r="E81" s="1054"/>
      <c r="F81" s="1055"/>
      <c r="G81" s="788">
        <v>40.109890109890109</v>
      </c>
      <c r="H81" s="1053" t="s">
        <v>1232</v>
      </c>
    </row>
    <row customHeight="1" ht="11.25" r="82" spans="1:8" x14ac:dyDescent="0.25">
      <c r="A82" s="279" t="s">
        <v>384</v>
      </c>
      <c r="B82" s="787">
        <v>120.32967032967032</v>
      </c>
      <c r="C82" s="1051" t="s">
        <v>1232</v>
      </c>
      <c r="D82" s="833"/>
      <c r="E82" s="787"/>
      <c r="F82" s="1052"/>
      <c r="G82" s="788">
        <v>120.32967032967032</v>
      </c>
      <c r="H82" s="1053" t="s">
        <v>1232</v>
      </c>
    </row>
    <row customHeight="1" ht="11.25" r="83" spans="1:8" x14ac:dyDescent="0.25">
      <c r="A83" s="279" t="s">
        <v>350</v>
      </c>
      <c r="B83" s="787">
        <v>2</v>
      </c>
      <c r="C83" s="1051" t="s">
        <v>1446</v>
      </c>
      <c r="D83" s="833">
        <v>2</v>
      </c>
      <c r="E83" s="787"/>
      <c r="F83" s="1052"/>
      <c r="G83" s="788">
        <v>6.0164835164835164</v>
      </c>
      <c r="H83" s="1053" t="s">
        <v>1232</v>
      </c>
    </row>
    <row customHeight="1" ht="11.25" r="84" spans="1:8" x14ac:dyDescent="0.25">
      <c r="A84" s="279" t="s">
        <v>36</v>
      </c>
      <c r="B84" s="787" t="s">
        <v>1014</v>
      </c>
      <c r="C84" s="1051" t="s">
        <v>58</v>
      </c>
      <c r="D84" s="833"/>
      <c r="E84" s="787"/>
      <c r="F84" s="1052"/>
      <c r="G84" s="788" t="s">
        <v>1014</v>
      </c>
      <c r="H84" s="1053" t="s">
        <v>1014</v>
      </c>
    </row>
    <row customHeight="1" ht="11.25" r="85" spans="1:8" x14ac:dyDescent="0.25">
      <c r="A85" s="279" t="s">
        <v>351</v>
      </c>
      <c r="B85" s="787">
        <v>700</v>
      </c>
      <c r="C85" s="1051" t="s">
        <v>1446</v>
      </c>
      <c r="D85" s="833">
        <v>700</v>
      </c>
      <c r="E85" s="787"/>
      <c r="F85" s="1052"/>
      <c r="G85" s="788">
        <v>1.7053285677576095</v>
      </c>
      <c r="H85" s="1053" t="s">
        <v>1445</v>
      </c>
    </row>
    <row customHeight="1" ht="11.25" r="86" spans="1:8" x14ac:dyDescent="0.25">
      <c r="A86" s="279" t="s">
        <v>352</v>
      </c>
      <c r="B86" s="787">
        <v>802.19780219780216</v>
      </c>
      <c r="C86" s="1051" t="s">
        <v>1232</v>
      </c>
      <c r="D86" s="833"/>
      <c r="E86" s="787"/>
      <c r="F86" s="1052"/>
      <c r="G86" s="788">
        <v>802.19780219780216</v>
      </c>
      <c r="H86" s="1053" t="s">
        <v>1232</v>
      </c>
    </row>
    <row customHeight="1" ht="11.25" r="87" spans="1:8" x14ac:dyDescent="0.25">
      <c r="A87" s="279" t="s">
        <v>353</v>
      </c>
      <c r="B87" s="787">
        <v>235.67393058918483</v>
      </c>
      <c r="C87" s="1051" t="s">
        <v>1232</v>
      </c>
      <c r="D87" s="833"/>
      <c r="E87" s="787"/>
      <c r="F87" s="1052"/>
      <c r="G87" s="788">
        <v>235.67393058918483</v>
      </c>
      <c r="H87" s="1053" t="s">
        <v>1232</v>
      </c>
    </row>
    <row customHeight="1" ht="11.25" r="88" spans="1:8" x14ac:dyDescent="0.25">
      <c r="A88" s="279" t="s">
        <v>112</v>
      </c>
      <c r="B88" s="787">
        <v>700</v>
      </c>
      <c r="C88" s="1051" t="s">
        <v>1446</v>
      </c>
      <c r="D88" s="833">
        <v>700</v>
      </c>
      <c r="E88" s="1054"/>
      <c r="F88" s="1055"/>
      <c r="G88" s="788">
        <v>2005.4945054945056</v>
      </c>
      <c r="H88" s="1053" t="s">
        <v>1232</v>
      </c>
    </row>
    <row customHeight="1" ht="11.25" r="89" spans="1:8" x14ac:dyDescent="0.25">
      <c r="A89" s="279" t="s">
        <v>354</v>
      </c>
      <c r="B89" s="787">
        <v>0.4</v>
      </c>
      <c r="C89" s="1051" t="s">
        <v>1446</v>
      </c>
      <c r="D89" s="833">
        <v>0.4</v>
      </c>
      <c r="E89" s="787"/>
      <c r="F89" s="1052"/>
      <c r="G89" s="788">
        <v>3.4570122889683425E-3</v>
      </c>
      <c r="H89" s="1053" t="s">
        <v>1445</v>
      </c>
    </row>
    <row customHeight="1" ht="11.25" r="90" spans="1:8" x14ac:dyDescent="0.25">
      <c r="A90" s="279" t="s">
        <v>355</v>
      </c>
      <c r="B90" s="787">
        <v>0.2</v>
      </c>
      <c r="C90" s="1051" t="s">
        <v>1446</v>
      </c>
      <c r="D90" s="833">
        <v>0.2</v>
      </c>
      <c r="E90" s="787"/>
      <c r="F90" s="1052"/>
      <c r="G90" s="788">
        <v>1.7246796939047928E-3</v>
      </c>
      <c r="H90" s="1053" t="s">
        <v>1445</v>
      </c>
    </row>
    <row customHeight="1" ht="11.25" r="91" spans="1:8" x14ac:dyDescent="0.25">
      <c r="A91" s="279" t="s">
        <v>385</v>
      </c>
      <c r="B91" s="787">
        <v>1</v>
      </c>
      <c r="C91" s="1051" t="s">
        <v>1446</v>
      </c>
      <c r="D91" s="833">
        <v>1</v>
      </c>
      <c r="E91" s="787"/>
      <c r="F91" s="1052"/>
      <c r="G91" s="788">
        <v>9.7604021820515557E-3</v>
      </c>
      <c r="H91" s="1053" t="s">
        <v>1445</v>
      </c>
    </row>
    <row customHeight="1" ht="11.25" r="92" spans="1:8" x14ac:dyDescent="0.25">
      <c r="A92" s="279" t="s">
        <v>356</v>
      </c>
      <c r="B92" s="787">
        <v>0.20329391844850539</v>
      </c>
      <c r="C92" s="1051" t="s">
        <v>1445</v>
      </c>
      <c r="D92" s="833"/>
      <c r="E92" s="787"/>
      <c r="F92" s="1052"/>
      <c r="G92" s="788">
        <v>0.20329391844850539</v>
      </c>
      <c r="H92" s="1053" t="s">
        <v>1445</v>
      </c>
    </row>
    <row customHeight="1" ht="11.25" r="93" spans="1:8" x14ac:dyDescent="0.25">
      <c r="A93" s="279" t="s">
        <v>378</v>
      </c>
      <c r="B93" s="787">
        <v>0.2</v>
      </c>
      <c r="C93" s="1051" t="s">
        <v>1446</v>
      </c>
      <c r="D93" s="833">
        <v>0.2</v>
      </c>
      <c r="E93" s="787"/>
      <c r="F93" s="1052"/>
      <c r="G93" s="788">
        <v>7.0825652469195699E-2</v>
      </c>
      <c r="H93" s="1053" t="s">
        <v>1445</v>
      </c>
    </row>
    <row customHeight="1" ht="11.25" r="94" spans="1:8" x14ac:dyDescent="0.25">
      <c r="A94" s="279" t="s">
        <v>357</v>
      </c>
      <c r="B94" s="787">
        <v>0.40447695035460995</v>
      </c>
      <c r="C94" s="1051" t="s">
        <v>1445</v>
      </c>
      <c r="D94" s="833"/>
      <c r="E94" s="787"/>
      <c r="F94" s="1052"/>
      <c r="G94" s="788">
        <v>0.40447695035460995</v>
      </c>
      <c r="H94" s="1053" t="s">
        <v>1445</v>
      </c>
    </row>
    <row customHeight="1" ht="11.25" r="95" spans="1:8" x14ac:dyDescent="0.25">
      <c r="A95" s="279" t="s">
        <v>113</v>
      </c>
      <c r="B95" s="787">
        <v>661.81318681318692</v>
      </c>
      <c r="C95" s="1051" t="s">
        <v>1232</v>
      </c>
      <c r="D95" s="833"/>
      <c r="E95" s="1054"/>
      <c r="F95" s="1055"/>
      <c r="G95" s="788">
        <v>661.81318681318692</v>
      </c>
      <c r="H95" s="1053" t="s">
        <v>1232</v>
      </c>
    </row>
    <row customHeight="1" ht="11.25" r="96" spans="1:8" x14ac:dyDescent="0.25">
      <c r="A96" s="279" t="s">
        <v>358</v>
      </c>
      <c r="B96" s="787">
        <v>2.9498525073746312E-2</v>
      </c>
      <c r="C96" s="1051" t="s">
        <v>1447</v>
      </c>
      <c r="D96" s="833"/>
      <c r="E96" s="787"/>
      <c r="F96" s="1052"/>
      <c r="G96" s="788">
        <v>2.9498525073746312E-2</v>
      </c>
      <c r="H96" s="1053" t="s">
        <v>1447</v>
      </c>
    </row>
    <row customHeight="1" ht="11.25" r="97" spans="1:8" x14ac:dyDescent="0.25">
      <c r="A97" s="279" t="s">
        <v>114</v>
      </c>
      <c r="B97" s="787">
        <v>82.008650227489753</v>
      </c>
      <c r="C97" s="1051" t="s">
        <v>1445</v>
      </c>
      <c r="D97" s="833"/>
      <c r="E97" s="1054"/>
      <c r="F97" s="1055"/>
      <c r="G97" s="788">
        <v>82.008650227489753</v>
      </c>
      <c r="H97" s="1053" t="s">
        <v>1445</v>
      </c>
    </row>
    <row customHeight="1" ht="11.25" r="98" spans="1:8" x14ac:dyDescent="0.25">
      <c r="A98" s="279" t="s">
        <v>359</v>
      </c>
      <c r="B98" s="787">
        <v>15</v>
      </c>
      <c r="C98" s="1051" t="s">
        <v>1446</v>
      </c>
      <c r="D98" s="839">
        <v>15</v>
      </c>
      <c r="E98" s="787"/>
      <c r="F98" s="1052"/>
      <c r="G98" s="788" t="s">
        <v>1014</v>
      </c>
      <c r="H98" s="1053" t="s">
        <v>1014</v>
      </c>
    </row>
    <row customHeight="1" ht="11.25" r="99" spans="1:8" x14ac:dyDescent="0.25">
      <c r="A99" s="279" t="s">
        <v>360</v>
      </c>
      <c r="B99" s="787">
        <v>2</v>
      </c>
      <c r="C99" s="1051" t="s">
        <v>1446</v>
      </c>
      <c r="D99" s="833">
        <v>2</v>
      </c>
      <c r="E99" s="787"/>
      <c r="F99" s="1052"/>
      <c r="G99" s="788">
        <v>6.0164835164835164</v>
      </c>
      <c r="H99" s="1053" t="s">
        <v>1232</v>
      </c>
    </row>
    <row customHeight="1" ht="11.25" r="100" spans="1:8" x14ac:dyDescent="0.25">
      <c r="A100" s="279" t="s">
        <v>361</v>
      </c>
      <c r="B100" s="787">
        <v>40</v>
      </c>
      <c r="C100" s="1051" t="s">
        <v>1446</v>
      </c>
      <c r="D100" s="839">
        <v>40</v>
      </c>
      <c r="E100" s="787"/>
      <c r="F100" s="1052"/>
      <c r="G100" s="788">
        <v>100.27472527472527</v>
      </c>
      <c r="H100" s="1053" t="s">
        <v>1232</v>
      </c>
    </row>
    <row customHeight="1" ht="11.25" r="101" spans="1:8" x14ac:dyDescent="0.25">
      <c r="A101" s="279" t="s">
        <v>363</v>
      </c>
      <c r="B101" s="787">
        <v>5586.7346938775509</v>
      </c>
      <c r="C101" s="1051" t="s">
        <v>1232</v>
      </c>
      <c r="D101" s="833"/>
      <c r="E101" s="787"/>
      <c r="F101" s="1052"/>
      <c r="G101" s="788">
        <v>5586.7346938775509</v>
      </c>
      <c r="H101" s="1053" t="s">
        <v>1232</v>
      </c>
    </row>
    <row customHeight="1" ht="11.25" r="102" spans="1:8" x14ac:dyDescent="0.25">
      <c r="A102" s="279" t="s">
        <v>364</v>
      </c>
      <c r="B102" s="787">
        <v>6257.1428571428587</v>
      </c>
      <c r="C102" s="1051" t="s">
        <v>1232</v>
      </c>
      <c r="D102" s="833"/>
      <c r="E102" s="787"/>
      <c r="F102" s="1052"/>
      <c r="G102" s="788">
        <v>6257.1428571428587</v>
      </c>
      <c r="H102" s="1053" t="s">
        <v>1232</v>
      </c>
    </row>
    <row customHeight="1" ht="11.25" r="103" spans="1:8" x14ac:dyDescent="0.25">
      <c r="A103" s="279" t="s">
        <v>365</v>
      </c>
      <c r="B103" s="787">
        <v>2.0054945054945055</v>
      </c>
      <c r="C103" s="1051" t="s">
        <v>1232</v>
      </c>
      <c r="D103" s="833"/>
      <c r="E103" s="787"/>
      <c r="F103" s="1052"/>
      <c r="G103" s="788">
        <v>2.0054945054945055</v>
      </c>
      <c r="H103" s="1053" t="s">
        <v>1232</v>
      </c>
    </row>
    <row customHeight="1" ht="11.25" r="104" spans="1:8" x14ac:dyDescent="0.25">
      <c r="A104" s="279" t="s">
        <v>366</v>
      </c>
      <c r="B104" s="787">
        <v>14.408084316898904</v>
      </c>
      <c r="C104" s="1051" t="s">
        <v>1445</v>
      </c>
      <c r="D104" s="839"/>
      <c r="E104" s="787"/>
      <c r="F104" s="1052"/>
      <c r="G104" s="788">
        <v>14.408084316898904</v>
      </c>
      <c r="H104" s="1053" t="s">
        <v>1445</v>
      </c>
    </row>
    <row customHeight="1" ht="11.25" r="105" spans="1:8" x14ac:dyDescent="0.25">
      <c r="A105" s="279" t="s">
        <v>362</v>
      </c>
      <c r="B105" s="787">
        <v>5</v>
      </c>
      <c r="C105" s="1051" t="s">
        <v>1237</v>
      </c>
      <c r="D105" s="833"/>
      <c r="E105" s="787">
        <v>5</v>
      </c>
      <c r="F105" s="1052" t="s">
        <v>1237</v>
      </c>
      <c r="G105" s="788">
        <v>10.224089635854343</v>
      </c>
      <c r="H105" s="1053" t="s">
        <v>1447</v>
      </c>
    </row>
    <row customHeight="1" ht="11.25" r="106" spans="1:8" x14ac:dyDescent="0.25">
      <c r="A106" s="279" t="s">
        <v>631</v>
      </c>
      <c r="B106" s="787">
        <v>6.0120405524488776</v>
      </c>
      <c r="C106" s="1051" t="s">
        <v>1445</v>
      </c>
      <c r="D106" s="833"/>
      <c r="E106" s="787"/>
      <c r="F106" s="1052"/>
      <c r="G106" s="788">
        <v>6.0120405524488776</v>
      </c>
      <c r="H106" s="1053" t="s">
        <v>1445</v>
      </c>
    </row>
    <row customHeight="1" ht="11.25" r="107" spans="1:8" x14ac:dyDescent="0.25">
      <c r="A107" s="279" t="s">
        <v>632</v>
      </c>
      <c r="B107" s="787">
        <v>23.56739305891848</v>
      </c>
      <c r="C107" s="1051" t="s">
        <v>1232</v>
      </c>
      <c r="D107" s="833"/>
      <c r="E107" s="787"/>
      <c r="F107" s="1052"/>
      <c r="G107" s="788">
        <v>23.56739305891848</v>
      </c>
      <c r="H107" s="1053" t="s">
        <v>1232</v>
      </c>
    </row>
    <row customHeight="1" ht="11.25" r="108" spans="1:8" x14ac:dyDescent="0.25">
      <c r="A108" s="279" t="s">
        <v>506</v>
      </c>
      <c r="B108" s="787">
        <v>100.27472527472527</v>
      </c>
      <c r="C108" s="1051" t="s">
        <v>1232</v>
      </c>
      <c r="D108" s="833"/>
      <c r="E108" s="787"/>
      <c r="F108" s="1052"/>
      <c r="G108" s="788">
        <v>100.27472527472527</v>
      </c>
      <c r="H108" s="1053" t="s">
        <v>1232</v>
      </c>
    </row>
    <row customHeight="1" ht="11.25" r="109" spans="1:8" x14ac:dyDescent="0.25">
      <c r="A109" s="279" t="s">
        <v>507</v>
      </c>
      <c r="B109" s="787">
        <v>17</v>
      </c>
      <c r="C109" s="1051" t="s">
        <v>715</v>
      </c>
      <c r="D109" s="833"/>
      <c r="E109" s="787">
        <v>17</v>
      </c>
      <c r="F109" s="1052" t="s">
        <v>715</v>
      </c>
      <c r="G109" s="788">
        <v>0.16515837104072398</v>
      </c>
      <c r="H109" s="1053" t="s">
        <v>1445</v>
      </c>
    </row>
    <row customHeight="1" ht="11.25" r="110" spans="1:8" x14ac:dyDescent="0.25">
      <c r="A110" s="279" t="s">
        <v>866</v>
      </c>
      <c r="B110" s="787">
        <v>401.09890109890108</v>
      </c>
      <c r="C110" s="1051" t="s">
        <v>1232</v>
      </c>
      <c r="D110" s="833"/>
      <c r="E110" s="787"/>
      <c r="F110" s="1052"/>
      <c r="G110" s="788">
        <v>401.09890109890108</v>
      </c>
      <c r="H110" s="1053" t="s">
        <v>1232</v>
      </c>
    </row>
    <row customHeight="1" ht="11.25" r="111" spans="1:8" x14ac:dyDescent="0.25">
      <c r="A111" s="305" t="s">
        <v>115</v>
      </c>
      <c r="B111" s="787">
        <v>0.14038461538461536</v>
      </c>
      <c r="C111" s="1051" t="s">
        <v>1445</v>
      </c>
      <c r="D111" s="833"/>
      <c r="E111" s="1054"/>
      <c r="F111" s="1055"/>
      <c r="G111" s="788">
        <v>0.14038461538461536</v>
      </c>
      <c r="H111" s="1053" t="s">
        <v>1445</v>
      </c>
    </row>
    <row customHeight="1" ht="11.25" r="112" spans="1:8" x14ac:dyDescent="0.25">
      <c r="A112" s="305" t="s">
        <v>116</v>
      </c>
      <c r="B112" s="787">
        <v>2.0054945054945055</v>
      </c>
      <c r="C112" s="1051" t="s">
        <v>1232</v>
      </c>
      <c r="D112" s="833"/>
      <c r="E112" s="1054"/>
      <c r="F112" s="1055"/>
      <c r="G112" s="788">
        <v>2.0054945054945055</v>
      </c>
      <c r="H112" s="1053" t="s">
        <v>1232</v>
      </c>
    </row>
    <row customHeight="1" ht="11.25" r="113" spans="1:8" x14ac:dyDescent="0.25">
      <c r="A113" s="305" t="s">
        <v>117</v>
      </c>
      <c r="B113" s="787">
        <v>7.9249625464098819E-2</v>
      </c>
      <c r="C113" s="1051" t="s">
        <v>1445</v>
      </c>
      <c r="D113" s="833"/>
      <c r="E113" s="1054"/>
      <c r="F113" s="1055"/>
      <c r="G113" s="788">
        <v>7.9249625464098819E-2</v>
      </c>
      <c r="H113" s="1053" t="s">
        <v>1445</v>
      </c>
    </row>
    <row customHeight="1" ht="11.25" r="114" spans="1:8" x14ac:dyDescent="0.25">
      <c r="A114" s="305" t="s">
        <v>118</v>
      </c>
      <c r="B114" s="787">
        <v>2.0054945054945055</v>
      </c>
      <c r="C114" s="1051" t="s">
        <v>1232</v>
      </c>
      <c r="D114" s="833"/>
      <c r="E114" s="1054"/>
      <c r="F114" s="1055"/>
      <c r="G114" s="788">
        <v>2.0054945054945055</v>
      </c>
      <c r="H114" s="1053" t="s">
        <v>1232</v>
      </c>
    </row>
    <row customHeight="1" ht="11.25" r="115" spans="1:8" x14ac:dyDescent="0.25">
      <c r="A115" s="305" t="s">
        <v>119</v>
      </c>
      <c r="B115" s="787">
        <v>4.8692636072572038</v>
      </c>
      <c r="C115" s="1051" t="s">
        <v>1445</v>
      </c>
      <c r="D115" s="833"/>
      <c r="E115" s="1054"/>
      <c r="F115" s="1055"/>
      <c r="G115" s="788">
        <v>4.8692636072572038</v>
      </c>
      <c r="H115" s="1053" t="s">
        <v>1445</v>
      </c>
    </row>
    <row customHeight="1" ht="11.25" r="116" spans="1:8" x14ac:dyDescent="0.25">
      <c r="A116" s="279" t="s">
        <v>508</v>
      </c>
      <c r="B116" s="787">
        <v>1</v>
      </c>
      <c r="C116" s="1051" t="s">
        <v>1446</v>
      </c>
      <c r="D116" s="839">
        <v>1</v>
      </c>
      <c r="E116" s="787"/>
      <c r="F116" s="1052"/>
      <c r="G116" s="788">
        <v>0.19477054429028814</v>
      </c>
      <c r="H116" s="1053" t="s">
        <v>1445</v>
      </c>
    </row>
    <row customHeight="1" ht="11.25" r="117" spans="1:8" x14ac:dyDescent="0.25">
      <c r="A117" s="305" t="s">
        <v>120</v>
      </c>
      <c r="B117" s="787">
        <v>19.477054429028815</v>
      </c>
      <c r="C117" s="1051" t="s">
        <v>1445</v>
      </c>
      <c r="D117" s="833"/>
      <c r="E117" s="1054"/>
      <c r="F117" s="1055"/>
      <c r="G117" s="788">
        <v>19.477054429028815</v>
      </c>
      <c r="H117" s="1053" t="s">
        <v>1445</v>
      </c>
    </row>
    <row customHeight="1" ht="11.25" r="118" spans="1:8" x14ac:dyDescent="0.25">
      <c r="A118" s="279" t="s">
        <v>241</v>
      </c>
      <c r="B118" s="787">
        <v>15</v>
      </c>
      <c r="C118" s="1051" t="s">
        <v>1237</v>
      </c>
      <c r="D118" s="833"/>
      <c r="E118" s="787">
        <v>15</v>
      </c>
      <c r="F118" s="1052" t="s">
        <v>1237</v>
      </c>
      <c r="G118" s="788">
        <v>14.038461538461538</v>
      </c>
      <c r="H118" s="1053" t="s">
        <v>1232</v>
      </c>
    </row>
    <row customHeight="1" ht="11.25" r="119" spans="1:8" x14ac:dyDescent="0.25">
      <c r="A119" s="279" t="s">
        <v>509</v>
      </c>
      <c r="B119" s="787">
        <v>235.67393058918483</v>
      </c>
      <c r="C119" s="1051" t="s">
        <v>1232</v>
      </c>
      <c r="D119" s="833"/>
      <c r="E119" s="787"/>
      <c r="F119" s="1052"/>
      <c r="G119" s="788">
        <v>235.67393058918483</v>
      </c>
      <c r="H119" s="1053" t="s">
        <v>1232</v>
      </c>
    </row>
    <row customHeight="1" ht="11.25" r="120" spans="1:8" x14ac:dyDescent="0.25">
      <c r="A120" s="279" t="s">
        <v>510</v>
      </c>
      <c r="B120" s="787">
        <v>6016.4835164835167</v>
      </c>
      <c r="C120" s="1051" t="s">
        <v>1232</v>
      </c>
      <c r="D120" s="833"/>
      <c r="E120" s="787"/>
      <c r="F120" s="1052"/>
      <c r="G120" s="788">
        <v>6016.4835164835167</v>
      </c>
      <c r="H120" s="1053" t="s">
        <v>1232</v>
      </c>
    </row>
    <row customHeight="1" ht="11.25" r="121" spans="1:8" x14ac:dyDescent="0.25">
      <c r="A121" s="279" t="s">
        <v>379</v>
      </c>
      <c r="B121" s="787">
        <v>0.5</v>
      </c>
      <c r="C121" s="1051" t="s">
        <v>1446</v>
      </c>
      <c r="D121" s="839">
        <v>0.5</v>
      </c>
      <c r="E121" s="787"/>
      <c r="F121" s="1052"/>
      <c r="G121" s="788">
        <v>7.8629900904782432E-3</v>
      </c>
      <c r="H121" s="1053" t="s">
        <v>1445</v>
      </c>
    </row>
    <row customHeight="1" ht="11.25" r="122" spans="1:8" x14ac:dyDescent="0.25">
      <c r="A122" s="279" t="s">
        <v>121</v>
      </c>
      <c r="B122" s="787">
        <v>260.71428571428572</v>
      </c>
      <c r="C122" s="1051" t="s">
        <v>1232</v>
      </c>
      <c r="D122" s="833"/>
      <c r="E122" s="1054"/>
      <c r="F122" s="1058"/>
      <c r="G122" s="788">
        <v>260.71428571428572</v>
      </c>
      <c r="H122" s="1053" t="s">
        <v>1232</v>
      </c>
    </row>
    <row customHeight="1" ht="11.25" r="123" spans="1:8" x14ac:dyDescent="0.25">
      <c r="A123" s="279" t="s">
        <v>511</v>
      </c>
      <c r="B123" s="787">
        <v>176.7554479418886</v>
      </c>
      <c r="C123" s="1051" t="s">
        <v>1232</v>
      </c>
      <c r="D123" s="833"/>
      <c r="E123" s="787"/>
      <c r="F123" s="1052"/>
      <c r="G123" s="788">
        <v>176.7554479418886</v>
      </c>
      <c r="H123" s="1053" t="s">
        <v>1232</v>
      </c>
    </row>
    <row customHeight="1" ht="11.25" r="124" spans="1:8" x14ac:dyDescent="0.25">
      <c r="A124" s="279" t="s">
        <v>512</v>
      </c>
      <c r="B124" s="787">
        <v>50</v>
      </c>
      <c r="C124" s="1051" t="s">
        <v>1446</v>
      </c>
      <c r="D124" s="833">
        <v>50</v>
      </c>
      <c r="E124" s="787"/>
      <c r="F124" s="1059"/>
      <c r="G124" s="788">
        <v>100.27472527472527</v>
      </c>
      <c r="H124" s="1053" t="s">
        <v>1232</v>
      </c>
    </row>
    <row customHeight="1" ht="11.25" r="125" spans="1:8" x14ac:dyDescent="0.25">
      <c r="A125" s="279" t="s">
        <v>867</v>
      </c>
      <c r="B125" s="787">
        <v>100.27472527472527</v>
      </c>
      <c r="C125" s="1051" t="s">
        <v>1232</v>
      </c>
      <c r="D125" s="833"/>
      <c r="E125" s="787"/>
      <c r="F125" s="1052"/>
      <c r="G125" s="788">
        <v>100.27472527472527</v>
      </c>
      <c r="H125" s="1053" t="s">
        <v>1232</v>
      </c>
    </row>
    <row customHeight="1" ht="11.25" r="126" spans="1:8" x14ac:dyDescent="0.25">
      <c r="A126" s="279" t="s">
        <v>122</v>
      </c>
      <c r="B126" s="787">
        <v>4</v>
      </c>
      <c r="C126" s="1051" t="s">
        <v>1446</v>
      </c>
      <c r="D126" s="833">
        <v>4</v>
      </c>
      <c r="E126" s="1054"/>
      <c r="F126" s="1055"/>
      <c r="G126" s="788">
        <v>0.64923514763429391</v>
      </c>
      <c r="H126" s="1053" t="s">
        <v>1445</v>
      </c>
    </row>
    <row customHeight="1" ht="11.25" r="127" spans="1:8" x14ac:dyDescent="0.25">
      <c r="A127" s="279" t="s">
        <v>513</v>
      </c>
      <c r="B127" s="787">
        <v>100</v>
      </c>
      <c r="C127" s="1051" t="s">
        <v>1446</v>
      </c>
      <c r="D127" s="833">
        <v>100</v>
      </c>
      <c r="E127" s="787"/>
      <c r="F127" s="1052"/>
      <c r="G127" s="788">
        <v>1372.1804511278194</v>
      </c>
      <c r="H127" s="1053" t="s">
        <v>1232</v>
      </c>
    </row>
    <row customHeight="1" ht="11.25" r="128" spans="1:8" x14ac:dyDescent="0.25">
      <c r="A128" s="279" t="s">
        <v>123</v>
      </c>
      <c r="B128" s="787">
        <v>260.71428571428572</v>
      </c>
      <c r="C128" s="1051" t="s">
        <v>1232</v>
      </c>
      <c r="D128" s="833"/>
      <c r="E128" s="1054"/>
      <c r="F128" s="1055"/>
      <c r="G128" s="788">
        <v>260.71428571428572</v>
      </c>
      <c r="H128" s="1053" t="s">
        <v>1232</v>
      </c>
    </row>
    <row customHeight="1" ht="11.25" r="129" spans="1:8" x14ac:dyDescent="0.25">
      <c r="A129" s="279" t="s">
        <v>27</v>
      </c>
      <c r="B129" s="787">
        <v>5.8116392007005802</v>
      </c>
      <c r="C129" s="1051" t="s">
        <v>1445</v>
      </c>
      <c r="D129" s="833"/>
      <c r="E129" s="787"/>
      <c r="F129" s="1052"/>
      <c r="G129" s="788">
        <v>5.8116392007005802</v>
      </c>
      <c r="H129" s="1053" t="s">
        <v>1445</v>
      </c>
    </row>
    <row customHeight="1" ht="11.25" r="130" spans="1:8" x14ac:dyDescent="0.25">
      <c r="A130" s="279" t="s">
        <v>514</v>
      </c>
      <c r="B130" s="787">
        <v>0.6054975863041423</v>
      </c>
      <c r="C130" s="1051" t="s">
        <v>1445</v>
      </c>
      <c r="D130" s="833"/>
      <c r="E130" s="787"/>
      <c r="F130" s="1052"/>
      <c r="G130" s="788">
        <v>0.6054975863041423</v>
      </c>
      <c r="H130" s="1053" t="s">
        <v>1445</v>
      </c>
    </row>
    <row customHeight="1" ht="11.25" r="131" spans="1:8" x14ac:dyDescent="0.25">
      <c r="A131" s="279" t="s">
        <v>515</v>
      </c>
      <c r="B131" s="787">
        <v>7.7544083280220943E-2</v>
      </c>
      <c r="C131" s="1051" t="s">
        <v>1445</v>
      </c>
      <c r="D131" s="833"/>
      <c r="E131" s="787"/>
      <c r="F131" s="1052"/>
      <c r="G131" s="788">
        <v>7.7544083280220943E-2</v>
      </c>
      <c r="H131" s="1053" t="s">
        <v>1445</v>
      </c>
    </row>
    <row customHeight="1" ht="11.25" r="132" spans="1:8" x14ac:dyDescent="0.25">
      <c r="A132" s="279" t="s">
        <v>516</v>
      </c>
      <c r="B132" s="787">
        <v>5</v>
      </c>
      <c r="C132" s="1051" t="s">
        <v>1446</v>
      </c>
      <c r="D132" s="833">
        <v>5</v>
      </c>
      <c r="E132" s="787"/>
      <c r="F132" s="1052"/>
      <c r="G132" s="788">
        <v>0.73754508623215498</v>
      </c>
      <c r="H132" s="1053" t="s">
        <v>1445</v>
      </c>
    </row>
    <row customHeight="1" ht="11.25" r="133" spans="1:8" x14ac:dyDescent="0.25">
      <c r="A133" s="279" t="s">
        <v>124</v>
      </c>
      <c r="B133" s="787">
        <v>601.64835164835165</v>
      </c>
      <c r="C133" s="1051" t="s">
        <v>1232</v>
      </c>
      <c r="D133" s="833"/>
      <c r="E133" s="1054"/>
      <c r="F133" s="1055"/>
      <c r="G133" s="788">
        <v>601.64835164835165</v>
      </c>
      <c r="H133" s="1053" t="s">
        <v>1232</v>
      </c>
    </row>
    <row customHeight="1" ht="11.25" r="134" spans="1:8" x14ac:dyDescent="0.25">
      <c r="A134" s="305" t="s">
        <v>125</v>
      </c>
      <c r="B134" s="787">
        <v>1002.7472527472528</v>
      </c>
      <c r="C134" s="1051" t="s">
        <v>1232</v>
      </c>
      <c r="D134" s="839"/>
      <c r="E134" s="1054"/>
      <c r="F134" s="1055"/>
      <c r="G134" s="788">
        <v>1002.7472527472528</v>
      </c>
      <c r="H134" s="1053" t="s">
        <v>1232</v>
      </c>
    </row>
    <row customHeight="1" ht="11.25" r="135" spans="1:8" x14ac:dyDescent="0.25">
      <c r="A135" s="279" t="s">
        <v>517</v>
      </c>
      <c r="B135" s="787">
        <v>2</v>
      </c>
      <c r="C135" s="1051" t="s">
        <v>1446</v>
      </c>
      <c r="D135" s="833">
        <v>2</v>
      </c>
      <c r="E135" s="787"/>
      <c r="F135" s="1052"/>
      <c r="G135" s="788">
        <v>0.20054945054945056</v>
      </c>
      <c r="H135" s="1053" t="s">
        <v>1232</v>
      </c>
    </row>
    <row customHeight="1" ht="11.25" r="136" spans="1:8" x14ac:dyDescent="0.25">
      <c r="A136" s="279" t="s">
        <v>380</v>
      </c>
      <c r="B136" s="787">
        <v>1000</v>
      </c>
      <c r="C136" s="1051" t="s">
        <v>1446</v>
      </c>
      <c r="D136" s="833">
        <v>1000</v>
      </c>
      <c r="E136" s="787"/>
      <c r="F136" s="1052"/>
      <c r="G136" s="788">
        <v>1390.4761904761904</v>
      </c>
      <c r="H136" s="1053" t="s">
        <v>1232</v>
      </c>
    </row>
    <row customHeight="1" ht="11.25" r="137" spans="1:8" x14ac:dyDescent="0.25">
      <c r="A137" s="279" t="s">
        <v>28</v>
      </c>
      <c r="B137" s="787">
        <v>3</v>
      </c>
      <c r="C137" s="1051" t="s">
        <v>1446</v>
      </c>
      <c r="D137" s="833">
        <v>3</v>
      </c>
      <c r="E137" s="787"/>
      <c r="F137" s="1052"/>
      <c r="G137" s="788">
        <v>7.0825652469195699E-2</v>
      </c>
      <c r="H137" s="1053" t="s">
        <v>1445</v>
      </c>
    </row>
    <row customHeight="1" ht="11.25" r="138" spans="1:8" x14ac:dyDescent="0.25">
      <c r="A138" s="279" t="s">
        <v>66</v>
      </c>
      <c r="B138" s="787">
        <v>296.88253796723336</v>
      </c>
      <c r="C138" s="1051" t="s">
        <v>1232</v>
      </c>
      <c r="D138" s="833"/>
      <c r="E138" s="787"/>
      <c r="F138" s="1052"/>
      <c r="G138" s="788">
        <v>296.88253796723336</v>
      </c>
      <c r="H138" s="1053" t="s">
        <v>1232</v>
      </c>
    </row>
    <row customHeight="1" ht="11.25" r="139" spans="1:8" x14ac:dyDescent="0.25">
      <c r="A139" s="279" t="s">
        <v>65</v>
      </c>
      <c r="B139" s="787">
        <v>158.77235379410342</v>
      </c>
      <c r="C139" s="1051" t="s">
        <v>1232</v>
      </c>
      <c r="D139" s="833"/>
      <c r="E139" s="787"/>
      <c r="F139" s="1052"/>
      <c r="G139" s="788">
        <v>158.77235379410342</v>
      </c>
      <c r="H139" s="1053" t="s">
        <v>1232</v>
      </c>
    </row>
    <row customHeight="1" ht="11.25" r="140" spans="1:8" x14ac:dyDescent="0.25">
      <c r="A140" s="279" t="s">
        <v>825</v>
      </c>
      <c r="B140" s="787">
        <v>2406.5934065934066</v>
      </c>
      <c r="C140" s="1051" t="s">
        <v>1232</v>
      </c>
      <c r="D140" s="833"/>
      <c r="E140" s="787"/>
      <c r="F140" s="1052"/>
      <c r="G140" s="788">
        <v>2406.5934065934066</v>
      </c>
      <c r="H140" s="1053" t="s">
        <v>1232</v>
      </c>
    </row>
    <row customHeight="1" ht="11.25" r="141" spans="1:8" x14ac:dyDescent="0.25">
      <c r="A141" s="279" t="s">
        <v>868</v>
      </c>
      <c r="B141" s="787">
        <v>70</v>
      </c>
      <c r="C141" s="1051" t="s">
        <v>1446</v>
      </c>
      <c r="D141" s="833">
        <v>70</v>
      </c>
      <c r="E141" s="787"/>
      <c r="F141" s="1052"/>
      <c r="G141" s="788">
        <v>0.60120405524488763</v>
      </c>
      <c r="H141" s="1053" t="s">
        <v>1445</v>
      </c>
    </row>
    <row customHeight="1" ht="11.25" r="142" spans="1:8" x14ac:dyDescent="0.25">
      <c r="A142" s="279" t="s">
        <v>869</v>
      </c>
      <c r="B142" s="787">
        <v>200</v>
      </c>
      <c r="C142" s="1051" t="s">
        <v>1446</v>
      </c>
      <c r="D142" s="833">
        <v>200</v>
      </c>
      <c r="E142" s="787"/>
      <c r="F142" s="1052"/>
      <c r="G142" s="788">
        <v>8276.643990929706</v>
      </c>
      <c r="H142" s="1053" t="s">
        <v>1232</v>
      </c>
    </row>
    <row customHeight="1" ht="11.25" r="143" spans="1:8" x14ac:dyDescent="0.25">
      <c r="A143" s="279" t="s">
        <v>518</v>
      </c>
      <c r="B143" s="787">
        <v>5</v>
      </c>
      <c r="C143" s="1051" t="s">
        <v>1446</v>
      </c>
      <c r="D143" s="833">
        <v>5</v>
      </c>
      <c r="E143" s="787"/>
      <c r="F143" s="1052"/>
      <c r="G143" s="788">
        <v>0.27925587871878932</v>
      </c>
      <c r="H143" s="1053" t="s">
        <v>1445</v>
      </c>
    </row>
    <row customHeight="1" ht="11.25" r="144" spans="1:8" x14ac:dyDescent="0.25">
      <c r="A144" s="279" t="s">
        <v>519</v>
      </c>
      <c r="B144" s="787">
        <v>5</v>
      </c>
      <c r="C144" s="1051" t="s">
        <v>1446</v>
      </c>
      <c r="D144" s="833">
        <v>5</v>
      </c>
      <c r="E144" s="787"/>
      <c r="F144" s="1052"/>
      <c r="G144" s="788">
        <v>0.24049548659155295</v>
      </c>
      <c r="H144" s="1053" t="s">
        <v>1447</v>
      </c>
    </row>
    <row customHeight="1" ht="11.25" r="145" spans="1:8" x14ac:dyDescent="0.25">
      <c r="A145" s="279" t="s">
        <v>520</v>
      </c>
      <c r="B145" s="787">
        <v>2005.4945054945056</v>
      </c>
      <c r="C145" s="1051" t="s">
        <v>1232</v>
      </c>
      <c r="D145" s="833"/>
      <c r="E145" s="787"/>
      <c r="F145" s="1052"/>
      <c r="G145" s="788">
        <v>2005.4945054945056</v>
      </c>
      <c r="H145" s="1053" t="s">
        <v>1232</v>
      </c>
    </row>
    <row customHeight="1" ht="11.25" r="146" spans="1:8" x14ac:dyDescent="0.25">
      <c r="A146" s="279" t="s">
        <v>521</v>
      </c>
      <c r="B146" s="787">
        <v>7.0825652469195699</v>
      </c>
      <c r="C146" s="1051" t="s">
        <v>1445</v>
      </c>
      <c r="D146" s="833"/>
      <c r="E146" s="787"/>
      <c r="F146" s="1052"/>
      <c r="G146" s="788">
        <v>7.0825652469195699</v>
      </c>
      <c r="H146" s="1053" t="s">
        <v>1445</v>
      </c>
    </row>
    <row customHeight="1" ht="11.25" r="147" spans="1:8" x14ac:dyDescent="0.25">
      <c r="A147" s="305" t="s">
        <v>126</v>
      </c>
      <c r="B147" s="787">
        <v>200.54945054945054</v>
      </c>
      <c r="C147" s="1051" t="s">
        <v>1232</v>
      </c>
      <c r="D147" s="833"/>
      <c r="E147" s="1054"/>
      <c r="F147" s="1055"/>
      <c r="G147" s="788">
        <v>200.54945054945054</v>
      </c>
      <c r="H147" s="1053" t="s">
        <v>1232</v>
      </c>
    </row>
    <row customHeight="1" ht="11.25" r="148" spans="1:8" x14ac:dyDescent="0.25">
      <c r="A148" s="279" t="s">
        <v>127</v>
      </c>
      <c r="B148" s="787">
        <v>50</v>
      </c>
      <c r="C148" s="1051" t="s">
        <v>1446</v>
      </c>
      <c r="D148" s="833">
        <v>50</v>
      </c>
      <c r="E148" s="1054"/>
      <c r="F148" s="1055"/>
      <c r="G148" s="788">
        <v>160.43956043956044</v>
      </c>
      <c r="H148" s="1053" t="s">
        <v>1232</v>
      </c>
    </row>
    <row customHeight="1" ht="11.25" r="149" spans="1:8" x14ac:dyDescent="0.25">
      <c r="A149" s="279" t="s">
        <v>128</v>
      </c>
      <c r="B149" s="787">
        <v>0.6</v>
      </c>
      <c r="C149" s="1051" t="s">
        <v>1446</v>
      </c>
      <c r="D149" s="833">
        <v>0.6</v>
      </c>
      <c r="E149" s="1054"/>
      <c r="F149" s="1055"/>
      <c r="G149" s="788">
        <v>1.9639494215765405E-4</v>
      </c>
      <c r="H149" s="1053" t="s">
        <v>1447</v>
      </c>
    </row>
    <row customHeight="1" ht="11.25" r="150" spans="1:8" x14ac:dyDescent="0.25">
      <c r="A150" s="279" t="s">
        <v>129</v>
      </c>
      <c r="B150" s="787">
        <v>0.61927383780115375</v>
      </c>
      <c r="C150" s="1051" t="s">
        <v>1232</v>
      </c>
      <c r="D150" s="833"/>
      <c r="E150" s="1054"/>
      <c r="F150" s="1055"/>
      <c r="G150" s="788">
        <v>0.61927383780115375</v>
      </c>
      <c r="H150" s="1053" t="s">
        <v>1232</v>
      </c>
    </row>
    <row customHeight="1" ht="11.25" r="151" spans="1:8" x14ac:dyDescent="0.25">
      <c r="A151" s="279" t="s">
        <v>643</v>
      </c>
      <c r="B151" s="787">
        <v>10.117950352742241</v>
      </c>
      <c r="C151" s="1051" t="s">
        <v>1445</v>
      </c>
      <c r="D151" s="833"/>
      <c r="E151" s="1054"/>
      <c r="F151" s="1055"/>
      <c r="G151" s="788">
        <v>10.117950352742241</v>
      </c>
      <c r="H151" s="1053" t="s">
        <v>1445</v>
      </c>
    </row>
    <row customHeight="1" ht="11.25" r="152" spans="1:8" x14ac:dyDescent="0.25">
      <c r="A152" s="305" t="s">
        <v>999</v>
      </c>
      <c r="B152" s="787">
        <v>601.64835164835165</v>
      </c>
      <c r="C152" s="1051" t="s">
        <v>1232</v>
      </c>
      <c r="D152" s="833"/>
      <c r="E152" s="1054"/>
      <c r="F152" s="1055"/>
      <c r="G152" s="788">
        <v>601.64835164835165</v>
      </c>
      <c r="H152" s="1053" t="s">
        <v>1232</v>
      </c>
    </row>
    <row customHeight="1" ht="11.25" r="153" spans="1:8" x14ac:dyDescent="0.25">
      <c r="A153" s="305" t="s">
        <v>644</v>
      </c>
      <c r="B153" s="787">
        <v>40.109890109890109</v>
      </c>
      <c r="C153" s="1051" t="s">
        <v>1232</v>
      </c>
      <c r="D153" s="839"/>
      <c r="E153" s="1054"/>
      <c r="F153" s="1055"/>
      <c r="G153" s="788">
        <v>40.109890109890109</v>
      </c>
      <c r="H153" s="1053" t="s">
        <v>1232</v>
      </c>
    </row>
    <row customHeight="1" ht="11.25" r="154" spans="1:8" x14ac:dyDescent="0.25">
      <c r="A154" s="305" t="s">
        <v>646</v>
      </c>
      <c r="B154" s="787">
        <v>2.5969405905371756</v>
      </c>
      <c r="C154" s="1051" t="s">
        <v>1445</v>
      </c>
      <c r="D154" s="833"/>
      <c r="E154" s="1054"/>
      <c r="F154" s="1055"/>
      <c r="G154" s="788">
        <v>2.5969405905371756</v>
      </c>
      <c r="H154" s="1053" t="s">
        <v>1445</v>
      </c>
    </row>
    <row customHeight="1" ht="11.25" r="155" spans="1:8" x14ac:dyDescent="0.25">
      <c r="A155" s="279" t="s">
        <v>522</v>
      </c>
      <c r="B155" s="787">
        <v>100.27472527472527</v>
      </c>
      <c r="C155" s="1051" t="s">
        <v>1232</v>
      </c>
      <c r="D155" s="839"/>
      <c r="E155" s="787"/>
      <c r="F155" s="1052"/>
      <c r="G155" s="788">
        <v>100.27472527472527</v>
      </c>
      <c r="H155" s="1053" t="s">
        <v>1232</v>
      </c>
    </row>
    <row customHeight="1" ht="11.25" r="156" spans="1:8" x14ac:dyDescent="0.25">
      <c r="A156" s="279" t="s">
        <v>523</v>
      </c>
      <c r="B156" s="787">
        <v>2</v>
      </c>
      <c r="C156" s="1051" t="s">
        <v>1446</v>
      </c>
      <c r="D156" s="833">
        <v>2</v>
      </c>
      <c r="E156" s="787"/>
      <c r="F156" s="1052"/>
      <c r="G156" s="788">
        <v>2.0134820551859573E-2</v>
      </c>
      <c r="H156" s="1053" t="s">
        <v>1445</v>
      </c>
    </row>
    <row customHeight="1" ht="11.25" r="157" spans="1:8" x14ac:dyDescent="0.25">
      <c r="A157" s="279" t="s">
        <v>524</v>
      </c>
      <c r="B157" s="787">
        <v>10000</v>
      </c>
      <c r="C157" s="1051" t="s">
        <v>1446</v>
      </c>
      <c r="D157" s="833">
        <v>10000</v>
      </c>
      <c r="E157" s="787"/>
      <c r="F157" s="1052"/>
      <c r="G157" s="788">
        <v>198.26181423139602</v>
      </c>
      <c r="H157" s="1053" t="s">
        <v>1232</v>
      </c>
    </row>
    <row customHeight="1" ht="11.25" r="158" spans="1:8" thickBot="1" x14ac:dyDescent="0.3">
      <c r="A158" s="281" t="s">
        <v>525</v>
      </c>
      <c r="B158" s="961">
        <v>6016.4835164835167</v>
      </c>
      <c r="C158" s="1060" t="s">
        <v>1232</v>
      </c>
      <c r="D158" s="843"/>
      <c r="E158" s="961"/>
      <c r="F158" s="1061"/>
      <c r="G158" s="795">
        <v>6016.4835164835167</v>
      </c>
      <c r="H158" s="1062" t="s">
        <v>1232</v>
      </c>
    </row>
    <row customHeight="1" ht="11.25" r="159" spans="1:8" thickTop="1" x14ac:dyDescent="0.25">
      <c r="A159" s="66" t="s">
        <v>39</v>
      </c>
      <c r="B159" s="277"/>
      <c r="C159" s="886"/>
      <c r="D159" s="277"/>
      <c r="E159" s="277"/>
      <c r="F159" s="919"/>
      <c r="G159" s="277"/>
      <c r="H159" s="1063"/>
    </row>
    <row customHeight="1" ht="11.25" r="160" spans="1:8" x14ac:dyDescent="0.25">
      <c r="A160" s="67" t="s">
        <v>1110</v>
      </c>
      <c r="B160" s="277"/>
      <c r="C160" s="886"/>
      <c r="D160" s="277"/>
      <c r="E160" s="277"/>
      <c r="F160" s="919"/>
      <c r="G160" s="277"/>
      <c r="H160" s="1063"/>
    </row>
    <row customHeight="1" ht="11.25" r="161" spans="1:8" x14ac:dyDescent="0.25">
      <c r="A161" s="67" t="s">
        <v>716</v>
      </c>
      <c r="B161" s="277"/>
      <c r="C161" s="886"/>
      <c r="D161" s="277"/>
      <c r="E161" s="277"/>
      <c r="F161" s="919"/>
      <c r="G161" s="277"/>
      <c r="H161" s="1063"/>
    </row>
    <row customHeight="1" ht="11.25" r="162" spans="1:8" x14ac:dyDescent="0.25">
      <c r="A162" s="66" t="s">
        <v>529</v>
      </c>
      <c r="B162" s="277"/>
      <c r="C162" s="886"/>
      <c r="D162" s="277"/>
      <c r="E162" s="277"/>
      <c r="F162" s="919"/>
      <c r="G162" s="277"/>
      <c r="H162" s="1063"/>
    </row>
    <row customHeight="1" ht="11.25" r="163" spans="1:8" x14ac:dyDescent="0.25">
      <c r="A163" s="67" t="s">
        <v>64</v>
      </c>
      <c r="B163" s="277"/>
      <c r="C163" s="886"/>
      <c r="D163" s="277"/>
      <c r="E163" s="277"/>
      <c r="F163" s="919"/>
      <c r="G163" s="277"/>
      <c r="H163" s="1063"/>
    </row>
    <row customHeight="1" ht="11.25" r="164" spans="1:8" x14ac:dyDescent="0.25">
      <c r="A164" s="67" t="s">
        <v>417</v>
      </c>
      <c r="B164" s="277"/>
      <c r="C164" s="886"/>
      <c r="D164" s="277"/>
      <c r="E164" s="277"/>
      <c r="F164" s="919"/>
      <c r="G164" s="277"/>
      <c r="H164" s="1063"/>
    </row>
    <row customHeight="1" ht="11.25" r="165" spans="1:8" thickBot="1" x14ac:dyDescent="0.3">
      <c r="A165" s="67" t="s">
        <v>826</v>
      </c>
      <c r="B165" s="277"/>
      <c r="C165" s="886"/>
      <c r="D165" s="277"/>
      <c r="E165" s="277"/>
      <c r="F165" s="919"/>
      <c r="G165" s="277"/>
      <c r="H165" s="1063"/>
    </row>
    <row customHeight="1" ht="11.25" r="166" spans="1:8" thickTop="1" x14ac:dyDescent="0.25">
      <c r="A166" s="1020"/>
      <c r="B166" s="322"/>
      <c r="C166" s="1064"/>
      <c r="D166" s="322"/>
      <c r="E166" s="322"/>
      <c r="F166" s="1065"/>
      <c r="G166" s="322"/>
      <c r="H166" s="1064"/>
    </row>
  </sheetData>
  <sheetProtection algorithmName="SHA-512" hashValue="tbVxdPIiIyxXf7OrnRXFMIYP53Czj+6dqCdIj8uZgjczYpp5r7ulF1oZCLi1f0YNhjbgSBNFO/NRu26Dgrp4Pg==" objects="1" saltValue="QOnSWXA8XUk0QiRNIUE3Eg==" scenarios="1" sheet="1" spinCount="100000"/>
  <mergeCells count="1">
    <mergeCell ref="A1:H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rowBreaks count="1" manualBreakCount="1">
    <brk id="155" man="1" max="16383"/>
  </rowBreak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AL280"/>
  <sheetViews>
    <sheetView showGridLines="0" showRowColHeaders="0" topLeftCell="A3" workbookViewId="0">
      <selection activeCell="D10" sqref="D10"/>
    </sheetView>
  </sheetViews>
  <sheetFormatPr defaultRowHeight="13.2" x14ac:dyDescent="0.25"/>
  <cols>
    <col min="1" max="2" customWidth="true" width="1.6640625" collapsed="false"/>
    <col min="3" max="3" customWidth="true" width="21.5546875" collapsed="false"/>
    <col min="4" max="4" customWidth="true" width="15.88671875" collapsed="false"/>
    <col min="5" max="6" customWidth="true" width="2.5546875" collapsed="false"/>
    <col min="7" max="7" customWidth="true" width="2.33203125" collapsed="false"/>
    <col min="8" max="8" customWidth="true" width="18.44140625" collapsed="false"/>
    <col min="10" max="10" customWidth="true" width="12.6640625" collapsed="false"/>
    <col min="11" max="11" customWidth="true" width="4.109375" collapsed="false"/>
    <col min="12" max="12" customWidth="true" style="697" width="4.109375" collapsed="false"/>
    <col min="13" max="13" customWidth="true" hidden="true" style="1406" width="38.5546875" collapsed="false"/>
    <col min="14" max="14" customWidth="true" hidden="true" style="702" width="10.6640625" collapsed="false"/>
    <col min="15" max="15" customWidth="true" hidden="true" style="93" width="38.33203125" collapsed="false"/>
    <col min="16" max="18" customWidth="true" hidden="true" style="635" width="15.6640625" collapsed="false"/>
    <col min="19" max="19" customWidth="true" hidden="true" style="93" width="15.6640625" collapsed="false"/>
    <col min="20" max="21" customWidth="true" hidden="true" style="93" width="10.33203125" collapsed="false"/>
    <col min="22" max="22" customWidth="true" hidden="true" style="93" width="11.6640625" collapsed="false"/>
    <col min="23" max="24" customWidth="true" hidden="true" style="93" width="10.33203125" collapsed="false"/>
    <col min="25" max="25" customWidth="true" hidden="true" style="93" width="15.6640625" collapsed="false"/>
    <col min="26" max="26" customWidth="true" style="93" width="10.6640625" collapsed="false"/>
    <col min="27" max="28" customWidth="true" style="93" width="12.6640625" collapsed="false"/>
    <col min="29" max="29" customWidth="true" style="94" width="3.6640625" collapsed="false"/>
    <col min="30" max="30" customWidth="true" style="95" width="25.109375" collapsed="false"/>
  </cols>
  <sheetData>
    <row customFormat="1" customHeight="1" ht="56.25" r="1" s="90" spans="1:32" x14ac:dyDescent="0.3">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customFormat="1" customHeight="1" ht="37.5" r="2" s="90" spans="1:32" x14ac:dyDescent="0.3">
      <c r="C2" s="594" t="s">
        <v>16</v>
      </c>
      <c r="D2" s="92"/>
      <c r="E2" s="92"/>
      <c r="F2" s="92"/>
      <c r="G2" s="92"/>
      <c r="H2" s="1427" t="str">
        <f>IF(D5=O14,"EALs apply to Commercial/Industrial land use. Land use restrictions may apply.","")</f>
        <v/>
      </c>
      <c r="I2" s="1428"/>
      <c r="J2" s="1428"/>
      <c r="K2" s="49"/>
      <c r="L2" s="49"/>
      <c r="N2" s="704"/>
      <c r="O2" s="93"/>
      <c r="P2" s="635"/>
      <c r="Q2" s="635"/>
      <c r="R2" s="635"/>
      <c r="S2" s="93"/>
      <c r="T2" s="93"/>
      <c r="U2" s="93"/>
      <c r="V2" s="93"/>
      <c r="W2" s="93"/>
      <c r="X2" s="93"/>
      <c r="Y2" s="93"/>
      <c r="Z2" s="93"/>
      <c r="AA2" s="93"/>
      <c r="AB2" s="93"/>
      <c r="AC2" s="94"/>
      <c r="AD2" s="95"/>
      <c r="AE2" s="95"/>
      <c r="AF2" s="95"/>
    </row>
    <row customFormat="1" customHeight="1" ht="27.9" r="3" s="90" spans="1:32" thickBot="1" x14ac:dyDescent="0.35">
      <c r="A3" s="96"/>
      <c r="B3" s="1429" t="s">
        <v>349</v>
      </c>
      <c r="C3" s="1430"/>
      <c r="D3" s="1430"/>
      <c r="E3" s="1430"/>
      <c r="F3" s="1430"/>
      <c r="G3" s="96"/>
      <c r="H3" s="1422" t="e">
        <f>IF(D14=N27,C16,(VLOOKUP(C16,N33:O186,2,0)))</f>
        <v>#N/A</v>
      </c>
      <c r="I3" s="1423"/>
      <c r="J3" s="1423"/>
      <c r="K3" s="186"/>
      <c r="L3" s="698"/>
      <c r="M3" s="96"/>
      <c r="N3" s="705"/>
      <c r="O3" s="93"/>
      <c r="P3" s="635"/>
      <c r="Q3" s="635"/>
      <c r="R3" s="635"/>
      <c r="S3" s="93"/>
      <c r="T3" s="93"/>
      <c r="U3" s="93"/>
      <c r="V3" s="93"/>
      <c r="W3" s="93"/>
      <c r="X3" s="93"/>
      <c r="Y3" s="93"/>
      <c r="Z3" s="93"/>
      <c r="AA3" s="93"/>
      <c r="AB3" s="93"/>
      <c r="AC3" s="94"/>
      <c r="AD3" s="95"/>
      <c r="AE3" s="95"/>
      <c r="AF3" s="95"/>
    </row>
    <row customFormat="1" customHeight="1" ht="18.75" r="4" s="90" spans="1:32" thickBot="1" thickTop="1" x14ac:dyDescent="0.4">
      <c r="A4" s="97"/>
      <c r="B4" s="1431" t="s">
        <v>239</v>
      </c>
      <c r="C4" s="1442"/>
      <c r="D4" s="1442"/>
      <c r="E4" s="1442"/>
      <c r="F4" s="1443"/>
      <c r="H4" s="1435" t="s">
        <v>1238</v>
      </c>
      <c r="I4" s="1436"/>
      <c r="J4" s="1436"/>
      <c r="K4" s="256"/>
      <c r="L4" s="714"/>
      <c r="M4" s="1403"/>
      <c r="N4" s="700"/>
      <c r="O4" s="93"/>
      <c r="P4" s="635"/>
      <c r="Q4" s="635"/>
      <c r="R4" s="635"/>
      <c r="S4" s="93"/>
      <c r="T4" s="93"/>
      <c r="U4" s="93"/>
      <c r="V4" s="93"/>
      <c r="W4" s="93"/>
      <c r="X4" s="93"/>
      <c r="Y4" s="93"/>
      <c r="Z4" s="93"/>
      <c r="AA4" s="93"/>
      <c r="AB4" s="93"/>
      <c r="AC4" s="94"/>
      <c r="AD4" s="95"/>
      <c r="AE4" s="95"/>
      <c r="AF4" s="95"/>
    </row>
    <row customFormat="1" customHeight="1" ht="36" r="5" s="90" spans="1:32" thickBot="1" thickTop="1" x14ac:dyDescent="0.35">
      <c r="A5" s="96"/>
      <c r="B5" s="100"/>
      <c r="C5" s="350" t="s">
        <v>642</v>
      </c>
      <c r="D5" s="184" t="s">
        <v>372</v>
      </c>
      <c r="E5" s="1444"/>
      <c r="F5" s="1445"/>
      <c r="H5" s="1446" t="s">
        <v>281</v>
      </c>
      <c r="I5" s="1447"/>
      <c r="J5" s="595" t="e">
        <f>'Surfer Compiler HDOH'!C71</f>
        <v>#N/A</v>
      </c>
      <c r="K5" s="270" t="e">
        <f>IF(D22&gt;J5,"X","")</f>
        <v>#N/A</v>
      </c>
      <c r="L5" s="715"/>
      <c r="M5" s="1403"/>
      <c r="N5" s="700"/>
      <c r="O5" s="272" t="s">
        <v>1415</v>
      </c>
      <c r="P5" s="636"/>
      <c r="Q5" s="636"/>
      <c r="R5" s="636"/>
      <c r="S5" s="272"/>
      <c r="T5" s="272"/>
      <c r="U5" s="272"/>
      <c r="V5" s="272"/>
      <c r="W5" s="272"/>
      <c r="X5" s="272"/>
      <c r="Y5" s="272"/>
      <c r="Z5" s="272"/>
      <c r="AA5" s="272"/>
      <c r="AB5" s="272"/>
      <c r="AC5" s="103"/>
      <c r="AD5" s="95"/>
      <c r="AE5" s="95"/>
      <c r="AF5" s="95"/>
    </row>
    <row customFormat="1" customHeight="1" ht="6" r="6" s="90" spans="1:32" thickBot="1" thickTop="1" x14ac:dyDescent="0.35">
      <c r="A6" s="96"/>
      <c r="B6" s="104"/>
      <c r="C6" s="105"/>
      <c r="D6" s="106"/>
      <c r="E6" s="1448"/>
      <c r="F6" s="1445"/>
      <c r="H6" s="1454" t="s">
        <v>319</v>
      </c>
      <c r="I6" s="1455"/>
      <c r="J6" s="1452" t="e">
        <f>'Surfer Compiler HDOH'!C88</f>
        <v>#N/A</v>
      </c>
      <c r="K6" s="258"/>
      <c r="L6" s="716"/>
      <c r="M6" s="1403"/>
      <c r="N6" s="700"/>
      <c r="O6" s="93"/>
      <c r="P6" s="635"/>
      <c r="Q6" s="635"/>
      <c r="R6" s="635"/>
      <c r="S6" s="93"/>
      <c r="T6" s="93"/>
      <c r="U6" s="93"/>
      <c r="V6" s="93"/>
      <c r="W6" s="93"/>
      <c r="X6" s="93"/>
      <c r="Y6" s="93"/>
      <c r="Z6" s="93"/>
      <c r="AA6" s="93"/>
      <c r="AB6" s="93"/>
      <c r="AC6" s="103"/>
      <c r="AD6" s="95"/>
      <c r="AE6" s="95"/>
      <c r="AF6" s="95"/>
    </row>
    <row customFormat="1" customHeight="1" ht="17.25" r="7" s="90" spans="1:32" thickTop="1" x14ac:dyDescent="0.3">
      <c r="A7" s="96"/>
      <c r="B7" s="104"/>
      <c r="C7" s="351" t="s">
        <v>781</v>
      </c>
      <c r="D7" s="1438" t="s">
        <v>648</v>
      </c>
      <c r="E7" s="1449"/>
      <c r="F7" s="1445"/>
      <c r="G7" s="96"/>
      <c r="H7" s="1456"/>
      <c r="I7" s="1455"/>
      <c r="J7" s="1453"/>
      <c r="K7" s="257" t="e">
        <f>IF(D24&gt;J6,"X","")</f>
        <v>#N/A</v>
      </c>
      <c r="L7" s="717"/>
      <c r="M7" s="1403"/>
      <c r="N7" s="700"/>
      <c r="O7" s="93"/>
      <c r="P7" s="635"/>
      <c r="Q7" s="635"/>
      <c r="R7" s="635"/>
      <c r="S7" s="93"/>
      <c r="T7" s="93"/>
      <c r="U7" s="93"/>
      <c r="V7" s="93"/>
      <c r="W7" s="93"/>
      <c r="X7" s="93"/>
      <c r="Y7" s="93"/>
      <c r="Z7" s="93"/>
      <c r="AA7" s="93"/>
      <c r="AB7" s="93"/>
      <c r="AC7" s="103"/>
      <c r="AD7" s="95"/>
      <c r="AE7" s="95"/>
      <c r="AF7" s="95"/>
    </row>
    <row customFormat="1" customHeight="1" ht="12.75" r="8" s="90" spans="1:32" thickBot="1" x14ac:dyDescent="0.35">
      <c r="A8" s="96"/>
      <c r="B8" s="104"/>
      <c r="C8" s="105"/>
      <c r="D8" s="1439"/>
      <c r="E8" s="1449"/>
      <c r="F8" s="1445"/>
      <c r="H8" s="569"/>
      <c r="I8" s="570"/>
      <c r="J8" s="571"/>
      <c r="K8" s="111"/>
      <c r="L8" s="96"/>
      <c r="M8" s="1403"/>
      <c r="N8" s="700"/>
      <c r="O8" s="93"/>
      <c r="P8" s="635"/>
      <c r="Q8" s="635"/>
      <c r="R8" s="635"/>
      <c r="S8" s="93"/>
      <c r="T8" s="93"/>
      <c r="U8" s="93"/>
      <c r="V8" s="93"/>
      <c r="W8" s="93"/>
      <c r="X8" s="93"/>
      <c r="Y8" s="93"/>
      <c r="Z8" s="93"/>
      <c r="AA8" s="93"/>
      <c r="AB8" s="93"/>
      <c r="AC8" s="103"/>
      <c r="AD8" s="95"/>
      <c r="AE8" s="95"/>
      <c r="AF8" s="95"/>
    </row>
    <row customFormat="1" customHeight="1" ht="6.75" r="9" s="90" spans="1:32" thickBot="1" thickTop="1" x14ac:dyDescent="0.35">
      <c r="A9" s="96"/>
      <c r="B9" s="104"/>
      <c r="C9" s="105"/>
      <c r="D9" s="115"/>
      <c r="E9" s="1449"/>
      <c r="F9" s="1445"/>
      <c r="H9" s="1457" t="s">
        <v>1215</v>
      </c>
      <c r="I9" s="1458"/>
      <c r="J9" s="1440" t="e">
        <f>'Surfer Compiler HDOH'!C99</f>
        <v>#N/A</v>
      </c>
      <c r="K9" s="96"/>
      <c r="L9" s="96"/>
      <c r="M9" s="1403"/>
      <c r="N9" s="700"/>
      <c r="O9" s="93"/>
      <c r="P9" s="635"/>
      <c r="Q9" s="635"/>
      <c r="R9" s="635"/>
      <c r="S9" s="93"/>
      <c r="T9" s="93"/>
      <c r="U9" s="93"/>
      <c r="V9" s="93"/>
      <c r="W9" s="93"/>
      <c r="X9" s="93"/>
      <c r="Y9" s="93"/>
      <c r="Z9" s="93"/>
      <c r="AA9" s="93"/>
      <c r="AB9" s="93"/>
      <c r="AC9" s="103"/>
      <c r="AD9" s="95"/>
      <c r="AE9" s="95"/>
      <c r="AF9" s="95"/>
    </row>
    <row customFormat="1" customHeight="1" ht="35.25" r="10" s="90" spans="1:32" thickBot="1" thickTop="1" x14ac:dyDescent="0.35">
      <c r="A10" s="96"/>
      <c r="B10" s="185"/>
      <c r="C10" s="404" t="s">
        <v>784</v>
      </c>
      <c r="D10" s="230" t="s">
        <v>770</v>
      </c>
      <c r="E10" s="1449"/>
      <c r="F10" s="1445"/>
      <c r="H10" s="1459"/>
      <c r="I10" s="1460"/>
      <c r="J10" s="1441"/>
      <c r="K10" s="270" t="e">
        <f>IF(D26&gt;J9,"X","")</f>
        <v>#N/A</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customFormat="1" customHeight="1" ht="4.5" r="11" s="90" spans="1:32" thickBot="1" thickTop="1" x14ac:dyDescent="0.35">
      <c r="A11" s="96"/>
      <c r="B11" s="112"/>
      <c r="C11" s="113"/>
      <c r="D11" s="231"/>
      <c r="E11" s="1450"/>
      <c r="F11" s="1451"/>
      <c r="I11" s="271"/>
      <c r="J11" s="271"/>
      <c r="K11" s="271"/>
      <c r="L11" s="699"/>
      <c r="M11" s="1404"/>
      <c r="N11" s="701"/>
      <c r="O11" s="103"/>
      <c r="P11" s="635"/>
      <c r="Q11" s="635"/>
      <c r="R11" s="635"/>
      <c r="S11" s="93"/>
      <c r="T11" s="93"/>
      <c r="U11" s="93"/>
      <c r="V11" s="93"/>
      <c r="W11" s="93"/>
      <c r="X11" s="93"/>
      <c r="Y11" s="93"/>
      <c r="Z11" s="93"/>
      <c r="AA11" s="93"/>
      <c r="AB11" s="93"/>
      <c r="AD11" s="95"/>
      <c r="AE11" s="95"/>
      <c r="AF11" s="95"/>
    </row>
    <row customFormat="1" customHeight="1" ht="9" r="12" s="90" spans="1:32" thickBot="1" thickTop="1" x14ac:dyDescent="0.35">
      <c r="A12" s="96"/>
      <c r="B12" s="1437"/>
      <c r="C12" s="1437"/>
      <c r="D12" s="1437"/>
      <c r="E12" s="1437"/>
      <c r="F12" s="1437"/>
      <c r="G12" s="96"/>
      <c r="H12" s="572"/>
      <c r="I12" s="573"/>
      <c r="J12" s="573"/>
      <c r="K12" s="271"/>
      <c r="L12" s="699"/>
      <c r="M12" s="1404"/>
      <c r="N12" s="701"/>
      <c r="P12" s="639"/>
      <c r="Q12" s="639"/>
      <c r="R12" s="639"/>
      <c r="AF12" s="95"/>
    </row>
    <row customFormat="1" customHeight="1" ht="18" r="13" s="90" spans="1:32" thickBot="1" thickTop="1" x14ac:dyDescent="0.35">
      <c r="A13" s="96"/>
      <c r="B13" s="98"/>
      <c r="C13" s="1432" t="s">
        <v>730</v>
      </c>
      <c r="D13" s="1442"/>
      <c r="E13" s="1442"/>
      <c r="F13" s="1466"/>
      <c r="G13" s="96"/>
      <c r="H13" s="1467" t="e">
        <f>IF(OR(K5="X",K7="X"),"EALs exceeded.  Refer to Detailed EALs (next tab) to identify specific environmental hazards that may be posed by contamination.","")</f>
        <v>#N/A</v>
      </c>
      <c r="I13" s="1468"/>
      <c r="J13" s="1468"/>
      <c r="K13" s="1468"/>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customFormat="1" customHeight="1" ht="33.75" r="14" s="90" spans="1:32" thickBot="1" thickTop="1" x14ac:dyDescent="0.35">
      <c r="A14" s="96"/>
      <c r="B14" s="104"/>
      <c r="C14" s="696" t="s">
        <v>1402</v>
      </c>
      <c r="D14" s="711" t="s">
        <v>1486</v>
      </c>
      <c r="E14" s="710"/>
      <c r="F14" s="708"/>
      <c r="G14" s="96"/>
      <c r="H14" s="1467"/>
      <c r="I14" s="1468"/>
      <c r="J14" s="1468"/>
      <c r="K14" s="1468"/>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customFormat="1" customHeight="1" ht="5.7" r="15" s="90" spans="1:32" thickBot="1" thickTop="1" x14ac:dyDescent="0.35">
      <c r="A15" s="96"/>
      <c r="B15" s="104"/>
      <c r="C15" s="696"/>
      <c r="D15" s="707"/>
      <c r="E15" s="709"/>
      <c r="F15" s="708"/>
      <c r="G15" s="96"/>
      <c r="H15" s="1467"/>
      <c r="I15" s="1468"/>
      <c r="J15" s="1468"/>
      <c r="K15" s="1468"/>
      <c r="L15" s="693"/>
      <c r="M15" s="1404"/>
      <c r="N15" s="701"/>
      <c r="O15" s="125"/>
      <c r="P15" s="640"/>
      <c r="Q15" s="640"/>
      <c r="R15" s="639"/>
      <c r="S15" s="405"/>
      <c r="T15" s="405"/>
      <c r="U15" s="405"/>
      <c r="V15" s="405"/>
      <c r="W15" s="405"/>
      <c r="X15" s="405"/>
      <c r="Y15" s="127"/>
      <c r="Z15" s="127"/>
      <c r="AA15" s="127"/>
      <c r="AB15" s="127"/>
      <c r="AD15" s="95"/>
      <c r="AE15" s="125"/>
      <c r="AF15" s="95"/>
    </row>
    <row customFormat="1" customHeight="1" ht="27" r="16" s="90" spans="1:32" thickBot="1" thickTop="1" x14ac:dyDescent="0.35">
      <c r="A16" s="96"/>
      <c r="B16" s="101"/>
      <c r="C16" s="1424" t="s">
        <v>525</v>
      </c>
      <c r="D16" s="1425"/>
      <c r="E16" s="1426"/>
      <c r="F16" s="102"/>
      <c r="G16" s="96"/>
      <c r="H16" s="1468"/>
      <c r="I16" s="1468"/>
      <c r="J16" s="1468"/>
      <c r="K16" s="1468"/>
      <c r="L16" s="693"/>
      <c r="M16" s="1404"/>
      <c r="N16" s="701"/>
      <c r="Q16" s="640"/>
      <c r="R16" s="639"/>
      <c r="T16" s="88"/>
      <c r="U16" s="88"/>
      <c r="V16" s="88"/>
      <c r="W16" s="88"/>
      <c r="X16" s="587" t="s">
        <v>709</v>
      </c>
      <c r="Y16" s="127"/>
      <c r="Z16" s="127"/>
      <c r="AA16" s="127"/>
      <c r="AB16" s="127"/>
      <c r="AD16" s="95"/>
      <c r="AE16" s="125"/>
      <c r="AF16" s="95"/>
    </row>
    <row customFormat="1" customHeight="1" ht="6" r="17" s="90" spans="1:32" thickBot="1" thickTop="1" x14ac:dyDescent="0.35">
      <c r="A17" s="96"/>
      <c r="B17" s="107"/>
      <c r="C17" s="108"/>
      <c r="D17" s="109"/>
      <c r="E17" s="109"/>
      <c r="F17" s="110"/>
      <c r="G17" s="96"/>
      <c r="H17" s="1468"/>
      <c r="I17" s="1468"/>
      <c r="J17" s="1468"/>
      <c r="K17" s="1468"/>
      <c r="L17" s="693"/>
      <c r="M17" s="1404"/>
      <c r="N17" s="701"/>
      <c r="O17" s="93"/>
      <c r="P17" s="635"/>
      <c r="Q17" s="635"/>
      <c r="R17" s="635"/>
      <c r="S17" s="93"/>
      <c r="T17" s="93"/>
      <c r="U17" s="93"/>
      <c r="V17" s="93"/>
      <c r="W17" s="93"/>
      <c r="X17" s="93"/>
      <c r="Y17" s="93"/>
      <c r="Z17" s="93"/>
      <c r="AA17" s="93"/>
      <c r="AB17" s="93"/>
      <c r="AC17" s="103"/>
      <c r="AD17" s="95"/>
      <c r="AE17" s="95"/>
      <c r="AF17" s="95"/>
    </row>
    <row customFormat="1" customHeight="1" ht="9" r="18" s="90" spans="1:32" thickBot="1" thickTop="1" x14ac:dyDescent="0.35">
      <c r="A18" s="96"/>
      <c r="B18"/>
      <c r="C18" s="251"/>
      <c r="D18" s="251"/>
      <c r="E18" s="251"/>
      <c r="F18" s="96"/>
      <c r="G18" s="96"/>
      <c r="H18" s="1468"/>
      <c r="I18" s="1468"/>
      <c r="J18" s="1468"/>
      <c r="K18" s="1468"/>
      <c r="L18" s="693"/>
      <c r="M18" s="1405"/>
      <c r="N18" s="701"/>
      <c r="O18" s="93"/>
      <c r="P18" s="635"/>
      <c r="Q18" s="635"/>
      <c r="R18" s="635"/>
      <c r="S18" s="93"/>
      <c r="T18" s="93"/>
      <c r="U18" s="93"/>
      <c r="V18" s="93"/>
      <c r="W18" s="93"/>
      <c r="Y18" s="93"/>
      <c r="Z18" s="93"/>
      <c r="AA18" s="93"/>
      <c r="AB18" s="93"/>
      <c r="AC18" s="103"/>
      <c r="AD18" s="95"/>
      <c r="AE18" s="95"/>
      <c r="AF18" s="95"/>
    </row>
    <row customHeight="1" ht="24" r="19" spans="1:32" thickBot="1" thickTop="1" x14ac:dyDescent="0.35">
      <c r="B19" s="1431" t="s">
        <v>601</v>
      </c>
      <c r="C19" s="1432"/>
      <c r="D19" s="1432"/>
      <c r="E19" s="1432"/>
      <c r="F19" s="1472"/>
      <c r="G19" s="96"/>
      <c r="H19" s="225" t="s">
        <v>279</v>
      </c>
      <c r="I19" s="259"/>
      <c r="J19" s="259"/>
      <c r="K19" s="159"/>
      <c r="L19" s="159"/>
      <c r="W19" s="426" t="s">
        <v>338</v>
      </c>
      <c r="X19" s="93">
        <v>1</v>
      </c>
      <c r="Y19" s="649" t="s">
        <v>1020</v>
      </c>
    </row>
    <row customHeight="1" ht="30.75" r="20" spans="1:32" thickTop="1" x14ac:dyDescent="0.3">
      <c r="B20" s="1433"/>
      <c r="C20" s="1434"/>
      <c r="D20" s="1434"/>
      <c r="E20" s="1434"/>
      <c r="F20" s="1473"/>
      <c r="G20" s="96"/>
      <c r="H20" s="1474" t="e">
        <f>VLOOKUP(H3,O33:Y186,11)</f>
        <v>#N/A</v>
      </c>
      <c r="I20" s="1475"/>
      <c r="J20" s="1475"/>
      <c r="K20" s="1476"/>
      <c r="L20" s="695"/>
      <c r="W20" s="426" t="s">
        <v>331</v>
      </c>
      <c r="X20" s="93">
        <v>2</v>
      </c>
      <c r="Y20" s="330" t="s">
        <v>1021</v>
      </c>
    </row>
    <row customHeight="1" ht="5.25" r="21" spans="1:32" thickBot="1" x14ac:dyDescent="0.35">
      <c r="B21" s="104"/>
      <c r="C21" s="114"/>
      <c r="D21" s="115"/>
      <c r="E21" s="116"/>
      <c r="F21" s="253"/>
      <c r="G21" s="96"/>
      <c r="H21" s="1477"/>
      <c r="I21" s="1478"/>
      <c r="J21" s="1478"/>
      <c r="K21" s="1479"/>
      <c r="L21" s="695"/>
      <c r="Y21" s="94"/>
    </row>
    <row ht="16.8" r="22" spans="1:32" thickBot="1" thickTop="1" x14ac:dyDescent="0.35">
      <c r="B22" s="104"/>
      <c r="C22" s="252" t="s">
        <v>281</v>
      </c>
      <c r="D22" s="268">
        <v>10</v>
      </c>
      <c r="E22" s="590"/>
      <c r="F22" s="254"/>
      <c r="G22" s="96"/>
      <c r="H22" s="1477"/>
      <c r="I22" s="1478"/>
      <c r="J22" s="1478"/>
      <c r="K22" s="1479"/>
      <c r="L22" s="695"/>
      <c r="W22" s="426" t="s">
        <v>339</v>
      </c>
      <c r="X22" s="93">
        <v>3</v>
      </c>
      <c r="Y22" s="649" t="s">
        <v>1048</v>
      </c>
    </row>
    <row customHeight="1" ht="6.75" r="23" spans="1:32" thickBot="1" thickTop="1" x14ac:dyDescent="0.35">
      <c r="B23" s="104"/>
      <c r="C23" s="117"/>
      <c r="D23" s="269"/>
      <c r="E23" s="116"/>
      <c r="F23" s="254"/>
      <c r="G23" s="96"/>
      <c r="H23" s="1477"/>
      <c r="I23" s="1478"/>
      <c r="J23" s="1478"/>
      <c r="K23" s="1479"/>
      <c r="L23" s="695"/>
      <c r="W23" s="426"/>
      <c r="Y23" s="103"/>
    </row>
    <row customHeight="1" ht="17.25" r="24" spans="1:32" thickBot="1" thickTop="1" x14ac:dyDescent="0.35">
      <c r="B24" s="104"/>
      <c r="C24" s="252" t="s">
        <v>319</v>
      </c>
      <c r="D24" s="1718">
        <v>5300</v>
      </c>
      <c r="E24" s="591"/>
      <c r="F24" s="254"/>
      <c r="G24" s="96"/>
      <c r="H24" s="1477"/>
      <c r="I24" s="1478"/>
      <c r="J24" s="1478"/>
      <c r="K24" s="1479"/>
      <c r="L24" s="695"/>
      <c r="W24" s="426" t="s">
        <v>712</v>
      </c>
      <c r="X24" s="93">
        <v>4</v>
      </c>
      <c r="Y24" s="330" t="s">
        <v>714</v>
      </c>
    </row>
    <row customHeight="1" ht="6.75" r="25" spans="1:32" thickBot="1" thickTop="1" x14ac:dyDescent="0.35">
      <c r="B25" s="104"/>
      <c r="C25" s="252"/>
      <c r="D25" s="592"/>
      <c r="E25" s="593"/>
      <c r="F25" s="254"/>
      <c r="G25" s="96"/>
      <c r="H25" s="1477"/>
      <c r="I25" s="1478"/>
      <c r="J25" s="1478"/>
      <c r="K25" s="1479"/>
      <c r="L25" s="695"/>
      <c r="W25" s="426"/>
      <c r="Y25" s="330"/>
    </row>
    <row customHeight="1" ht="17.25" r="26" spans="1:32" thickBot="1" thickTop="1" x14ac:dyDescent="0.35">
      <c r="B26" s="104"/>
      <c r="C26" s="252" t="s">
        <v>1216</v>
      </c>
      <c r="D26" s="1718">
        <v>250000</v>
      </c>
      <c r="E26" s="537"/>
      <c r="F26" s="254"/>
      <c r="G26" s="96"/>
      <c r="H26" s="1477"/>
      <c r="I26" s="1478"/>
      <c r="J26" s="1478"/>
      <c r="K26" s="1479"/>
      <c r="L26" s="695"/>
      <c r="N26" s="712" t="s">
        <v>1401</v>
      </c>
      <c r="W26" s="426" t="s">
        <v>1050</v>
      </c>
      <c r="X26" s="93">
        <v>5</v>
      </c>
      <c r="Y26" s="651" t="s">
        <v>1049</v>
      </c>
    </row>
    <row customHeight="1" ht="14.25" r="27" spans="1:32" thickBot="1" thickTop="1" x14ac:dyDescent="0.35">
      <c r="B27" s="112"/>
      <c r="C27" s="118"/>
      <c r="D27" s="119"/>
      <c r="E27" s="120"/>
      <c r="F27" s="255"/>
      <c r="G27" s="96"/>
      <c r="H27" s="1480"/>
      <c r="I27" s="1481"/>
      <c r="J27" s="1481"/>
      <c r="K27" s="1482"/>
      <c r="L27" s="695"/>
      <c r="N27" s="713" t="s">
        <v>1252</v>
      </c>
      <c r="Y27" s="94"/>
    </row>
    <row ht="16.2" r="28" spans="1:32" thickTop="1" x14ac:dyDescent="0.3">
      <c r="C28" s="251"/>
      <c r="D28" s="251"/>
      <c r="E28" s="251"/>
      <c r="F28" s="96"/>
      <c r="G28" s="96"/>
      <c r="N28" s="713" t="s">
        <v>1253</v>
      </c>
      <c r="P28" s="641"/>
      <c r="Q28" s="641"/>
      <c r="R28" s="641"/>
      <c r="S28" s="260"/>
      <c r="T28" s="260"/>
      <c r="U28" s="260"/>
      <c r="V28" s="260"/>
      <c r="Z28" s="274"/>
    </row>
    <row ht="15.6" r="29" spans="1:32" x14ac:dyDescent="0.3">
      <c r="C29" s="144" t="s">
        <v>367</v>
      </c>
      <c r="D29" s="143"/>
      <c r="E29" s="143"/>
      <c r="F29" s="90"/>
      <c r="G29" s="90"/>
      <c r="H29" s="143"/>
      <c r="I29" s="90"/>
      <c r="J29" s="90"/>
      <c r="K29" s="90"/>
      <c r="L29" s="90"/>
      <c r="M29" s="90"/>
      <c r="N29" s="704"/>
      <c r="O29" s="99"/>
      <c r="P29" s="1469" t="s">
        <v>1042</v>
      </c>
      <c r="Q29" s="1469" t="s">
        <v>1043</v>
      </c>
      <c r="R29" s="1469" t="s">
        <v>558</v>
      </c>
      <c r="S29" s="99"/>
      <c r="T29" s="99"/>
      <c r="U29" s="99"/>
      <c r="V29" s="99"/>
      <c r="W29" s="99"/>
      <c r="X29" s="99"/>
      <c r="Y29" s="90"/>
      <c r="Z29" s="95"/>
      <c r="AA29"/>
      <c r="AB29"/>
      <c r="AC29"/>
      <c r="AD29"/>
    </row>
    <row customHeight="1" ht="46.5" r="30" spans="1:32" x14ac:dyDescent="0.3">
      <c r="C30" s="1417" t="s">
        <v>1219</v>
      </c>
      <c r="D30" s="1471"/>
      <c r="E30" s="1471"/>
      <c r="F30" s="1471"/>
      <c r="G30" s="1471"/>
      <c r="H30" s="1471"/>
      <c r="I30" s="1471"/>
      <c r="J30" s="1471"/>
      <c r="K30" s="1471"/>
      <c r="L30" s="694"/>
      <c r="M30" s="1407"/>
      <c r="N30" s="706"/>
      <c r="O30" s="723" t="s">
        <v>1408</v>
      </c>
      <c r="P30" s="1470"/>
      <c r="Q30" s="1470"/>
      <c r="R30" s="1470"/>
      <c r="S30" s="1464" t="s">
        <v>44</v>
      </c>
      <c r="T30" s="274"/>
      <c r="U30" s="274"/>
      <c r="V30" s="274"/>
      <c r="W30" s="274"/>
      <c r="X30" s="274"/>
      <c r="Y30" s="99"/>
      <c r="Z30" s="95"/>
      <c r="AA30"/>
      <c r="AB30"/>
      <c r="AC30"/>
      <c r="AD30"/>
    </row>
    <row customHeight="1" ht="8.25" r="31" spans="1:32" x14ac:dyDescent="0.3">
      <c r="C31" s="145"/>
      <c r="D31" s="99"/>
      <c r="E31" s="99"/>
      <c r="F31" s="99"/>
      <c r="G31" s="99"/>
      <c r="H31" s="99"/>
      <c r="I31" s="99"/>
      <c r="J31" s="99"/>
      <c r="K31" s="99"/>
      <c r="L31" s="99"/>
      <c r="M31" s="1408"/>
      <c r="N31" s="703"/>
      <c r="O31" s="99"/>
      <c r="P31" s="1470"/>
      <c r="Q31" s="1470"/>
      <c r="R31" s="1470"/>
      <c r="S31" s="1465"/>
      <c r="T31" s="408"/>
      <c r="U31" s="408"/>
      <c r="V31" s="1463" t="s">
        <v>707</v>
      </c>
      <c r="W31" s="408"/>
      <c r="X31" s="408"/>
      <c r="Y31" s="99"/>
      <c r="Z31" s="95"/>
      <c r="AA31"/>
      <c r="AB31"/>
      <c r="AC31"/>
      <c r="AD31"/>
    </row>
    <row customHeight="1" ht="18" r="32" spans="1:32" x14ac:dyDescent="0.3">
      <c r="C32" s="145" t="s">
        <v>529</v>
      </c>
      <c r="D32" s="99"/>
      <c r="E32" s="99"/>
      <c r="F32" s="99"/>
      <c r="G32" s="99"/>
      <c r="H32" s="99"/>
      <c r="I32" s="99"/>
      <c r="J32" s="99"/>
      <c r="K32" s="99"/>
      <c r="L32" s="99"/>
      <c r="M32" s="1409" t="s">
        <v>1409</v>
      </c>
      <c r="N32" s="724" t="s">
        <v>1253</v>
      </c>
      <c r="O32" s="725" t="s">
        <v>1252</v>
      </c>
      <c r="P32" s="1470"/>
      <c r="Q32" s="1470"/>
      <c r="R32" s="1470"/>
      <c r="S32" s="1465"/>
      <c r="T32" s="436" t="s">
        <v>708</v>
      </c>
      <c r="U32" s="436" t="s">
        <v>706</v>
      </c>
      <c r="V32" s="1418"/>
      <c r="W32" s="436" t="s">
        <v>713</v>
      </c>
      <c r="X32" s="436" t="s">
        <v>709</v>
      </c>
      <c r="Y32" s="261" t="s">
        <v>529</v>
      </c>
      <c r="Z32" s="95"/>
      <c r="AA32"/>
      <c r="AB32"/>
      <c r="AC32"/>
      <c r="AD32"/>
    </row>
    <row customHeight="1" ht="47.7" r="33" spans="3:37" x14ac:dyDescent="0.3">
      <c r="C33" s="1417" t="s">
        <v>1239</v>
      </c>
      <c r="D33" s="1462"/>
      <c r="E33" s="1462"/>
      <c r="F33" s="1462"/>
      <c r="G33" s="1462"/>
      <c r="H33" s="1462"/>
      <c r="I33" s="1462"/>
      <c r="J33" s="1462"/>
      <c r="K33" s="1462"/>
      <c r="L33" s="692"/>
      <c r="M33" s="1410" t="str">
        <f>IF($D$14=$N$27,O33,N33)</f>
        <v>83-32-9</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customHeight="1" ht="79.95" r="34" spans="3:37" x14ac:dyDescent="0.3">
      <c r="C34" s="1417" t="s">
        <v>962</v>
      </c>
      <c r="D34" s="1418"/>
      <c r="E34" s="1418"/>
      <c r="F34" s="1418"/>
      <c r="G34" s="1418"/>
      <c r="H34" s="1418"/>
      <c r="I34" s="1418"/>
      <c r="J34" s="1418"/>
      <c r="K34" s="1418"/>
      <c r="L34" s="691"/>
      <c r="M34" s="1410" t="str">
        <f ref="M34:M97" si="0" t="shared">IF($D$14=$N$27,O34,N34)</f>
        <v>208-96-8</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customHeight="1" ht="15.75" r="35" spans="3:37" x14ac:dyDescent="0.3">
      <c r="C35" s="1417" t="s">
        <v>20</v>
      </c>
      <c r="D35" s="1418"/>
      <c r="E35" s="1418"/>
      <c r="F35" s="1418"/>
      <c r="G35" s="1418"/>
      <c r="H35" s="1418"/>
      <c r="I35" s="1418"/>
      <c r="J35" s="1418"/>
      <c r="K35" s="1418"/>
      <c r="L35" s="691"/>
      <c r="M35" s="1410" t="str">
        <f si="0" t="shared"/>
        <v>67-64-1</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customHeight="1" ht="15" r="36" spans="3:37" x14ac:dyDescent="0.3">
      <c r="C36" s="1417" t="s">
        <v>897</v>
      </c>
      <c r="D36" s="1418"/>
      <c r="E36" s="1418"/>
      <c r="F36" s="1418"/>
      <c r="G36" s="1418"/>
      <c r="H36" s="1418"/>
      <c r="I36" s="1418"/>
      <c r="J36" s="1418"/>
      <c r="K36" s="1418"/>
      <c r="L36" s="691"/>
      <c r="M36" s="1410" t="str">
        <f si="0" t="shared"/>
        <v>309-00-2</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customHeight="1" ht="30" r="37" spans="3:37" x14ac:dyDescent="0.3">
      <c r="C37" s="1417" t="s">
        <v>1411</v>
      </c>
      <c r="D37" s="1418"/>
      <c r="E37" s="1418"/>
      <c r="F37" s="1418"/>
      <c r="G37" s="1418"/>
      <c r="H37" s="1418"/>
      <c r="I37" s="1418"/>
      <c r="J37" s="1418"/>
      <c r="K37" s="1418"/>
      <c r="L37" s="691"/>
      <c r="M37" s="1410" t="str">
        <f si="0" t="shared"/>
        <v>834-12-8</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customHeight="1" ht="15" r="38" spans="3:37" x14ac:dyDescent="0.3">
      <c r="C38" s="1417" t="s">
        <v>1410</v>
      </c>
      <c r="D38" s="1418"/>
      <c r="E38" s="1418"/>
      <c r="F38" s="1418"/>
      <c r="G38" s="1418"/>
      <c r="H38" s="1418"/>
      <c r="I38" s="1418"/>
      <c r="J38" s="1418"/>
      <c r="K38" s="1418"/>
      <c r="L38" s="691"/>
      <c r="M38" s="1410" t="str">
        <f si="0" t="shared"/>
        <v>35572-78-2</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customHeight="1" ht="36" r="39" spans="3:37" x14ac:dyDescent="0.3">
      <c r="C39" s="1461" t="s">
        <v>15</v>
      </c>
      <c r="D39" s="1418"/>
      <c r="E39" s="1418"/>
      <c r="F39" s="1418"/>
      <c r="G39" s="1418"/>
      <c r="H39" s="1418"/>
      <c r="I39" s="1418"/>
      <c r="J39" s="1418"/>
      <c r="K39" s="1418"/>
      <c r="L39" s="691"/>
      <c r="M39" s="1410" t="str">
        <f si="0" t="shared"/>
        <v>19406-51-0</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customHeight="1" ht="32.25" r="40" spans="3:37" x14ac:dyDescent="0.25">
      <c r="C40" s="1418" t="s">
        <v>898</v>
      </c>
      <c r="D40" s="1418"/>
      <c r="E40" s="1418"/>
      <c r="F40" s="1418"/>
      <c r="G40" s="1418"/>
      <c r="H40" s="1418"/>
      <c r="I40" s="1418"/>
      <c r="J40" s="1418"/>
      <c r="K40" s="1418"/>
      <c r="L40" s="691"/>
      <c r="M40" s="1410" t="str">
        <f si="0" t="shared"/>
        <v>120-12-7</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customHeight="1" ht="18" r="41" spans="3:37" x14ac:dyDescent="0.3">
      <c r="C41" s="1411"/>
      <c r="D41" s="1418"/>
      <c r="E41" s="1418"/>
      <c r="F41" s="1418"/>
      <c r="G41" s="1418"/>
      <c r="H41" s="1418"/>
      <c r="I41" s="1418"/>
      <c r="J41" s="1418"/>
      <c r="K41" s="1418"/>
      <c r="L41" s="691"/>
      <c r="M41" s="1410" t="str">
        <f si="0" t="shared"/>
        <v>7440-36-0</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5">
      <c r="M42" s="1410" t="str">
        <f si="0" t="shared"/>
        <v>7440-38-2</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5">
      <c r="M43" s="1410" t="str">
        <f si="0" t="shared"/>
        <v>1912-24-9</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5">
      <c r="M44" s="1410" t="str">
        <f si="0" t="shared"/>
        <v>7440-39-3</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customFormat="1" r="45" s="689" spans="3:37" x14ac:dyDescent="0.25">
      <c r="L45" s="697"/>
      <c r="M45" s="1410" t="str">
        <f si="0" t="shared"/>
        <v>17804-35-2</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5">
      <c r="M46" s="1410" t="str">
        <f si="0" t="shared"/>
        <v>71-43-2</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5">
      <c r="M47" s="1410" t="str">
        <f si="0" t="shared"/>
        <v>56-55-3</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5">
      <c r="M48" s="1410" t="str">
        <f si="0" t="shared"/>
        <v>50-32-8</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5">
      <c r="M49" s="1410" t="str">
        <f si="0" t="shared"/>
        <v>205-99-2</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5">
      <c r="M50" s="1410" t="str">
        <f si="0" t="shared"/>
        <v>191-24-2</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5">
      <c r="M51" s="1410" t="str">
        <f si="0" t="shared"/>
        <v>207-08-9</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5">
      <c r="M52" s="1410" t="str">
        <f si="0" t="shared"/>
        <v>7440-41-7</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5">
      <c r="M53" s="1410" t="str">
        <f si="0" t="shared"/>
        <v>92-52-4</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5">
      <c r="M54" s="1410" t="str">
        <f si="0" t="shared"/>
        <v>111-44-4</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5">
      <c r="M55" s="1410" t="str">
        <f si="0" t="shared"/>
        <v>39638-32-9</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5">
      <c r="M56" s="1410" t="str">
        <f si="0" t="shared"/>
        <v>117-81-7</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5">
      <c r="M57" s="1410" t="str">
        <f si="0" t="shared"/>
        <v>7440-42-8</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5">
      <c r="M58" s="1410" t="str">
        <f si="0" t="shared"/>
        <v>75-27-4</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5">
      <c r="M59" s="1410" t="str">
        <f si="0" t="shared"/>
        <v>75-25-2</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5">
      <c r="M60" s="1410" t="str">
        <f si="0" t="shared"/>
        <v>74-83-9</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5">
      <c r="M61" s="1410" t="str">
        <f si="0" t="shared"/>
        <v>7440-43-9</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5">
      <c r="M62" s="1410" t="str">
        <f si="0" t="shared"/>
        <v>56-23-5</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5">
      <c r="M63" s="1410" t="str">
        <f si="0" t="shared"/>
        <v>12789-03-6</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5">
      <c r="M64" s="1410" t="str">
        <f si="0" t="shared"/>
        <v>106-47-8</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5">
      <c r="M65" s="1410" t="str">
        <f si="0" t="shared"/>
        <v>108-90-7</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5">
      <c r="M66" s="1410" t="str">
        <f si="0" t="shared"/>
        <v>75-00-3</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5">
      <c r="M67" s="1410" t="str">
        <f si="0" t="shared"/>
        <v>67-66-3</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5">
      <c r="M68" s="1410" t="str">
        <f si="0" t="shared"/>
        <v>74-87-3</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5">
      <c r="M69" s="1410" t="str">
        <f si="0" t="shared"/>
        <v>95-57-8</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5">
      <c r="M70" s="1410" t="str">
        <f si="0" t="shared"/>
        <v>7440-47-3</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5">
      <c r="M71" s="1410" t="str">
        <f si="0" t="shared"/>
        <v>16065-83-1</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ht="15.6" r="72" spans="13:30" x14ac:dyDescent="0.25">
      <c r="M72" s="1410" t="str">
        <f si="0" t="shared"/>
        <v>18540-29-9</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5">
      <c r="M73" s="1410" t="str">
        <f si="0" t="shared"/>
        <v>218-01-9</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5">
      <c r="M74" s="1410" t="str">
        <f si="0" t="shared"/>
        <v>7440-48-4</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5">
      <c r="M75" s="1410" t="str">
        <f si="0" t="shared"/>
        <v>7440-50-8</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5">
      <c r="M76" s="1410" t="str">
        <f si="0" t="shared"/>
        <v>57-12-5</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ht="26.4" r="77" spans="13:30" x14ac:dyDescent="0.25">
      <c r="M77" s="1410" t="str">
        <f si="0" t="shared"/>
        <v>121-82-4</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5">
      <c r="M78" s="1410" t="str">
        <f si="0" t="shared"/>
        <v>75-99-0</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5">
      <c r="M79" s="1410" t="str">
        <f si="0" t="shared"/>
        <v>53-70-3</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5">
      <c r="M80" s="1410" t="str">
        <f si="0" t="shared"/>
        <v>96-12-8</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5">
      <c r="M81" s="1410" t="str">
        <f si="0" t="shared"/>
        <v>124-48-1</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5">
      <c r="M82" s="1410" t="str">
        <f si="0" t="shared"/>
        <v>106-93-4</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5">
      <c r="M83" s="1410" t="str">
        <f si="0" t="shared"/>
        <v>95-50-1</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5">
      <c r="M84" s="1410" t="str">
        <f si="0" t="shared"/>
        <v>541-73-1</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5">
      <c r="M85" s="1410" t="str">
        <f si="0" t="shared"/>
        <v>106-46-7</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5">
      <c r="M86" s="1410" t="str">
        <f si="0" t="shared"/>
        <v>91-94-1</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ht="26.4" r="87" spans="13:30" x14ac:dyDescent="0.25">
      <c r="M87" s="1410" t="str">
        <f si="0" t="shared"/>
        <v>72-54-8</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ht="26.4" r="88" spans="13:30" x14ac:dyDescent="0.25">
      <c r="M88" s="1410" t="str">
        <f si="0" t="shared"/>
        <v>72-55-9</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ht="26.4" r="89" spans="13:30" x14ac:dyDescent="0.25">
      <c r="M89" s="1410" t="str">
        <f si="0" t="shared"/>
        <v>50-29-3</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5">
      <c r="M90" s="1410" t="str">
        <f si="0" t="shared"/>
        <v>75-34-3</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5">
      <c r="M91" s="1410" t="str">
        <f si="0" t="shared"/>
        <v>107-06-2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5">
      <c r="M92" s="1410" t="str">
        <f si="0" t="shared"/>
        <v>75-35-4</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5">
      <c r="M93" s="1410" t="str">
        <f si="0" t="shared"/>
        <v>156-59-2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5">
      <c r="M94" s="1410" t="str">
        <f si="0" t="shared"/>
        <v>156-60-5</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5">
      <c r="M95" s="1410" t="str">
        <f si="0" t="shared"/>
        <v>120-83-2</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5">
      <c r="M96" s="1410" t="str">
        <f si="0" t="shared"/>
        <v>94-75-7</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5">
      <c r="M97" s="1410" t="str">
        <f si="0" t="shared"/>
        <v>78-87-5</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5">
      <c r="M98" s="1410" t="str">
        <f ref="M98:M161" si="1" t="shared">IF($D$14=$N$27,O98,N98)</f>
        <v>542-75-6</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5">
      <c r="M99" s="1410" t="str">
        <f si="1" t="shared"/>
        <v>60-57-1</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5">
      <c r="M100" s="1410" t="str">
        <f si="1" t="shared"/>
        <v>84-66-2</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5">
      <c r="M101" s="1410" t="str">
        <f si="1" t="shared"/>
        <v>105-67-9</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5">
      <c r="M102" s="1410" t="str">
        <f si="1" t="shared"/>
        <v>131-11-3</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5">
      <c r="M103" s="1410" t="str">
        <f si="1" t="shared"/>
        <v>99-65-0</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5">
      <c r="M104" s="1410" t="str">
        <f si="1" t="shared"/>
        <v>51-28-5</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5">
      <c r="M105" s="1410" t="str">
        <f si="1" t="shared"/>
        <v>121-14-2</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5">
      <c r="M106" s="1410" t="str">
        <f si="1" t="shared"/>
        <v>606-20-2</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5">
      <c r="M107" s="1410" t="str">
        <f si="1" t="shared"/>
        <v>123-91-1</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5">
      <c r="M108" s="1410" t="str">
        <f si="1" t="shared"/>
        <v>1746-01-6</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5">
      <c r="M109" s="1410" t="str">
        <f si="1" t="shared"/>
        <v>330-54-1</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5">
      <c r="M110" s="1410" t="str">
        <f si="1" t="shared"/>
        <v>115-29-7</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5">
      <c r="M111" s="1410" t="str">
        <f si="1" t="shared"/>
        <v>72-20-8</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5">
      <c r="M112" s="1410" t="str">
        <f si="1" t="shared"/>
        <v>64-17-5</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5">
      <c r="M113" s="1410" t="str">
        <f si="1" t="shared"/>
        <v>100-41-4</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5">
      <c r="M114" s="1410" t="str">
        <f si="1" t="shared"/>
        <v>206-44-0</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5">
      <c r="M115" s="1410" t="str">
        <f si="1" t="shared"/>
        <v>86-73-7</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5">
      <c r="M116" s="1410" t="str">
        <f si="1" t="shared"/>
        <v>1071-83-6</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5">
      <c r="M117" s="1410" t="str">
        <f si="1" t="shared"/>
        <v>76-44-8</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5">
      <c r="M118" s="1410" t="str">
        <f si="1" t="shared"/>
        <v>1024-57-3</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5">
      <c r="M119" s="1410" t="str">
        <f si="1" t="shared"/>
        <v>118-74-1</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5">
      <c r="M120" s="1410" t="str">
        <f si="1" t="shared"/>
        <v>87-68-3</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ht="26.4" r="121" spans="13:30" x14ac:dyDescent="0.25">
      <c r="M121" s="1410" t="str">
        <f si="1" t="shared"/>
        <v>58-89-9</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5">
      <c r="M122" s="1410" t="str">
        <f si="1" t="shared"/>
        <v>67-72-1</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5">
      <c r="M123" s="1410" t="str">
        <f si="1" t="shared"/>
        <v>51235-04-2</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5">
      <c r="M124" s="1410" t="str">
        <f si="1" t="shared"/>
        <v>193-39-5</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5">
      <c r="M125" s="1410" t="str">
        <f si="1" t="shared"/>
        <v>78-59-1</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5">
      <c r="M126" s="1410" t="str">
        <f si="1" t="shared"/>
        <v>7439-92-1</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5">
      <c r="M127" s="1410" t="str">
        <f si="1" t="shared"/>
        <v>7487-94-7</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5">
      <c r="M128" s="1410" t="str">
        <f si="1" t="shared"/>
        <v>72-43-5</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5">
      <c r="M129" s="1410" t="str">
        <f si="1" t="shared"/>
        <v>78-93-3</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5">
      <c r="M130" s="1410" t="str">
        <f si="1" t="shared"/>
        <v>108-10-1</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5">
      <c r="M131" s="1410" t="str">
        <f si="1" t="shared"/>
        <v>22967-92-6</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5">
      <c r="M132" s="1410" t="str">
        <f si="1" t="shared"/>
        <v>1634-04-4</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5">
      <c r="M133" s="1410" t="str">
        <f si="1" t="shared"/>
        <v>75-09-2</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5">
      <c r="M134" s="1410" t="str">
        <f si="1" t="shared"/>
        <v>90-12-0</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5">
      <c r="M135" s="1410" t="str">
        <f si="1" t="shared"/>
        <v>91-57-6</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5">
      <c r="M136" s="1410" t="str">
        <f si="1" t="shared"/>
        <v>7439-98-7</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5">
      <c r="M137" s="1410" t="str">
        <f si="1" t="shared"/>
        <v>91-20-3</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5">
      <c r="M138" s="1410" t="str">
        <f si="1" t="shared"/>
        <v>7440-02-0</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5">
      <c r="M139" s="1410" t="str">
        <f si="1" t="shared"/>
        <v>98-95-3</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5">
      <c r="M140" s="1410" t="str">
        <f si="1" t="shared"/>
        <v>55-63-0</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5">
      <c r="M141" s="1410" t="str">
        <f si="1" t="shared"/>
        <v>88-72-2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5">
      <c r="M142" s="1410" t="str">
        <f si="1" t="shared"/>
        <v>99-08-1</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5">
      <c r="M143" s="1410" t="str">
        <f si="1" t="shared"/>
        <v>99-99-0</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5">
      <c r="M144" s="1410" t="str">
        <f si="1" t="shared"/>
        <v>87-86-5</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x14ac:dyDescent="0.25">
      <c r="M145" s="1410" t="str">
        <f si="1" t="shared"/>
        <v>78-11-5</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5">
      <c r="M146" s="1410" t="str">
        <f si="1" t="shared"/>
        <v>14797-73-0</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5">
      <c r="M147" s="1410" t="str">
        <f si="1" t="shared"/>
        <v>85-01-8</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5">
      <c r="M148" s="1410" t="str">
        <f si="1" t="shared"/>
        <v>108-95-2</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5">
      <c r="M149" s="1410" t="str">
        <f si="1" t="shared"/>
        <v>11097-69-1</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5">
      <c r="M150" s="1410" t="str">
        <f si="1" t="shared"/>
        <v>60207-90-1</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5">
      <c r="M151" s="1410" t="str">
        <f si="1" t="shared"/>
        <v>129-00-0</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5">
      <c r="M152" s="1410" t="str">
        <f si="1" t="shared"/>
        <v>7782-49-2</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5">
      <c r="M153" s="1410" t="str">
        <f si="1" t="shared"/>
        <v>7440-22-4</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5">
      <c r="M154" s="1410" t="str">
        <f si="1" t="shared"/>
        <v>122-34-9</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5">
      <c r="M155" s="1410" t="str">
        <f si="1" t="shared"/>
        <v>100-42-5</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5">
      <c r="M156" s="1410" t="str">
        <f si="1" t="shared"/>
        <v>5902-51-2</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5">
      <c r="M157" s="1410" t="str">
        <f si="1" t="shared"/>
        <v>75-65-0</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5">
      <c r="M158" s="1410" t="str">
        <f si="1" t="shared"/>
        <v>630-20-6</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5">
      <c r="M159" s="1410" t="str">
        <f si="1" t="shared"/>
        <v>79-34-5</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5">
      <c r="M160" s="1410" t="str">
        <f si="1" t="shared"/>
        <v>127-18-4</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5">
      <c r="M161" s="1410" t="str">
        <f si="1" t="shared"/>
        <v>58-90-2</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ht="26.4" r="162" spans="13:30" x14ac:dyDescent="0.25">
      <c r="M162" s="1410" t="str">
        <f ref="M162:M186" si="2" t="shared">IF($D$14=$N$27,O162,N162)</f>
        <v>2691-41-0</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5">
      <c r="M163" s="1410" t="str">
        <f si="2" t="shared"/>
        <v>7440-28-0</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5">
      <c r="M164" s="1410" t="str">
        <f si="2" t="shared"/>
        <v>108-88-3</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5">
      <c r="M165" s="1410" t="str">
        <f si="2" t="shared"/>
        <v>8001-35-2</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ht="26.4" r="166" spans="13:30" x14ac:dyDescent="0.25">
      <c r="M166" s="1410" t="str">
        <f si="2" t="shared"/>
        <v>Gasoline (TPHg)</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ht="26.4" r="167" spans="13:30" x14ac:dyDescent="0.25">
      <c r="M167" s="1410" t="str">
        <f si="2" t="shared"/>
        <v>Diesel (TPHmd)</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5">
      <c r="M168" s="1410" t="str">
        <f si="2" t="shared"/>
        <v>Oil (TPHrf)</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5">
      <c r="M169" s="1410" t="str">
        <f si="2" t="shared"/>
        <v>120-82-1</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5">
      <c r="M170" s="1410" t="str">
        <f si="2" t="shared"/>
        <v>71-55-6</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5">
      <c r="M171" s="1410" t="str">
        <f si="2" t="shared"/>
        <v>79-00-5</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5">
      <c r="M172" s="1410" t="str">
        <f si="2" t="shared"/>
        <v>79-01-6</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5">
      <c r="M173" s="1410" t="str">
        <f si="2" t="shared"/>
        <v>95-95-4</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5">
      <c r="M174" s="1410" t="str">
        <f si="2" t="shared"/>
        <v>88-06-2</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ht="26.4" r="175" spans="13:30" x14ac:dyDescent="0.25">
      <c r="M175" s="1410" t="str">
        <f si="2" t="shared"/>
        <v>93-76-5</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ht="26.4" r="176" spans="13:30" x14ac:dyDescent="0.25">
      <c r="M176" s="1410" t="str">
        <f si="2" t="shared"/>
        <v>93-72-1</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5">
      <c r="M177" s="1410" t="str">
        <f si="2" t="shared"/>
        <v>96-18-4</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5">
      <c r="M178" s="1410" t="str">
        <f si="2" t="shared"/>
        <v>96-19-5</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5">
      <c r="M179" s="1410" t="str">
        <f si="2" t="shared"/>
        <v>1582-09-8</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customHeight="1" ht="13.5" r="180" spans="13:30" x14ac:dyDescent="0.25">
      <c r="M180" s="1410" t="str">
        <f si="2" t="shared"/>
        <v>99-35-4</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ht="26.4" r="181" spans="13:30" x14ac:dyDescent="0.25">
      <c r="M181" s="1410" t="str">
        <f si="2" t="shared"/>
        <v>479-45-8</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5">
      <c r="M182" s="1410" t="str">
        <f si="2" t="shared"/>
        <v>118-96-7</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5">
      <c r="M183" s="1410" t="str">
        <f si="2" t="shared"/>
        <v>7440-62-2</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5">
      <c r="M184" s="1410" t="str">
        <f si="2" t="shared"/>
        <v>75-01-4</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5">
      <c r="M185" s="1410" t="str">
        <f si="2" t="shared"/>
        <v>1330-20-7</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5">
      <c r="M186" s="1410" t="str">
        <f si="2" t="shared"/>
        <v>7440-66-6</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5">
      <c r="O187" s="146"/>
      <c r="P187" s="643"/>
      <c r="Q187" s="643"/>
      <c r="R187" s="643"/>
      <c r="S187" s="146"/>
      <c r="T187" s="146"/>
      <c r="U187" s="146"/>
      <c r="V187" s="146"/>
      <c r="W187" s="146"/>
      <c r="X187" s="146"/>
      <c r="Y187" s="146"/>
      <c r="Z187" s="146"/>
      <c r="AA187" s="146"/>
      <c r="AB187" s="146"/>
      <c r="AC187" s="330"/>
    </row>
    <row r="188" spans="13:30" x14ac:dyDescent="0.25">
      <c r="O188" s="147"/>
      <c r="P188" s="644"/>
      <c r="Q188" s="644"/>
      <c r="R188" s="644"/>
      <c r="S188" s="147"/>
      <c r="T188" s="147"/>
      <c r="U188" s="147"/>
      <c r="V188" s="147"/>
      <c r="W188" s="147"/>
      <c r="X188" s="147"/>
      <c r="Y188" s="147"/>
      <c r="Z188" s="147"/>
      <c r="AA188" s="147"/>
      <c r="AB188" s="147"/>
      <c r="AC188" s="330"/>
    </row>
    <row r="189" spans="13:30" x14ac:dyDescent="0.25">
      <c r="O189" s="147"/>
      <c r="P189" s="644"/>
      <c r="Q189" s="644"/>
      <c r="R189" s="644"/>
      <c r="S189" s="147"/>
      <c r="T189" s="147"/>
      <c r="U189" s="147"/>
      <c r="V189" s="147"/>
      <c r="W189" s="147"/>
      <c r="X189" s="147"/>
      <c r="Y189" s="147"/>
      <c r="Z189" s="147"/>
      <c r="AA189" s="147"/>
      <c r="AB189" s="147"/>
      <c r="AC189" s="330"/>
    </row>
    <row r="190" spans="13:30" x14ac:dyDescent="0.25">
      <c r="O190" s="147"/>
      <c r="P190" s="644"/>
      <c r="Q190" s="644"/>
      <c r="R190" s="644"/>
      <c r="S190" s="147"/>
      <c r="T190" s="147"/>
      <c r="U190" s="147"/>
      <c r="V190" s="147"/>
      <c r="W190" s="147"/>
      <c r="X190" s="147"/>
      <c r="Y190" s="147"/>
      <c r="Z190" s="147"/>
      <c r="AA190" s="147"/>
      <c r="AB190" s="147"/>
      <c r="AC190" s="330"/>
    </row>
    <row r="191" spans="13:30" x14ac:dyDescent="0.25">
      <c r="O191" s="147"/>
      <c r="P191" s="644"/>
      <c r="Q191" s="644"/>
      <c r="R191" s="644"/>
      <c r="S191" s="147"/>
      <c r="T191" s="147"/>
      <c r="U191" s="147"/>
      <c r="V191" s="147"/>
      <c r="W191" s="147"/>
      <c r="X191" s="147"/>
      <c r="Y191" s="147"/>
      <c r="Z191" s="147"/>
      <c r="AA191" s="147"/>
      <c r="AB191" s="147"/>
      <c r="AC191" s="330"/>
    </row>
    <row r="192" spans="13:30" x14ac:dyDescent="0.25">
      <c r="O192" s="150"/>
      <c r="P192" s="645"/>
      <c r="Q192" s="645"/>
      <c r="R192" s="645"/>
      <c r="S192" s="150"/>
      <c r="T192" s="150"/>
      <c r="U192" s="150"/>
      <c r="V192" s="150"/>
      <c r="W192" s="150"/>
      <c r="X192" s="150"/>
      <c r="Y192" s="150"/>
      <c r="Z192" s="150"/>
      <c r="AA192" s="150"/>
      <c r="AB192" s="150"/>
      <c r="AC192" s="330"/>
    </row>
    <row r="193" spans="15:29" x14ac:dyDescent="0.25">
      <c r="O193" s="151"/>
      <c r="P193" s="646"/>
      <c r="Q193" s="646"/>
      <c r="R193" s="646"/>
      <c r="S193" s="151"/>
      <c r="T193" s="151"/>
      <c r="U193" s="151"/>
      <c r="V193" s="151"/>
      <c r="W193" s="151"/>
      <c r="X193" s="151"/>
      <c r="Y193" s="151"/>
      <c r="Z193" s="151"/>
      <c r="AA193" s="151"/>
      <c r="AB193" s="151"/>
      <c r="AC193" s="330"/>
    </row>
    <row r="194" spans="15:29" x14ac:dyDescent="0.25">
      <c r="O194" s="147"/>
      <c r="P194" s="644"/>
      <c r="Q194" s="644"/>
      <c r="R194" s="644"/>
      <c r="S194" s="147"/>
      <c r="T194" s="147"/>
      <c r="U194" s="147"/>
      <c r="V194" s="147"/>
      <c r="W194" s="147"/>
      <c r="X194" s="147"/>
      <c r="Y194" s="147"/>
      <c r="Z194" s="147"/>
      <c r="AA194" s="147"/>
      <c r="AB194" s="147"/>
      <c r="AC194" s="330"/>
    </row>
    <row r="195" spans="15:29" x14ac:dyDescent="0.25">
      <c r="O195" s="147"/>
      <c r="P195" s="644"/>
      <c r="Q195" s="644"/>
      <c r="R195" s="644"/>
      <c r="S195" s="147"/>
      <c r="T195" s="147"/>
      <c r="U195" s="147"/>
      <c r="V195" s="147"/>
      <c r="W195" s="147"/>
      <c r="X195" s="147"/>
      <c r="Y195" s="147"/>
      <c r="Z195" s="147"/>
      <c r="AA195" s="147"/>
      <c r="AB195" s="147"/>
      <c r="AC195" s="330"/>
    </row>
    <row r="196" spans="15:29" x14ac:dyDescent="0.25">
      <c r="O196" s="147"/>
      <c r="P196" s="644"/>
      <c r="Q196" s="644"/>
      <c r="R196" s="644"/>
      <c r="S196" s="147"/>
      <c r="T196" s="147"/>
      <c r="U196" s="147"/>
      <c r="V196" s="147"/>
      <c r="W196" s="147"/>
      <c r="X196" s="147"/>
      <c r="Y196" s="147"/>
      <c r="Z196" s="147"/>
      <c r="AA196" s="147"/>
      <c r="AB196" s="147"/>
      <c r="AC196" s="330"/>
    </row>
    <row r="197" spans="15:29" x14ac:dyDescent="0.25">
      <c r="O197" s="152"/>
      <c r="P197" s="646"/>
      <c r="Q197" s="646"/>
      <c r="R197" s="646"/>
      <c r="S197" s="152"/>
      <c r="T197" s="152"/>
      <c r="U197" s="152"/>
      <c r="V197" s="152"/>
      <c r="W197" s="152"/>
      <c r="X197" s="152"/>
      <c r="Y197" s="152"/>
      <c r="Z197" s="152"/>
      <c r="AA197" s="152"/>
      <c r="AB197" s="152"/>
      <c r="AC197" s="330"/>
    </row>
    <row r="198" spans="15:29" x14ac:dyDescent="0.25">
      <c r="O198" s="152"/>
      <c r="P198" s="646"/>
      <c r="Q198" s="646"/>
      <c r="R198" s="646"/>
      <c r="S198" s="152"/>
      <c r="T198" s="152"/>
      <c r="U198" s="152"/>
      <c r="V198" s="152"/>
      <c r="W198" s="152"/>
      <c r="X198" s="152"/>
      <c r="Y198" s="152"/>
      <c r="Z198" s="152"/>
      <c r="AA198" s="152"/>
      <c r="AB198" s="152"/>
      <c r="AC198" s="330"/>
    </row>
    <row r="199" spans="15:29" x14ac:dyDescent="0.25">
      <c r="O199" s="152"/>
      <c r="P199" s="646"/>
      <c r="Q199" s="646"/>
      <c r="R199" s="646"/>
      <c r="S199" s="152"/>
      <c r="T199" s="152"/>
      <c r="U199" s="152"/>
      <c r="V199" s="152"/>
      <c r="W199" s="152"/>
      <c r="X199" s="152"/>
      <c r="Y199" s="152"/>
      <c r="Z199" s="152"/>
      <c r="AA199" s="152"/>
      <c r="AB199" s="152"/>
      <c r="AC199" s="330"/>
    </row>
    <row r="200" spans="15:29" x14ac:dyDescent="0.25">
      <c r="O200" s="152"/>
      <c r="P200" s="646"/>
      <c r="Q200" s="646"/>
      <c r="R200" s="646"/>
      <c r="S200" s="152"/>
      <c r="T200" s="152"/>
      <c r="U200" s="152"/>
      <c r="V200" s="152"/>
      <c r="W200" s="152"/>
      <c r="X200" s="152"/>
      <c r="Y200" s="152"/>
      <c r="Z200" s="152"/>
      <c r="AA200" s="152"/>
      <c r="AB200" s="152"/>
      <c r="AC200" s="330"/>
    </row>
    <row r="201" spans="15:29" x14ac:dyDescent="0.25">
      <c r="O201" s="153"/>
      <c r="P201" s="643"/>
      <c r="Q201" s="643"/>
      <c r="R201" s="643"/>
      <c r="S201" s="153"/>
      <c r="T201" s="153"/>
      <c r="U201" s="153"/>
      <c r="V201" s="153"/>
      <c r="W201" s="153"/>
      <c r="X201" s="153"/>
      <c r="Y201" s="153"/>
      <c r="Z201" s="153"/>
      <c r="AA201" s="153"/>
      <c r="AB201" s="153"/>
    </row>
    <row r="202" spans="15:29" x14ac:dyDescent="0.25">
      <c r="O202" s="153"/>
      <c r="P202" s="643"/>
      <c r="Q202" s="643"/>
      <c r="R202" s="643"/>
      <c r="S202" s="153"/>
      <c r="T202" s="153"/>
      <c r="U202" s="153"/>
      <c r="V202" s="153"/>
      <c r="W202" s="153"/>
      <c r="X202" s="153"/>
      <c r="Y202" s="153"/>
      <c r="Z202" s="153"/>
      <c r="AA202" s="153"/>
      <c r="AB202" s="153"/>
    </row>
    <row r="203" spans="15:29" x14ac:dyDescent="0.25">
      <c r="O203" s="151"/>
      <c r="P203" s="646"/>
      <c r="Q203" s="646"/>
      <c r="R203" s="646"/>
      <c r="S203" s="151"/>
      <c r="T203" s="151"/>
      <c r="U203" s="151"/>
      <c r="V203" s="151"/>
      <c r="W203" s="151"/>
      <c r="X203" s="151"/>
      <c r="Y203" s="151"/>
      <c r="Z203" s="151"/>
      <c r="AA203" s="151"/>
      <c r="AB203" s="151"/>
    </row>
    <row r="204" spans="15:29" x14ac:dyDescent="0.25">
      <c r="O204" s="154"/>
      <c r="P204" s="644"/>
      <c r="Q204" s="644"/>
      <c r="R204" s="644"/>
      <c r="S204" s="154"/>
      <c r="T204" s="154"/>
      <c r="U204" s="154"/>
      <c r="V204" s="154"/>
      <c r="W204" s="154"/>
      <c r="X204" s="154"/>
      <c r="Y204" s="154"/>
      <c r="Z204" s="154"/>
      <c r="AA204" s="154"/>
      <c r="AB204" s="154"/>
    </row>
    <row r="205" spans="15:29" x14ac:dyDescent="0.25">
      <c r="O205" s="155"/>
      <c r="P205" s="647"/>
      <c r="Q205" s="647"/>
      <c r="R205" s="647"/>
      <c r="S205" s="155"/>
      <c r="T205" s="155"/>
      <c r="U205" s="155"/>
      <c r="V205" s="155"/>
      <c r="W205" s="155"/>
      <c r="X205" s="155"/>
      <c r="Y205" s="155"/>
      <c r="Z205" s="155"/>
      <c r="AA205" s="155"/>
      <c r="AB205" s="155"/>
    </row>
    <row r="206" spans="15:29" x14ac:dyDescent="0.25">
      <c r="O206" s="155"/>
      <c r="P206" s="647"/>
      <c r="Q206" s="647"/>
      <c r="R206" s="647"/>
      <c r="S206" s="155"/>
      <c r="T206" s="155"/>
      <c r="U206" s="155"/>
      <c r="V206" s="155"/>
      <c r="W206" s="155"/>
      <c r="X206" s="155"/>
      <c r="Y206" s="155"/>
      <c r="Z206" s="155"/>
      <c r="AA206" s="155"/>
      <c r="AB206" s="155"/>
    </row>
    <row r="207" spans="15:29" x14ac:dyDescent="0.25">
      <c r="O207" s="155"/>
      <c r="P207" s="647"/>
      <c r="Q207" s="647"/>
      <c r="R207" s="647"/>
      <c r="S207" s="155"/>
      <c r="T207" s="155"/>
      <c r="U207" s="155"/>
      <c r="V207" s="155"/>
      <c r="W207" s="155"/>
      <c r="X207" s="155"/>
      <c r="Y207" s="155"/>
      <c r="Z207" s="155"/>
      <c r="AA207" s="155"/>
      <c r="AB207" s="155"/>
    </row>
    <row r="208" spans="15:29" x14ac:dyDescent="0.25">
      <c r="O208" s="155"/>
      <c r="P208" s="647"/>
      <c r="Q208" s="647"/>
      <c r="R208" s="647"/>
      <c r="S208" s="155"/>
      <c r="T208" s="155"/>
      <c r="U208" s="155"/>
      <c r="V208" s="155"/>
      <c r="W208" s="155"/>
      <c r="X208" s="155"/>
      <c r="Y208" s="155"/>
      <c r="Z208" s="155"/>
      <c r="AA208" s="155"/>
      <c r="AB208" s="155"/>
    </row>
    <row r="209" spans="15:28" x14ac:dyDescent="0.25">
      <c r="O209" s="155"/>
      <c r="P209" s="647"/>
      <c r="Q209" s="647"/>
      <c r="R209" s="647"/>
      <c r="S209" s="155"/>
      <c r="T209" s="155"/>
      <c r="U209" s="155"/>
      <c r="V209" s="155"/>
      <c r="W209" s="155"/>
      <c r="X209" s="155"/>
      <c r="Y209" s="155"/>
      <c r="Z209" s="155"/>
      <c r="AA209" s="155"/>
      <c r="AB209" s="155"/>
    </row>
    <row r="210" spans="15:28" x14ac:dyDescent="0.25">
      <c r="O210" s="155"/>
      <c r="P210" s="647"/>
      <c r="Q210" s="647"/>
      <c r="R210" s="647"/>
      <c r="S210" s="155"/>
      <c r="T210" s="155"/>
      <c r="U210" s="155"/>
      <c r="V210" s="155"/>
      <c r="W210" s="155"/>
      <c r="X210" s="155"/>
      <c r="Y210" s="155"/>
      <c r="Z210" s="155"/>
      <c r="AA210" s="155"/>
      <c r="AB210" s="155"/>
    </row>
    <row r="211" spans="15:28" x14ac:dyDescent="0.25">
      <c r="O211" s="155"/>
      <c r="P211" s="647"/>
      <c r="Q211" s="647"/>
      <c r="R211" s="647"/>
      <c r="S211" s="155"/>
      <c r="T211" s="155"/>
      <c r="U211" s="155"/>
      <c r="V211" s="155"/>
      <c r="W211" s="155"/>
      <c r="X211" s="155"/>
      <c r="Y211" s="155"/>
      <c r="Z211" s="155"/>
      <c r="AA211" s="155"/>
      <c r="AB211" s="155"/>
    </row>
    <row r="212" spans="15:28" x14ac:dyDescent="0.25">
      <c r="O212" s="155"/>
      <c r="P212" s="647"/>
      <c r="Q212" s="647"/>
      <c r="R212" s="647"/>
      <c r="S212" s="155"/>
      <c r="T212" s="155"/>
      <c r="U212" s="155"/>
      <c r="V212" s="155"/>
      <c r="W212" s="155"/>
      <c r="X212" s="155"/>
      <c r="Y212" s="155"/>
      <c r="Z212" s="155"/>
      <c r="AA212" s="155"/>
      <c r="AB212" s="155"/>
    </row>
    <row r="213" spans="15:28" x14ac:dyDescent="0.25">
      <c r="O213" s="155"/>
      <c r="P213" s="647"/>
      <c r="Q213" s="647"/>
      <c r="R213" s="647"/>
      <c r="S213" s="155"/>
      <c r="T213" s="155"/>
      <c r="U213" s="155"/>
      <c r="V213" s="155"/>
      <c r="W213" s="155"/>
      <c r="X213" s="155"/>
      <c r="Y213" s="155"/>
      <c r="Z213" s="155"/>
      <c r="AA213" s="155"/>
      <c r="AB213" s="155"/>
    </row>
    <row r="214" spans="15:28" x14ac:dyDescent="0.25">
      <c r="O214" s="155"/>
      <c r="P214" s="647"/>
      <c r="Q214" s="647"/>
      <c r="R214" s="647"/>
      <c r="S214" s="155"/>
      <c r="T214" s="155"/>
      <c r="U214" s="155"/>
      <c r="V214" s="155"/>
      <c r="W214" s="155"/>
      <c r="X214" s="155"/>
      <c r="Y214" s="155"/>
      <c r="Z214" s="155"/>
      <c r="AA214" s="155"/>
      <c r="AB214" s="155"/>
    </row>
    <row r="215" spans="15:28" x14ac:dyDescent="0.25">
      <c r="O215" s="155"/>
      <c r="P215" s="647"/>
      <c r="Q215" s="647"/>
      <c r="R215" s="647"/>
      <c r="S215" s="155"/>
      <c r="T215" s="155"/>
      <c r="U215" s="155"/>
      <c r="V215" s="155"/>
      <c r="W215" s="155"/>
      <c r="X215" s="155"/>
      <c r="Y215" s="155"/>
      <c r="Z215" s="155"/>
      <c r="AA215" s="155"/>
      <c r="AB215" s="155"/>
    </row>
    <row r="216" spans="15:28" x14ac:dyDescent="0.25">
      <c r="O216" s="155"/>
      <c r="P216" s="647"/>
      <c r="Q216" s="647"/>
      <c r="R216" s="647"/>
      <c r="S216" s="155"/>
      <c r="T216" s="155"/>
      <c r="U216" s="155"/>
      <c r="V216" s="155"/>
      <c r="W216" s="155"/>
      <c r="X216" s="155"/>
      <c r="Y216" s="155"/>
      <c r="Z216" s="155"/>
      <c r="AA216" s="155"/>
      <c r="AB216" s="155"/>
    </row>
    <row r="217" spans="15:28" x14ac:dyDescent="0.25">
      <c r="O217" s="155"/>
      <c r="P217" s="647"/>
      <c r="Q217" s="647"/>
      <c r="R217" s="647"/>
      <c r="S217" s="155"/>
      <c r="T217" s="155"/>
      <c r="U217" s="155"/>
      <c r="V217" s="155"/>
      <c r="W217" s="155"/>
      <c r="X217" s="155"/>
      <c r="Y217" s="155"/>
      <c r="Z217" s="155"/>
      <c r="AA217" s="155"/>
      <c r="AB217" s="155"/>
    </row>
    <row r="218" spans="15:28" x14ac:dyDescent="0.25">
      <c r="O218" s="155"/>
      <c r="P218" s="647"/>
      <c r="Q218" s="647"/>
      <c r="R218" s="647"/>
      <c r="S218" s="155"/>
      <c r="T218" s="155"/>
      <c r="U218" s="155"/>
      <c r="V218" s="155"/>
      <c r="W218" s="155"/>
      <c r="X218" s="155"/>
      <c r="Y218" s="155"/>
      <c r="Z218" s="155"/>
      <c r="AA218" s="155"/>
      <c r="AB218" s="155"/>
    </row>
    <row r="219" spans="15:28" x14ac:dyDescent="0.25">
      <c r="O219" s="155"/>
      <c r="P219" s="647"/>
      <c r="Q219" s="647"/>
      <c r="R219" s="647"/>
      <c r="S219" s="155"/>
      <c r="T219" s="155"/>
      <c r="U219" s="155"/>
      <c r="V219" s="155"/>
      <c r="W219" s="155"/>
      <c r="X219" s="155"/>
      <c r="Y219" s="155"/>
      <c r="Z219" s="155"/>
      <c r="AA219" s="155"/>
      <c r="AB219" s="155"/>
    </row>
    <row r="220" spans="15:28" x14ac:dyDescent="0.25">
      <c r="O220" s="155"/>
      <c r="P220" s="647"/>
      <c r="Q220" s="647"/>
      <c r="R220" s="647"/>
      <c r="S220" s="155"/>
      <c r="T220" s="155"/>
      <c r="U220" s="155"/>
      <c r="V220" s="155"/>
      <c r="W220" s="155"/>
      <c r="X220" s="155"/>
      <c r="Y220" s="155"/>
      <c r="Z220" s="155"/>
      <c r="AA220" s="155"/>
      <c r="AB220" s="155"/>
    </row>
    <row r="221" spans="15:28" x14ac:dyDescent="0.25">
      <c r="O221" s="155"/>
      <c r="P221" s="647"/>
      <c r="Q221" s="647"/>
      <c r="R221" s="647"/>
      <c r="S221" s="155"/>
      <c r="T221" s="155"/>
      <c r="U221" s="155"/>
      <c r="V221" s="155"/>
      <c r="W221" s="155"/>
      <c r="X221" s="155"/>
      <c r="Y221" s="155"/>
      <c r="Z221" s="155"/>
      <c r="AA221" s="155"/>
      <c r="AB221" s="155"/>
    </row>
    <row r="222" spans="15:28" x14ac:dyDescent="0.25">
      <c r="O222" s="155"/>
      <c r="P222" s="647"/>
      <c r="Q222" s="647"/>
      <c r="R222" s="647"/>
      <c r="S222" s="155"/>
      <c r="T222" s="155"/>
      <c r="U222" s="155"/>
      <c r="V222" s="155"/>
      <c r="W222" s="155"/>
      <c r="X222" s="155"/>
      <c r="Y222" s="155"/>
      <c r="Z222" s="155"/>
      <c r="AA222" s="155"/>
      <c r="AB222" s="155"/>
    </row>
    <row r="223" spans="15:28" x14ac:dyDescent="0.25">
      <c r="O223" s="155"/>
      <c r="P223" s="647"/>
      <c r="Q223" s="647"/>
      <c r="R223" s="647"/>
      <c r="S223" s="155"/>
      <c r="T223" s="155"/>
      <c r="U223" s="155"/>
      <c r="V223" s="155"/>
      <c r="W223" s="155"/>
      <c r="X223" s="155"/>
      <c r="Y223" s="155"/>
      <c r="Z223" s="155"/>
      <c r="AA223" s="155"/>
      <c r="AB223" s="155"/>
    </row>
    <row r="224" spans="15:28" x14ac:dyDescent="0.25">
      <c r="O224" s="155"/>
      <c r="P224" s="647"/>
      <c r="Q224" s="647"/>
      <c r="R224" s="647"/>
      <c r="S224" s="155"/>
      <c r="T224" s="155"/>
      <c r="U224" s="155"/>
      <c r="V224" s="155"/>
      <c r="W224" s="155"/>
      <c r="X224" s="155"/>
      <c r="Y224" s="155"/>
      <c r="Z224" s="155"/>
      <c r="AA224" s="155"/>
      <c r="AB224" s="155"/>
    </row>
    <row r="225" spans="15:28" x14ac:dyDescent="0.25">
      <c r="O225" s="155"/>
      <c r="P225" s="647"/>
      <c r="Q225" s="647"/>
      <c r="R225" s="647"/>
      <c r="S225" s="155"/>
      <c r="T225" s="155"/>
      <c r="U225" s="155"/>
      <c r="V225" s="155"/>
      <c r="W225" s="155"/>
      <c r="X225" s="155"/>
      <c r="Y225" s="155"/>
      <c r="Z225" s="155"/>
      <c r="AA225" s="155"/>
      <c r="AB225" s="155"/>
    </row>
    <row r="226" spans="15:28" x14ac:dyDescent="0.25">
      <c r="O226" s="155"/>
      <c r="P226" s="647"/>
      <c r="Q226" s="647"/>
      <c r="R226" s="647"/>
      <c r="S226" s="155"/>
      <c r="T226" s="155"/>
      <c r="U226" s="155"/>
      <c r="V226" s="155"/>
      <c r="W226" s="155"/>
      <c r="X226" s="155"/>
      <c r="Y226" s="155"/>
      <c r="Z226" s="155"/>
      <c r="AA226" s="155"/>
      <c r="AB226" s="155"/>
    </row>
    <row r="227" spans="15:28" x14ac:dyDescent="0.25">
      <c r="O227" s="155"/>
      <c r="P227" s="647"/>
      <c r="Q227" s="647"/>
      <c r="R227" s="647"/>
      <c r="S227" s="155"/>
      <c r="T227" s="155"/>
      <c r="U227" s="155"/>
      <c r="V227" s="155"/>
      <c r="W227" s="155"/>
      <c r="X227" s="155"/>
      <c r="Y227" s="155"/>
      <c r="Z227" s="155"/>
      <c r="AA227" s="155"/>
      <c r="AB227" s="155"/>
    </row>
    <row r="228" spans="15:28" x14ac:dyDescent="0.25">
      <c r="O228" s="155"/>
      <c r="P228" s="647"/>
      <c r="Q228" s="647"/>
      <c r="R228" s="647"/>
      <c r="S228" s="155"/>
      <c r="T228" s="155"/>
      <c r="U228" s="155"/>
      <c r="V228" s="155"/>
      <c r="W228" s="155"/>
      <c r="X228" s="155"/>
      <c r="Y228" s="155"/>
      <c r="Z228" s="155"/>
      <c r="AA228" s="155"/>
      <c r="AB228" s="155"/>
    </row>
    <row r="229" spans="15:28" x14ac:dyDescent="0.25">
      <c r="O229" s="155"/>
      <c r="P229" s="647"/>
      <c r="Q229" s="647"/>
      <c r="R229" s="647"/>
      <c r="S229" s="155"/>
      <c r="T229" s="155"/>
      <c r="U229" s="155"/>
      <c r="V229" s="155"/>
      <c r="W229" s="155"/>
      <c r="X229" s="155"/>
      <c r="Y229" s="155"/>
      <c r="Z229" s="155"/>
      <c r="AA229" s="155"/>
      <c r="AB229" s="155"/>
    </row>
    <row r="230" spans="15:28" x14ac:dyDescent="0.25">
      <c r="O230" s="155"/>
      <c r="P230" s="647"/>
      <c r="Q230" s="647"/>
      <c r="R230" s="647"/>
      <c r="S230" s="155"/>
      <c r="T230" s="155"/>
      <c r="U230" s="155"/>
      <c r="V230" s="155"/>
      <c r="W230" s="155"/>
      <c r="X230" s="155"/>
      <c r="Y230" s="155"/>
      <c r="Z230" s="155"/>
      <c r="AA230" s="155"/>
      <c r="AB230" s="155"/>
    </row>
    <row r="231" spans="15:28" x14ac:dyDescent="0.25">
      <c r="O231" s="155"/>
      <c r="P231" s="647"/>
      <c r="Q231" s="647"/>
      <c r="R231" s="647"/>
      <c r="S231" s="155"/>
      <c r="T231" s="155"/>
      <c r="U231" s="155"/>
      <c r="V231" s="155"/>
      <c r="W231" s="155"/>
      <c r="X231" s="155"/>
      <c r="Y231" s="155"/>
      <c r="Z231" s="155"/>
      <c r="AA231" s="155"/>
      <c r="AB231" s="155"/>
    </row>
    <row r="232" spans="15:28" x14ac:dyDescent="0.25">
      <c r="O232" s="155"/>
      <c r="P232" s="647"/>
      <c r="Q232" s="647"/>
      <c r="R232" s="647"/>
      <c r="S232" s="155"/>
      <c r="T232" s="155"/>
      <c r="U232" s="155"/>
      <c r="V232" s="155"/>
      <c r="W232" s="155"/>
      <c r="X232" s="155"/>
      <c r="Y232" s="155"/>
      <c r="Z232" s="155"/>
      <c r="AA232" s="155"/>
      <c r="AB232" s="155"/>
    </row>
    <row r="233" spans="15:28" x14ac:dyDescent="0.25">
      <c r="O233" s="155"/>
      <c r="P233" s="647"/>
      <c r="Q233" s="647"/>
      <c r="R233" s="647"/>
      <c r="S233" s="155"/>
      <c r="T233" s="155"/>
      <c r="U233" s="155"/>
      <c r="V233" s="155"/>
      <c r="W233" s="155"/>
      <c r="X233" s="155"/>
      <c r="Y233" s="155"/>
      <c r="Z233" s="155"/>
      <c r="AA233" s="155"/>
      <c r="AB233" s="155"/>
    </row>
    <row r="234" spans="15:28" x14ac:dyDescent="0.25">
      <c r="O234" s="155"/>
      <c r="P234" s="647"/>
      <c r="Q234" s="647"/>
      <c r="R234" s="647"/>
      <c r="S234" s="155"/>
      <c r="T234" s="155"/>
      <c r="U234" s="155"/>
      <c r="V234" s="155"/>
      <c r="W234" s="155"/>
      <c r="X234" s="155"/>
      <c r="Y234" s="155"/>
      <c r="Z234" s="155"/>
      <c r="AA234" s="155"/>
      <c r="AB234" s="155"/>
    </row>
    <row r="235" spans="15:28" x14ac:dyDescent="0.25">
      <c r="O235" s="155"/>
      <c r="P235" s="647"/>
      <c r="Q235" s="647"/>
      <c r="R235" s="647"/>
      <c r="S235" s="155"/>
      <c r="T235" s="155"/>
      <c r="U235" s="155"/>
      <c r="V235" s="155"/>
      <c r="W235" s="155"/>
      <c r="X235" s="155"/>
      <c r="Y235" s="155"/>
      <c r="Z235" s="155"/>
      <c r="AA235" s="155"/>
      <c r="AB235" s="155"/>
    </row>
    <row r="236" spans="15:28" x14ac:dyDescent="0.25">
      <c r="O236" s="155"/>
      <c r="P236" s="647"/>
      <c r="Q236" s="647"/>
      <c r="R236" s="647"/>
      <c r="S236" s="155"/>
      <c r="T236" s="155"/>
      <c r="U236" s="155"/>
      <c r="V236" s="155"/>
      <c r="W236" s="155"/>
      <c r="X236" s="155"/>
      <c r="Y236" s="155"/>
      <c r="Z236" s="155"/>
      <c r="AA236" s="155"/>
      <c r="AB236" s="155"/>
    </row>
    <row r="237" spans="15:28" x14ac:dyDescent="0.25">
      <c r="O237" s="155"/>
      <c r="P237" s="647"/>
      <c r="Q237" s="647"/>
      <c r="R237" s="647"/>
      <c r="S237" s="155"/>
      <c r="T237" s="155"/>
      <c r="U237" s="155"/>
      <c r="V237" s="155"/>
      <c r="W237" s="155"/>
      <c r="X237" s="155"/>
      <c r="Y237" s="155"/>
      <c r="Z237" s="155"/>
      <c r="AA237" s="155"/>
      <c r="AB237" s="155"/>
    </row>
    <row r="238" spans="15:28" x14ac:dyDescent="0.25">
      <c r="O238" s="155"/>
      <c r="P238" s="647"/>
      <c r="Q238" s="647"/>
      <c r="R238" s="647"/>
      <c r="S238" s="155"/>
      <c r="T238" s="155"/>
      <c r="U238" s="155"/>
      <c r="V238" s="155"/>
      <c r="W238" s="155"/>
      <c r="X238" s="155"/>
      <c r="Y238" s="155"/>
      <c r="Z238" s="155"/>
      <c r="AA238" s="155"/>
      <c r="AB238" s="155"/>
    </row>
    <row r="239" spans="15:28" x14ac:dyDescent="0.25">
      <c r="O239" s="155"/>
      <c r="P239" s="647"/>
      <c r="Q239" s="647"/>
      <c r="R239" s="647"/>
      <c r="S239" s="155"/>
      <c r="T239" s="155"/>
      <c r="U239" s="155"/>
      <c r="V239" s="155"/>
      <c r="W239" s="155"/>
      <c r="X239" s="155"/>
      <c r="Y239" s="155"/>
      <c r="Z239" s="155"/>
      <c r="AA239" s="155"/>
      <c r="AB239" s="155"/>
    </row>
    <row r="240" spans="15:28" x14ac:dyDescent="0.25">
      <c r="O240" s="155"/>
      <c r="P240" s="647"/>
      <c r="Q240" s="647"/>
      <c r="R240" s="647"/>
      <c r="S240" s="155"/>
      <c r="T240" s="155"/>
      <c r="U240" s="155"/>
      <c r="V240" s="155"/>
      <c r="W240" s="155"/>
      <c r="X240" s="155"/>
      <c r="Y240" s="155"/>
      <c r="Z240" s="155"/>
      <c r="AA240" s="155"/>
      <c r="AB240" s="155"/>
    </row>
    <row r="241" spans="15:28" x14ac:dyDescent="0.25">
      <c r="O241" s="155"/>
      <c r="P241" s="647"/>
      <c r="Q241" s="647"/>
      <c r="R241" s="647"/>
      <c r="S241" s="155"/>
      <c r="T241" s="155"/>
      <c r="U241" s="155"/>
      <c r="V241" s="155"/>
      <c r="W241" s="155"/>
      <c r="X241" s="155"/>
      <c r="Y241" s="155"/>
      <c r="Z241" s="155"/>
      <c r="AA241" s="155"/>
      <c r="AB241" s="155"/>
    </row>
    <row r="242" spans="15:28" x14ac:dyDescent="0.25">
      <c r="O242" s="155"/>
      <c r="P242" s="647"/>
      <c r="Q242" s="647"/>
      <c r="R242" s="647"/>
      <c r="S242" s="155"/>
      <c r="T242" s="155"/>
      <c r="U242" s="155"/>
      <c r="V242" s="155"/>
      <c r="W242" s="155"/>
      <c r="X242" s="155"/>
      <c r="Y242" s="155"/>
      <c r="Z242" s="155"/>
      <c r="AA242" s="155"/>
      <c r="AB242" s="155"/>
    </row>
    <row r="243" spans="15:28" x14ac:dyDescent="0.25">
      <c r="O243" s="155"/>
      <c r="P243" s="647"/>
      <c r="Q243" s="647"/>
      <c r="R243" s="647"/>
      <c r="S243" s="155"/>
      <c r="T243" s="155"/>
      <c r="U243" s="155"/>
      <c r="V243" s="155"/>
      <c r="W243" s="155"/>
      <c r="X243" s="155"/>
      <c r="Y243" s="155"/>
      <c r="Z243" s="155"/>
      <c r="AA243" s="155"/>
      <c r="AB243" s="155"/>
    </row>
    <row r="244" spans="15:28" x14ac:dyDescent="0.25">
      <c r="O244" s="155"/>
      <c r="P244" s="647"/>
      <c r="Q244" s="647"/>
      <c r="R244" s="647"/>
      <c r="S244" s="155"/>
      <c r="T244" s="155"/>
      <c r="U244" s="155"/>
      <c r="V244" s="155"/>
      <c r="W244" s="155"/>
      <c r="X244" s="155"/>
      <c r="Y244" s="155"/>
      <c r="Z244" s="155"/>
      <c r="AA244" s="155"/>
      <c r="AB244" s="155"/>
    </row>
    <row r="245" spans="15:28" x14ac:dyDescent="0.25">
      <c r="O245" s="155"/>
      <c r="P245" s="647"/>
      <c r="Q245" s="647"/>
      <c r="R245" s="647"/>
      <c r="S245" s="155"/>
      <c r="T245" s="155"/>
      <c r="U245" s="155"/>
      <c r="V245" s="155"/>
      <c r="W245" s="155"/>
      <c r="X245" s="155"/>
      <c r="Y245" s="155"/>
      <c r="Z245" s="155"/>
      <c r="AA245" s="155"/>
      <c r="AB245" s="155"/>
    </row>
    <row r="246" spans="15:28" x14ac:dyDescent="0.25">
      <c r="O246" s="155"/>
      <c r="P246" s="647"/>
      <c r="Q246" s="647"/>
      <c r="R246" s="647"/>
      <c r="S246" s="155"/>
      <c r="T246" s="155"/>
      <c r="U246" s="155"/>
      <c r="V246" s="155"/>
      <c r="W246" s="155"/>
      <c r="X246" s="155"/>
      <c r="Y246" s="155"/>
      <c r="Z246" s="155"/>
      <c r="AA246" s="155"/>
      <c r="AB246" s="155"/>
    </row>
    <row r="247" spans="15:28" x14ac:dyDescent="0.25">
      <c r="O247" s="155"/>
      <c r="P247" s="647"/>
      <c r="Q247" s="647"/>
      <c r="R247" s="647"/>
      <c r="S247" s="155"/>
      <c r="T247" s="155"/>
      <c r="U247" s="155"/>
      <c r="V247" s="155"/>
      <c r="W247" s="155"/>
      <c r="X247" s="155"/>
      <c r="Y247" s="155"/>
      <c r="Z247" s="155"/>
      <c r="AA247" s="155"/>
      <c r="AB247" s="155"/>
    </row>
    <row r="248" spans="15:28" x14ac:dyDescent="0.25">
      <c r="O248" s="155"/>
      <c r="P248" s="647"/>
      <c r="Q248" s="647"/>
      <c r="R248" s="647"/>
      <c r="S248" s="155"/>
      <c r="T248" s="155"/>
      <c r="U248" s="155"/>
      <c r="V248" s="155"/>
      <c r="W248" s="155"/>
      <c r="X248" s="155"/>
      <c r="Y248" s="155"/>
      <c r="Z248" s="155"/>
      <c r="AA248" s="155"/>
      <c r="AB248" s="155"/>
    </row>
    <row r="249" spans="15:28" x14ac:dyDescent="0.25">
      <c r="O249" s="155"/>
      <c r="P249" s="647"/>
      <c r="Q249" s="647"/>
      <c r="R249" s="647"/>
      <c r="S249" s="155"/>
      <c r="T249" s="155"/>
      <c r="U249" s="155"/>
      <c r="V249" s="155"/>
      <c r="W249" s="155"/>
      <c r="X249" s="155"/>
      <c r="Y249" s="155"/>
      <c r="Z249" s="155"/>
      <c r="AA249" s="155"/>
      <c r="AB249" s="155"/>
    </row>
    <row r="250" spans="15:28" x14ac:dyDescent="0.25">
      <c r="O250" s="155"/>
      <c r="P250" s="647"/>
      <c r="Q250" s="647"/>
      <c r="R250" s="647"/>
      <c r="S250" s="155"/>
      <c r="T250" s="155"/>
      <c r="U250" s="155"/>
      <c r="V250" s="155"/>
      <c r="W250" s="155"/>
      <c r="X250" s="155"/>
      <c r="Y250" s="155"/>
      <c r="Z250" s="155"/>
      <c r="AA250" s="155"/>
      <c r="AB250" s="155"/>
    </row>
    <row r="251" spans="15:28" x14ac:dyDescent="0.25">
      <c r="O251" s="155"/>
      <c r="P251" s="647"/>
      <c r="Q251" s="647"/>
      <c r="R251" s="647"/>
      <c r="S251" s="155"/>
      <c r="T251" s="155"/>
      <c r="U251" s="155"/>
      <c r="V251" s="155"/>
      <c r="W251" s="155"/>
      <c r="X251" s="155"/>
      <c r="Y251" s="155"/>
      <c r="Z251" s="155"/>
      <c r="AA251" s="155"/>
      <c r="AB251" s="155"/>
    </row>
    <row r="252" spans="15:28" x14ac:dyDescent="0.25">
      <c r="O252" s="155"/>
      <c r="P252" s="647"/>
      <c r="Q252" s="647"/>
      <c r="R252" s="647"/>
      <c r="S252" s="155"/>
      <c r="T252" s="155"/>
      <c r="U252" s="155"/>
      <c r="V252" s="155"/>
      <c r="W252" s="155"/>
      <c r="X252" s="155"/>
      <c r="Y252" s="155"/>
      <c r="Z252" s="155"/>
      <c r="AA252" s="155"/>
      <c r="AB252" s="155"/>
    </row>
    <row r="253" spans="15:28" x14ac:dyDescent="0.25">
      <c r="O253" s="155"/>
      <c r="P253" s="647"/>
      <c r="Q253" s="647"/>
      <c r="R253" s="647"/>
      <c r="S253" s="155"/>
      <c r="T253" s="155"/>
      <c r="U253" s="155"/>
      <c r="V253" s="155"/>
      <c r="W253" s="155"/>
      <c r="X253" s="155"/>
      <c r="Y253" s="155"/>
      <c r="Z253" s="155"/>
      <c r="AA253" s="155"/>
      <c r="AB253" s="155"/>
    </row>
    <row r="254" spans="15:28" x14ac:dyDescent="0.25">
      <c r="O254" s="155"/>
      <c r="P254" s="647"/>
      <c r="Q254" s="647"/>
      <c r="R254" s="647"/>
      <c r="S254" s="155"/>
      <c r="T254" s="155"/>
      <c r="U254" s="155"/>
      <c r="V254" s="155"/>
      <c r="W254" s="155"/>
      <c r="X254" s="155"/>
      <c r="Y254" s="155"/>
      <c r="Z254" s="155"/>
      <c r="AA254" s="155"/>
      <c r="AB254" s="155"/>
    </row>
    <row r="255" spans="15:28" x14ac:dyDescent="0.25">
      <c r="O255" s="155"/>
      <c r="P255" s="647"/>
      <c r="Q255" s="647"/>
      <c r="R255" s="647"/>
      <c r="S255" s="155"/>
      <c r="T255" s="155"/>
      <c r="U255" s="155"/>
      <c r="V255" s="155"/>
      <c r="W255" s="155"/>
      <c r="X255" s="155"/>
      <c r="Y255" s="155"/>
      <c r="Z255" s="155"/>
      <c r="AA255" s="155"/>
      <c r="AB255" s="155"/>
    </row>
    <row r="256" spans="15:28" x14ac:dyDescent="0.25">
      <c r="O256" s="155"/>
      <c r="P256" s="647"/>
      <c r="Q256" s="647"/>
      <c r="R256" s="647"/>
      <c r="S256" s="155"/>
      <c r="T256" s="155"/>
      <c r="U256" s="155"/>
      <c r="V256" s="155"/>
      <c r="W256" s="155"/>
      <c r="X256" s="155"/>
      <c r="Y256" s="155"/>
      <c r="Z256" s="155"/>
      <c r="AA256" s="155"/>
      <c r="AB256" s="155"/>
    </row>
    <row r="257" spans="15:28" x14ac:dyDescent="0.25">
      <c r="O257" s="155"/>
      <c r="P257" s="647"/>
      <c r="Q257" s="647"/>
      <c r="R257" s="647"/>
      <c r="S257" s="155"/>
      <c r="T257" s="155"/>
      <c r="U257" s="155"/>
      <c r="V257" s="155"/>
      <c r="W257" s="155"/>
      <c r="X257" s="155"/>
      <c r="Y257" s="155"/>
      <c r="Z257" s="155"/>
      <c r="AA257" s="155"/>
      <c r="AB257" s="155"/>
    </row>
    <row r="258" spans="15:28" x14ac:dyDescent="0.25">
      <c r="O258" s="155"/>
      <c r="P258" s="647"/>
      <c r="Q258" s="647"/>
      <c r="R258" s="647"/>
      <c r="S258" s="155"/>
      <c r="T258" s="155"/>
      <c r="U258" s="155"/>
      <c r="V258" s="155"/>
      <c r="W258" s="155"/>
      <c r="X258" s="155"/>
      <c r="Y258" s="155"/>
      <c r="Z258" s="155"/>
      <c r="AA258" s="155"/>
      <c r="AB258" s="155"/>
    </row>
    <row r="259" spans="15:28" x14ac:dyDescent="0.25">
      <c r="O259" s="155"/>
      <c r="P259" s="647"/>
      <c r="Q259" s="647"/>
      <c r="R259" s="647"/>
      <c r="S259" s="155"/>
      <c r="T259" s="155"/>
      <c r="U259" s="155"/>
      <c r="V259" s="155"/>
      <c r="W259" s="155"/>
      <c r="X259" s="155"/>
      <c r="Y259" s="155"/>
      <c r="Z259" s="155"/>
      <c r="AA259" s="155"/>
      <c r="AB259" s="155"/>
    </row>
    <row r="260" spans="15:28" x14ac:dyDescent="0.25">
      <c r="O260" s="155"/>
      <c r="P260" s="647"/>
      <c r="Q260" s="647"/>
      <c r="R260" s="647"/>
      <c r="S260" s="155"/>
      <c r="T260" s="155"/>
      <c r="U260" s="155"/>
      <c r="V260" s="155"/>
      <c r="W260" s="155"/>
      <c r="X260" s="155"/>
      <c r="Y260" s="155"/>
      <c r="Z260" s="155"/>
      <c r="AA260" s="155"/>
      <c r="AB260" s="155"/>
    </row>
    <row r="261" spans="15:28" x14ac:dyDescent="0.25">
      <c r="O261" s="155"/>
      <c r="P261" s="647"/>
      <c r="Q261" s="647"/>
      <c r="R261" s="647"/>
      <c r="S261" s="155"/>
      <c r="T261" s="155"/>
      <c r="U261" s="155"/>
      <c r="V261" s="155"/>
      <c r="W261" s="155"/>
      <c r="X261" s="155"/>
      <c r="Y261" s="155"/>
      <c r="Z261" s="155"/>
      <c r="AA261" s="155"/>
      <c r="AB261" s="155"/>
    </row>
    <row r="262" spans="15:28" x14ac:dyDescent="0.25">
      <c r="O262" s="155"/>
      <c r="P262" s="647"/>
      <c r="Q262" s="647"/>
      <c r="R262" s="647"/>
      <c r="S262" s="155"/>
      <c r="T262" s="155"/>
      <c r="U262" s="155"/>
      <c r="V262" s="155"/>
      <c r="W262" s="155"/>
      <c r="X262" s="155"/>
      <c r="Y262" s="155"/>
      <c r="Z262" s="155"/>
      <c r="AA262" s="155"/>
      <c r="AB262" s="155"/>
    </row>
    <row r="263" spans="15:28" x14ac:dyDescent="0.25">
      <c r="O263" s="155"/>
      <c r="P263" s="647"/>
      <c r="Q263" s="647"/>
      <c r="R263" s="647"/>
      <c r="S263" s="155"/>
      <c r="T263" s="155"/>
      <c r="U263" s="155"/>
      <c r="V263" s="155"/>
      <c r="W263" s="155"/>
      <c r="X263" s="155"/>
      <c r="Y263" s="155"/>
      <c r="Z263" s="155"/>
      <c r="AA263" s="155"/>
      <c r="AB263" s="155"/>
    </row>
    <row r="264" spans="15:28" x14ac:dyDescent="0.25">
      <c r="O264" s="155"/>
      <c r="P264" s="647"/>
      <c r="Q264" s="647"/>
      <c r="R264" s="647"/>
      <c r="S264" s="155"/>
      <c r="T264" s="155"/>
      <c r="U264" s="155"/>
      <c r="V264" s="155"/>
      <c r="W264" s="155"/>
      <c r="X264" s="155"/>
      <c r="Y264" s="155"/>
      <c r="Z264" s="155"/>
      <c r="AA264" s="155"/>
      <c r="AB264" s="155"/>
    </row>
    <row r="265" spans="15:28" x14ac:dyDescent="0.25">
      <c r="O265" s="155"/>
      <c r="P265" s="647"/>
      <c r="Q265" s="647"/>
      <c r="R265" s="647"/>
      <c r="S265" s="155"/>
      <c r="T265" s="155"/>
      <c r="U265" s="155"/>
      <c r="V265" s="155"/>
      <c r="W265" s="155"/>
      <c r="X265" s="155"/>
      <c r="Y265" s="155"/>
      <c r="Z265" s="155"/>
      <c r="AA265" s="155"/>
      <c r="AB265" s="155"/>
    </row>
    <row r="266" spans="15:28" x14ac:dyDescent="0.25">
      <c r="O266" s="155"/>
      <c r="P266" s="647"/>
      <c r="Q266" s="647"/>
      <c r="R266" s="647"/>
      <c r="S266" s="155"/>
      <c r="T266" s="155"/>
      <c r="U266" s="155"/>
      <c r="V266" s="155"/>
      <c r="W266" s="155"/>
      <c r="X266" s="155"/>
      <c r="Y266" s="155"/>
      <c r="Z266" s="155"/>
      <c r="AA266" s="155"/>
      <c r="AB266" s="155"/>
    </row>
    <row r="267" spans="15:28" x14ac:dyDescent="0.25">
      <c r="O267" s="155"/>
      <c r="P267" s="647"/>
      <c r="Q267" s="647"/>
      <c r="R267" s="647"/>
      <c r="S267" s="155"/>
      <c r="T267" s="155"/>
      <c r="U267" s="155"/>
      <c r="V267" s="155"/>
      <c r="W267" s="155"/>
      <c r="X267" s="155"/>
      <c r="Y267" s="155"/>
      <c r="Z267" s="155"/>
      <c r="AA267" s="155"/>
      <c r="AB267" s="155"/>
    </row>
    <row r="268" spans="15:28" x14ac:dyDescent="0.25">
      <c r="O268" s="155"/>
      <c r="P268" s="647"/>
      <c r="Q268" s="647"/>
      <c r="R268" s="647"/>
      <c r="S268" s="155"/>
      <c r="T268" s="155"/>
      <c r="U268" s="155"/>
      <c r="V268" s="155"/>
      <c r="W268" s="155"/>
      <c r="X268" s="155"/>
      <c r="Y268" s="155"/>
      <c r="Z268" s="155"/>
      <c r="AA268" s="155"/>
      <c r="AB268" s="155"/>
    </row>
    <row r="269" spans="15:28" x14ac:dyDescent="0.25">
      <c r="O269" s="155"/>
      <c r="P269" s="647"/>
      <c r="Q269" s="647"/>
      <c r="R269" s="647"/>
      <c r="S269" s="155"/>
      <c r="T269" s="155"/>
      <c r="U269" s="155"/>
      <c r="V269" s="155"/>
      <c r="W269" s="155"/>
      <c r="X269" s="155"/>
      <c r="Y269" s="155"/>
      <c r="Z269" s="155"/>
      <c r="AA269" s="155"/>
      <c r="AB269" s="155"/>
    </row>
    <row r="270" spans="15:28" x14ac:dyDescent="0.25">
      <c r="O270" s="155"/>
      <c r="P270" s="647"/>
      <c r="Q270" s="647"/>
      <c r="R270" s="647"/>
      <c r="S270" s="155"/>
      <c r="T270" s="155"/>
      <c r="U270" s="155"/>
      <c r="V270" s="155"/>
      <c r="W270" s="155"/>
      <c r="X270" s="155"/>
      <c r="Y270" s="155"/>
      <c r="Z270" s="155"/>
      <c r="AA270" s="155"/>
      <c r="AB270" s="155"/>
    </row>
    <row r="271" spans="15:28" x14ac:dyDescent="0.25">
      <c r="O271" s="155"/>
      <c r="P271" s="647"/>
      <c r="Q271" s="647"/>
      <c r="R271" s="647"/>
      <c r="S271" s="155"/>
      <c r="T271" s="155"/>
      <c r="U271" s="155"/>
      <c r="V271" s="155"/>
      <c r="W271" s="155"/>
      <c r="X271" s="155"/>
      <c r="Y271" s="155"/>
      <c r="Z271" s="155"/>
      <c r="AA271" s="155"/>
      <c r="AB271" s="155"/>
    </row>
    <row r="272" spans="15:28" x14ac:dyDescent="0.25">
      <c r="O272" s="155"/>
      <c r="P272" s="647"/>
      <c r="Q272" s="647"/>
      <c r="R272" s="647"/>
      <c r="S272" s="155"/>
      <c r="T272" s="155"/>
      <c r="U272" s="155"/>
      <c r="V272" s="155"/>
      <c r="W272" s="155"/>
      <c r="X272" s="155"/>
      <c r="Y272" s="155"/>
      <c r="Z272" s="155"/>
      <c r="AA272" s="155"/>
      <c r="AB272" s="155"/>
    </row>
    <row r="273" spans="15:28" x14ac:dyDescent="0.25">
      <c r="O273" s="155"/>
      <c r="P273" s="647"/>
      <c r="Q273" s="647"/>
      <c r="R273" s="647"/>
      <c r="S273" s="155"/>
      <c r="T273" s="155"/>
      <c r="U273" s="155"/>
      <c r="V273" s="155"/>
      <c r="W273" s="155"/>
      <c r="X273" s="155"/>
      <c r="Y273" s="155"/>
      <c r="Z273" s="155"/>
      <c r="AA273" s="155"/>
      <c r="AB273" s="155"/>
    </row>
    <row r="274" spans="15:28" x14ac:dyDescent="0.25">
      <c r="O274" s="155"/>
      <c r="P274" s="647"/>
      <c r="Q274" s="647"/>
      <c r="R274" s="647"/>
      <c r="S274" s="155"/>
      <c r="T274" s="155"/>
      <c r="U274" s="155"/>
      <c r="V274" s="155"/>
      <c r="W274" s="155"/>
      <c r="X274" s="155"/>
      <c r="Y274" s="155"/>
      <c r="Z274" s="155"/>
      <c r="AA274" s="155"/>
      <c r="AB274" s="155"/>
    </row>
    <row r="275" spans="15:28" x14ac:dyDescent="0.25">
      <c r="O275" s="155"/>
      <c r="P275" s="647"/>
      <c r="Q275" s="647"/>
      <c r="R275" s="647"/>
      <c r="S275" s="155"/>
      <c r="T275" s="155"/>
      <c r="U275" s="155"/>
      <c r="V275" s="155"/>
      <c r="W275" s="155"/>
      <c r="X275" s="155"/>
      <c r="Y275" s="155"/>
      <c r="Z275" s="155"/>
      <c r="AA275" s="155"/>
      <c r="AB275" s="155"/>
    </row>
    <row r="276" spans="15:28" x14ac:dyDescent="0.25">
      <c r="O276" s="155"/>
      <c r="P276" s="647"/>
      <c r="Q276" s="647"/>
      <c r="R276" s="647"/>
      <c r="S276" s="155"/>
      <c r="T276" s="155"/>
      <c r="U276" s="155"/>
      <c r="V276" s="155"/>
      <c r="W276" s="155"/>
      <c r="X276" s="155"/>
      <c r="Y276" s="155"/>
      <c r="Z276" s="155"/>
      <c r="AA276" s="155"/>
      <c r="AB276" s="155"/>
    </row>
    <row r="277" spans="15:28" x14ac:dyDescent="0.25">
      <c r="O277" s="155"/>
      <c r="P277" s="647"/>
      <c r="Q277" s="647"/>
      <c r="R277" s="647"/>
      <c r="S277" s="155"/>
      <c r="T277" s="155"/>
      <c r="U277" s="155"/>
      <c r="V277" s="155"/>
      <c r="W277" s="155"/>
      <c r="X277" s="155"/>
      <c r="Y277" s="155"/>
      <c r="Z277" s="155"/>
      <c r="AA277" s="155"/>
      <c r="AB277" s="155"/>
    </row>
    <row r="278" spans="15:28" x14ac:dyDescent="0.25">
      <c r="O278" s="155"/>
      <c r="P278" s="647"/>
      <c r="Q278" s="647"/>
      <c r="R278" s="647"/>
      <c r="S278" s="155"/>
      <c r="T278" s="155"/>
      <c r="U278" s="155"/>
      <c r="V278" s="155"/>
      <c r="W278" s="155"/>
      <c r="X278" s="155"/>
      <c r="Y278" s="155"/>
      <c r="Z278" s="155"/>
      <c r="AA278" s="155"/>
      <c r="AB278" s="155"/>
    </row>
    <row r="279" spans="15:28" x14ac:dyDescent="0.25">
      <c r="O279" s="155"/>
      <c r="P279" s="647"/>
      <c r="Q279" s="647"/>
      <c r="R279" s="647"/>
      <c r="S279" s="155"/>
      <c r="T279" s="155"/>
      <c r="U279" s="155"/>
      <c r="V279" s="155"/>
      <c r="W279" s="155"/>
      <c r="X279" s="155"/>
      <c r="Y279" s="155"/>
      <c r="Z279" s="155"/>
      <c r="AA279" s="155"/>
      <c r="AB279" s="155"/>
    </row>
    <row r="280" spans="15:28" x14ac:dyDescent="0.25">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objects="1" saltValue="Emt4LCV2yjxnXcWcmFMBiQ==" scenarios="1" sheet="1" spinCount="100000"/>
  <mergeCells count="35">
    <mergeCell ref="V31:V32"/>
    <mergeCell ref="S30:S32"/>
    <mergeCell ref="C13:F13"/>
    <mergeCell ref="H13:K18"/>
    <mergeCell ref="R29:R32"/>
    <mergeCell ref="C30:K30"/>
    <mergeCell ref="P29:P32"/>
    <mergeCell ref="F19:F20"/>
    <mergeCell ref="H20:K27"/>
    <mergeCell ref="Q29:Q32"/>
    <mergeCell ref="H9:I10"/>
    <mergeCell ref="C41:K41"/>
    <mergeCell ref="C39:K39"/>
    <mergeCell ref="C34:K34"/>
    <mergeCell ref="C36:K36"/>
    <mergeCell ref="C35:K35"/>
    <mergeCell ref="C37:K37"/>
    <mergeCell ref="C40:K40"/>
    <mergeCell ref="C33:K33"/>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s>
  <phoneticPr fontId="17" type="noConversion"/>
  <dataValidations count="5">
    <dataValidation allowBlank="1" showErrorMessage="1" showInputMessage="1" sqref="C16" type="list">
      <formula1>$M$33:$M$186</formula1>
    </dataValidation>
    <dataValidation allowBlank="1" showErrorMessage="1" showInputMessage="1" sqref="D5" type="list">
      <formula1>$O$13:$O$14</formula1>
    </dataValidation>
    <dataValidation allowBlank="1" showErrorMessage="1" showInputMessage="1" sqref="D14" type="list">
      <formula1>$N$27:$N$28</formula1>
    </dataValidation>
    <dataValidation allowBlank="1" showErrorMessage="1" showInputMessage="1" sqref="D7" type="list">
      <formula1>$P$13:$P$14</formula1>
    </dataValidation>
    <dataValidation allowBlank="1" showErrorMessage="1" showInputMessage="1" sqref="D10" type="list">
      <formula1>$S$13:$S$14</formula1>
    </dataValidation>
  </dataValidations>
  <pageMargins bottom="0.78" footer="0.5" header="0.5" left="0.75" right="0.38" top="0.65"/>
  <pageSetup horizontalDpi="4294967293" orientation="portrait" r:id="rId1" scale="83"/>
  <headerFooter alignWithMargins="0">
    <oddFooter>&amp;R&amp;A</oddFooter>
  </headerFooter>
  <drawing r:id="rId2"/>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6"/>
  <sheetViews>
    <sheetView workbookViewId="0" zoomScaleNormal="100">
      <pane activePane="bottomLeft" topLeftCell="A5" ySplit="18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4" width="13.109375" collapsed="false"/>
    <col min="3" max="3" customWidth="true" style="1066" width="20.6640625" collapsed="false"/>
    <col min="4" max="4" customWidth="true" style="1066" width="14.6640625" collapsed="false"/>
    <col min="5" max="6" customWidth="true" style="771" width="14.6640625" collapsed="false"/>
    <col min="7" max="16384" style="280" width="9.109375" collapsed="false"/>
  </cols>
  <sheetData>
    <row customFormat="1" ht="15.6" r="1" s="1069" spans="1:6" x14ac:dyDescent="0.3">
      <c r="A1" s="1067" t="s">
        <v>190</v>
      </c>
      <c r="B1" s="321"/>
      <c r="C1" s="1068"/>
      <c r="D1" s="1068"/>
      <c r="E1" s="321"/>
      <c r="F1" s="321"/>
    </row>
    <row customFormat="1" ht="13.8" r="2" s="1069" spans="1:6" x14ac:dyDescent="0.25">
      <c r="A2" s="1002" t="s">
        <v>38</v>
      </c>
      <c r="B2" s="1070"/>
      <c r="C2" s="1071"/>
      <c r="D2" s="1071"/>
      <c r="E2" s="1070"/>
      <c r="F2" s="1070"/>
    </row>
    <row customFormat="1" ht="10.8" r="3" s="275" spans="1:6" thickBot="1" x14ac:dyDescent="0.25">
      <c r="A3" s="1003"/>
      <c r="B3" s="276"/>
      <c r="C3" s="1072"/>
      <c r="D3" s="1072"/>
      <c r="E3" s="801"/>
      <c r="F3" s="801"/>
    </row>
    <row customFormat="1" ht="31.8" r="4" s="278" spans="1:6" thickBot="1" thickTop="1" x14ac:dyDescent="0.25">
      <c r="A4" s="1073" t="s">
        <v>242</v>
      </c>
      <c r="B4" s="1074" t="s">
        <v>834</v>
      </c>
      <c r="C4" s="1075" t="s">
        <v>526</v>
      </c>
      <c r="D4" s="1008" t="s">
        <v>298</v>
      </c>
      <c r="E4" s="1008" t="s">
        <v>340</v>
      </c>
      <c r="F4" s="1076" t="s">
        <v>407</v>
      </c>
    </row>
    <row customFormat="1" r="5" s="278" spans="1:6" x14ac:dyDescent="0.2">
      <c r="A5" s="309" t="s">
        <v>589</v>
      </c>
      <c r="B5" s="783">
        <v>353.51089588377721</v>
      </c>
      <c r="C5" s="1077" t="s">
        <v>1232</v>
      </c>
      <c r="D5" s="1078" t="s">
        <v>1014</v>
      </c>
      <c r="E5" s="1078" t="s">
        <v>1014</v>
      </c>
      <c r="F5" s="902">
        <v>353.51089588377721</v>
      </c>
    </row>
    <row customFormat="1" r="6" s="278" spans="1:6" x14ac:dyDescent="0.2">
      <c r="A6" s="279" t="s">
        <v>590</v>
      </c>
      <c r="B6" s="787">
        <v>235.67393058918483</v>
      </c>
      <c r="C6" s="1079" t="s">
        <v>1232</v>
      </c>
      <c r="D6" s="1080" t="s">
        <v>1014</v>
      </c>
      <c r="E6" s="1080" t="s">
        <v>1014</v>
      </c>
      <c r="F6" s="904">
        <v>235.67393058918483</v>
      </c>
    </row>
    <row customFormat="1" r="7" s="278" spans="1:6" x14ac:dyDescent="0.2">
      <c r="A7" s="279" t="s">
        <v>591</v>
      </c>
      <c r="B7" s="787">
        <v>14110.433698212553</v>
      </c>
      <c r="C7" s="1079" t="s">
        <v>1232</v>
      </c>
      <c r="D7" s="1080" t="s">
        <v>1014</v>
      </c>
      <c r="E7" s="1080" t="s">
        <v>1014</v>
      </c>
      <c r="F7" s="904">
        <v>14110.433698212553</v>
      </c>
    </row>
    <row customFormat="1" r="8" s="278" spans="1:6" x14ac:dyDescent="0.2">
      <c r="A8" s="279" t="s">
        <v>592</v>
      </c>
      <c r="B8" s="787">
        <v>5.1279169417946307E-3</v>
      </c>
      <c r="C8" s="1079" t="s">
        <v>1445</v>
      </c>
      <c r="D8" s="1080">
        <v>5.1279169417946307E-3</v>
      </c>
      <c r="E8" s="1080" t="s">
        <v>1014</v>
      </c>
      <c r="F8" s="904">
        <v>0.58918482647296211</v>
      </c>
    </row>
    <row customFormat="1" r="9" s="278" spans="1:6" x14ac:dyDescent="0.2">
      <c r="A9" s="279" t="s">
        <v>171</v>
      </c>
      <c r="B9" s="787">
        <v>180.49450549450549</v>
      </c>
      <c r="C9" s="1079" t="s">
        <v>1232</v>
      </c>
      <c r="D9" s="1080" t="s">
        <v>1014</v>
      </c>
      <c r="E9" s="1080" t="s">
        <v>1014</v>
      </c>
      <c r="F9" s="904">
        <v>180.49450549450549</v>
      </c>
    </row>
    <row customFormat="1" r="10" s="278" spans="1:6" x14ac:dyDescent="0.2">
      <c r="A10" s="305" t="s">
        <v>172</v>
      </c>
      <c r="B10" s="787">
        <v>40.109890109890109</v>
      </c>
      <c r="C10" s="1079" t="s">
        <v>1232</v>
      </c>
      <c r="D10" s="1080" t="s">
        <v>1014</v>
      </c>
      <c r="E10" s="1080" t="s">
        <v>1014</v>
      </c>
      <c r="F10" s="904">
        <v>40.109890109890109</v>
      </c>
    </row>
    <row customFormat="1" r="11" s="278" spans="1:6" x14ac:dyDescent="0.2">
      <c r="A11" s="305" t="s">
        <v>103</v>
      </c>
      <c r="B11" s="787">
        <v>40.109890109890109</v>
      </c>
      <c r="C11" s="1079" t="s">
        <v>1232</v>
      </c>
      <c r="D11" s="1080" t="s">
        <v>1014</v>
      </c>
      <c r="E11" s="1080" t="s">
        <v>1014</v>
      </c>
      <c r="F11" s="904">
        <v>40.109890109890109</v>
      </c>
    </row>
    <row customFormat="1" r="12" s="278" spans="1:6" x14ac:dyDescent="0.2">
      <c r="A12" s="279" t="s">
        <v>593</v>
      </c>
      <c r="B12" s="787">
        <v>1767.5544794188861</v>
      </c>
      <c r="C12" s="1079" t="s">
        <v>1232</v>
      </c>
      <c r="D12" s="1080" t="s">
        <v>1014</v>
      </c>
      <c r="E12" s="1080" t="s">
        <v>1014</v>
      </c>
      <c r="F12" s="904">
        <v>1767.5544794188861</v>
      </c>
    </row>
    <row customFormat="1" r="13" s="278" spans="1:6" x14ac:dyDescent="0.2">
      <c r="A13" s="279" t="s">
        <v>594</v>
      </c>
      <c r="B13" s="787">
        <v>8.0219780219780219</v>
      </c>
      <c r="C13" s="1079" t="s">
        <v>1232</v>
      </c>
      <c r="D13" s="1080" t="s">
        <v>1014</v>
      </c>
      <c r="E13" s="1080" t="s">
        <v>1014</v>
      </c>
      <c r="F13" s="904">
        <v>8.0219780219780219</v>
      </c>
    </row>
    <row customFormat="1" r="14" s="278" spans="1:6" x14ac:dyDescent="0.2">
      <c r="A14" s="279" t="s">
        <v>731</v>
      </c>
      <c r="B14" s="787">
        <v>5.1938811810743515E-2</v>
      </c>
      <c r="C14" s="1079" t="s">
        <v>1445</v>
      </c>
      <c r="D14" s="1080">
        <v>5.1938811810743515E-2</v>
      </c>
      <c r="E14" s="1080" t="s">
        <v>1014</v>
      </c>
      <c r="F14" s="904">
        <v>6.0164835164835164</v>
      </c>
    </row>
    <row customFormat="1" r="15" s="278" spans="1:6" x14ac:dyDescent="0.2">
      <c r="A15" s="279" t="s">
        <v>104</v>
      </c>
      <c r="B15" s="787">
        <v>0.33873138137441416</v>
      </c>
      <c r="C15" s="1079" t="s">
        <v>1445</v>
      </c>
      <c r="D15" s="1080">
        <v>0.33873138137441416</v>
      </c>
      <c r="E15" s="1080" t="s">
        <v>1014</v>
      </c>
      <c r="F15" s="904">
        <v>701.92307692307702</v>
      </c>
    </row>
    <row customFormat="1" r="16" s="278" spans="1:6" x14ac:dyDescent="0.2">
      <c r="A16" s="279" t="s">
        <v>732</v>
      </c>
      <c r="B16" s="787">
        <v>4010.9890109890111</v>
      </c>
      <c r="C16" s="1079" t="s">
        <v>1232</v>
      </c>
      <c r="D16" s="1080" t="s">
        <v>1014</v>
      </c>
      <c r="E16" s="1080" t="s">
        <v>1014</v>
      </c>
      <c r="F16" s="904">
        <v>4010.9890109890111</v>
      </c>
    </row>
    <row customFormat="1" r="17" s="278" spans="1:6" x14ac:dyDescent="0.2">
      <c r="A17" s="279" t="s">
        <v>1245</v>
      </c>
      <c r="B17" s="787">
        <v>1002.7472527472528</v>
      </c>
      <c r="C17" s="1079" t="s">
        <v>1232</v>
      </c>
      <c r="D17" s="1080" t="s">
        <v>1014</v>
      </c>
      <c r="E17" s="1080" t="s">
        <v>1014</v>
      </c>
      <c r="F17" s="904">
        <v>1002.7472527472528</v>
      </c>
    </row>
    <row customFormat="1" r="18" s="278" spans="1:6" x14ac:dyDescent="0.2">
      <c r="A18" s="279" t="s">
        <v>733</v>
      </c>
      <c r="B18" s="787">
        <v>0.4773269689737471</v>
      </c>
      <c r="C18" s="1079" t="s">
        <v>1445</v>
      </c>
      <c r="D18" s="1080">
        <v>0.4773269689737471</v>
      </c>
      <c r="E18" s="1080" t="s">
        <v>1014</v>
      </c>
      <c r="F18" s="904">
        <v>35.152487961476723</v>
      </c>
    </row>
    <row customFormat="1" r="19" s="278" spans="1:6" x14ac:dyDescent="0.2">
      <c r="A19" s="279" t="s">
        <v>734</v>
      </c>
      <c r="B19" s="787">
        <v>1.1344740236530064E-2</v>
      </c>
      <c r="C19" s="1079" t="s">
        <v>1447</v>
      </c>
      <c r="D19" s="1080">
        <v>3.4531530125212269E-2</v>
      </c>
      <c r="E19" s="1080">
        <v>1.1344740236530064E-2</v>
      </c>
      <c r="F19" s="904" t="s">
        <v>1014</v>
      </c>
    </row>
    <row customFormat="1" r="20" s="278" spans="1:6" x14ac:dyDescent="0.2">
      <c r="A20" s="279" t="s">
        <v>735</v>
      </c>
      <c r="B20" s="787">
        <v>2.9498525073746312E-3</v>
      </c>
      <c r="C20" s="1079" t="s">
        <v>1447</v>
      </c>
      <c r="D20" s="1080">
        <v>1.0672358591248666E-2</v>
      </c>
      <c r="E20" s="1080">
        <v>2.9498525073746312E-3</v>
      </c>
      <c r="F20" s="904" t="s">
        <v>1014</v>
      </c>
    </row>
    <row customFormat="1" r="21" s="278" spans="1:6" x14ac:dyDescent="0.2">
      <c r="A21" s="279" t="s">
        <v>736</v>
      </c>
      <c r="B21" s="787">
        <v>2.9498525073746312E-2</v>
      </c>
      <c r="C21" s="1079" t="s">
        <v>1447</v>
      </c>
      <c r="D21" s="1080">
        <v>0.10672358591248667</v>
      </c>
      <c r="E21" s="1080">
        <v>2.9498525073746312E-2</v>
      </c>
      <c r="F21" s="904" t="s">
        <v>1014</v>
      </c>
    </row>
    <row customFormat="1" r="22" s="278" spans="1:6" x14ac:dyDescent="0.2">
      <c r="A22" s="279" t="s">
        <v>737</v>
      </c>
      <c r="B22" s="787">
        <v>802.19780219780216</v>
      </c>
      <c r="C22" s="1079" t="s">
        <v>1232</v>
      </c>
      <c r="D22" s="1080" t="s">
        <v>1014</v>
      </c>
      <c r="E22" s="1080" t="s">
        <v>1014</v>
      </c>
      <c r="F22" s="904">
        <v>802.19780219780216</v>
      </c>
    </row>
    <row customFormat="1" r="23" s="278" spans="1:6" x14ac:dyDescent="0.2">
      <c r="A23" s="279" t="s">
        <v>738</v>
      </c>
      <c r="B23" s="787">
        <v>0.29498525073746318</v>
      </c>
      <c r="C23" s="1079" t="s">
        <v>1447</v>
      </c>
      <c r="D23" s="1080">
        <v>1.0672358591248667</v>
      </c>
      <c r="E23" s="1080">
        <v>0.29498525073746318</v>
      </c>
      <c r="F23" s="904" t="s">
        <v>1014</v>
      </c>
    </row>
    <row customFormat="1" r="24" s="278" spans="1:6" x14ac:dyDescent="0.2">
      <c r="A24" s="279" t="s">
        <v>136</v>
      </c>
      <c r="B24" s="787">
        <v>40.109890109890109</v>
      </c>
      <c r="C24" s="1079" t="s">
        <v>1232</v>
      </c>
      <c r="D24" s="1080" t="s">
        <v>1014</v>
      </c>
      <c r="E24" s="1080" t="s">
        <v>1014</v>
      </c>
      <c r="F24" s="904">
        <v>40.109890109890109</v>
      </c>
    </row>
    <row customFormat="1" r="25" s="278" spans="1:6" x14ac:dyDescent="0.2">
      <c r="A25" s="279" t="s">
        <v>243</v>
      </c>
      <c r="B25" s="787">
        <v>0.83421630748893139</v>
      </c>
      <c r="C25" s="1079" t="s">
        <v>1232</v>
      </c>
      <c r="D25" s="1080">
        <v>2.1793647002627177</v>
      </c>
      <c r="E25" s="1080" t="s">
        <v>1014</v>
      </c>
      <c r="F25" s="904">
        <v>0.83421630748893139</v>
      </c>
    </row>
    <row customFormat="1" r="26" s="278" spans="1:6" x14ac:dyDescent="0.2">
      <c r="A26" s="279" t="s">
        <v>137</v>
      </c>
      <c r="B26" s="787">
        <v>1.3719999248219218E-2</v>
      </c>
      <c r="C26" s="1079" t="s">
        <v>1445</v>
      </c>
      <c r="D26" s="1080">
        <v>1.3719999248219218E-2</v>
      </c>
      <c r="E26" s="1080" t="s">
        <v>1014</v>
      </c>
      <c r="F26" s="904" t="s">
        <v>1014</v>
      </c>
    </row>
    <row customFormat="1" r="27" s="278" spans="1:6" x14ac:dyDescent="0.2">
      <c r="A27" s="789" t="s">
        <v>1177</v>
      </c>
      <c r="B27" s="787">
        <v>0.37322971522061449</v>
      </c>
      <c r="C27" s="1079" t="s">
        <v>1445</v>
      </c>
      <c r="D27" s="1080">
        <v>0.37322971522061449</v>
      </c>
      <c r="E27" s="1080" t="s">
        <v>1014</v>
      </c>
      <c r="F27" s="904">
        <v>214.07624633431087</v>
      </c>
    </row>
    <row customFormat="1" r="28" s="278" spans="1:6" x14ac:dyDescent="0.2">
      <c r="A28" s="279" t="s">
        <v>138</v>
      </c>
      <c r="B28" s="787">
        <v>5.5648726940082334</v>
      </c>
      <c r="C28" s="1079" t="s">
        <v>1445</v>
      </c>
      <c r="D28" s="1080">
        <v>5.5648726940082334</v>
      </c>
      <c r="E28" s="1080" t="s">
        <v>1014</v>
      </c>
      <c r="F28" s="904">
        <v>401.09890109890108</v>
      </c>
    </row>
    <row customFormat="1" r="29" s="278" spans="1:6" x14ac:dyDescent="0.2">
      <c r="A29" s="279" t="s">
        <v>139</v>
      </c>
      <c r="B29" s="787">
        <v>4010.9890109890111</v>
      </c>
      <c r="C29" s="1079" t="s">
        <v>1232</v>
      </c>
      <c r="D29" s="1080" t="s">
        <v>1014</v>
      </c>
      <c r="E29" s="1080" t="s">
        <v>1014</v>
      </c>
      <c r="F29" s="904">
        <v>4010.9890109890111</v>
      </c>
    </row>
    <row customFormat="1" r="30" s="278" spans="1:6" x14ac:dyDescent="0.2">
      <c r="A30" s="279" t="s">
        <v>140</v>
      </c>
      <c r="B30" s="787">
        <v>0.13541237706225631</v>
      </c>
      <c r="C30" s="1079" t="s">
        <v>1445</v>
      </c>
      <c r="D30" s="1080">
        <v>0.13541237706225631</v>
      </c>
      <c r="E30" s="1080" t="s">
        <v>1014</v>
      </c>
      <c r="F30" s="904">
        <v>117.83696529459242</v>
      </c>
    </row>
    <row customFormat="1" r="31" s="278" spans="1:6" x14ac:dyDescent="0.2">
      <c r="A31" s="279" t="s">
        <v>141</v>
      </c>
      <c r="B31" s="787">
        <v>3.3636987784704844</v>
      </c>
      <c r="C31" s="1079" t="s">
        <v>1445</v>
      </c>
      <c r="D31" s="1080">
        <v>3.3636987784704844</v>
      </c>
      <c r="E31" s="1080" t="s">
        <v>1014</v>
      </c>
      <c r="F31" s="904">
        <v>401.09890109890108</v>
      </c>
    </row>
    <row customFormat="1" r="32" s="278" spans="1:6" x14ac:dyDescent="0.2">
      <c r="A32" s="279" t="s">
        <v>142</v>
      </c>
      <c r="B32" s="787">
        <v>7.6041666666666679</v>
      </c>
      <c r="C32" s="1079" t="s">
        <v>1232</v>
      </c>
      <c r="D32" s="1080" t="s">
        <v>1014</v>
      </c>
      <c r="E32" s="1080" t="s">
        <v>1014</v>
      </c>
      <c r="F32" s="904">
        <v>7.6041666666666679</v>
      </c>
    </row>
    <row customFormat="1" r="33" s="278" spans="1:7" x14ac:dyDescent="0.2">
      <c r="A33" s="279" t="s">
        <v>143</v>
      </c>
      <c r="B33" s="787">
        <v>20.054945054945055</v>
      </c>
      <c r="C33" s="1079" t="s">
        <v>1232</v>
      </c>
      <c r="D33" s="1080" t="s">
        <v>1014</v>
      </c>
      <c r="E33" s="1080" t="s">
        <v>1014</v>
      </c>
      <c r="F33" s="904">
        <v>20.054945054945055</v>
      </c>
    </row>
    <row customFormat="1" r="34" s="278" spans="1:7" x14ac:dyDescent="0.2">
      <c r="A34" s="279" t="s">
        <v>144</v>
      </c>
      <c r="B34" s="787">
        <v>0.50839194930009046</v>
      </c>
      <c r="C34" s="1079" t="s">
        <v>1445</v>
      </c>
      <c r="D34" s="1080">
        <v>0.50839194930009046</v>
      </c>
      <c r="E34" s="1080" t="s">
        <v>1014</v>
      </c>
      <c r="F34" s="904">
        <v>57.93650793650793</v>
      </c>
    </row>
    <row customFormat="1" r="35" s="278" spans="1:7" x14ac:dyDescent="0.2">
      <c r="A35" s="279" t="s">
        <v>655</v>
      </c>
      <c r="B35" s="787">
        <v>4.4841672041524616E-2</v>
      </c>
      <c r="C35" s="1079" t="s">
        <v>1445</v>
      </c>
      <c r="D35" s="1080">
        <v>4.4841672041524616E-2</v>
      </c>
      <c r="E35" s="1080" t="s">
        <v>1014</v>
      </c>
      <c r="F35" s="904">
        <v>1.2744413407821229</v>
      </c>
    </row>
    <row customFormat="1" r="36" s="278" spans="1:7" x14ac:dyDescent="0.2">
      <c r="A36" s="279" t="s">
        <v>145</v>
      </c>
      <c r="B36" s="787">
        <v>0.38954108858057629</v>
      </c>
      <c r="C36" s="1079" t="s">
        <v>1445</v>
      </c>
      <c r="D36" s="1080">
        <v>0.38954108858057629</v>
      </c>
      <c r="E36" s="1080" t="s">
        <v>1014</v>
      </c>
      <c r="F36" s="904">
        <v>80.219780219780219</v>
      </c>
    </row>
    <row customFormat="1" r="37" s="278" spans="1:7" x14ac:dyDescent="0.2">
      <c r="A37" s="279" t="s">
        <v>146</v>
      </c>
      <c r="B37" s="787">
        <v>82.766439909297063</v>
      </c>
      <c r="C37" s="1079" t="s">
        <v>1232</v>
      </c>
      <c r="D37" s="1080" t="s">
        <v>1014</v>
      </c>
      <c r="E37" s="1080" t="s">
        <v>1014</v>
      </c>
      <c r="F37" s="904">
        <v>82.766439909297063</v>
      </c>
    </row>
    <row customFormat="1" r="38" s="278" spans="1:7" x14ac:dyDescent="0.2">
      <c r="A38" s="279" t="s">
        <v>829</v>
      </c>
      <c r="B38" s="787">
        <v>20857.142857142859</v>
      </c>
      <c r="C38" s="1079" t="s">
        <v>1232</v>
      </c>
      <c r="D38" s="1080" t="s">
        <v>1014</v>
      </c>
      <c r="E38" s="1080" t="s">
        <v>1014</v>
      </c>
      <c r="F38" s="904">
        <v>20857.142857142859</v>
      </c>
    </row>
    <row customHeight="1" ht="11.25" r="39" spans="1:7" x14ac:dyDescent="0.2">
      <c r="A39" s="307" t="s">
        <v>147</v>
      </c>
      <c r="B39" s="787">
        <v>0.22252908881958983</v>
      </c>
      <c r="C39" s="1079" t="s">
        <v>1445</v>
      </c>
      <c r="D39" s="1080">
        <v>0.22252908881958983</v>
      </c>
      <c r="E39" s="1080" t="s">
        <v>1014</v>
      </c>
      <c r="F39" s="904">
        <v>101.22820919175912</v>
      </c>
      <c r="G39" s="771"/>
    </row>
    <row customHeight="1" ht="11.25" r="40" spans="1:7" x14ac:dyDescent="0.2">
      <c r="A40" s="279" t="s">
        <v>830</v>
      </c>
      <c r="B40" s="787">
        <v>187.71428571428572</v>
      </c>
      <c r="C40" s="1079" t="s">
        <v>1232</v>
      </c>
      <c r="D40" s="1080" t="s">
        <v>1014</v>
      </c>
      <c r="E40" s="1080" t="s">
        <v>1014</v>
      </c>
      <c r="F40" s="904">
        <v>187.71428571428572</v>
      </c>
      <c r="G40" s="771"/>
    </row>
    <row customHeight="1" ht="11.25" r="41" spans="1:7" x14ac:dyDescent="0.2">
      <c r="A41" s="279" t="s">
        <v>148</v>
      </c>
      <c r="B41" s="787">
        <v>29.459241323648104</v>
      </c>
      <c r="C41" s="1079" t="s">
        <v>1232</v>
      </c>
      <c r="D41" s="1080" t="s">
        <v>1014</v>
      </c>
      <c r="E41" s="1080" t="s">
        <v>1014</v>
      </c>
      <c r="F41" s="904">
        <v>29.459241323648104</v>
      </c>
      <c r="G41" s="771"/>
    </row>
    <row customHeight="1" ht="11.25" r="42" spans="1:7" x14ac:dyDescent="0.2">
      <c r="A42" s="279" t="s">
        <v>653</v>
      </c>
      <c r="B42" s="787" t="s">
        <v>1014</v>
      </c>
      <c r="C42" s="1079" t="s">
        <v>850</v>
      </c>
      <c r="D42" s="1080" t="s">
        <v>1014</v>
      </c>
      <c r="E42" s="1080" t="s">
        <v>1014</v>
      </c>
      <c r="F42" s="904" t="s">
        <v>1014</v>
      </c>
      <c r="G42" s="771"/>
    </row>
    <row customHeight="1" ht="11.25" r="43" spans="1:7" x14ac:dyDescent="0.2">
      <c r="A43" s="279" t="s">
        <v>827</v>
      </c>
      <c r="B43" s="787">
        <v>30082.417582417584</v>
      </c>
      <c r="C43" s="1079" t="s">
        <v>1232</v>
      </c>
      <c r="D43" s="1080" t="s">
        <v>1014</v>
      </c>
      <c r="E43" s="1080" t="s">
        <v>1014</v>
      </c>
      <c r="F43" s="904">
        <v>30082.417582417584</v>
      </c>
      <c r="G43" s="771"/>
    </row>
    <row customHeight="1" ht="11.25" r="44" spans="1:7" x14ac:dyDescent="0.2">
      <c r="A44" s="279" t="s">
        <v>828</v>
      </c>
      <c r="B44" s="787">
        <v>4.3067846607669615</v>
      </c>
      <c r="C44" s="1079" t="s">
        <v>1447</v>
      </c>
      <c r="D44" s="1080">
        <v>15.581643543223052</v>
      </c>
      <c r="E44" s="1080">
        <v>4.3067846607669615</v>
      </c>
      <c r="F44" s="904">
        <v>60.164835164835161</v>
      </c>
      <c r="G44" s="771"/>
    </row>
    <row customHeight="1" ht="11.25" r="45" spans="1:7" x14ac:dyDescent="0.2">
      <c r="A45" s="279" t="s">
        <v>149</v>
      </c>
      <c r="B45" s="787">
        <v>2.9498525073746311</v>
      </c>
      <c r="C45" s="1079" t="s">
        <v>1447</v>
      </c>
      <c r="D45" s="1080">
        <v>10.672358591248665</v>
      </c>
      <c r="E45" s="1080">
        <v>2.9498525073746311</v>
      </c>
      <c r="F45" s="904" t="s">
        <v>1014</v>
      </c>
      <c r="G45" s="771"/>
    </row>
    <row customHeight="1" ht="11.25" r="46" spans="1:7" x14ac:dyDescent="0.2">
      <c r="A46" s="279" t="s">
        <v>150</v>
      </c>
      <c r="B46" s="787">
        <v>6.0164835164835164</v>
      </c>
      <c r="C46" s="1079" t="s">
        <v>1232</v>
      </c>
      <c r="D46" s="1080" t="s">
        <v>1014</v>
      </c>
      <c r="E46" s="1080" t="s">
        <v>1014</v>
      </c>
      <c r="F46" s="904">
        <v>6.0164835164835164</v>
      </c>
      <c r="G46" s="771"/>
    </row>
    <row customHeight="1" ht="11.25" r="47" spans="1:7" x14ac:dyDescent="0.2">
      <c r="A47" s="279" t="s">
        <v>151</v>
      </c>
      <c r="B47" s="787">
        <v>802.19780219780216</v>
      </c>
      <c r="C47" s="1079" t="s">
        <v>1232</v>
      </c>
      <c r="D47" s="1080" t="s">
        <v>1014</v>
      </c>
      <c r="E47" s="1080" t="s">
        <v>1014</v>
      </c>
      <c r="F47" s="904">
        <v>802.19780219780216</v>
      </c>
      <c r="G47" s="771"/>
    </row>
    <row customHeight="1" ht="11.25" r="48" spans="1:7" x14ac:dyDescent="0.2">
      <c r="A48" s="279" t="s">
        <v>152</v>
      </c>
      <c r="B48" s="787">
        <v>1.4653730344596856</v>
      </c>
      <c r="C48" s="1079" t="s">
        <v>1232</v>
      </c>
      <c r="D48" s="1080" t="s">
        <v>1014</v>
      </c>
      <c r="E48" s="1080" t="s">
        <v>1014</v>
      </c>
      <c r="F48" s="904">
        <v>1.4653730344596856</v>
      </c>
      <c r="G48" s="771"/>
    </row>
    <row customHeight="1" ht="11.25" r="49" spans="1:7" x14ac:dyDescent="0.2">
      <c r="A49" s="305" t="s">
        <v>105</v>
      </c>
      <c r="B49" s="787">
        <v>0.70825652469195688</v>
      </c>
      <c r="C49" s="1079" t="s">
        <v>1445</v>
      </c>
      <c r="D49" s="1080">
        <v>0.70825652469195688</v>
      </c>
      <c r="E49" s="1080" t="s">
        <v>1014</v>
      </c>
      <c r="F49" s="904">
        <v>60.164835164835161</v>
      </c>
      <c r="G49" s="771"/>
    </row>
    <row customHeight="1" ht="11.25" r="50" spans="1:7" x14ac:dyDescent="0.2">
      <c r="A50" s="279" t="s">
        <v>106</v>
      </c>
      <c r="B50" s="787">
        <v>601.64835164835165</v>
      </c>
      <c r="C50" s="1079" t="s">
        <v>1232</v>
      </c>
      <c r="D50" s="1080" t="s">
        <v>1014</v>
      </c>
      <c r="E50" s="1080" t="s">
        <v>1014</v>
      </c>
      <c r="F50" s="904">
        <v>601.64835164835165</v>
      </c>
      <c r="G50" s="771"/>
    </row>
    <row customHeight="1" ht="11.25" r="51" spans="1:7" x14ac:dyDescent="0.2">
      <c r="A51" s="279" t="s">
        <v>153</v>
      </c>
      <c r="B51" s="787">
        <v>2.9498525073746312E-3</v>
      </c>
      <c r="C51" s="1079" t="s">
        <v>1447</v>
      </c>
      <c r="D51" s="1080">
        <v>1.0672358591248666E-2</v>
      </c>
      <c r="E51" s="1080">
        <v>2.9498525073746312E-3</v>
      </c>
      <c r="F51" s="904" t="s">
        <v>1014</v>
      </c>
      <c r="G51" s="771"/>
    </row>
    <row customHeight="1" ht="11.25" r="52" spans="1:7" x14ac:dyDescent="0.2">
      <c r="A52" s="279" t="s">
        <v>401</v>
      </c>
      <c r="B52" s="787">
        <v>3.3377226672519112E-4</v>
      </c>
      <c r="C52" s="1079" t="s">
        <v>1447</v>
      </c>
      <c r="D52" s="1080">
        <v>9.2698883549884698E-4</v>
      </c>
      <c r="E52" s="1080">
        <v>3.3377226672519112E-4</v>
      </c>
      <c r="F52" s="904">
        <v>0.37784679089026912</v>
      </c>
      <c r="G52" s="771"/>
    </row>
    <row customHeight="1" ht="11.25" r="53" spans="1:7" x14ac:dyDescent="0.2">
      <c r="A53" s="279" t="s">
        <v>154</v>
      </c>
      <c r="B53" s="787">
        <v>0.2075585428821636</v>
      </c>
      <c r="C53" s="1079" t="s">
        <v>1445</v>
      </c>
      <c r="D53" s="1080">
        <v>0.2075585428821636</v>
      </c>
      <c r="E53" s="1080" t="s">
        <v>1014</v>
      </c>
      <c r="F53" s="904">
        <v>117.83696529459242</v>
      </c>
      <c r="G53" s="771"/>
    </row>
    <row customHeight="1" ht="11.25" r="54" spans="1:7" x14ac:dyDescent="0.2">
      <c r="A54" s="279" t="s">
        <v>528</v>
      </c>
      <c r="B54" s="787">
        <v>7.5459995865205711E-3</v>
      </c>
      <c r="C54" s="1079" t="s">
        <v>1445</v>
      </c>
      <c r="D54" s="1080">
        <v>7.5459995865205711E-3</v>
      </c>
      <c r="E54" s="1080" t="s">
        <v>1014</v>
      </c>
      <c r="F54" s="904">
        <v>17.003105590062113</v>
      </c>
      <c r="G54" s="771"/>
    </row>
    <row customHeight="1" ht="11.25" r="55" spans="1:7" x14ac:dyDescent="0.2">
      <c r="A55" s="279" t="s">
        <v>155</v>
      </c>
      <c r="B55" s="787">
        <v>338.83445074780815</v>
      </c>
      <c r="C55" s="1079" t="s">
        <v>1232</v>
      </c>
      <c r="D55" s="1080" t="s">
        <v>1014</v>
      </c>
      <c r="E55" s="1080" t="s">
        <v>1014</v>
      </c>
      <c r="F55" s="904">
        <v>338.83445074780815</v>
      </c>
      <c r="G55" s="771"/>
    </row>
    <row customHeight="1" ht="11.25" r="56" spans="1:7" x14ac:dyDescent="0.2">
      <c r="A56" s="279" t="s">
        <v>235</v>
      </c>
      <c r="B56" s="787">
        <v>176.7554479418886</v>
      </c>
      <c r="C56" s="1079" t="s">
        <v>1232</v>
      </c>
      <c r="D56" s="1080" t="s">
        <v>1014</v>
      </c>
      <c r="E56" s="1080" t="s">
        <v>1014</v>
      </c>
      <c r="F56" s="904">
        <v>176.7554479418886</v>
      </c>
      <c r="G56" s="771"/>
    </row>
    <row customHeight="1" ht="11.25" r="57" spans="1:7" x14ac:dyDescent="0.2">
      <c r="A57" s="279" t="s">
        <v>236</v>
      </c>
      <c r="B57" s="787">
        <v>0.49304402680538539</v>
      </c>
      <c r="C57" s="1079" t="s">
        <v>1445</v>
      </c>
      <c r="D57" s="1080">
        <v>0.49304402680538539</v>
      </c>
      <c r="E57" s="1080" t="s">
        <v>1014</v>
      </c>
      <c r="F57" s="904">
        <v>762.40208877284601</v>
      </c>
      <c r="G57" s="771"/>
    </row>
    <row customHeight="1" ht="11.25" r="58" spans="1:7" x14ac:dyDescent="0.2">
      <c r="A58" s="279" t="s">
        <v>237</v>
      </c>
      <c r="B58" s="787">
        <v>0.17312937270247838</v>
      </c>
      <c r="C58" s="1079" t="s">
        <v>1445</v>
      </c>
      <c r="D58" s="1080">
        <v>0.17312937270247838</v>
      </c>
      <c r="E58" s="1080" t="s">
        <v>1014</v>
      </c>
      <c r="F58" s="904" t="s">
        <v>1014</v>
      </c>
      <c r="G58" s="771"/>
    </row>
    <row customHeight="1" ht="11.25" r="59" spans="1:7" x14ac:dyDescent="0.2">
      <c r="A59" s="279" t="s">
        <v>375</v>
      </c>
      <c r="B59" s="787">
        <v>0.32461757381714695</v>
      </c>
      <c r="C59" s="1079" t="s">
        <v>1445</v>
      </c>
      <c r="D59" s="1080">
        <v>0.32461757381714695</v>
      </c>
      <c r="E59" s="1080" t="s">
        <v>1014</v>
      </c>
      <c r="F59" s="904" t="s">
        <v>1014</v>
      </c>
      <c r="G59" s="771"/>
    </row>
    <row customHeight="1" ht="11.25" r="60" spans="1:7" x14ac:dyDescent="0.2">
      <c r="A60" s="279" t="s">
        <v>376</v>
      </c>
      <c r="B60" s="787">
        <v>4.6214816596816873E-2</v>
      </c>
      <c r="C60" s="1079" t="s">
        <v>1445</v>
      </c>
      <c r="D60" s="1080">
        <v>4.6214816596816873E-2</v>
      </c>
      <c r="E60" s="1080" t="s">
        <v>1014</v>
      </c>
      <c r="F60" s="904" t="s">
        <v>1014</v>
      </c>
      <c r="G60" s="771"/>
    </row>
    <row customHeight="1" ht="11.25" r="61" spans="1:7" x14ac:dyDescent="0.2">
      <c r="A61" s="279" t="s">
        <v>377</v>
      </c>
      <c r="B61" s="787">
        <v>0.22914181681210372</v>
      </c>
      <c r="C61" s="1079" t="s">
        <v>1445</v>
      </c>
      <c r="D61" s="1080">
        <v>0.22914181681210372</v>
      </c>
      <c r="E61" s="1080" t="s">
        <v>1014</v>
      </c>
      <c r="F61" s="904">
        <v>10.027472527472527</v>
      </c>
      <c r="G61" s="771"/>
    </row>
    <row customHeight="1" ht="11.25" r="62" spans="1:7" x14ac:dyDescent="0.2">
      <c r="A62" s="279" t="s">
        <v>244</v>
      </c>
      <c r="B62" s="787">
        <v>2.7925587871878932</v>
      </c>
      <c r="C62" s="1079" t="s">
        <v>1445</v>
      </c>
      <c r="D62" s="1080">
        <v>2.7925587871878932</v>
      </c>
      <c r="E62" s="1080" t="s">
        <v>1014</v>
      </c>
      <c r="F62" s="904">
        <v>1178.3696529459244</v>
      </c>
      <c r="G62" s="771"/>
    </row>
    <row customHeight="1" ht="11.25" r="63" spans="1:7" x14ac:dyDescent="0.2">
      <c r="A63" s="279" t="s">
        <v>245</v>
      </c>
      <c r="B63" s="787">
        <v>0.17246796939047931</v>
      </c>
      <c r="C63" s="1079" t="s">
        <v>1445</v>
      </c>
      <c r="D63" s="1080">
        <v>0.17246796939047931</v>
      </c>
      <c r="E63" s="1080" t="s">
        <v>1014</v>
      </c>
      <c r="F63" s="904">
        <v>13.020214030915577</v>
      </c>
      <c r="G63" s="771"/>
    </row>
    <row customHeight="1" ht="11.25" r="64" spans="1:7" x14ac:dyDescent="0.2">
      <c r="A64" s="279" t="s">
        <v>307</v>
      </c>
      <c r="B64" s="787">
        <v>294.59241323648109</v>
      </c>
      <c r="C64" s="1079" t="s">
        <v>1232</v>
      </c>
      <c r="D64" s="1080" t="s">
        <v>1014</v>
      </c>
      <c r="E64" s="1080" t="s">
        <v>1014</v>
      </c>
      <c r="F64" s="904">
        <v>294.59241323648109</v>
      </c>
      <c r="G64" s="771"/>
    </row>
    <row customHeight="1" ht="11.25" r="65" spans="1:7" x14ac:dyDescent="0.2">
      <c r="A65" s="279" t="s">
        <v>308</v>
      </c>
      <c r="B65" s="787">
        <v>11.78369652945924</v>
      </c>
      <c r="C65" s="1079" t="s">
        <v>1232</v>
      </c>
      <c r="D65" s="1080" t="s">
        <v>1014</v>
      </c>
      <c r="E65" s="1080" t="s">
        <v>1014</v>
      </c>
      <c r="F65" s="904">
        <v>11.78369652945924</v>
      </c>
      <c r="G65" s="771"/>
    </row>
    <row customHeight="1" ht="11.25" r="66" spans="1:7" x14ac:dyDescent="0.2">
      <c r="A66" s="279" t="s">
        <v>238</v>
      </c>
      <c r="B66" s="787">
        <v>117.83696529459242</v>
      </c>
      <c r="C66" s="1079" t="s">
        <v>1232</v>
      </c>
      <c r="D66" s="1080" t="s">
        <v>1014</v>
      </c>
      <c r="E66" s="1080" t="s">
        <v>1014</v>
      </c>
      <c r="F66" s="904">
        <v>117.83696529459242</v>
      </c>
      <c r="G66" s="771"/>
    </row>
    <row customHeight="1" ht="11.25" r="67" spans="1:7" x14ac:dyDescent="0.2">
      <c r="A67" s="279" t="s">
        <v>1002</v>
      </c>
      <c r="B67" s="787">
        <v>60.164835164835161</v>
      </c>
      <c r="C67" s="1079" t="s">
        <v>1232</v>
      </c>
      <c r="D67" s="1080" t="s">
        <v>1014</v>
      </c>
      <c r="E67" s="1080" t="s">
        <v>1014</v>
      </c>
      <c r="F67" s="904">
        <v>60.164835164835161</v>
      </c>
      <c r="G67" s="771"/>
    </row>
    <row customHeight="1" ht="11.25" r="68" spans="1:7" x14ac:dyDescent="0.2">
      <c r="A68" s="279" t="s">
        <v>107</v>
      </c>
      <c r="B68" s="787">
        <v>200.54945054945054</v>
      </c>
      <c r="C68" s="1079" t="s">
        <v>1232</v>
      </c>
      <c r="D68" s="1080" t="s">
        <v>1014</v>
      </c>
      <c r="E68" s="1080" t="s">
        <v>1014</v>
      </c>
      <c r="F68" s="904">
        <v>200.54945054945054</v>
      </c>
      <c r="G68" s="771"/>
    </row>
    <row customHeight="1" ht="11.25" r="69" spans="1:7" x14ac:dyDescent="0.2">
      <c r="A69" s="279" t="s">
        <v>1003</v>
      </c>
      <c r="B69" s="787">
        <v>0.44585053624215182</v>
      </c>
      <c r="C69" s="1079" t="s">
        <v>1445</v>
      </c>
      <c r="D69" s="1080">
        <v>0.44585053624215182</v>
      </c>
      <c r="E69" s="1080" t="s">
        <v>1014</v>
      </c>
      <c r="F69" s="904">
        <v>8.3044720277068542</v>
      </c>
      <c r="G69" s="771"/>
    </row>
    <row customHeight="1" ht="11.25" r="70" spans="1:7" x14ac:dyDescent="0.2">
      <c r="A70" s="279" t="s">
        <v>309</v>
      </c>
      <c r="B70" s="787">
        <v>0.50102951269732321</v>
      </c>
      <c r="C70" s="1079" t="s">
        <v>1445</v>
      </c>
      <c r="D70" s="1080">
        <v>0.50102951269732321</v>
      </c>
      <c r="E70" s="1080" t="s">
        <v>1014</v>
      </c>
      <c r="F70" s="904">
        <v>39.009618810117566</v>
      </c>
      <c r="G70" s="771"/>
    </row>
    <row customHeight="1" ht="11.25" r="71" spans="1:7" x14ac:dyDescent="0.2">
      <c r="A71" s="279" t="s">
        <v>1004</v>
      </c>
      <c r="B71" s="787">
        <v>1.1129745388016466E-2</v>
      </c>
      <c r="C71" s="1079" t="s">
        <v>1445</v>
      </c>
      <c r="D71" s="1080">
        <v>1.1129745388016466E-2</v>
      </c>
      <c r="E71" s="1080" t="s">
        <v>1014</v>
      </c>
      <c r="F71" s="904">
        <v>1.6043956043956045</v>
      </c>
      <c r="G71" s="771"/>
    </row>
    <row customHeight="1" ht="11.25" r="72" spans="1:7" x14ac:dyDescent="0.2">
      <c r="A72" s="279" t="s">
        <v>1005</v>
      </c>
      <c r="B72" s="787">
        <v>16043.956043956045</v>
      </c>
      <c r="C72" s="1079" t="s">
        <v>1232</v>
      </c>
      <c r="D72" s="1080" t="s">
        <v>1014</v>
      </c>
      <c r="E72" s="1080" t="s">
        <v>1014</v>
      </c>
      <c r="F72" s="904">
        <v>16043.956043956045</v>
      </c>
      <c r="G72" s="771"/>
    </row>
    <row customHeight="1" ht="11.25" r="73" spans="1:7" x14ac:dyDescent="0.2">
      <c r="A73" s="279" t="s">
        <v>1007</v>
      </c>
      <c r="B73" s="787">
        <v>401.09890109890108</v>
      </c>
      <c r="C73" s="1079" t="s">
        <v>1232</v>
      </c>
      <c r="D73" s="1080" t="s">
        <v>1014</v>
      </c>
      <c r="E73" s="1080" t="s">
        <v>1014</v>
      </c>
      <c r="F73" s="904">
        <v>401.09890109890108</v>
      </c>
      <c r="G73" s="771"/>
    </row>
    <row customHeight="1" ht="11.25" r="74" spans="1:7" x14ac:dyDescent="0.2">
      <c r="A74" s="279" t="s">
        <v>1006</v>
      </c>
      <c r="B74" s="787">
        <v>200549.45054945053</v>
      </c>
      <c r="C74" s="1079" t="s">
        <v>1232</v>
      </c>
      <c r="D74" s="1080" t="s">
        <v>1014</v>
      </c>
      <c r="E74" s="1080" t="s">
        <v>1014</v>
      </c>
      <c r="F74" s="904">
        <v>200549.45054945053</v>
      </c>
      <c r="G74" s="771"/>
    </row>
    <row customHeight="1" ht="11.25" r="75" spans="1:7" x14ac:dyDescent="0.2">
      <c r="A75" s="305" t="s">
        <v>108</v>
      </c>
      <c r="B75" s="787">
        <v>2.0054945054945055</v>
      </c>
      <c r="C75" s="1079" t="s">
        <v>1232</v>
      </c>
      <c r="D75" s="1080" t="s">
        <v>1014</v>
      </c>
      <c r="E75" s="1080" t="s">
        <v>1014</v>
      </c>
      <c r="F75" s="904">
        <v>2.0054945054945055</v>
      </c>
      <c r="G75" s="771"/>
    </row>
    <row customHeight="1" ht="11.25" r="76" spans="1:7" x14ac:dyDescent="0.2">
      <c r="A76" s="279" t="s">
        <v>310</v>
      </c>
      <c r="B76" s="787">
        <v>40.109890109890109</v>
      </c>
      <c r="C76" s="1079" t="s">
        <v>1232</v>
      </c>
      <c r="D76" s="1080" t="s">
        <v>1014</v>
      </c>
      <c r="E76" s="1080" t="s">
        <v>1014</v>
      </c>
      <c r="F76" s="904">
        <v>40.109890109890109</v>
      </c>
      <c r="G76" s="771"/>
    </row>
    <row customHeight="1" ht="11.25" r="77" spans="1:7" x14ac:dyDescent="0.2">
      <c r="A77" s="305" t="s">
        <v>109</v>
      </c>
      <c r="B77" s="787">
        <v>0.25131683134230731</v>
      </c>
      <c r="C77" s="1079" t="s">
        <v>1445</v>
      </c>
      <c r="D77" s="1080">
        <v>0.25131683134230731</v>
      </c>
      <c r="E77" s="1080" t="s">
        <v>1014</v>
      </c>
      <c r="F77" s="904">
        <v>40.109890109890109</v>
      </c>
      <c r="G77" s="771"/>
    </row>
    <row customHeight="1" ht="11.25" r="78" spans="1:7" x14ac:dyDescent="0.2">
      <c r="A78" s="305" t="s">
        <v>110</v>
      </c>
      <c r="B78" s="787">
        <v>5.1938811810743515E-2</v>
      </c>
      <c r="C78" s="1079" t="s">
        <v>1445</v>
      </c>
      <c r="D78" s="1080">
        <v>5.1938811810743515E-2</v>
      </c>
      <c r="E78" s="1080" t="s">
        <v>1014</v>
      </c>
      <c r="F78" s="904">
        <v>6.0164835164835164</v>
      </c>
      <c r="G78" s="771"/>
    </row>
    <row customHeight="1" ht="11.25" r="79" spans="1:7" x14ac:dyDescent="0.2">
      <c r="A79" s="279" t="s">
        <v>402</v>
      </c>
      <c r="B79" s="787">
        <v>0.45998739760554502</v>
      </c>
      <c r="C79" s="1079" t="s">
        <v>1445</v>
      </c>
      <c r="D79" s="1080">
        <v>0.45998739760554502</v>
      </c>
      <c r="E79" s="1080" t="s">
        <v>1014</v>
      </c>
      <c r="F79" s="904">
        <v>56.677018633540364</v>
      </c>
      <c r="G79" s="771"/>
    </row>
    <row customHeight="1" ht="11.25" r="80" spans="1:7" x14ac:dyDescent="0.2">
      <c r="A80" s="279" t="s">
        <v>635</v>
      </c>
      <c r="B80" s="787">
        <v>1.1854305711177148E-7</v>
      </c>
      <c r="C80" s="1079" t="s">
        <v>1445</v>
      </c>
      <c r="D80" s="1080">
        <v>1.1854305711177148E-7</v>
      </c>
      <c r="E80" s="1080" t="s">
        <v>1014</v>
      </c>
      <c r="F80" s="904">
        <v>1.944309927360775E-5</v>
      </c>
      <c r="G80" s="771"/>
    </row>
    <row customHeight="1" ht="11.25" r="81" spans="1:7" x14ac:dyDescent="0.2">
      <c r="A81" s="279" t="s">
        <v>111</v>
      </c>
      <c r="B81" s="787">
        <v>40.109890109890109</v>
      </c>
      <c r="C81" s="1079" t="s">
        <v>1232</v>
      </c>
      <c r="D81" s="1080" t="s">
        <v>1014</v>
      </c>
      <c r="E81" s="1080" t="s">
        <v>1014</v>
      </c>
      <c r="F81" s="904">
        <v>40.109890109890109</v>
      </c>
      <c r="G81" s="771"/>
    </row>
    <row customHeight="1" ht="11.25" r="82" spans="1:7" x14ac:dyDescent="0.2">
      <c r="A82" s="279" t="s">
        <v>384</v>
      </c>
      <c r="B82" s="787">
        <v>120.32967032967032</v>
      </c>
      <c r="C82" s="1079" t="s">
        <v>1232</v>
      </c>
      <c r="D82" s="1080" t="s">
        <v>1014</v>
      </c>
      <c r="E82" s="1080" t="s">
        <v>1014</v>
      </c>
      <c r="F82" s="904">
        <v>120.32967032967032</v>
      </c>
      <c r="G82" s="771"/>
    </row>
    <row customHeight="1" ht="11.25" r="83" spans="1:7" x14ac:dyDescent="0.2">
      <c r="A83" s="279" t="s">
        <v>350</v>
      </c>
      <c r="B83" s="787">
        <v>6.0164835164835164</v>
      </c>
      <c r="C83" s="1079" t="s">
        <v>1232</v>
      </c>
      <c r="D83" s="1080" t="s">
        <v>1014</v>
      </c>
      <c r="E83" s="1080" t="s">
        <v>1014</v>
      </c>
      <c r="F83" s="904">
        <v>6.0164835164835164</v>
      </c>
      <c r="G83" s="771"/>
    </row>
    <row customHeight="1" ht="11.25" r="84" spans="1:7" x14ac:dyDescent="0.2">
      <c r="A84" s="279" t="s">
        <v>36</v>
      </c>
      <c r="B84" s="787" t="s">
        <v>1014</v>
      </c>
      <c r="C84" s="1079" t="s">
        <v>1014</v>
      </c>
      <c r="D84" s="1080" t="s">
        <v>1014</v>
      </c>
      <c r="E84" s="1080" t="s">
        <v>1014</v>
      </c>
      <c r="F84" s="904" t="s">
        <v>1014</v>
      </c>
      <c r="G84" s="771"/>
    </row>
    <row customHeight="1" ht="11.25" r="85" spans="1:7" x14ac:dyDescent="0.2">
      <c r="A85" s="279" t="s">
        <v>351</v>
      </c>
      <c r="B85" s="787">
        <v>1.7053285677576095</v>
      </c>
      <c r="C85" s="1079" t="s">
        <v>1445</v>
      </c>
      <c r="D85" s="1080">
        <v>1.7053285677576095</v>
      </c>
      <c r="E85" s="1080" t="s">
        <v>1014</v>
      </c>
      <c r="F85" s="904">
        <v>1022.4089635854343</v>
      </c>
      <c r="G85" s="771"/>
    </row>
    <row customHeight="1" ht="11.25" r="86" spans="1:7" x14ac:dyDescent="0.2">
      <c r="A86" s="279" t="s">
        <v>352</v>
      </c>
      <c r="B86" s="787">
        <v>802.19780219780216</v>
      </c>
      <c r="C86" s="1079" t="s">
        <v>1232</v>
      </c>
      <c r="D86" s="1080" t="s">
        <v>1014</v>
      </c>
      <c r="E86" s="1080" t="s">
        <v>1014</v>
      </c>
      <c r="F86" s="904">
        <v>802.19780219780216</v>
      </c>
      <c r="G86" s="771"/>
    </row>
    <row customHeight="1" ht="11.25" r="87" spans="1:7" x14ac:dyDescent="0.2">
      <c r="A87" s="279" t="s">
        <v>353</v>
      </c>
      <c r="B87" s="787">
        <v>235.67393058918483</v>
      </c>
      <c r="C87" s="1079" t="s">
        <v>1232</v>
      </c>
      <c r="D87" s="1080" t="s">
        <v>1014</v>
      </c>
      <c r="E87" s="1080" t="s">
        <v>1014</v>
      </c>
      <c r="F87" s="904">
        <v>235.67393058918483</v>
      </c>
      <c r="G87" s="771"/>
    </row>
    <row customHeight="1" ht="11.25" r="88" spans="1:7" x14ac:dyDescent="0.2">
      <c r="A88" s="279" t="s">
        <v>112</v>
      </c>
      <c r="B88" s="787">
        <v>2005.4945054945056</v>
      </c>
      <c r="C88" s="1079" t="s">
        <v>1232</v>
      </c>
      <c r="D88" s="1080" t="s">
        <v>1014</v>
      </c>
      <c r="E88" s="1080" t="s">
        <v>1014</v>
      </c>
      <c r="F88" s="904">
        <v>2005.4945054945056</v>
      </c>
      <c r="G88" s="771"/>
    </row>
    <row customHeight="1" ht="11.25" r="89" spans="1:7" x14ac:dyDescent="0.2">
      <c r="A89" s="279" t="s">
        <v>354</v>
      </c>
      <c r="B89" s="787">
        <v>3.4570122889683425E-3</v>
      </c>
      <c r="C89" s="1079" t="s">
        <v>1445</v>
      </c>
      <c r="D89" s="1080">
        <v>3.4570122889683425E-3</v>
      </c>
      <c r="E89" s="1080" t="s">
        <v>1014</v>
      </c>
      <c r="F89" s="904">
        <v>10.027472527472527</v>
      </c>
      <c r="G89" s="771"/>
    </row>
    <row customHeight="1" ht="11.25" r="90" spans="1:7" x14ac:dyDescent="0.2">
      <c r="A90" s="279" t="s">
        <v>355</v>
      </c>
      <c r="B90" s="787">
        <v>1.7246796939047928E-3</v>
      </c>
      <c r="C90" s="1079" t="s">
        <v>1445</v>
      </c>
      <c r="D90" s="1080">
        <v>1.7246796939047928E-3</v>
      </c>
      <c r="E90" s="1080" t="s">
        <v>1014</v>
      </c>
      <c r="F90" s="904">
        <v>0.26071428571428573</v>
      </c>
      <c r="G90" s="771"/>
    </row>
    <row customHeight="1" ht="11.25" r="91" spans="1:7" x14ac:dyDescent="0.2">
      <c r="A91" s="279" t="s">
        <v>385</v>
      </c>
      <c r="B91" s="787">
        <v>9.7604021820515557E-3</v>
      </c>
      <c r="C91" s="1079" t="s">
        <v>1445</v>
      </c>
      <c r="D91" s="1080">
        <v>9.7604021820515557E-3</v>
      </c>
      <c r="E91" s="1080" t="s">
        <v>1014</v>
      </c>
      <c r="F91" s="904">
        <v>16.043956043956044</v>
      </c>
      <c r="G91" s="771"/>
    </row>
    <row customHeight="1" ht="11.25" r="92" spans="1:7" x14ac:dyDescent="0.2">
      <c r="A92" s="279" t="s">
        <v>356</v>
      </c>
      <c r="B92" s="787">
        <v>0.20329391844850539</v>
      </c>
      <c r="C92" s="1079" t="s">
        <v>1445</v>
      </c>
      <c r="D92" s="1080">
        <v>0.20329391844850539</v>
      </c>
      <c r="E92" s="1080" t="s">
        <v>1014</v>
      </c>
      <c r="F92" s="904">
        <v>20.054945054945055</v>
      </c>
      <c r="G92" s="771"/>
    </row>
    <row customHeight="1" ht="11.25" r="93" spans="1:7" x14ac:dyDescent="0.2">
      <c r="A93" s="279" t="s">
        <v>378</v>
      </c>
      <c r="B93" s="787">
        <v>7.0825652469195699E-2</v>
      </c>
      <c r="C93" s="1079" t="s">
        <v>1445</v>
      </c>
      <c r="D93" s="1080">
        <v>7.0825652469195699E-2</v>
      </c>
      <c r="E93" s="1080" t="s">
        <v>1014</v>
      </c>
      <c r="F93" s="904">
        <v>6.0164835164835164</v>
      </c>
      <c r="G93" s="771"/>
    </row>
    <row customHeight="1" ht="11.25" r="94" spans="1:7" x14ac:dyDescent="0.2">
      <c r="A94" s="279" t="s">
        <v>357</v>
      </c>
      <c r="B94" s="787">
        <v>0.40447695035460995</v>
      </c>
      <c r="C94" s="1079" t="s">
        <v>1445</v>
      </c>
      <c r="D94" s="1080">
        <v>0.40447695035460995</v>
      </c>
      <c r="E94" s="1080" t="s">
        <v>1014</v>
      </c>
      <c r="F94" s="904">
        <v>11.465968586387435</v>
      </c>
      <c r="G94" s="771"/>
    </row>
    <row customHeight="1" ht="11.25" r="95" spans="1:7" x14ac:dyDescent="0.2">
      <c r="A95" s="279" t="s">
        <v>113</v>
      </c>
      <c r="B95" s="787">
        <v>661.81318681318692</v>
      </c>
      <c r="C95" s="1079" t="s">
        <v>1232</v>
      </c>
      <c r="D95" s="1080" t="s">
        <v>1014</v>
      </c>
      <c r="E95" s="1080" t="s">
        <v>1014</v>
      </c>
      <c r="F95" s="904">
        <v>661.81318681318692</v>
      </c>
      <c r="G95" s="771"/>
    </row>
    <row customHeight="1" ht="11.25" r="96" spans="1:7" x14ac:dyDescent="0.2">
      <c r="A96" s="279" t="s">
        <v>358</v>
      </c>
      <c r="B96" s="787">
        <v>2.9498525073746312E-2</v>
      </c>
      <c r="C96" s="1079" t="s">
        <v>1447</v>
      </c>
      <c r="D96" s="1080">
        <v>0.10672358591248667</v>
      </c>
      <c r="E96" s="1080">
        <v>2.9498525073746312E-2</v>
      </c>
      <c r="F96" s="904" t="s">
        <v>1014</v>
      </c>
      <c r="G96" s="771"/>
    </row>
    <row customHeight="1" ht="11.25" r="97" spans="1:7" x14ac:dyDescent="0.2">
      <c r="A97" s="279" t="s">
        <v>114</v>
      </c>
      <c r="B97" s="787">
        <v>82.008650227489753</v>
      </c>
      <c r="C97" s="1079" t="s">
        <v>1445</v>
      </c>
      <c r="D97" s="1080">
        <v>82.008650227489753</v>
      </c>
      <c r="E97" s="1080" t="s">
        <v>1014</v>
      </c>
      <c r="F97" s="904">
        <v>4010.9890109890111</v>
      </c>
      <c r="G97" s="771"/>
    </row>
    <row customHeight="1" ht="11.25" r="98" spans="1:7" x14ac:dyDescent="0.2">
      <c r="A98" s="279" t="s">
        <v>359</v>
      </c>
      <c r="B98" s="787" t="s">
        <v>1014</v>
      </c>
      <c r="C98" s="1079" t="s">
        <v>1014</v>
      </c>
      <c r="D98" s="1080" t="s">
        <v>1014</v>
      </c>
      <c r="E98" s="1080" t="s">
        <v>1014</v>
      </c>
      <c r="F98" s="904" t="s">
        <v>1014</v>
      </c>
      <c r="G98" s="771"/>
    </row>
    <row customHeight="1" ht="11.25" r="99" spans="1:7" x14ac:dyDescent="0.2">
      <c r="A99" s="279" t="s">
        <v>360</v>
      </c>
      <c r="B99" s="787">
        <v>6.0164835164835164</v>
      </c>
      <c r="C99" s="1079" t="s">
        <v>1232</v>
      </c>
      <c r="D99" s="1080" t="s">
        <v>1014</v>
      </c>
      <c r="E99" s="1080" t="s">
        <v>1014</v>
      </c>
      <c r="F99" s="904">
        <v>6.0164835164835164</v>
      </c>
      <c r="G99" s="771"/>
    </row>
    <row customHeight="1" ht="11.25" r="100" spans="1:7" x14ac:dyDescent="0.2">
      <c r="A100" s="279" t="s">
        <v>361</v>
      </c>
      <c r="B100" s="787">
        <v>100.27472527472527</v>
      </c>
      <c r="C100" s="1079" t="s">
        <v>1232</v>
      </c>
      <c r="D100" s="1080" t="s">
        <v>1014</v>
      </c>
      <c r="E100" s="1080" t="s">
        <v>1014</v>
      </c>
      <c r="F100" s="904">
        <v>100.27472527472527</v>
      </c>
      <c r="G100" s="771"/>
    </row>
    <row customHeight="1" ht="11.25" r="101" spans="1:7" x14ac:dyDescent="0.2">
      <c r="A101" s="279" t="s">
        <v>363</v>
      </c>
      <c r="B101" s="787">
        <v>5586.7346938775509</v>
      </c>
      <c r="C101" s="1079" t="s">
        <v>1232</v>
      </c>
      <c r="D101" s="1080" t="s">
        <v>1014</v>
      </c>
      <c r="E101" s="1080" t="s">
        <v>1014</v>
      </c>
      <c r="F101" s="904">
        <v>5586.7346938775509</v>
      </c>
      <c r="G101" s="771"/>
    </row>
    <row customHeight="1" ht="11.25" r="102" spans="1:7" x14ac:dyDescent="0.2">
      <c r="A102" s="279" t="s">
        <v>364</v>
      </c>
      <c r="B102" s="787">
        <v>6257.1428571428587</v>
      </c>
      <c r="C102" s="1079" t="s">
        <v>1232</v>
      </c>
      <c r="D102" s="1080" t="s">
        <v>1014</v>
      </c>
      <c r="E102" s="1080" t="s">
        <v>1014</v>
      </c>
      <c r="F102" s="904">
        <v>6257.1428571428587</v>
      </c>
      <c r="G102" s="771"/>
    </row>
    <row customHeight="1" ht="11.25" r="103" spans="1:7" x14ac:dyDescent="0.2">
      <c r="A103" s="279" t="s">
        <v>365</v>
      </c>
      <c r="B103" s="787">
        <v>2.0054945054945055</v>
      </c>
      <c r="C103" s="1079" t="s">
        <v>1232</v>
      </c>
      <c r="D103" s="1080" t="s">
        <v>1014</v>
      </c>
      <c r="E103" s="1080" t="s">
        <v>1014</v>
      </c>
      <c r="F103" s="904">
        <v>2.0054945054945055</v>
      </c>
      <c r="G103" s="771"/>
    </row>
    <row customHeight="1" ht="11.25" r="104" spans="1:7" x14ac:dyDescent="0.2">
      <c r="A104" s="279" t="s">
        <v>366</v>
      </c>
      <c r="B104" s="787">
        <v>14.408084316898904</v>
      </c>
      <c r="C104" s="1079" t="s">
        <v>1445</v>
      </c>
      <c r="D104" s="1080">
        <v>14.408084316898904</v>
      </c>
      <c r="E104" s="1080" t="s">
        <v>1014</v>
      </c>
      <c r="F104" s="904">
        <v>6257.1428571428587</v>
      </c>
      <c r="G104" s="771"/>
    </row>
    <row customHeight="1" ht="11.25" r="105" spans="1:7" x14ac:dyDescent="0.2">
      <c r="A105" s="279" t="s">
        <v>362</v>
      </c>
      <c r="B105" s="787">
        <v>10.224089635854343</v>
      </c>
      <c r="C105" s="1079" t="s">
        <v>1447</v>
      </c>
      <c r="D105" s="1080">
        <v>36.427145708582835</v>
      </c>
      <c r="E105" s="1080">
        <v>10.224089635854343</v>
      </c>
      <c r="F105" s="904">
        <v>109.77443609022556</v>
      </c>
      <c r="G105" s="771"/>
    </row>
    <row customHeight="1" ht="11.25" r="106" spans="1:7" x14ac:dyDescent="0.2">
      <c r="A106" s="279" t="s">
        <v>631</v>
      </c>
      <c r="B106" s="787">
        <v>6.0120405524488776</v>
      </c>
      <c r="C106" s="1079" t="s">
        <v>1445</v>
      </c>
      <c r="D106" s="1080">
        <v>6.0120405524488776</v>
      </c>
      <c r="E106" s="1080" t="s">
        <v>1014</v>
      </c>
      <c r="F106" s="904">
        <v>412.4293785310735</v>
      </c>
      <c r="G106" s="771"/>
    </row>
    <row customHeight="1" ht="11.25" r="107" spans="1:7" x14ac:dyDescent="0.2">
      <c r="A107" s="279" t="s">
        <v>632</v>
      </c>
      <c r="B107" s="787">
        <v>23.56739305891848</v>
      </c>
      <c r="C107" s="1079" t="s">
        <v>1232</v>
      </c>
      <c r="D107" s="1080" t="s">
        <v>1014</v>
      </c>
      <c r="E107" s="1080" t="s">
        <v>1014</v>
      </c>
      <c r="F107" s="904">
        <v>23.56739305891848</v>
      </c>
      <c r="G107" s="771"/>
    </row>
    <row customHeight="1" ht="11.25" r="108" spans="1:7" x14ac:dyDescent="0.2">
      <c r="A108" s="279" t="s">
        <v>506</v>
      </c>
      <c r="B108" s="787">
        <v>100.27472527472527</v>
      </c>
      <c r="C108" s="1079" t="s">
        <v>1232</v>
      </c>
      <c r="D108" s="1080" t="s">
        <v>1014</v>
      </c>
      <c r="E108" s="1080" t="s">
        <v>1014</v>
      </c>
      <c r="F108" s="904">
        <v>100.27472527472527</v>
      </c>
      <c r="G108" s="771"/>
    </row>
    <row customHeight="1" ht="11.25" r="109" spans="1:7" x14ac:dyDescent="0.2">
      <c r="A109" s="279" t="s">
        <v>507</v>
      </c>
      <c r="B109" s="787">
        <v>0.16515837104072398</v>
      </c>
      <c r="C109" s="1079" t="s">
        <v>1445</v>
      </c>
      <c r="D109" s="1080">
        <v>0.16515837104072398</v>
      </c>
      <c r="E109" s="1080" t="s">
        <v>1014</v>
      </c>
      <c r="F109" s="904">
        <v>6.1610307770213248</v>
      </c>
      <c r="G109" s="771"/>
    </row>
    <row customHeight="1" ht="11.25" r="110" spans="1:7" x14ac:dyDescent="0.2">
      <c r="A110" s="279" t="s">
        <v>866</v>
      </c>
      <c r="B110" s="787">
        <v>401.09890109890108</v>
      </c>
      <c r="C110" s="1079" t="s">
        <v>1232</v>
      </c>
      <c r="D110" s="1080" t="s">
        <v>1014</v>
      </c>
      <c r="E110" s="1080" t="s">
        <v>1014</v>
      </c>
      <c r="F110" s="904">
        <v>401.09890109890108</v>
      </c>
      <c r="G110" s="771"/>
    </row>
    <row customHeight="1" ht="11.25" r="111" spans="1:7" x14ac:dyDescent="0.2">
      <c r="A111" s="305" t="s">
        <v>115</v>
      </c>
      <c r="B111" s="787">
        <v>0.14038461538461536</v>
      </c>
      <c r="C111" s="1079" t="s">
        <v>1445</v>
      </c>
      <c r="D111" s="1080">
        <v>0.14038461538461536</v>
      </c>
      <c r="E111" s="1080" t="s">
        <v>1014</v>
      </c>
      <c r="F111" s="904">
        <v>12.787076683534449</v>
      </c>
      <c r="G111" s="771"/>
    </row>
    <row customHeight="1" ht="11.25" r="112" spans="1:7" x14ac:dyDescent="0.2">
      <c r="A112" s="305" t="s">
        <v>116</v>
      </c>
      <c r="B112" s="787">
        <v>2.0054945054945055</v>
      </c>
      <c r="C112" s="1079" t="s">
        <v>1232</v>
      </c>
      <c r="D112" s="1080">
        <v>4.5828363362420745</v>
      </c>
      <c r="E112" s="1080" t="s">
        <v>1014</v>
      </c>
      <c r="F112" s="904">
        <v>2.0054945054945055</v>
      </c>
      <c r="G112" s="771"/>
    </row>
    <row customHeight="1" ht="11.25" r="113" spans="1:7" x14ac:dyDescent="0.2">
      <c r="A113" s="305" t="s">
        <v>117</v>
      </c>
      <c r="B113" s="787">
        <v>7.9249625464098819E-2</v>
      </c>
      <c r="C113" s="1079" t="s">
        <v>1445</v>
      </c>
      <c r="D113" s="1080">
        <v>7.9249625464098819E-2</v>
      </c>
      <c r="E113" s="1080" t="s">
        <v>1014</v>
      </c>
      <c r="F113" s="904">
        <v>5.3026634382566593</v>
      </c>
      <c r="G113" s="771"/>
    </row>
    <row customHeight="1" ht="11.25" r="114" spans="1:7" x14ac:dyDescent="0.2">
      <c r="A114" s="305" t="s">
        <v>118</v>
      </c>
      <c r="B114" s="787">
        <v>2.0054945054945055</v>
      </c>
      <c r="C114" s="1079" t="s">
        <v>1232</v>
      </c>
      <c r="D114" s="1080" t="s">
        <v>1014</v>
      </c>
      <c r="E114" s="1080" t="s">
        <v>1014</v>
      </c>
      <c r="F114" s="904">
        <v>2.0054945054945055</v>
      </c>
      <c r="G114" s="771"/>
    </row>
    <row customHeight="1" ht="11.25" r="115" spans="1:7" x14ac:dyDescent="0.2">
      <c r="A115" s="305" t="s">
        <v>119</v>
      </c>
      <c r="B115" s="787">
        <v>4.8692636072572038</v>
      </c>
      <c r="C115" s="1079" t="s">
        <v>1445</v>
      </c>
      <c r="D115" s="1080">
        <v>4.8692636072572038</v>
      </c>
      <c r="E115" s="1080" t="s">
        <v>1014</v>
      </c>
      <c r="F115" s="904">
        <v>80.219780219780219</v>
      </c>
      <c r="G115" s="771"/>
    </row>
    <row customHeight="1" ht="11.25" r="116" spans="1:7" x14ac:dyDescent="0.2">
      <c r="A116" s="279" t="s">
        <v>508</v>
      </c>
      <c r="B116" s="787">
        <v>0.19477054429028814</v>
      </c>
      <c r="C116" s="1079" t="s">
        <v>1445</v>
      </c>
      <c r="D116" s="1080">
        <v>0.19477054429028814</v>
      </c>
      <c r="E116" s="1080" t="s">
        <v>1014</v>
      </c>
      <c r="F116" s="904">
        <v>100.27472527472527</v>
      </c>
      <c r="G116" s="771"/>
    </row>
    <row customHeight="1" ht="11.25" r="117" spans="1:7" x14ac:dyDescent="0.2">
      <c r="A117" s="305" t="s">
        <v>120</v>
      </c>
      <c r="B117" s="787">
        <v>19.477054429028815</v>
      </c>
      <c r="C117" s="1079" t="s">
        <v>1445</v>
      </c>
      <c r="D117" s="1080">
        <v>19.477054429028815</v>
      </c>
      <c r="E117" s="1080" t="s">
        <v>1014</v>
      </c>
      <c r="F117" s="904">
        <v>40.109890109890109</v>
      </c>
      <c r="G117" s="771"/>
    </row>
    <row customHeight="1" ht="11.25" r="118" spans="1:7" x14ac:dyDescent="0.2">
      <c r="A118" s="279" t="s">
        <v>241</v>
      </c>
      <c r="B118" s="787">
        <v>14.038461538461538</v>
      </c>
      <c r="C118" s="1079" t="s">
        <v>1232</v>
      </c>
      <c r="D118" s="1080" t="s">
        <v>1014</v>
      </c>
      <c r="E118" s="1080" t="s">
        <v>1014</v>
      </c>
      <c r="F118" s="904">
        <v>14.038461538461538</v>
      </c>
      <c r="G118" s="771"/>
    </row>
    <row customHeight="1" ht="11.25" r="119" spans="1:7" x14ac:dyDescent="0.2">
      <c r="A119" s="279" t="s">
        <v>509</v>
      </c>
      <c r="B119" s="787">
        <v>235.67393058918483</v>
      </c>
      <c r="C119" s="1079" t="s">
        <v>1232</v>
      </c>
      <c r="D119" s="1080" t="s">
        <v>1014</v>
      </c>
      <c r="E119" s="1080" t="s">
        <v>1014</v>
      </c>
      <c r="F119" s="904">
        <v>235.67393058918483</v>
      </c>
      <c r="G119" s="771"/>
    </row>
    <row customHeight="1" ht="11.25" r="120" spans="1:7" x14ac:dyDescent="0.2">
      <c r="A120" s="279" t="s">
        <v>510</v>
      </c>
      <c r="B120" s="787">
        <v>6016.4835164835167</v>
      </c>
      <c r="C120" s="1079" t="s">
        <v>1232</v>
      </c>
      <c r="D120" s="1080" t="s">
        <v>1014</v>
      </c>
      <c r="E120" s="1080" t="s">
        <v>1014</v>
      </c>
      <c r="F120" s="904">
        <v>6016.4835164835167</v>
      </c>
      <c r="G120" s="771"/>
    </row>
    <row customHeight="1" ht="11.25" r="121" spans="1:7" x14ac:dyDescent="0.2">
      <c r="A121" s="279" t="s">
        <v>379</v>
      </c>
      <c r="B121" s="787">
        <v>7.8629900904782432E-3</v>
      </c>
      <c r="C121" s="1079" t="s">
        <v>1445</v>
      </c>
      <c r="D121" s="1080">
        <v>7.8629900904782432E-3</v>
      </c>
      <c r="E121" s="1080" t="s">
        <v>1014</v>
      </c>
      <c r="F121" s="904">
        <v>0.40109890109890112</v>
      </c>
      <c r="G121" s="771"/>
    </row>
    <row customHeight="1" ht="11.25" r="122" spans="1:7" x14ac:dyDescent="0.2">
      <c r="A122" s="279" t="s">
        <v>121</v>
      </c>
      <c r="B122" s="787">
        <v>260.71428571428572</v>
      </c>
      <c r="C122" s="1079" t="s">
        <v>1232</v>
      </c>
      <c r="D122" s="1080" t="s">
        <v>1014</v>
      </c>
      <c r="E122" s="1080" t="s">
        <v>1014</v>
      </c>
      <c r="F122" s="904">
        <v>260.71428571428572</v>
      </c>
      <c r="G122" s="771"/>
    </row>
    <row customHeight="1" ht="11.25" r="123" spans="1:7" x14ac:dyDescent="0.2">
      <c r="A123" s="279" t="s">
        <v>511</v>
      </c>
      <c r="B123" s="787">
        <v>176.7554479418886</v>
      </c>
      <c r="C123" s="1079" t="s">
        <v>1232</v>
      </c>
      <c r="D123" s="1080" t="s">
        <v>1014</v>
      </c>
      <c r="E123" s="1080" t="s">
        <v>1014</v>
      </c>
      <c r="F123" s="904">
        <v>176.7554479418886</v>
      </c>
      <c r="G123" s="771"/>
    </row>
    <row customHeight="1" ht="11.25" r="124" spans="1:7" x14ac:dyDescent="0.2">
      <c r="A124" s="279" t="s">
        <v>512</v>
      </c>
      <c r="B124" s="787">
        <v>100.27472527472527</v>
      </c>
      <c r="C124" s="1079" t="s">
        <v>1232</v>
      </c>
      <c r="D124" s="1080" t="s">
        <v>1014</v>
      </c>
      <c r="E124" s="1080" t="s">
        <v>1014</v>
      </c>
      <c r="F124" s="904">
        <v>100.27472527472527</v>
      </c>
      <c r="G124" s="771"/>
    </row>
    <row customHeight="1" ht="11.25" r="125" spans="1:7" x14ac:dyDescent="0.2">
      <c r="A125" s="279" t="s">
        <v>867</v>
      </c>
      <c r="B125" s="787">
        <v>100.27472527472527</v>
      </c>
      <c r="C125" s="1079" t="s">
        <v>1232</v>
      </c>
      <c r="D125" s="1080" t="s">
        <v>1014</v>
      </c>
      <c r="E125" s="1080" t="s">
        <v>1014</v>
      </c>
      <c r="F125" s="904">
        <v>100.27472527472527</v>
      </c>
      <c r="G125" s="771"/>
    </row>
    <row customHeight="1" ht="11.25" r="126" spans="1:7" x14ac:dyDescent="0.2">
      <c r="A126" s="279" t="s">
        <v>122</v>
      </c>
      <c r="B126" s="787">
        <v>0.64923514763429391</v>
      </c>
      <c r="C126" s="1079" t="s">
        <v>1445</v>
      </c>
      <c r="D126" s="1080">
        <v>0.64923514763429391</v>
      </c>
      <c r="E126" s="1080" t="s">
        <v>1014</v>
      </c>
      <c r="F126" s="904">
        <v>100.27472527472527</v>
      </c>
      <c r="G126" s="771"/>
    </row>
    <row customHeight="1" ht="11.25" r="127" spans="1:7" x14ac:dyDescent="0.2">
      <c r="A127" s="279" t="s">
        <v>513</v>
      </c>
      <c r="B127" s="787">
        <v>1372.1804511278194</v>
      </c>
      <c r="C127" s="1079" t="s">
        <v>1232</v>
      </c>
      <c r="D127" s="1080" t="s">
        <v>1014</v>
      </c>
      <c r="E127" s="1080" t="s">
        <v>1014</v>
      </c>
      <c r="F127" s="904">
        <v>1372.1804511278194</v>
      </c>
      <c r="G127" s="771"/>
    </row>
    <row customHeight="1" ht="11.25" r="128" spans="1:7" x14ac:dyDescent="0.2">
      <c r="A128" s="279" t="s">
        <v>123</v>
      </c>
      <c r="B128" s="787">
        <v>260.71428571428572</v>
      </c>
      <c r="C128" s="1079" t="s">
        <v>1232</v>
      </c>
      <c r="D128" s="1080" t="s">
        <v>1014</v>
      </c>
      <c r="E128" s="1080" t="s">
        <v>1014</v>
      </c>
      <c r="F128" s="904">
        <v>260.71428571428572</v>
      </c>
      <c r="G128" s="771"/>
    </row>
    <row customHeight="1" ht="11.25" r="129" spans="1:7" x14ac:dyDescent="0.2">
      <c r="A129" s="279" t="s">
        <v>27</v>
      </c>
      <c r="B129" s="787">
        <v>5.8116392007005802</v>
      </c>
      <c r="C129" s="1079" t="s">
        <v>1445</v>
      </c>
      <c r="D129" s="1080">
        <v>5.8116392007005802</v>
      </c>
      <c r="E129" s="1080" t="s">
        <v>1014</v>
      </c>
      <c r="F129" s="904" t="s">
        <v>1014</v>
      </c>
      <c r="G129" s="771"/>
    </row>
    <row customHeight="1" ht="11.25" r="130" spans="1:7" x14ac:dyDescent="0.2">
      <c r="A130" s="279" t="s">
        <v>514</v>
      </c>
      <c r="B130" s="787">
        <v>0.6054975863041423</v>
      </c>
      <c r="C130" s="1079" t="s">
        <v>1445</v>
      </c>
      <c r="D130" s="1080">
        <v>0.6054975863041423</v>
      </c>
      <c r="E130" s="1080" t="s">
        <v>1014</v>
      </c>
      <c r="F130" s="904">
        <v>176.7554479418886</v>
      </c>
      <c r="G130" s="771"/>
    </row>
    <row customHeight="1" ht="11.25" r="131" spans="1:7" x14ac:dyDescent="0.2">
      <c r="A131" s="279" t="s">
        <v>515</v>
      </c>
      <c r="B131" s="787">
        <v>7.7544083280220943E-2</v>
      </c>
      <c r="C131" s="1079" t="s">
        <v>1445</v>
      </c>
      <c r="D131" s="1080">
        <v>7.7544083280220943E-2</v>
      </c>
      <c r="E131" s="1080" t="s">
        <v>1014</v>
      </c>
      <c r="F131" s="904">
        <v>401.09890109890108</v>
      </c>
      <c r="G131" s="771"/>
    </row>
    <row customHeight="1" ht="11.25" r="132" spans="1:7" x14ac:dyDescent="0.2">
      <c r="A132" s="279" t="s">
        <v>516</v>
      </c>
      <c r="B132" s="787">
        <v>0.73754508623215498</v>
      </c>
      <c r="C132" s="1079" t="s">
        <v>1445</v>
      </c>
      <c r="D132" s="1080">
        <v>0.73754508623215498</v>
      </c>
      <c r="E132" s="1080" t="s">
        <v>1014</v>
      </c>
      <c r="F132" s="904">
        <v>49.26884139482565</v>
      </c>
      <c r="G132" s="771"/>
    </row>
    <row customHeight="1" ht="11.25" r="133" spans="1:7" x14ac:dyDescent="0.2">
      <c r="A133" s="279" t="s">
        <v>124</v>
      </c>
      <c r="B133" s="787">
        <v>601.64835164835165</v>
      </c>
      <c r="C133" s="1079" t="s">
        <v>1232</v>
      </c>
      <c r="D133" s="1080" t="s">
        <v>1014</v>
      </c>
      <c r="E133" s="1080" t="s">
        <v>1014</v>
      </c>
      <c r="F133" s="904">
        <v>601.64835164835165</v>
      </c>
      <c r="G133" s="771"/>
    </row>
    <row customHeight="1" ht="11.25" r="134" spans="1:7" x14ac:dyDescent="0.2">
      <c r="A134" s="305" t="s">
        <v>125</v>
      </c>
      <c r="B134" s="787">
        <v>1002.7472527472528</v>
      </c>
      <c r="C134" s="1079" t="s">
        <v>1232</v>
      </c>
      <c r="D134" s="1080" t="s">
        <v>1014</v>
      </c>
      <c r="E134" s="1080" t="s">
        <v>1014</v>
      </c>
      <c r="F134" s="904">
        <v>1002.7472527472528</v>
      </c>
      <c r="G134" s="771"/>
    </row>
    <row customHeight="1" ht="11.25" r="135" spans="1:7" x14ac:dyDescent="0.2">
      <c r="A135" s="279" t="s">
        <v>517</v>
      </c>
      <c r="B135" s="787">
        <v>0.20054945054945056</v>
      </c>
      <c r="C135" s="1079" t="s">
        <v>1232</v>
      </c>
      <c r="D135" s="1080" t="s">
        <v>1014</v>
      </c>
      <c r="E135" s="1080" t="s">
        <v>1014</v>
      </c>
      <c r="F135" s="904">
        <v>0.20054945054945056</v>
      </c>
      <c r="G135" s="771"/>
    </row>
    <row customHeight="1" ht="11.25" r="136" spans="1:7" x14ac:dyDescent="0.2">
      <c r="A136" s="279" t="s">
        <v>380</v>
      </c>
      <c r="B136" s="787">
        <v>1390.4761904761904</v>
      </c>
      <c r="C136" s="1079" t="s">
        <v>1232</v>
      </c>
      <c r="D136" s="1080" t="s">
        <v>1014</v>
      </c>
      <c r="E136" s="1080" t="s">
        <v>1014</v>
      </c>
      <c r="F136" s="904">
        <v>1390.4761904761904</v>
      </c>
      <c r="G136" s="771"/>
    </row>
    <row customHeight="1" ht="11.25" r="137" spans="1:7" x14ac:dyDescent="0.2">
      <c r="A137" s="279" t="s">
        <v>28</v>
      </c>
      <c r="B137" s="787">
        <v>7.0825652469195699E-2</v>
      </c>
      <c r="C137" s="1079" t="s">
        <v>1445</v>
      </c>
      <c r="D137" s="1080">
        <v>7.0825652469195699E-2</v>
      </c>
      <c r="E137" s="1080" t="s">
        <v>1014</v>
      </c>
      <c r="F137" s="904" t="s">
        <v>1014</v>
      </c>
      <c r="G137" s="771"/>
    </row>
    <row customHeight="1" ht="11.25" r="138" spans="1:7" x14ac:dyDescent="0.2">
      <c r="A138" s="279" t="s">
        <v>66</v>
      </c>
      <c r="B138" s="787">
        <v>296.88253796723336</v>
      </c>
      <c r="C138" s="1079" t="s">
        <v>1232</v>
      </c>
      <c r="D138" s="1080" t="s">
        <v>1014</v>
      </c>
      <c r="E138" s="1080" t="s">
        <v>1014</v>
      </c>
      <c r="F138" s="904">
        <v>296.88253796723336</v>
      </c>
      <c r="G138" s="771"/>
    </row>
    <row customHeight="1" ht="11.25" r="139" spans="1:7" x14ac:dyDescent="0.2">
      <c r="A139" s="279" t="s">
        <v>65</v>
      </c>
      <c r="B139" s="787">
        <v>158.77235379410342</v>
      </c>
      <c r="C139" s="1079" t="s">
        <v>1232</v>
      </c>
      <c r="D139" s="1080" t="s">
        <v>1014</v>
      </c>
      <c r="E139" s="1080" t="s">
        <v>1014</v>
      </c>
      <c r="F139" s="904">
        <v>158.77235379410342</v>
      </c>
      <c r="G139" s="771"/>
    </row>
    <row customHeight="1" ht="11.25" r="140" spans="1:7" x14ac:dyDescent="0.2">
      <c r="A140" s="279" t="s">
        <v>825</v>
      </c>
      <c r="B140" s="787">
        <v>2406.5934065934066</v>
      </c>
      <c r="C140" s="1079" t="s">
        <v>1232</v>
      </c>
      <c r="D140" s="1080" t="s">
        <v>1014</v>
      </c>
      <c r="E140" s="1080" t="s">
        <v>1014</v>
      </c>
      <c r="F140" s="904">
        <v>2406.5934065934066</v>
      </c>
      <c r="G140" s="771"/>
    </row>
    <row customHeight="1" ht="11.25" r="141" spans="1:7" x14ac:dyDescent="0.2">
      <c r="A141" s="279" t="s">
        <v>868</v>
      </c>
      <c r="B141" s="787">
        <v>0.60120405524488763</v>
      </c>
      <c r="C141" s="1079" t="s">
        <v>1445</v>
      </c>
      <c r="D141" s="1080">
        <v>0.60120405524488763</v>
      </c>
      <c r="E141" s="1080" t="s">
        <v>1014</v>
      </c>
      <c r="F141" s="904">
        <v>4.0864308105687419</v>
      </c>
      <c r="G141" s="771"/>
    </row>
    <row customHeight="1" ht="11.25" r="142" spans="1:7" x14ac:dyDescent="0.2">
      <c r="A142" s="279" t="s">
        <v>869</v>
      </c>
      <c r="B142" s="787">
        <v>8276.643990929706</v>
      </c>
      <c r="C142" s="1079" t="s">
        <v>1232</v>
      </c>
      <c r="D142" s="1080" t="s">
        <v>1014</v>
      </c>
      <c r="E142" s="1080" t="s">
        <v>1014</v>
      </c>
      <c r="F142" s="904">
        <v>8276.643990929706</v>
      </c>
      <c r="G142" s="771"/>
    </row>
    <row customHeight="1" ht="11.25" r="143" spans="1:7" x14ac:dyDescent="0.2">
      <c r="A143" s="279" t="s">
        <v>518</v>
      </c>
      <c r="B143" s="787">
        <v>0.27925587871878932</v>
      </c>
      <c r="C143" s="1079" t="s">
        <v>1445</v>
      </c>
      <c r="D143" s="1080">
        <v>0.27925587871878932</v>
      </c>
      <c r="E143" s="1080" t="s">
        <v>1014</v>
      </c>
      <c r="F143" s="904">
        <v>0.41498493547836968</v>
      </c>
      <c r="G143" s="771"/>
    </row>
    <row customHeight="1" ht="11.25" r="144" spans="1:7" x14ac:dyDescent="0.2">
      <c r="A144" s="279" t="s">
        <v>519</v>
      </c>
      <c r="B144" s="787">
        <v>0.24049548659155295</v>
      </c>
      <c r="C144" s="1079" t="s">
        <v>1447</v>
      </c>
      <c r="D144" s="1080">
        <v>0.75724570029667437</v>
      </c>
      <c r="E144" s="1080">
        <v>0.24049548659155295</v>
      </c>
      <c r="F144" s="904">
        <v>2.94592413236481</v>
      </c>
      <c r="G144" s="771"/>
    </row>
    <row customHeight="1" ht="11.25" r="145" spans="1:7" x14ac:dyDescent="0.2">
      <c r="A145" s="279" t="s">
        <v>520</v>
      </c>
      <c r="B145" s="787">
        <v>2005.4945054945056</v>
      </c>
      <c r="C145" s="1079" t="s">
        <v>1232</v>
      </c>
      <c r="D145" s="1080" t="s">
        <v>1014</v>
      </c>
      <c r="E145" s="1080" t="s">
        <v>1014</v>
      </c>
      <c r="F145" s="904">
        <v>2005.4945054945056</v>
      </c>
      <c r="G145" s="771"/>
    </row>
    <row customHeight="1" ht="11.25" r="146" spans="1:7" x14ac:dyDescent="0.2">
      <c r="A146" s="279" t="s">
        <v>521</v>
      </c>
      <c r="B146" s="787">
        <v>7.0825652469195699</v>
      </c>
      <c r="C146" s="1079" t="s">
        <v>1445</v>
      </c>
      <c r="D146" s="1080">
        <v>7.0825652469195699</v>
      </c>
      <c r="E146" s="1080" t="s">
        <v>1014</v>
      </c>
      <c r="F146" s="904">
        <v>20.054945054945055</v>
      </c>
      <c r="G146" s="771"/>
    </row>
    <row customHeight="1" ht="11.25" r="147" spans="1:7" x14ac:dyDescent="0.2">
      <c r="A147" s="305" t="s">
        <v>126</v>
      </c>
      <c r="B147" s="787">
        <v>200.54945054945054</v>
      </c>
      <c r="C147" s="1079" t="s">
        <v>1232</v>
      </c>
      <c r="D147" s="1080" t="s">
        <v>1014</v>
      </c>
      <c r="E147" s="1080" t="s">
        <v>1014</v>
      </c>
      <c r="F147" s="904">
        <v>200.54945054945054</v>
      </c>
      <c r="G147" s="771"/>
    </row>
    <row customHeight="1" ht="11.25" r="148" spans="1:7" x14ac:dyDescent="0.2">
      <c r="A148" s="279" t="s">
        <v>127</v>
      </c>
      <c r="B148" s="787">
        <v>160.43956043956044</v>
      </c>
      <c r="C148" s="1079" t="s">
        <v>1232</v>
      </c>
      <c r="D148" s="1080" t="s">
        <v>1014</v>
      </c>
      <c r="E148" s="1080" t="s">
        <v>1014</v>
      </c>
      <c r="F148" s="904">
        <v>160.43956043956044</v>
      </c>
      <c r="G148" s="771"/>
    </row>
    <row customHeight="1" ht="11.25" r="149" spans="1:7" x14ac:dyDescent="0.2">
      <c r="A149" s="279" t="s">
        <v>1251</v>
      </c>
      <c r="B149" s="787">
        <v>1.9639494215765405E-4</v>
      </c>
      <c r="C149" s="1079" t="s">
        <v>1447</v>
      </c>
      <c r="D149" s="1080">
        <v>5.8116392007005811E-4</v>
      </c>
      <c r="E149" s="1080">
        <v>1.9639494215765405E-4</v>
      </c>
      <c r="F149" s="904">
        <v>0.62087148810705073</v>
      </c>
      <c r="G149" s="771"/>
    </row>
    <row customHeight="1" ht="11.25" r="150" spans="1:7" x14ac:dyDescent="0.2">
      <c r="A150" s="279" t="s">
        <v>129</v>
      </c>
      <c r="B150" s="787">
        <v>0.61927383780115375</v>
      </c>
      <c r="C150" s="1079" t="s">
        <v>1232</v>
      </c>
      <c r="D150" s="1080" t="s">
        <v>1014</v>
      </c>
      <c r="E150" s="1080" t="s">
        <v>1014</v>
      </c>
      <c r="F150" s="904">
        <v>0.61927383780115375</v>
      </c>
      <c r="G150" s="771"/>
    </row>
    <row customHeight="1" ht="11.25" r="151" spans="1:7" x14ac:dyDescent="0.2">
      <c r="A151" s="279" t="s">
        <v>643</v>
      </c>
      <c r="B151" s="787">
        <v>10.117950352742241</v>
      </c>
      <c r="C151" s="1079" t="s">
        <v>1445</v>
      </c>
      <c r="D151" s="1080">
        <v>10.117950352742241</v>
      </c>
      <c r="E151" s="1080" t="s">
        <v>1014</v>
      </c>
      <c r="F151" s="904">
        <v>150.41208791208791</v>
      </c>
      <c r="G151" s="771"/>
    </row>
    <row customHeight="1" ht="11.25" r="152" spans="1:7" x14ac:dyDescent="0.2">
      <c r="A152" s="305" t="s">
        <v>999</v>
      </c>
      <c r="B152" s="787">
        <v>601.64835164835165</v>
      </c>
      <c r="C152" s="1079" t="s">
        <v>1232</v>
      </c>
      <c r="D152" s="1080" t="s">
        <v>1014</v>
      </c>
      <c r="E152" s="1080" t="s">
        <v>1014</v>
      </c>
      <c r="F152" s="904">
        <v>601.64835164835165</v>
      </c>
      <c r="G152" s="771"/>
    </row>
    <row customHeight="1" ht="11.25" r="153" spans="1:7" x14ac:dyDescent="0.2">
      <c r="A153" s="305" t="s">
        <v>644</v>
      </c>
      <c r="B153" s="787">
        <v>40.109890109890109</v>
      </c>
      <c r="C153" s="1079" t="s">
        <v>1232</v>
      </c>
      <c r="D153" s="1080" t="s">
        <v>1014</v>
      </c>
      <c r="E153" s="1080" t="s">
        <v>1014</v>
      </c>
      <c r="F153" s="904">
        <v>40.109890109890109</v>
      </c>
      <c r="G153" s="771"/>
    </row>
    <row customHeight="1" ht="11.25" r="154" spans="1:7" x14ac:dyDescent="0.2">
      <c r="A154" s="305" t="s">
        <v>646</v>
      </c>
      <c r="B154" s="787">
        <v>2.5969405905371756</v>
      </c>
      <c r="C154" s="1079" t="s">
        <v>1445</v>
      </c>
      <c r="D154" s="1080">
        <v>2.5969405905371756</v>
      </c>
      <c r="E154" s="1080" t="s">
        <v>1014</v>
      </c>
      <c r="F154" s="904">
        <v>10.027472527472527</v>
      </c>
      <c r="G154" s="771"/>
    </row>
    <row customHeight="1" ht="11.25" r="155" spans="1:7" x14ac:dyDescent="0.2">
      <c r="A155" s="279" t="s">
        <v>522</v>
      </c>
      <c r="B155" s="787">
        <v>100.27472527472527</v>
      </c>
      <c r="C155" s="1079" t="s">
        <v>1232</v>
      </c>
      <c r="D155" s="1080" t="s">
        <v>1014</v>
      </c>
      <c r="E155" s="1080" t="s">
        <v>1014</v>
      </c>
      <c r="F155" s="904">
        <v>100.27472527472527</v>
      </c>
      <c r="G155" s="771"/>
    </row>
    <row customHeight="1" ht="11.25" r="156" spans="1:7" x14ac:dyDescent="0.2">
      <c r="A156" s="279" t="s">
        <v>523</v>
      </c>
      <c r="B156" s="787">
        <v>2.0134820551859573E-2</v>
      </c>
      <c r="C156" s="1079" t="s">
        <v>1445</v>
      </c>
      <c r="D156" s="1080">
        <v>2.0134820551859573E-2</v>
      </c>
      <c r="E156" s="1080">
        <v>2.8085564789165896E-2</v>
      </c>
      <c r="F156" s="904">
        <v>46.695095948827287</v>
      </c>
      <c r="G156" s="771"/>
    </row>
    <row customHeight="1" ht="11.25" r="157" spans="1:7" x14ac:dyDescent="0.2">
      <c r="A157" s="279" t="s">
        <v>524</v>
      </c>
      <c r="B157" s="787">
        <v>198.26181423139602</v>
      </c>
      <c r="C157" s="1079" t="s">
        <v>1232</v>
      </c>
      <c r="D157" s="1080" t="s">
        <v>1014</v>
      </c>
      <c r="E157" s="1080" t="s">
        <v>1014</v>
      </c>
      <c r="F157" s="904">
        <v>198.26181423139602</v>
      </c>
      <c r="G157" s="771"/>
    </row>
    <row customHeight="1" ht="11.25" r="158" spans="1:7" thickBot="1" x14ac:dyDescent="0.25">
      <c r="A158" s="319" t="s">
        <v>525</v>
      </c>
      <c r="B158" s="961">
        <v>6016.4835164835167</v>
      </c>
      <c r="C158" s="1081" t="s">
        <v>1232</v>
      </c>
      <c r="D158" s="1082" t="s">
        <v>1014</v>
      </c>
      <c r="E158" s="1082" t="s">
        <v>1014</v>
      </c>
      <c r="F158" s="908">
        <v>6016.4835164835167</v>
      </c>
      <c r="G158" s="771"/>
    </row>
    <row customHeight="1" ht="11.25" r="159" spans="1:7" thickTop="1" x14ac:dyDescent="0.2">
      <c r="A159" s="66" t="s">
        <v>741</v>
      </c>
      <c r="B159" s="276"/>
      <c r="C159" s="1072"/>
      <c r="D159" s="1072"/>
      <c r="E159" s="604"/>
      <c r="F159" s="1083"/>
    </row>
    <row customHeight="1" ht="11.25" r="160" spans="1:7" x14ac:dyDescent="0.25">
      <c r="A160" s="1630" t="s">
        <v>1109</v>
      </c>
      <c r="B160" s="1676"/>
      <c r="C160" s="1676"/>
      <c r="D160" s="1676"/>
      <c r="E160" s="1677"/>
      <c r="F160" s="1678"/>
    </row>
    <row customHeight="1" ht="11.25" r="161" spans="1:6" x14ac:dyDescent="0.25">
      <c r="A161" s="1679"/>
      <c r="B161" s="1680"/>
      <c r="C161" s="1680"/>
      <c r="D161" s="1680"/>
      <c r="E161" s="1680"/>
      <c r="F161" s="1681"/>
    </row>
    <row customHeight="1" ht="11.25" r="162" spans="1:6" x14ac:dyDescent="0.2">
      <c r="A162" s="66" t="s">
        <v>529</v>
      </c>
      <c r="B162" s="276"/>
      <c r="C162" s="1072"/>
      <c r="D162" s="1072"/>
      <c r="E162" s="604"/>
      <c r="F162" s="1083"/>
    </row>
    <row customHeight="1" ht="11.25" r="163" spans="1:6" x14ac:dyDescent="0.2">
      <c r="A163" s="67" t="s">
        <v>650</v>
      </c>
      <c r="B163" s="277"/>
      <c r="C163" s="886"/>
      <c r="D163" s="886"/>
      <c r="E163" s="768"/>
      <c r="F163" s="770"/>
    </row>
    <row customHeight="1" ht="11.25" r="164" spans="1:6" x14ac:dyDescent="0.2">
      <c r="A164" s="67" t="s">
        <v>409</v>
      </c>
      <c r="B164" s="277"/>
      <c r="C164" s="886"/>
      <c r="D164" s="886"/>
      <c r="E164" s="768"/>
      <c r="F164" s="796"/>
    </row>
    <row ht="10.8" r="165" spans="1:6" thickBot="1" x14ac:dyDescent="0.25">
      <c r="A165" s="69" t="s">
        <v>408</v>
      </c>
      <c r="B165" s="282"/>
      <c r="C165" s="855"/>
      <c r="D165" s="855"/>
      <c r="E165" s="888"/>
      <c r="F165" s="1037"/>
    </row>
    <row ht="10.8" r="166" spans="1:6" thickTop="1" x14ac:dyDescent="0.2"/>
  </sheetData>
  <sheetProtection algorithmName="SHA-512" hashValue="nlv2LaFulvzHR4ugQ6vuJkr+IGc/K02vQKJ+XtuPdGoGlFfrcoBoHuEvjFh1RKbLeMaWHjfVDEFCjlsa/KFjrA==" objects="1" saltValue="VcRkPdzx2zeppVsyQDQa7Q==" scenarios="1" sheet="1" spinCount="100000"/>
  <mergeCells count="2">
    <mergeCell ref="A160:F160"/>
    <mergeCell ref="A161:F161"/>
  </mergeCells>
  <phoneticPr fontId="0" type="noConversion"/>
  <printOptions horizontalCentered="1"/>
  <pageMargins bottom="1" footer="0.5" header="0.5" left="0.93" right="0.41" top="0.53"/>
  <pageSetup fitToHeight="3" orientation="portrait" r:id="rId1" scale="78"/>
  <headerFooter alignWithMargins="0">
    <oddFooter><![CDATA[&LHawai'i DOH
Summer 2016 (rev Nov 2016)&C&8Page &P of &N&R&A]]></oddFooter>
  </headerFooter>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2"/>
  <sheetViews>
    <sheetView workbookViewId="0" zoomScaleNormal="100">
      <pane activePane="bottomRight" topLeftCell="B5" xSplit="4668" ySplit="2040"/>
      <selection sqref="A1:XFD1048576"/>
      <selection activeCell="I1" pane="topRight" sqref="I1:N1048576"/>
      <selection activeCell="A5" pane="bottomLeft" sqref="A5"/>
      <selection activeCell="B5" pane="bottomRight" sqref="B5"/>
    </sheetView>
  </sheetViews>
  <sheetFormatPr defaultColWidth="8.6640625" defaultRowHeight="13.2" x14ac:dyDescent="0.25"/>
  <cols>
    <col min="1" max="1" customWidth="true" style="294" width="40.6640625" collapsed="false"/>
    <col min="2" max="3" customWidth="true" style="284" width="13.6640625" collapsed="false"/>
    <col min="4" max="7" customWidth="true" style="771" width="13.6640625" collapsed="false"/>
    <col min="8" max="8" customWidth="true" style="289" width="9.109375" collapsed="false"/>
    <col min="9" max="16384" style="294" width="8.6640625" collapsed="false"/>
  </cols>
  <sheetData>
    <row ht="15.6" r="1" spans="1:7" x14ac:dyDescent="0.3">
      <c r="A1" s="315" t="s">
        <v>422</v>
      </c>
      <c r="B1" s="321"/>
      <c r="C1" s="321"/>
      <c r="D1" s="743"/>
      <c r="E1" s="743"/>
      <c r="F1" s="743"/>
      <c r="G1" s="743"/>
    </row>
    <row customHeight="1" ht="12" r="2" spans="1:7" thickBot="1" x14ac:dyDescent="0.3">
      <c r="A2" s="316"/>
      <c r="B2" s="277"/>
      <c r="C2" s="277"/>
    </row>
    <row customHeight="1" ht="15" r="3" spans="1:7" thickBot="1" thickTop="1" x14ac:dyDescent="0.3">
      <c r="A3" s="317"/>
      <c r="B3" s="807" t="s">
        <v>556</v>
      </c>
      <c r="C3" s="861"/>
      <c r="D3" s="1084" t="s">
        <v>740</v>
      </c>
      <c r="E3" s="1085"/>
      <c r="F3" s="1086" t="s">
        <v>76</v>
      </c>
      <c r="G3" s="1087"/>
    </row>
    <row ht="42.6" r="4" spans="1:7" thickBot="1" thickTop="1" x14ac:dyDescent="0.3">
      <c r="A4" s="318" t="s">
        <v>654</v>
      </c>
      <c r="B4" s="1088" t="s">
        <v>820</v>
      </c>
      <c r="C4" s="1089" t="s">
        <v>821</v>
      </c>
      <c r="D4" s="1088" t="s">
        <v>820</v>
      </c>
      <c r="E4" s="1089" t="s">
        <v>821</v>
      </c>
      <c r="F4" s="1088" t="s">
        <v>820</v>
      </c>
      <c r="G4" s="780" t="s">
        <v>821</v>
      </c>
    </row>
    <row r="5" spans="1:7" x14ac:dyDescent="0.25">
      <c r="A5" s="309" t="s">
        <v>589</v>
      </c>
      <c r="B5" s="783">
        <v>15</v>
      </c>
      <c r="C5" s="831">
        <v>320</v>
      </c>
      <c r="D5" s="783">
        <v>15</v>
      </c>
      <c r="E5" s="1032">
        <v>570</v>
      </c>
      <c r="F5" s="783">
        <v>20</v>
      </c>
      <c r="G5" s="754">
        <v>320</v>
      </c>
    </row>
    <row r="6" spans="1:7" x14ac:dyDescent="0.25">
      <c r="A6" s="279" t="s">
        <v>590</v>
      </c>
      <c r="B6" s="787">
        <v>13</v>
      </c>
      <c r="C6" s="655">
        <v>300</v>
      </c>
      <c r="D6" s="787">
        <v>13</v>
      </c>
      <c r="E6" s="654">
        <v>300</v>
      </c>
      <c r="F6" s="787">
        <v>307</v>
      </c>
      <c r="G6" s="757">
        <v>300</v>
      </c>
    </row>
    <row r="7" spans="1:7" x14ac:dyDescent="0.25">
      <c r="A7" s="279" t="s">
        <v>591</v>
      </c>
      <c r="B7" s="787">
        <v>1500</v>
      </c>
      <c r="C7" s="655">
        <v>15000</v>
      </c>
      <c r="D7" s="787">
        <v>1700</v>
      </c>
      <c r="E7" s="654">
        <v>15000</v>
      </c>
      <c r="F7" s="787">
        <v>1500</v>
      </c>
      <c r="G7" s="757">
        <v>28000</v>
      </c>
    </row>
    <row r="8" spans="1:7" x14ac:dyDescent="0.25">
      <c r="A8" s="279" t="s">
        <v>592</v>
      </c>
      <c r="B8" s="787">
        <v>1.3999999999999999E-4</v>
      </c>
      <c r="C8" s="655">
        <v>1.3</v>
      </c>
      <c r="D8" s="787">
        <v>3.5000000000000003E-2</v>
      </c>
      <c r="E8" s="654">
        <v>3</v>
      </c>
      <c r="F8" s="787">
        <v>1.3999999999999999E-4</v>
      </c>
      <c r="G8" s="757">
        <v>1.3</v>
      </c>
    </row>
    <row r="9" spans="1:7" x14ac:dyDescent="0.25">
      <c r="A9" s="279" t="s">
        <v>171</v>
      </c>
      <c r="B9" s="787">
        <v>700</v>
      </c>
      <c r="C9" s="655">
        <v>1800</v>
      </c>
      <c r="D9" s="787">
        <v>700</v>
      </c>
      <c r="E9" s="654">
        <v>1800</v>
      </c>
      <c r="F9" s="787">
        <v>700</v>
      </c>
      <c r="G9" s="757">
        <v>1800</v>
      </c>
    </row>
    <row r="10" spans="1:7" x14ac:dyDescent="0.25">
      <c r="A10" s="279" t="s">
        <v>172</v>
      </c>
      <c r="B10" s="787">
        <v>18</v>
      </c>
      <c r="C10" s="655">
        <v>160</v>
      </c>
      <c r="D10" s="787">
        <v>18</v>
      </c>
      <c r="E10" s="654">
        <v>160</v>
      </c>
      <c r="F10" s="787">
        <v>20</v>
      </c>
      <c r="G10" s="757">
        <v>180</v>
      </c>
    </row>
    <row r="11" spans="1:7" x14ac:dyDescent="0.25">
      <c r="A11" s="279" t="s">
        <v>103</v>
      </c>
      <c r="B11" s="787">
        <v>11</v>
      </c>
      <c r="C11" s="655">
        <v>98</v>
      </c>
      <c r="D11" s="787">
        <v>11</v>
      </c>
      <c r="E11" s="654">
        <v>98</v>
      </c>
      <c r="F11" s="787">
        <v>11</v>
      </c>
      <c r="G11" s="757">
        <v>98</v>
      </c>
    </row>
    <row r="12" spans="1:7" x14ac:dyDescent="0.25">
      <c r="A12" s="279" t="s">
        <v>593</v>
      </c>
      <c r="B12" s="787">
        <v>0.02</v>
      </c>
      <c r="C12" s="655">
        <v>0.18</v>
      </c>
      <c r="D12" s="787">
        <v>0.02</v>
      </c>
      <c r="E12" s="654">
        <v>0.18</v>
      </c>
      <c r="F12" s="787">
        <v>0.73</v>
      </c>
      <c r="G12" s="757">
        <v>13</v>
      </c>
    </row>
    <row r="13" spans="1:7" x14ac:dyDescent="0.25">
      <c r="A13" s="279" t="s">
        <v>594</v>
      </c>
      <c r="B13" s="787">
        <v>30</v>
      </c>
      <c r="C13" s="655">
        <v>180</v>
      </c>
      <c r="D13" s="787">
        <v>130</v>
      </c>
      <c r="E13" s="654">
        <v>3000</v>
      </c>
      <c r="F13" s="787">
        <v>30</v>
      </c>
      <c r="G13" s="757">
        <v>180</v>
      </c>
    </row>
    <row r="14" spans="1:7" x14ac:dyDescent="0.25">
      <c r="A14" s="279" t="s">
        <v>731</v>
      </c>
      <c r="B14" s="787">
        <v>36</v>
      </c>
      <c r="C14" s="655">
        <v>69</v>
      </c>
      <c r="D14" s="787">
        <v>190</v>
      </c>
      <c r="E14" s="654">
        <v>360</v>
      </c>
      <c r="F14" s="787">
        <v>36</v>
      </c>
      <c r="G14" s="757">
        <v>69</v>
      </c>
    </row>
    <row r="15" spans="1:7" x14ac:dyDescent="0.25">
      <c r="A15" s="279" t="s">
        <v>104</v>
      </c>
      <c r="B15" s="787">
        <v>12</v>
      </c>
      <c r="C15" s="655">
        <v>330</v>
      </c>
      <c r="D15" s="787">
        <v>12</v>
      </c>
      <c r="E15" s="654">
        <v>330</v>
      </c>
      <c r="F15" s="787">
        <v>12</v>
      </c>
      <c r="G15" s="757">
        <v>330</v>
      </c>
    </row>
    <row r="16" spans="1:7" x14ac:dyDescent="0.25">
      <c r="A16" s="279" t="s">
        <v>732</v>
      </c>
      <c r="B16" s="787">
        <v>220</v>
      </c>
      <c r="C16" s="655">
        <v>2000</v>
      </c>
      <c r="D16" s="787">
        <v>220</v>
      </c>
      <c r="E16" s="654">
        <v>2000</v>
      </c>
      <c r="F16" s="787">
        <v>220</v>
      </c>
      <c r="G16" s="757">
        <v>2000</v>
      </c>
    </row>
    <row r="17" spans="1:7" x14ac:dyDescent="0.25">
      <c r="A17" s="279" t="s">
        <v>1245</v>
      </c>
      <c r="B17" s="787">
        <v>0.14000000000000001</v>
      </c>
      <c r="C17" s="655">
        <v>2.8</v>
      </c>
      <c r="D17" s="787">
        <v>0.14000000000000001</v>
      </c>
      <c r="E17" s="654">
        <v>2.8</v>
      </c>
      <c r="F17" s="787">
        <v>0.14000000000000001</v>
      </c>
      <c r="G17" s="757">
        <v>2.8</v>
      </c>
    </row>
    <row r="18" spans="1:7" x14ac:dyDescent="0.25">
      <c r="A18" s="279" t="s">
        <v>733</v>
      </c>
      <c r="B18" s="787">
        <v>71.3</v>
      </c>
      <c r="C18" s="655">
        <v>1700</v>
      </c>
      <c r="D18" s="787">
        <v>160</v>
      </c>
      <c r="E18" s="654">
        <v>1800</v>
      </c>
      <c r="F18" s="787">
        <v>71.3</v>
      </c>
      <c r="G18" s="757">
        <v>1700</v>
      </c>
    </row>
    <row r="19" spans="1:7" x14ac:dyDescent="0.25">
      <c r="A19" s="279" t="s">
        <v>734</v>
      </c>
      <c r="B19" s="787">
        <v>2.7E-2</v>
      </c>
      <c r="C19" s="655">
        <v>300</v>
      </c>
      <c r="D19" s="787">
        <v>4.7</v>
      </c>
      <c r="E19" s="654">
        <v>300</v>
      </c>
      <c r="F19" s="787">
        <v>2.7E-2</v>
      </c>
      <c r="G19" s="757">
        <v>300</v>
      </c>
    </row>
    <row r="20" spans="1:7" x14ac:dyDescent="0.25">
      <c r="A20" s="279" t="s">
        <v>735</v>
      </c>
      <c r="B20" s="787">
        <v>0.06</v>
      </c>
      <c r="C20" s="655">
        <v>300</v>
      </c>
      <c r="D20" s="787">
        <v>0.06</v>
      </c>
      <c r="E20" s="654">
        <v>300</v>
      </c>
      <c r="F20" s="787">
        <v>0.3</v>
      </c>
      <c r="G20" s="757">
        <v>300</v>
      </c>
    </row>
    <row r="21" spans="1:7" x14ac:dyDescent="0.25">
      <c r="A21" s="279" t="s">
        <v>736</v>
      </c>
      <c r="B21" s="787">
        <v>0.68</v>
      </c>
      <c r="C21" s="655">
        <v>300</v>
      </c>
      <c r="D21" s="787">
        <v>2.6</v>
      </c>
      <c r="E21" s="654">
        <v>300</v>
      </c>
      <c r="F21" s="787">
        <v>0.68</v>
      </c>
      <c r="G21" s="757">
        <v>300</v>
      </c>
    </row>
    <row r="22" spans="1:7" x14ac:dyDescent="0.25">
      <c r="A22" s="279" t="s">
        <v>737</v>
      </c>
      <c r="B22" s="787">
        <v>0.44</v>
      </c>
      <c r="C22" s="655">
        <v>300</v>
      </c>
      <c r="D22" s="787">
        <v>0.44</v>
      </c>
      <c r="E22" s="654">
        <v>300</v>
      </c>
      <c r="F22" s="787">
        <v>0.44</v>
      </c>
      <c r="G22" s="757">
        <v>300</v>
      </c>
    </row>
    <row r="23" spans="1:7" x14ac:dyDescent="0.25">
      <c r="A23" s="279" t="s">
        <v>738</v>
      </c>
      <c r="B23" s="787">
        <v>0.64</v>
      </c>
      <c r="C23" s="655">
        <v>300</v>
      </c>
      <c r="D23" s="787">
        <v>0.64</v>
      </c>
      <c r="E23" s="654">
        <v>300</v>
      </c>
      <c r="F23" s="787">
        <v>0.64</v>
      </c>
      <c r="G23" s="757">
        <v>300</v>
      </c>
    </row>
    <row r="24" spans="1:7" x14ac:dyDescent="0.25">
      <c r="A24" s="279" t="s">
        <v>136</v>
      </c>
      <c r="B24" s="787">
        <v>0.66</v>
      </c>
      <c r="C24" s="655">
        <v>35</v>
      </c>
      <c r="D24" s="787">
        <v>11</v>
      </c>
      <c r="E24" s="654">
        <v>43</v>
      </c>
      <c r="F24" s="787">
        <v>0.66</v>
      </c>
      <c r="G24" s="757">
        <v>35</v>
      </c>
    </row>
    <row r="25" spans="1:7" x14ac:dyDescent="0.25">
      <c r="A25" s="279" t="s">
        <v>243</v>
      </c>
      <c r="B25" s="787">
        <v>6.5</v>
      </c>
      <c r="C25" s="655">
        <v>26</v>
      </c>
      <c r="D25" s="787">
        <v>6.5</v>
      </c>
      <c r="E25" s="654">
        <v>26</v>
      </c>
      <c r="F25" s="787">
        <v>14</v>
      </c>
      <c r="G25" s="757">
        <v>26</v>
      </c>
    </row>
    <row r="26" spans="1:7" x14ac:dyDescent="0.25">
      <c r="A26" s="279" t="s">
        <v>137</v>
      </c>
      <c r="B26" s="787">
        <v>2380</v>
      </c>
      <c r="C26" s="655">
        <v>23800</v>
      </c>
      <c r="D26" s="787">
        <v>2380</v>
      </c>
      <c r="E26" s="654">
        <v>23800</v>
      </c>
      <c r="F26" s="787">
        <v>2380</v>
      </c>
      <c r="G26" s="757">
        <v>23800</v>
      </c>
    </row>
    <row r="27" spans="1:7" x14ac:dyDescent="0.25">
      <c r="A27" s="789" t="s">
        <v>1177</v>
      </c>
      <c r="B27" s="787">
        <v>0.37322971522061449</v>
      </c>
      <c r="C27" s="655">
        <v>0.37322971522061449</v>
      </c>
      <c r="D27" s="787">
        <v>0.37322971522061449</v>
      </c>
      <c r="E27" s="654">
        <v>0.37322971522061449</v>
      </c>
      <c r="F27" s="787">
        <v>0.37322971522061449</v>
      </c>
      <c r="G27" s="757">
        <v>0.37322971522061449</v>
      </c>
    </row>
    <row r="28" spans="1:7" x14ac:dyDescent="0.25">
      <c r="A28" s="279" t="s">
        <v>138</v>
      </c>
      <c r="B28" s="787">
        <v>3</v>
      </c>
      <c r="C28" s="655">
        <v>27</v>
      </c>
      <c r="D28" s="787">
        <v>3</v>
      </c>
      <c r="E28" s="654">
        <v>27</v>
      </c>
      <c r="F28" s="787">
        <v>3</v>
      </c>
      <c r="G28" s="757">
        <v>27</v>
      </c>
    </row>
    <row r="29" spans="1:7" x14ac:dyDescent="0.25">
      <c r="A29" s="279" t="s">
        <v>139</v>
      </c>
      <c r="B29" s="787">
        <v>1000</v>
      </c>
      <c r="C29" s="655">
        <v>34000</v>
      </c>
      <c r="D29" s="787">
        <v>7200</v>
      </c>
      <c r="E29" s="654">
        <v>34000</v>
      </c>
      <c r="F29" s="787">
        <v>1000</v>
      </c>
      <c r="G29" s="757">
        <v>34000</v>
      </c>
    </row>
    <row r="30" spans="1:7" x14ac:dyDescent="0.25">
      <c r="A30" s="279" t="s">
        <v>140</v>
      </c>
      <c r="B30" s="787">
        <v>340</v>
      </c>
      <c r="C30" s="655">
        <v>3100</v>
      </c>
      <c r="D30" s="787">
        <v>340</v>
      </c>
      <c r="E30" s="654">
        <v>3100</v>
      </c>
      <c r="F30" s="787">
        <v>340</v>
      </c>
      <c r="G30" s="757">
        <v>3100</v>
      </c>
    </row>
    <row r="31" spans="1:7" x14ac:dyDescent="0.25">
      <c r="A31" s="279" t="s">
        <v>141</v>
      </c>
      <c r="B31" s="787">
        <v>230</v>
      </c>
      <c r="C31" s="655">
        <v>1100</v>
      </c>
      <c r="D31" s="787">
        <v>230</v>
      </c>
      <c r="E31" s="654">
        <v>1100</v>
      </c>
      <c r="F31" s="787">
        <v>320</v>
      </c>
      <c r="G31" s="757">
        <v>2300</v>
      </c>
    </row>
    <row r="32" spans="1:7" x14ac:dyDescent="0.25">
      <c r="A32" s="279" t="s">
        <v>142</v>
      </c>
      <c r="B32" s="787">
        <v>16</v>
      </c>
      <c r="C32" s="655">
        <v>38</v>
      </c>
      <c r="D32" s="787">
        <v>16</v>
      </c>
      <c r="E32" s="654">
        <v>38</v>
      </c>
      <c r="F32" s="787">
        <v>16</v>
      </c>
      <c r="G32" s="757">
        <v>38</v>
      </c>
    </row>
    <row r="33" spans="1:7" x14ac:dyDescent="0.25">
      <c r="A33" s="279" t="s">
        <v>143</v>
      </c>
      <c r="B33" s="787">
        <v>3</v>
      </c>
      <c r="C33" s="655">
        <v>3</v>
      </c>
      <c r="D33" s="787">
        <v>3</v>
      </c>
      <c r="E33" s="654">
        <v>3</v>
      </c>
      <c r="F33" s="787">
        <v>9.3000000000000007</v>
      </c>
      <c r="G33" s="757">
        <v>43</v>
      </c>
    </row>
    <row r="34" spans="1:7" x14ac:dyDescent="0.25">
      <c r="A34" s="279" t="s">
        <v>144</v>
      </c>
      <c r="B34" s="787">
        <v>9.8000000000000007</v>
      </c>
      <c r="C34" s="655">
        <v>12000</v>
      </c>
      <c r="D34" s="787">
        <v>77</v>
      </c>
      <c r="E34" s="654">
        <v>12000</v>
      </c>
      <c r="F34" s="787">
        <v>9.8000000000000007</v>
      </c>
      <c r="G34" s="757">
        <v>16000</v>
      </c>
    </row>
    <row r="35" spans="1:7" x14ac:dyDescent="0.25">
      <c r="A35" s="279" t="s">
        <v>655</v>
      </c>
      <c r="B35" s="787">
        <v>4.0000000000000001E-3</v>
      </c>
      <c r="C35" s="655">
        <v>0.09</v>
      </c>
      <c r="D35" s="787">
        <v>4.3E-3</v>
      </c>
      <c r="E35" s="654">
        <v>2.4</v>
      </c>
      <c r="F35" s="787">
        <v>4.0000000000000001E-3</v>
      </c>
      <c r="G35" s="757">
        <v>0.09</v>
      </c>
    </row>
    <row r="36" spans="1:7" x14ac:dyDescent="0.25">
      <c r="A36" s="279" t="s">
        <v>145</v>
      </c>
      <c r="B36" s="787">
        <v>19</v>
      </c>
      <c r="C36" s="655">
        <v>459</v>
      </c>
      <c r="D36" s="787">
        <v>19</v>
      </c>
      <c r="E36" s="654">
        <v>459</v>
      </c>
      <c r="F36" s="787">
        <v>19</v>
      </c>
      <c r="G36" s="757">
        <v>459</v>
      </c>
    </row>
    <row r="37" spans="1:7" x14ac:dyDescent="0.25">
      <c r="A37" s="279" t="s">
        <v>146</v>
      </c>
      <c r="B37" s="787">
        <v>25</v>
      </c>
      <c r="C37" s="655">
        <v>220</v>
      </c>
      <c r="D37" s="787">
        <v>25</v>
      </c>
      <c r="E37" s="654">
        <v>220</v>
      </c>
      <c r="F37" s="787">
        <v>64</v>
      </c>
      <c r="G37" s="757">
        <v>1100</v>
      </c>
    </row>
    <row customHeight="1" ht="12.75" r="38" spans="1:7" x14ac:dyDescent="0.25">
      <c r="A38" s="279" t="s">
        <v>829</v>
      </c>
      <c r="B38" s="787">
        <v>20857.142857142859</v>
      </c>
      <c r="C38" s="655">
        <v>20857.142857142859</v>
      </c>
      <c r="D38" s="787">
        <v>20857.142857142859</v>
      </c>
      <c r="E38" s="654">
        <v>20857.142857142859</v>
      </c>
      <c r="F38" s="787">
        <v>20857.142857142859</v>
      </c>
      <c r="G38" s="757">
        <v>20857.142857142859</v>
      </c>
    </row>
    <row customHeight="1" ht="12.75" r="39" spans="1:7" x14ac:dyDescent="0.25">
      <c r="A39" s="279" t="s">
        <v>147</v>
      </c>
      <c r="B39" s="787">
        <v>28</v>
      </c>
      <c r="C39" s="655">
        <v>490</v>
      </c>
      <c r="D39" s="787">
        <v>140</v>
      </c>
      <c r="E39" s="654">
        <v>9600</v>
      </c>
      <c r="F39" s="787">
        <v>28</v>
      </c>
      <c r="G39" s="757">
        <v>490</v>
      </c>
    </row>
    <row customHeight="1" ht="12.75" r="40" spans="1:7" x14ac:dyDescent="0.25">
      <c r="A40" s="279" t="s">
        <v>830</v>
      </c>
      <c r="B40" s="787">
        <v>187.71428571428572</v>
      </c>
      <c r="C40" s="655">
        <v>187.71428571428572</v>
      </c>
      <c r="D40" s="787">
        <v>187.71428571428572</v>
      </c>
      <c r="E40" s="654">
        <v>187.71428571428572</v>
      </c>
      <c r="F40" s="787">
        <v>187.71428571428572</v>
      </c>
      <c r="G40" s="757">
        <v>187.71428571428572</v>
      </c>
    </row>
    <row customHeight="1" ht="12.75" r="41" spans="1:7" x14ac:dyDescent="0.25">
      <c r="A41" s="279" t="s">
        <v>148</v>
      </c>
      <c r="B41" s="787">
        <v>32</v>
      </c>
      <c r="C41" s="655">
        <v>400</v>
      </c>
      <c r="D41" s="787">
        <v>32</v>
      </c>
      <c r="E41" s="654">
        <v>1400</v>
      </c>
      <c r="F41" s="787">
        <v>400</v>
      </c>
      <c r="G41" s="757">
        <v>400</v>
      </c>
    </row>
    <row customHeight="1" ht="12.75" r="42" spans="1:7" x14ac:dyDescent="0.25">
      <c r="A42" s="279" t="s">
        <v>653</v>
      </c>
      <c r="B42" s="787">
        <v>11</v>
      </c>
      <c r="C42" s="655">
        <v>16</v>
      </c>
      <c r="D42" s="787">
        <v>11</v>
      </c>
      <c r="E42" s="654">
        <v>16</v>
      </c>
      <c r="F42" s="787">
        <v>50</v>
      </c>
      <c r="G42" s="757">
        <v>1000</v>
      </c>
    </row>
    <row customHeight="1" ht="12.75" r="43" spans="1:7" x14ac:dyDescent="0.25">
      <c r="A43" s="279" t="s">
        <v>827</v>
      </c>
      <c r="B43" s="787">
        <v>20</v>
      </c>
      <c r="C43" s="655">
        <v>570</v>
      </c>
      <c r="D43" s="787">
        <v>74</v>
      </c>
      <c r="E43" s="654">
        <v>570</v>
      </c>
      <c r="F43" s="787">
        <v>20</v>
      </c>
      <c r="G43" s="757">
        <v>570</v>
      </c>
    </row>
    <row customHeight="1" ht="12.75" r="44" spans="1:7" x14ac:dyDescent="0.25">
      <c r="A44" s="279" t="s">
        <v>828</v>
      </c>
      <c r="B44" s="787">
        <v>11</v>
      </c>
      <c r="C44" s="655">
        <v>16</v>
      </c>
      <c r="D44" s="787">
        <v>11</v>
      </c>
      <c r="E44" s="654">
        <v>16</v>
      </c>
      <c r="F44" s="787">
        <v>50</v>
      </c>
      <c r="G44" s="757">
        <v>1100</v>
      </c>
    </row>
    <row customHeight="1" ht="12.75" r="45" spans="1:7" x14ac:dyDescent="0.25">
      <c r="A45" s="279" t="s">
        <v>149</v>
      </c>
      <c r="B45" s="787">
        <v>2</v>
      </c>
      <c r="C45" s="655">
        <v>300</v>
      </c>
      <c r="D45" s="787">
        <v>4.7</v>
      </c>
      <c r="E45" s="654">
        <v>300</v>
      </c>
      <c r="F45" s="787">
        <v>2</v>
      </c>
      <c r="G45" s="757">
        <v>300</v>
      </c>
    </row>
    <row customHeight="1" ht="12.75" r="46" spans="1:7" x14ac:dyDescent="0.25">
      <c r="A46" s="279" t="s">
        <v>150</v>
      </c>
      <c r="B46" s="787">
        <v>19</v>
      </c>
      <c r="C46" s="655">
        <v>120</v>
      </c>
      <c r="D46" s="787">
        <v>19</v>
      </c>
      <c r="E46" s="654">
        <v>120</v>
      </c>
      <c r="F46" s="787">
        <v>23</v>
      </c>
      <c r="G46" s="757">
        <v>1500</v>
      </c>
    </row>
    <row customHeight="1" ht="12.75" r="47" spans="1:7" x14ac:dyDescent="0.25">
      <c r="A47" s="279" t="s">
        <v>151</v>
      </c>
      <c r="B47" s="787">
        <v>2.9</v>
      </c>
      <c r="C47" s="655">
        <v>2.9</v>
      </c>
      <c r="D47" s="787">
        <v>6</v>
      </c>
      <c r="E47" s="654">
        <v>6</v>
      </c>
      <c r="F47" s="787">
        <v>2.9</v>
      </c>
      <c r="G47" s="757">
        <v>2.9</v>
      </c>
    </row>
    <row customHeight="1" ht="12.75" r="48" spans="1:7" x14ac:dyDescent="0.25">
      <c r="A48" s="279" t="s">
        <v>152</v>
      </c>
      <c r="B48" s="787">
        <v>1</v>
      </c>
      <c r="C48" s="655">
        <v>1</v>
      </c>
      <c r="D48" s="787">
        <v>5.2</v>
      </c>
      <c r="E48" s="654">
        <v>22</v>
      </c>
      <c r="F48" s="787">
        <v>1</v>
      </c>
      <c r="G48" s="757">
        <v>1</v>
      </c>
    </row>
    <row customHeight="1" ht="12.75" r="49" spans="1:7" x14ac:dyDescent="0.25">
      <c r="A49" s="279" t="s">
        <v>105</v>
      </c>
      <c r="B49" s="787">
        <v>79</v>
      </c>
      <c r="C49" s="655">
        <v>520</v>
      </c>
      <c r="D49" s="787">
        <v>79</v>
      </c>
      <c r="E49" s="654">
        <v>520</v>
      </c>
      <c r="F49" s="787">
        <v>190</v>
      </c>
      <c r="G49" s="757">
        <v>700</v>
      </c>
    </row>
    <row customHeight="1" ht="12.75" r="50" spans="1:7" x14ac:dyDescent="0.25">
      <c r="A50" s="279" t="s">
        <v>106</v>
      </c>
      <c r="B50" s="787">
        <v>300</v>
      </c>
      <c r="C50" s="655">
        <v>3000</v>
      </c>
      <c r="D50" s="787">
        <v>300</v>
      </c>
      <c r="E50" s="654">
        <v>3000</v>
      </c>
      <c r="F50" s="787">
        <v>300</v>
      </c>
      <c r="G50" s="757">
        <v>3000</v>
      </c>
    </row>
    <row customHeight="1" ht="12.75" r="51" spans="1:7" x14ac:dyDescent="0.25">
      <c r="A51" s="279" t="s">
        <v>153</v>
      </c>
      <c r="B51" s="787">
        <v>0.8</v>
      </c>
      <c r="C51" s="655">
        <v>300</v>
      </c>
      <c r="D51" s="787">
        <v>0.8</v>
      </c>
      <c r="E51" s="654">
        <v>300</v>
      </c>
      <c r="F51" s="787">
        <v>7.1</v>
      </c>
      <c r="G51" s="757">
        <v>300</v>
      </c>
    </row>
    <row customHeight="1" ht="12.75" r="52" spans="1:7" x14ac:dyDescent="0.25">
      <c r="A52" s="279" t="s">
        <v>86</v>
      </c>
      <c r="B52" s="787">
        <v>0.04</v>
      </c>
      <c r="C52" s="655">
        <v>0.04</v>
      </c>
      <c r="D52" s="787">
        <v>0.04</v>
      </c>
      <c r="E52" s="654">
        <v>0.04</v>
      </c>
      <c r="F52" s="787">
        <v>0.04</v>
      </c>
      <c r="G52" s="757">
        <v>0.04</v>
      </c>
    </row>
    <row customHeight="1" ht="12.75" r="53" spans="1:7" x14ac:dyDescent="0.25">
      <c r="A53" s="279" t="s">
        <v>154</v>
      </c>
      <c r="B53" s="787">
        <v>34</v>
      </c>
      <c r="C53" s="655">
        <v>2900</v>
      </c>
      <c r="D53" s="787">
        <v>320</v>
      </c>
      <c r="E53" s="654">
        <v>2900</v>
      </c>
      <c r="F53" s="787">
        <v>34</v>
      </c>
      <c r="G53" s="757">
        <v>2900</v>
      </c>
    </row>
    <row customHeight="1" ht="12.75" r="54" spans="1:7" x14ac:dyDescent="0.25">
      <c r="A54" s="279" t="s">
        <v>528</v>
      </c>
      <c r="B54" s="787">
        <v>1400</v>
      </c>
      <c r="C54" s="655">
        <v>1400</v>
      </c>
      <c r="D54" s="787">
        <v>1400</v>
      </c>
      <c r="E54" s="654">
        <v>1400</v>
      </c>
      <c r="F54" s="787">
        <v>1400</v>
      </c>
      <c r="G54" s="757">
        <v>1400</v>
      </c>
    </row>
    <row customHeight="1" ht="12.75" r="55" spans="1:7" x14ac:dyDescent="0.25">
      <c r="A55" s="279" t="s">
        <v>155</v>
      </c>
      <c r="B55" s="787">
        <v>14</v>
      </c>
      <c r="C55" s="655">
        <v>370</v>
      </c>
      <c r="D55" s="787">
        <v>23</v>
      </c>
      <c r="E55" s="654">
        <v>370</v>
      </c>
      <c r="F55" s="787">
        <v>14</v>
      </c>
      <c r="G55" s="757">
        <v>660</v>
      </c>
    </row>
    <row customHeight="1" ht="12.75" r="56" spans="1:7" x14ac:dyDescent="0.25">
      <c r="A56" s="279" t="s">
        <v>235</v>
      </c>
      <c r="B56" s="787">
        <v>22</v>
      </c>
      <c r="C56" s="655">
        <v>370</v>
      </c>
      <c r="D56" s="787">
        <v>22</v>
      </c>
      <c r="E56" s="654">
        <v>370</v>
      </c>
      <c r="F56" s="787">
        <v>71</v>
      </c>
      <c r="G56" s="757">
        <v>660</v>
      </c>
    </row>
    <row customHeight="1" ht="12.75" r="57" spans="1:7" x14ac:dyDescent="0.25">
      <c r="A57" s="279" t="s">
        <v>236</v>
      </c>
      <c r="B57" s="787">
        <v>9.4</v>
      </c>
      <c r="C57" s="655">
        <v>370</v>
      </c>
      <c r="D57" s="787">
        <v>9.4</v>
      </c>
      <c r="E57" s="654">
        <v>370</v>
      </c>
      <c r="F57" s="787">
        <v>15</v>
      </c>
      <c r="G57" s="757">
        <v>660</v>
      </c>
    </row>
    <row customHeight="1" ht="12.75" r="58" spans="1:7" x14ac:dyDescent="0.25">
      <c r="A58" s="279" t="s">
        <v>237</v>
      </c>
      <c r="B58" s="787">
        <v>4.5</v>
      </c>
      <c r="C58" s="655">
        <v>41</v>
      </c>
      <c r="D58" s="787">
        <v>4.5</v>
      </c>
      <c r="E58" s="654">
        <v>41</v>
      </c>
      <c r="F58" s="787">
        <v>4.5</v>
      </c>
      <c r="G58" s="757">
        <v>41</v>
      </c>
    </row>
    <row customHeight="1" ht="12.75" r="59" spans="1:7" x14ac:dyDescent="0.25">
      <c r="A59" s="279" t="s">
        <v>375</v>
      </c>
      <c r="B59" s="787">
        <v>1.0999999999999999E-2</v>
      </c>
      <c r="C59" s="655">
        <v>0.19</v>
      </c>
      <c r="D59" s="787">
        <v>1.0999999999999999E-2</v>
      </c>
      <c r="E59" s="654">
        <v>0.19</v>
      </c>
      <c r="F59" s="787">
        <v>1.0999999999999999E-2</v>
      </c>
      <c r="G59" s="757">
        <v>0.19</v>
      </c>
    </row>
    <row customHeight="1" ht="12.75" r="60" spans="1:7" x14ac:dyDescent="0.25">
      <c r="A60" s="279" t="s">
        <v>376</v>
      </c>
      <c r="B60" s="787">
        <v>0.41</v>
      </c>
      <c r="C60" s="655">
        <v>7</v>
      </c>
      <c r="D60" s="787">
        <v>0.41</v>
      </c>
      <c r="E60" s="654">
        <v>7</v>
      </c>
      <c r="F60" s="787">
        <v>0.41</v>
      </c>
      <c r="G60" s="757">
        <v>7</v>
      </c>
    </row>
    <row customHeight="1" ht="12.75" r="61" spans="1:7" x14ac:dyDescent="0.25">
      <c r="A61" s="279" t="s">
        <v>377</v>
      </c>
      <c r="B61" s="787">
        <v>1E-3</v>
      </c>
      <c r="C61" s="655">
        <v>1.2999999999999999E-2</v>
      </c>
      <c r="D61" s="787">
        <v>1E-3</v>
      </c>
      <c r="E61" s="654">
        <v>1.1000000000000001</v>
      </c>
      <c r="F61" s="787">
        <v>1E-3</v>
      </c>
      <c r="G61" s="757">
        <v>1.2999999999999999E-2</v>
      </c>
    </row>
    <row customHeight="1" ht="12.75" r="62" spans="1:7" x14ac:dyDescent="0.25">
      <c r="A62" s="279" t="s">
        <v>244</v>
      </c>
      <c r="B62" s="787">
        <v>47</v>
      </c>
      <c r="C62" s="655">
        <v>830</v>
      </c>
      <c r="D62" s="787">
        <v>410</v>
      </c>
      <c r="E62" s="654">
        <v>3700</v>
      </c>
      <c r="F62" s="787">
        <v>47</v>
      </c>
      <c r="G62" s="757">
        <v>830</v>
      </c>
    </row>
    <row customHeight="1" ht="12.75" r="63" spans="1:7" x14ac:dyDescent="0.25">
      <c r="A63" s="279" t="s">
        <v>245</v>
      </c>
      <c r="B63" s="787">
        <v>910</v>
      </c>
      <c r="C63" s="655">
        <v>38000</v>
      </c>
      <c r="D63" s="787">
        <v>2000</v>
      </c>
      <c r="E63" s="654">
        <v>39000</v>
      </c>
      <c r="F63" s="787">
        <v>910</v>
      </c>
      <c r="G63" s="757">
        <v>38000</v>
      </c>
    </row>
    <row customHeight="1" ht="12.75" r="64" spans="1:7" x14ac:dyDescent="0.25">
      <c r="A64" s="279" t="s">
        <v>307</v>
      </c>
      <c r="B64" s="787">
        <v>25</v>
      </c>
      <c r="C64" s="655">
        <v>3900</v>
      </c>
      <c r="D64" s="787">
        <v>130</v>
      </c>
      <c r="E64" s="654">
        <v>3900</v>
      </c>
      <c r="F64" s="787">
        <v>25</v>
      </c>
      <c r="G64" s="757">
        <v>75000</v>
      </c>
    </row>
    <row customHeight="1" ht="12.75" r="65" spans="1:7" x14ac:dyDescent="0.25">
      <c r="A65" s="279" t="s">
        <v>308</v>
      </c>
      <c r="B65" s="787">
        <v>620</v>
      </c>
      <c r="C65" s="655">
        <v>5500</v>
      </c>
      <c r="D65" s="787">
        <v>620</v>
      </c>
      <c r="E65" s="654">
        <v>5500</v>
      </c>
      <c r="F65" s="787">
        <v>620</v>
      </c>
      <c r="G65" s="757">
        <v>5500</v>
      </c>
    </row>
    <row customHeight="1" ht="12.75" r="66" spans="1:7" x14ac:dyDescent="0.25">
      <c r="A66" s="279" t="s">
        <v>238</v>
      </c>
      <c r="B66" s="787">
        <v>558</v>
      </c>
      <c r="C66" s="655">
        <v>10046</v>
      </c>
      <c r="D66" s="787">
        <v>558</v>
      </c>
      <c r="E66" s="654">
        <v>10046</v>
      </c>
      <c r="F66" s="787">
        <v>558</v>
      </c>
      <c r="G66" s="757">
        <v>10046</v>
      </c>
    </row>
    <row customHeight="1" ht="12.75" r="67" spans="1:7" x14ac:dyDescent="0.25">
      <c r="A67" s="279" t="s">
        <v>1002</v>
      </c>
      <c r="B67" s="787">
        <v>11</v>
      </c>
      <c r="C67" s="655">
        <v>670</v>
      </c>
      <c r="D67" s="787">
        <v>11</v>
      </c>
      <c r="E67" s="654">
        <v>670</v>
      </c>
      <c r="F67" s="787">
        <v>790</v>
      </c>
      <c r="G67" s="757">
        <v>790</v>
      </c>
    </row>
    <row customHeight="1" ht="12.75" r="68" spans="1:7" x14ac:dyDescent="0.25">
      <c r="A68" s="279" t="s">
        <v>107</v>
      </c>
      <c r="B68" s="787">
        <v>70</v>
      </c>
      <c r="C68" s="655">
        <v>130</v>
      </c>
      <c r="D68" s="787">
        <v>79.2</v>
      </c>
      <c r="E68" s="654">
        <v>130</v>
      </c>
      <c r="F68" s="787">
        <v>70</v>
      </c>
      <c r="G68" s="757">
        <v>130</v>
      </c>
    </row>
    <row customHeight="1" ht="12.75" r="69" spans="1:7" x14ac:dyDescent="0.25">
      <c r="A69" s="279" t="s">
        <v>1003</v>
      </c>
      <c r="B69" s="787">
        <v>520</v>
      </c>
      <c r="C69" s="655">
        <v>3400</v>
      </c>
      <c r="D69" s="787">
        <v>520</v>
      </c>
      <c r="E69" s="654">
        <v>7700</v>
      </c>
      <c r="F69" s="787">
        <v>520</v>
      </c>
      <c r="G69" s="757">
        <v>3400</v>
      </c>
    </row>
    <row customHeight="1" ht="12.75" r="70" spans="1:7" x14ac:dyDescent="0.25">
      <c r="A70" s="279" t="s">
        <v>309</v>
      </c>
      <c r="B70" s="787">
        <v>0.06</v>
      </c>
      <c r="C70" s="655">
        <v>260</v>
      </c>
      <c r="D70" s="787">
        <v>1.7</v>
      </c>
      <c r="E70" s="654">
        <v>2000</v>
      </c>
      <c r="F70" s="787">
        <v>0.06</v>
      </c>
      <c r="G70" s="757">
        <v>260</v>
      </c>
    </row>
    <row customHeight="1" ht="12.75" r="71" spans="1:7" x14ac:dyDescent="0.25">
      <c r="A71" s="279" t="s">
        <v>1004</v>
      </c>
      <c r="B71" s="787">
        <v>1.9E-3</v>
      </c>
      <c r="C71" s="655">
        <v>0.71</v>
      </c>
      <c r="D71" s="787">
        <v>1.9E-3</v>
      </c>
      <c r="E71" s="654">
        <v>2.5</v>
      </c>
      <c r="F71" s="787">
        <v>1.9E-3</v>
      </c>
      <c r="G71" s="757">
        <v>0.71</v>
      </c>
    </row>
    <row customHeight="1" ht="12.75" r="72" spans="1:7" x14ac:dyDescent="0.25">
      <c r="A72" s="279" t="s">
        <v>1005</v>
      </c>
      <c r="B72" s="787">
        <v>210</v>
      </c>
      <c r="C72" s="655">
        <v>980</v>
      </c>
      <c r="D72" s="787">
        <v>220</v>
      </c>
      <c r="E72" s="654">
        <v>980</v>
      </c>
      <c r="F72" s="787">
        <v>210</v>
      </c>
      <c r="G72" s="757">
        <v>1800</v>
      </c>
    </row>
    <row customHeight="1" ht="12.75" r="73" spans="1:7" x14ac:dyDescent="0.25">
      <c r="A73" s="279" t="s">
        <v>1007</v>
      </c>
      <c r="B73" s="787">
        <v>120</v>
      </c>
      <c r="C73" s="655">
        <v>700</v>
      </c>
      <c r="D73" s="787">
        <v>120</v>
      </c>
      <c r="E73" s="654">
        <v>700</v>
      </c>
      <c r="F73" s="787">
        <v>120</v>
      </c>
      <c r="G73" s="757">
        <v>1100</v>
      </c>
    </row>
    <row customHeight="1" ht="12.75" r="74" spans="1:7" x14ac:dyDescent="0.25">
      <c r="A74" s="279" t="s">
        <v>1006</v>
      </c>
      <c r="B74" s="787">
        <v>1100</v>
      </c>
      <c r="C74" s="655">
        <v>3200</v>
      </c>
      <c r="D74" s="787">
        <v>1100</v>
      </c>
      <c r="E74" s="654">
        <v>3200</v>
      </c>
      <c r="F74" s="787">
        <v>2900</v>
      </c>
      <c r="G74" s="757">
        <v>3200</v>
      </c>
    </row>
    <row customHeight="1" ht="12.75" r="75" spans="1:7" x14ac:dyDescent="0.25">
      <c r="A75" s="279" t="s">
        <v>108</v>
      </c>
      <c r="B75" s="787">
        <v>10</v>
      </c>
      <c r="C75" s="655">
        <v>100</v>
      </c>
      <c r="D75" s="787">
        <v>22</v>
      </c>
      <c r="E75" s="654">
        <v>100</v>
      </c>
      <c r="F75" s="787">
        <v>10</v>
      </c>
      <c r="G75" s="757">
        <v>110</v>
      </c>
    </row>
    <row customHeight="1" ht="12.75" r="76" spans="1:7" x14ac:dyDescent="0.25">
      <c r="A76" s="279" t="s">
        <v>310</v>
      </c>
      <c r="B76" s="787">
        <v>14.3</v>
      </c>
      <c r="C76" s="655">
        <v>379</v>
      </c>
      <c r="D76" s="787">
        <v>71</v>
      </c>
      <c r="E76" s="654">
        <v>379</v>
      </c>
      <c r="F76" s="787">
        <v>14.3</v>
      </c>
      <c r="G76" s="757">
        <v>379</v>
      </c>
    </row>
    <row customHeight="1" ht="12.75" r="77" spans="1:7" x14ac:dyDescent="0.25">
      <c r="A77" s="279" t="s">
        <v>109</v>
      </c>
      <c r="B77" s="787">
        <v>9.1</v>
      </c>
      <c r="C77" s="655">
        <v>110</v>
      </c>
      <c r="D77" s="787">
        <v>44</v>
      </c>
      <c r="E77" s="654">
        <v>110</v>
      </c>
      <c r="F77" s="787">
        <v>9.1</v>
      </c>
      <c r="G77" s="757">
        <v>200</v>
      </c>
    </row>
    <row customHeight="1" ht="12.75" r="78" spans="1:7" x14ac:dyDescent="0.25">
      <c r="A78" s="279" t="s">
        <v>110</v>
      </c>
      <c r="B78" s="787">
        <v>81</v>
      </c>
      <c r="C78" s="655">
        <v>110</v>
      </c>
      <c r="D78" s="787">
        <v>81</v>
      </c>
      <c r="E78" s="654">
        <v>110</v>
      </c>
      <c r="F78" s="787">
        <v>81</v>
      </c>
      <c r="G78" s="757">
        <v>200</v>
      </c>
    </row>
    <row customHeight="1" ht="12.75" r="79" spans="1:7" x14ac:dyDescent="0.25">
      <c r="A79" s="279" t="s">
        <v>402</v>
      </c>
      <c r="B79" s="787">
        <v>335000</v>
      </c>
      <c r="C79" s="655">
        <v>3350000</v>
      </c>
      <c r="D79" s="787">
        <v>335000</v>
      </c>
      <c r="E79" s="654">
        <v>3350000</v>
      </c>
      <c r="F79" s="787">
        <v>500000</v>
      </c>
      <c r="G79" s="757">
        <v>5000000</v>
      </c>
    </row>
    <row customHeight="1" ht="12.75" r="80" spans="1:7" x14ac:dyDescent="0.25">
      <c r="A80" s="279" t="s">
        <v>635</v>
      </c>
      <c r="B80" s="787">
        <v>3.1E-9</v>
      </c>
      <c r="C80" s="655">
        <v>3.0000000000000001E-3</v>
      </c>
      <c r="D80" s="787">
        <v>3.1E-9</v>
      </c>
      <c r="E80" s="654">
        <v>3.0000000000000001E-3</v>
      </c>
      <c r="F80" s="787">
        <v>3.1E-9</v>
      </c>
      <c r="G80" s="757">
        <v>3.0000000000000001E-3</v>
      </c>
    </row>
    <row customHeight="1" ht="12.75" r="81" spans="1:7" x14ac:dyDescent="0.25">
      <c r="A81" s="279" t="s">
        <v>111</v>
      </c>
      <c r="B81" s="787">
        <v>60</v>
      </c>
      <c r="C81" s="655">
        <v>200</v>
      </c>
      <c r="D81" s="787">
        <v>60</v>
      </c>
      <c r="E81" s="654">
        <v>200</v>
      </c>
      <c r="F81" s="787">
        <v>60</v>
      </c>
      <c r="G81" s="757">
        <v>550</v>
      </c>
    </row>
    <row customHeight="1" ht="12.75" r="82" spans="1:7" x14ac:dyDescent="0.25">
      <c r="A82" s="279" t="s">
        <v>384</v>
      </c>
      <c r="B82" s="787">
        <v>8.6999999999999994E-3</v>
      </c>
      <c r="C82" s="655">
        <v>3.4000000000000002E-2</v>
      </c>
      <c r="D82" s="787">
        <v>5.6000000000000001E-2</v>
      </c>
      <c r="E82" s="654">
        <v>0.22</v>
      </c>
      <c r="F82" s="787">
        <v>8.6999999999999994E-3</v>
      </c>
      <c r="G82" s="757">
        <v>3.4000000000000002E-2</v>
      </c>
    </row>
    <row customHeight="1" ht="12.75" r="83" spans="1:7" x14ac:dyDescent="0.25">
      <c r="A83" s="279" t="s">
        <v>350</v>
      </c>
      <c r="B83" s="787">
        <v>2.3E-3</v>
      </c>
      <c r="C83" s="655">
        <v>3.6999999999999998E-2</v>
      </c>
      <c r="D83" s="787">
        <v>2.3E-3</v>
      </c>
      <c r="E83" s="654">
        <v>0.18</v>
      </c>
      <c r="F83" s="787">
        <v>2.3E-3</v>
      </c>
      <c r="G83" s="757">
        <v>3.6999999999999998E-2</v>
      </c>
    </row>
    <row customHeight="1" ht="12.75" r="84" spans="1:7" x14ac:dyDescent="0.25">
      <c r="A84" s="279" t="s">
        <v>36</v>
      </c>
      <c r="B84" s="787" t="s">
        <v>1014</v>
      </c>
      <c r="C84" s="655" t="s">
        <v>1014</v>
      </c>
      <c r="D84" s="787" t="s">
        <v>1014</v>
      </c>
      <c r="E84" s="654" t="s">
        <v>1014</v>
      </c>
      <c r="F84" s="787" t="s">
        <v>1014</v>
      </c>
      <c r="G84" s="757" t="s">
        <v>1014</v>
      </c>
    </row>
    <row customHeight="1" ht="12.75" r="85" spans="1:7" x14ac:dyDescent="0.25">
      <c r="A85" s="279" t="s">
        <v>351</v>
      </c>
      <c r="B85" s="787">
        <v>7.3</v>
      </c>
      <c r="C85" s="655">
        <v>140</v>
      </c>
      <c r="D85" s="787">
        <v>61</v>
      </c>
      <c r="E85" s="654">
        <v>11000</v>
      </c>
      <c r="F85" s="787">
        <v>7.3</v>
      </c>
      <c r="G85" s="757">
        <v>140</v>
      </c>
    </row>
    <row customHeight="1" ht="12.75" r="86" spans="1:7" x14ac:dyDescent="0.25">
      <c r="A86" s="279" t="s">
        <v>352</v>
      </c>
      <c r="B86" s="787">
        <v>0.8</v>
      </c>
      <c r="C86" s="655">
        <v>13</v>
      </c>
      <c r="D86" s="787">
        <v>0.8</v>
      </c>
      <c r="E86" s="654">
        <v>1300</v>
      </c>
      <c r="F86" s="787">
        <v>7.1</v>
      </c>
      <c r="G86" s="757">
        <v>13</v>
      </c>
    </row>
    <row customHeight="1" ht="12.75" r="87" spans="1:7" x14ac:dyDescent="0.25">
      <c r="A87" s="279" t="s">
        <v>353</v>
      </c>
      <c r="B87" s="787">
        <v>3.9</v>
      </c>
      <c r="C87" s="655">
        <v>300</v>
      </c>
      <c r="D87" s="787">
        <v>19</v>
      </c>
      <c r="E87" s="654">
        <v>300</v>
      </c>
      <c r="F87" s="787">
        <v>3.9</v>
      </c>
      <c r="G87" s="757">
        <v>300</v>
      </c>
    </row>
    <row customHeight="1" ht="12.75" r="88" spans="1:7" x14ac:dyDescent="0.25">
      <c r="A88" s="279" t="s">
        <v>112</v>
      </c>
      <c r="B88" s="787">
        <v>1800</v>
      </c>
      <c r="C88" s="655">
        <v>21500</v>
      </c>
      <c r="D88" s="787">
        <v>1800</v>
      </c>
      <c r="E88" s="654">
        <v>21500</v>
      </c>
      <c r="F88" s="787">
        <v>1800</v>
      </c>
      <c r="G88" s="757">
        <v>21500</v>
      </c>
    </row>
    <row customHeight="1" ht="12.75" r="89" spans="1:7" x14ac:dyDescent="0.25">
      <c r="A89" s="279" t="s">
        <v>354</v>
      </c>
      <c r="B89" s="787">
        <v>3.5999999999999999E-3</v>
      </c>
      <c r="C89" s="655">
        <v>5.2999999999999999E-2</v>
      </c>
      <c r="D89" s="787">
        <v>3.8E-3</v>
      </c>
      <c r="E89" s="654">
        <v>0.52</v>
      </c>
      <c r="F89" s="787">
        <v>3.5999999999999999E-3</v>
      </c>
      <c r="G89" s="757">
        <v>5.2999999999999999E-2</v>
      </c>
    </row>
    <row customHeight="1" ht="12.75" r="90" spans="1:7" x14ac:dyDescent="0.25">
      <c r="A90" s="279" t="s">
        <v>355</v>
      </c>
      <c r="B90" s="787">
        <v>3.5999999999999999E-3</v>
      </c>
      <c r="C90" s="655">
        <v>5.2999999999999999E-2</v>
      </c>
      <c r="D90" s="787">
        <v>3.8E-3</v>
      </c>
      <c r="E90" s="654">
        <v>0.52</v>
      </c>
      <c r="F90" s="787">
        <v>3.5999999999999999E-3</v>
      </c>
      <c r="G90" s="757">
        <v>5.2999999999999999E-2</v>
      </c>
    </row>
    <row customHeight="1" ht="12.75" r="91" spans="1:7" x14ac:dyDescent="0.25">
      <c r="A91" s="279" t="s">
        <v>385</v>
      </c>
      <c r="B91" s="787">
        <v>2.9999999999999997E-4</v>
      </c>
      <c r="C91" s="655">
        <v>2.9999999999999997E-4</v>
      </c>
      <c r="D91" s="787">
        <v>2.9999999999999997E-4</v>
      </c>
      <c r="E91" s="654">
        <v>2.9999999999999997E-4</v>
      </c>
      <c r="F91" s="787">
        <v>2.9999999999999997E-4</v>
      </c>
      <c r="G91" s="757">
        <v>2.9999999999999997E-4</v>
      </c>
    </row>
    <row customHeight="1" ht="12.75" r="92" spans="1:7" x14ac:dyDescent="0.25">
      <c r="A92" s="279" t="s">
        <v>356</v>
      </c>
      <c r="B92" s="787">
        <v>0.3</v>
      </c>
      <c r="C92" s="655">
        <v>11</v>
      </c>
      <c r="D92" s="787">
        <v>1</v>
      </c>
      <c r="E92" s="654">
        <v>30</v>
      </c>
      <c r="F92" s="787">
        <v>0.3</v>
      </c>
      <c r="G92" s="757">
        <v>11</v>
      </c>
    </row>
    <row customHeight="1" ht="12.75" r="93" spans="1:7" x14ac:dyDescent="0.25">
      <c r="A93" s="279" t="s">
        <v>378</v>
      </c>
      <c r="B93" s="787">
        <v>6.3E-2</v>
      </c>
      <c r="C93" s="655">
        <v>0.16</v>
      </c>
      <c r="D93" s="787">
        <v>0.08</v>
      </c>
      <c r="E93" s="654">
        <v>2</v>
      </c>
      <c r="F93" s="787">
        <v>6.3E-2</v>
      </c>
      <c r="G93" s="757">
        <v>0.16</v>
      </c>
    </row>
    <row customHeight="1" ht="12.75" r="94" spans="1:7" x14ac:dyDescent="0.25">
      <c r="A94" s="279" t="s">
        <v>357</v>
      </c>
      <c r="B94" s="787">
        <v>12</v>
      </c>
      <c r="C94" s="655">
        <v>310</v>
      </c>
      <c r="D94" s="787">
        <v>12</v>
      </c>
      <c r="E94" s="654">
        <v>330</v>
      </c>
      <c r="F94" s="787">
        <v>12</v>
      </c>
      <c r="G94" s="757">
        <v>310</v>
      </c>
    </row>
    <row customHeight="1" ht="12.75" r="95" spans="1:7" x14ac:dyDescent="0.25">
      <c r="A95" s="279" t="s">
        <v>113</v>
      </c>
      <c r="B95" s="787">
        <v>17000</v>
      </c>
      <c r="C95" s="655">
        <v>137000</v>
      </c>
      <c r="D95" s="787">
        <v>17000</v>
      </c>
      <c r="E95" s="654">
        <v>137000</v>
      </c>
      <c r="F95" s="787">
        <v>17000</v>
      </c>
      <c r="G95" s="757">
        <v>137000</v>
      </c>
    </row>
    <row customHeight="1" ht="12.75" r="96" spans="1:7" x14ac:dyDescent="0.25">
      <c r="A96" s="279" t="s">
        <v>358</v>
      </c>
      <c r="B96" s="787">
        <v>0.28000000000000003</v>
      </c>
      <c r="C96" s="655">
        <v>300</v>
      </c>
      <c r="D96" s="787">
        <v>0.28000000000000003</v>
      </c>
      <c r="E96" s="654">
        <v>300</v>
      </c>
      <c r="F96" s="787">
        <v>0.28000000000000003</v>
      </c>
      <c r="G96" s="757">
        <v>300</v>
      </c>
    </row>
    <row customHeight="1" ht="12.75" r="97" spans="1:7" x14ac:dyDescent="0.25">
      <c r="A97" s="279" t="s">
        <v>114</v>
      </c>
      <c r="B97" s="787">
        <v>920</v>
      </c>
      <c r="C97" s="655">
        <v>4300</v>
      </c>
      <c r="D97" s="787">
        <v>920</v>
      </c>
      <c r="E97" s="654">
        <v>39000</v>
      </c>
      <c r="F97" s="787">
        <v>920</v>
      </c>
      <c r="G97" s="757">
        <v>4300</v>
      </c>
    </row>
    <row customHeight="1" ht="12.75" r="98" spans="1:7" x14ac:dyDescent="0.25">
      <c r="A98" s="279" t="s">
        <v>359</v>
      </c>
      <c r="B98" s="787">
        <v>5.6</v>
      </c>
      <c r="C98" s="655">
        <v>29</v>
      </c>
      <c r="D98" s="787">
        <v>29</v>
      </c>
      <c r="E98" s="654">
        <v>29</v>
      </c>
      <c r="F98" s="787">
        <v>5.6</v>
      </c>
      <c r="G98" s="757">
        <v>140</v>
      </c>
    </row>
    <row customHeight="1" ht="12.75" r="99" spans="1:7" x14ac:dyDescent="0.25">
      <c r="A99" s="279" t="s">
        <v>360</v>
      </c>
      <c r="B99" s="787">
        <v>2.5000000000000001E-2</v>
      </c>
      <c r="C99" s="655">
        <v>2.1</v>
      </c>
      <c r="D99" s="787">
        <v>0.55000000000000004</v>
      </c>
      <c r="E99" s="654">
        <v>2.4</v>
      </c>
      <c r="F99" s="787">
        <v>2.5000000000000001E-2</v>
      </c>
      <c r="G99" s="757">
        <v>2.1</v>
      </c>
    </row>
    <row customHeight="1" ht="12.75" r="100" spans="1:7" x14ac:dyDescent="0.25">
      <c r="A100" s="279" t="s">
        <v>361</v>
      </c>
      <c r="B100" s="787">
        <v>0.03</v>
      </c>
      <c r="C100" s="655">
        <v>0.7</v>
      </c>
      <c r="D100" s="787">
        <v>0.03</v>
      </c>
      <c r="E100" s="654">
        <v>0.7</v>
      </c>
      <c r="F100" s="787">
        <v>0.03</v>
      </c>
      <c r="G100" s="757">
        <v>0.7</v>
      </c>
    </row>
    <row customHeight="1" ht="12.75" r="101" spans="1:7" x14ac:dyDescent="0.25">
      <c r="A101" s="279" t="s">
        <v>363</v>
      </c>
      <c r="B101" s="787">
        <v>14000</v>
      </c>
      <c r="C101" s="655">
        <v>200000</v>
      </c>
      <c r="D101" s="787">
        <v>22000</v>
      </c>
      <c r="E101" s="654">
        <v>200000</v>
      </c>
      <c r="F101" s="787">
        <v>14000</v>
      </c>
      <c r="G101" s="757">
        <v>240000</v>
      </c>
    </row>
    <row customHeight="1" ht="12.75" r="102" spans="1:7" x14ac:dyDescent="0.25">
      <c r="A102" s="279" t="s">
        <v>364</v>
      </c>
      <c r="B102" s="787">
        <v>170</v>
      </c>
      <c r="C102" s="655">
        <v>2200</v>
      </c>
      <c r="D102" s="787">
        <v>170</v>
      </c>
      <c r="E102" s="654">
        <v>2200</v>
      </c>
      <c r="F102" s="787">
        <v>170</v>
      </c>
      <c r="G102" s="757">
        <v>2200</v>
      </c>
    </row>
    <row customHeight="1" ht="12.75" r="103" spans="1:7" x14ac:dyDescent="0.25">
      <c r="A103" s="279" t="s">
        <v>365</v>
      </c>
      <c r="B103" s="787">
        <v>2.8E-3</v>
      </c>
      <c r="C103" s="655">
        <v>9.9000000000000005E-2</v>
      </c>
      <c r="D103" s="787">
        <v>2.8E-3</v>
      </c>
      <c r="E103" s="654">
        <v>9.9000000000000005E-2</v>
      </c>
      <c r="F103" s="787">
        <v>2.8E-3</v>
      </c>
      <c r="G103" s="757">
        <v>9.9000000000000005E-2</v>
      </c>
    </row>
    <row customHeight="1" ht="12.75" r="104" spans="1:7" x14ac:dyDescent="0.25">
      <c r="A104" s="279" t="s">
        <v>366</v>
      </c>
      <c r="B104" s="787">
        <v>730</v>
      </c>
      <c r="C104" s="655">
        <v>6500</v>
      </c>
      <c r="D104" s="787">
        <v>730</v>
      </c>
      <c r="E104" s="654">
        <v>6500</v>
      </c>
      <c r="F104" s="787">
        <v>18000</v>
      </c>
      <c r="G104" s="757">
        <v>53000</v>
      </c>
    </row>
    <row customHeight="1" ht="12.75" r="105" spans="1:7" x14ac:dyDescent="0.25">
      <c r="A105" s="279" t="s">
        <v>362</v>
      </c>
      <c r="B105" s="787">
        <v>1500</v>
      </c>
      <c r="C105" s="655">
        <v>8500</v>
      </c>
      <c r="D105" s="787">
        <v>1500</v>
      </c>
      <c r="E105" s="654">
        <v>8500</v>
      </c>
      <c r="F105" s="787">
        <v>2200</v>
      </c>
      <c r="G105" s="757">
        <v>26000</v>
      </c>
    </row>
    <row customHeight="1" ht="12.75" r="106" spans="1:7" x14ac:dyDescent="0.25">
      <c r="A106" s="279" t="s">
        <v>631</v>
      </c>
      <c r="B106" s="787">
        <v>2.1</v>
      </c>
      <c r="C106" s="655">
        <v>37</v>
      </c>
      <c r="D106" s="787">
        <v>2.1</v>
      </c>
      <c r="E106" s="654">
        <v>37</v>
      </c>
      <c r="F106" s="787">
        <v>2.1</v>
      </c>
      <c r="G106" s="757">
        <v>37</v>
      </c>
    </row>
    <row customHeight="1" ht="12.75" r="107" spans="1:7" x14ac:dyDescent="0.25">
      <c r="A107" s="279" t="s">
        <v>632</v>
      </c>
      <c r="B107" s="787">
        <v>4.7</v>
      </c>
      <c r="C107" s="655">
        <v>42</v>
      </c>
      <c r="D107" s="787">
        <v>4.7</v>
      </c>
      <c r="E107" s="654">
        <v>42</v>
      </c>
      <c r="F107" s="787">
        <v>72</v>
      </c>
      <c r="G107" s="757">
        <v>86</v>
      </c>
    </row>
    <row customHeight="1" ht="12.75" r="108" spans="1:7" x14ac:dyDescent="0.25">
      <c r="A108" s="279" t="s">
        <v>506</v>
      </c>
      <c r="B108" s="787">
        <v>370</v>
      </c>
      <c r="C108" s="655">
        <v>7200</v>
      </c>
      <c r="D108" s="787">
        <v>800</v>
      </c>
      <c r="E108" s="654">
        <v>7200</v>
      </c>
      <c r="F108" s="787">
        <v>370</v>
      </c>
      <c r="G108" s="757">
        <v>16000</v>
      </c>
    </row>
    <row customHeight="1" ht="12.75" r="109" spans="1:7" x14ac:dyDescent="0.25">
      <c r="A109" s="279" t="s">
        <v>507</v>
      </c>
      <c r="B109" s="787">
        <v>12</v>
      </c>
      <c r="C109" s="655">
        <v>770</v>
      </c>
      <c r="D109" s="787">
        <v>21</v>
      </c>
      <c r="E109" s="654">
        <v>770</v>
      </c>
      <c r="F109" s="787">
        <v>12</v>
      </c>
      <c r="G109" s="757">
        <v>780</v>
      </c>
    </row>
    <row customHeight="1" ht="12.75" r="110" spans="1:7" x14ac:dyDescent="0.25">
      <c r="A110" s="279" t="s">
        <v>866</v>
      </c>
      <c r="B110" s="787">
        <v>5</v>
      </c>
      <c r="C110" s="655">
        <v>5</v>
      </c>
      <c r="D110" s="787">
        <v>5</v>
      </c>
      <c r="E110" s="654">
        <v>5</v>
      </c>
      <c r="F110" s="787">
        <v>8.3000000000000007</v>
      </c>
      <c r="G110" s="757">
        <v>75</v>
      </c>
    </row>
    <row customHeight="1" ht="12.75" r="111" spans="1:7" x14ac:dyDescent="0.25">
      <c r="A111" s="279" t="s">
        <v>115</v>
      </c>
      <c r="B111" s="787">
        <v>380</v>
      </c>
      <c r="C111" s="655">
        <v>2000</v>
      </c>
      <c r="D111" s="787">
        <v>380</v>
      </c>
      <c r="E111" s="654">
        <v>9000</v>
      </c>
      <c r="F111" s="787">
        <v>380</v>
      </c>
      <c r="G111" s="757">
        <v>2000</v>
      </c>
    </row>
    <row customHeight="1" ht="12.75" r="112" spans="1:7" x14ac:dyDescent="0.25">
      <c r="A112" s="279" t="s">
        <v>116</v>
      </c>
      <c r="B112" s="787">
        <v>18</v>
      </c>
      <c r="C112" s="655">
        <v>160</v>
      </c>
      <c r="D112" s="787">
        <v>18</v>
      </c>
      <c r="E112" s="654">
        <v>160</v>
      </c>
      <c r="F112" s="787">
        <v>18</v>
      </c>
      <c r="G112" s="757">
        <v>160</v>
      </c>
    </row>
    <row customHeight="1" ht="12.75" r="113" spans="1:7" x14ac:dyDescent="0.25">
      <c r="A113" s="279" t="s">
        <v>117</v>
      </c>
      <c r="B113" s="787">
        <v>71</v>
      </c>
      <c r="C113" s="655">
        <v>640</v>
      </c>
      <c r="D113" s="787">
        <v>71</v>
      </c>
      <c r="E113" s="654">
        <v>640</v>
      </c>
      <c r="F113" s="787">
        <v>71</v>
      </c>
      <c r="G113" s="757">
        <v>640</v>
      </c>
    </row>
    <row customHeight="1" ht="12.75" r="114" spans="1:7" x14ac:dyDescent="0.25">
      <c r="A114" s="279" t="s">
        <v>118</v>
      </c>
      <c r="B114" s="787">
        <v>42</v>
      </c>
      <c r="C114" s="655">
        <v>380</v>
      </c>
      <c r="D114" s="787">
        <v>42</v>
      </c>
      <c r="E114" s="654">
        <v>380</v>
      </c>
      <c r="F114" s="787">
        <v>42</v>
      </c>
      <c r="G114" s="757">
        <v>380</v>
      </c>
    </row>
    <row customHeight="1" ht="12.75" r="115" spans="1:7" x14ac:dyDescent="0.25">
      <c r="A115" s="279" t="s">
        <v>119</v>
      </c>
      <c r="B115" s="787">
        <v>46</v>
      </c>
      <c r="C115" s="655">
        <v>410</v>
      </c>
      <c r="D115" s="787">
        <v>46</v>
      </c>
      <c r="E115" s="654">
        <v>410</v>
      </c>
      <c r="F115" s="787">
        <v>46</v>
      </c>
      <c r="G115" s="757">
        <v>410</v>
      </c>
    </row>
    <row customHeight="1" ht="12.75" r="116" spans="1:7" x14ac:dyDescent="0.25">
      <c r="A116" s="279" t="s">
        <v>508</v>
      </c>
      <c r="B116" s="787">
        <v>7.9</v>
      </c>
      <c r="C116" s="655">
        <v>13</v>
      </c>
      <c r="D116" s="787">
        <v>13</v>
      </c>
      <c r="E116" s="654">
        <v>20</v>
      </c>
      <c r="F116" s="787">
        <v>7.9</v>
      </c>
      <c r="G116" s="757">
        <v>13</v>
      </c>
    </row>
    <row customHeight="1" ht="12.75" r="117" spans="1:7" x14ac:dyDescent="0.25">
      <c r="A117" s="279" t="s">
        <v>120</v>
      </c>
      <c r="B117" s="787">
        <v>850000</v>
      </c>
      <c r="C117" s="655">
        <v>850000</v>
      </c>
      <c r="D117" s="787">
        <v>850000</v>
      </c>
      <c r="E117" s="654">
        <v>850000</v>
      </c>
      <c r="F117" s="787">
        <v>850000</v>
      </c>
      <c r="G117" s="757">
        <v>850000</v>
      </c>
    </row>
    <row customHeight="1" ht="12.75" r="118" spans="1:7" x14ac:dyDescent="0.25">
      <c r="A118" s="279" t="s">
        <v>241</v>
      </c>
      <c r="B118" s="787">
        <v>600</v>
      </c>
      <c r="C118" s="655">
        <v>5000</v>
      </c>
      <c r="D118" s="787">
        <v>600</v>
      </c>
      <c r="E118" s="654">
        <v>5000</v>
      </c>
      <c r="F118" s="787">
        <v>600</v>
      </c>
      <c r="G118" s="757">
        <v>5000</v>
      </c>
    </row>
    <row customHeight="1" ht="12.75" r="119" spans="1:7" x14ac:dyDescent="0.25">
      <c r="A119" s="279" t="s">
        <v>509</v>
      </c>
      <c r="B119" s="787">
        <v>2.2999999999999998</v>
      </c>
      <c r="C119" s="655">
        <v>300</v>
      </c>
      <c r="D119" s="787">
        <v>2.2999999999999998</v>
      </c>
      <c r="E119" s="654">
        <v>300</v>
      </c>
      <c r="F119" s="787">
        <v>4.5999999999999996</v>
      </c>
      <c r="G119" s="757">
        <v>300</v>
      </c>
    </row>
    <row customHeight="1" ht="12.75" r="120" spans="1:7" x14ac:dyDescent="0.25">
      <c r="A120" s="279" t="s">
        <v>510</v>
      </c>
      <c r="B120" s="787">
        <v>58</v>
      </c>
      <c r="C120" s="655">
        <v>300</v>
      </c>
      <c r="D120" s="787">
        <v>160</v>
      </c>
      <c r="E120" s="654">
        <v>4700</v>
      </c>
      <c r="F120" s="787">
        <v>58</v>
      </c>
      <c r="G120" s="757">
        <v>300</v>
      </c>
    </row>
    <row customHeight="1" ht="12.75" r="121" spans="1:7" x14ac:dyDescent="0.25">
      <c r="A121" s="279" t="s">
        <v>379</v>
      </c>
      <c r="B121" s="787">
        <v>1.4E-2</v>
      </c>
      <c r="C121" s="655">
        <v>2</v>
      </c>
      <c r="D121" s="787">
        <v>1.4E-2</v>
      </c>
      <c r="E121" s="654">
        <v>2</v>
      </c>
      <c r="F121" s="787">
        <v>0.03</v>
      </c>
      <c r="G121" s="757">
        <v>10</v>
      </c>
    </row>
    <row customHeight="1" ht="12.75" r="122" spans="1:7" x14ac:dyDescent="0.25">
      <c r="A122" s="279" t="s">
        <v>121</v>
      </c>
      <c r="B122" s="787">
        <v>95</v>
      </c>
      <c r="C122" s="655">
        <v>425</v>
      </c>
      <c r="D122" s="787">
        <v>95</v>
      </c>
      <c r="E122" s="654">
        <v>425</v>
      </c>
      <c r="F122" s="787">
        <v>95</v>
      </c>
      <c r="G122" s="757">
        <v>425</v>
      </c>
    </row>
    <row customHeight="1" ht="12.75" r="123" spans="1:7" x14ac:dyDescent="0.25">
      <c r="A123" s="279" t="s">
        <v>511</v>
      </c>
      <c r="B123" s="787">
        <v>4.5999999999999996</v>
      </c>
      <c r="C123" s="655">
        <v>300</v>
      </c>
      <c r="D123" s="787">
        <v>4.5999999999999996</v>
      </c>
      <c r="E123" s="654">
        <v>300</v>
      </c>
      <c r="F123" s="787">
        <v>10</v>
      </c>
      <c r="G123" s="757">
        <v>300</v>
      </c>
    </row>
    <row customHeight="1" ht="12.75" r="124" spans="1:7" x14ac:dyDescent="0.25">
      <c r="A124" s="279" t="s">
        <v>512</v>
      </c>
      <c r="B124" s="787">
        <v>5</v>
      </c>
      <c r="C124" s="655">
        <v>20</v>
      </c>
      <c r="D124" s="787">
        <v>5</v>
      </c>
      <c r="E124" s="654">
        <v>20</v>
      </c>
      <c r="F124" s="787">
        <v>71</v>
      </c>
      <c r="G124" s="757">
        <v>300</v>
      </c>
    </row>
    <row customHeight="1" ht="12.75" r="125" spans="1:7" x14ac:dyDescent="0.25">
      <c r="A125" s="279" t="s">
        <v>867</v>
      </c>
      <c r="B125" s="787">
        <v>0.1</v>
      </c>
      <c r="C125" s="655">
        <v>1</v>
      </c>
      <c r="D125" s="787">
        <v>1</v>
      </c>
      <c r="E125" s="654">
        <v>1</v>
      </c>
      <c r="F125" s="787">
        <v>0.1</v>
      </c>
      <c r="G125" s="757">
        <v>2.2999999999999998</v>
      </c>
    </row>
    <row customHeight="1" ht="12.75" r="126" spans="1:7" x14ac:dyDescent="0.25">
      <c r="A126" s="279" t="s">
        <v>122</v>
      </c>
      <c r="B126" s="787">
        <v>9</v>
      </c>
      <c r="C126" s="655">
        <v>80</v>
      </c>
      <c r="D126" s="787">
        <v>9</v>
      </c>
      <c r="E126" s="654">
        <v>80</v>
      </c>
      <c r="F126" s="787">
        <v>9</v>
      </c>
      <c r="G126" s="757">
        <v>80</v>
      </c>
    </row>
    <row customHeight="1" ht="12.75" r="127" spans="1:7" x14ac:dyDescent="0.25">
      <c r="A127" s="279" t="s">
        <v>513</v>
      </c>
      <c r="B127" s="787">
        <v>32</v>
      </c>
      <c r="C127" s="655">
        <v>290</v>
      </c>
      <c r="D127" s="787">
        <v>32</v>
      </c>
      <c r="E127" s="654">
        <v>290</v>
      </c>
      <c r="F127" s="787">
        <v>32</v>
      </c>
      <c r="G127" s="757">
        <v>290</v>
      </c>
    </row>
    <row customHeight="1" ht="12.75" r="128" spans="1:7" x14ac:dyDescent="0.25">
      <c r="A128" s="279" t="s">
        <v>123</v>
      </c>
      <c r="B128" s="787">
        <v>260.71428571428572</v>
      </c>
      <c r="C128" s="655">
        <v>260.71428571428572</v>
      </c>
      <c r="D128" s="787">
        <v>1200</v>
      </c>
      <c r="E128" s="654">
        <v>23100</v>
      </c>
      <c r="F128" s="787">
        <v>260.71428571428572</v>
      </c>
      <c r="G128" s="757">
        <v>260.71428571428572</v>
      </c>
    </row>
    <row customHeight="1" ht="12.75" r="129" spans="1:7" x14ac:dyDescent="0.25">
      <c r="A129" s="279" t="s">
        <v>27</v>
      </c>
      <c r="B129" s="787">
        <v>18000</v>
      </c>
      <c r="C129" s="655">
        <v>180000</v>
      </c>
      <c r="D129" s="787">
        <v>18000</v>
      </c>
      <c r="E129" s="654">
        <v>180000</v>
      </c>
      <c r="F129" s="787">
        <v>18000</v>
      </c>
      <c r="G129" s="757">
        <v>180000</v>
      </c>
    </row>
    <row customHeight="1" ht="12.75" r="130" spans="1:7" x14ac:dyDescent="0.25">
      <c r="A130" s="279" t="s">
        <v>514</v>
      </c>
      <c r="B130" s="787">
        <v>10.8</v>
      </c>
      <c r="C130" s="655">
        <v>770</v>
      </c>
      <c r="D130" s="787">
        <v>85</v>
      </c>
      <c r="E130" s="654">
        <v>3100</v>
      </c>
      <c r="F130" s="787">
        <v>10.8</v>
      </c>
      <c r="G130" s="757">
        <v>770</v>
      </c>
    </row>
    <row customHeight="1" ht="12.75" r="131" spans="1:7" x14ac:dyDescent="0.25">
      <c r="A131" s="279" t="s">
        <v>515</v>
      </c>
      <c r="B131" s="787">
        <v>200</v>
      </c>
      <c r="C131" s="655">
        <v>910</v>
      </c>
      <c r="D131" s="787">
        <v>200</v>
      </c>
      <c r="E131" s="654">
        <v>910</v>
      </c>
      <c r="F131" s="787">
        <v>610</v>
      </c>
      <c r="G131" s="757">
        <v>3000</v>
      </c>
    </row>
    <row customHeight="1" ht="12.75" r="132" spans="1:7" x14ac:dyDescent="0.25">
      <c r="A132" s="279" t="s">
        <v>516</v>
      </c>
      <c r="B132" s="787">
        <v>53</v>
      </c>
      <c r="C132" s="655">
        <v>1800</v>
      </c>
      <c r="D132" s="787">
        <v>53</v>
      </c>
      <c r="E132" s="654">
        <v>1800</v>
      </c>
      <c r="F132" s="787">
        <v>145</v>
      </c>
      <c r="G132" s="757">
        <v>3400</v>
      </c>
    </row>
    <row customHeight="1" ht="12.75" r="133" spans="1:7" x14ac:dyDescent="0.25">
      <c r="A133" s="279" t="s">
        <v>124</v>
      </c>
      <c r="B133" s="787">
        <v>1.2</v>
      </c>
      <c r="C133" s="655">
        <v>11</v>
      </c>
      <c r="D133" s="787">
        <v>1.2</v>
      </c>
      <c r="E133" s="654">
        <v>11</v>
      </c>
      <c r="F133" s="787">
        <v>1.2</v>
      </c>
      <c r="G133" s="757">
        <v>11</v>
      </c>
    </row>
    <row customHeight="1" ht="12.75" r="134" spans="1:7" x14ac:dyDescent="0.25">
      <c r="A134" s="279" t="s">
        <v>125</v>
      </c>
      <c r="B134" s="787">
        <v>220</v>
      </c>
      <c r="C134" s="655">
        <v>1200</v>
      </c>
      <c r="D134" s="787">
        <v>220</v>
      </c>
      <c r="E134" s="654">
        <v>1200</v>
      </c>
      <c r="F134" s="787">
        <v>330</v>
      </c>
      <c r="G134" s="757">
        <v>1880</v>
      </c>
    </row>
    <row customHeight="1" ht="12.75" r="135" spans="1:7" x14ac:dyDescent="0.25">
      <c r="A135" s="279" t="s">
        <v>517</v>
      </c>
      <c r="B135" s="787">
        <v>6</v>
      </c>
      <c r="C135" s="655">
        <v>470</v>
      </c>
      <c r="D135" s="787">
        <v>6</v>
      </c>
      <c r="E135" s="654">
        <v>470</v>
      </c>
      <c r="F135" s="787">
        <v>12</v>
      </c>
      <c r="G135" s="757">
        <v>710</v>
      </c>
    </row>
    <row customHeight="1" ht="12.75" r="136" spans="1:7" x14ac:dyDescent="0.25">
      <c r="A136" s="279" t="s">
        <v>380</v>
      </c>
      <c r="B136" s="787">
        <v>9.8000000000000007</v>
      </c>
      <c r="C136" s="655">
        <v>2100</v>
      </c>
      <c r="D136" s="787">
        <v>62</v>
      </c>
      <c r="E136" s="654">
        <v>5800</v>
      </c>
      <c r="F136" s="787">
        <v>9.8000000000000007</v>
      </c>
      <c r="G136" s="757">
        <v>2100</v>
      </c>
    </row>
    <row customHeight="1" ht="12.75" r="137" spans="1:7" x14ac:dyDescent="0.25">
      <c r="A137" s="279" t="s">
        <v>28</v>
      </c>
      <c r="B137" s="787">
        <v>2.0000000000000001E-4</v>
      </c>
      <c r="C137" s="655">
        <v>0.21</v>
      </c>
      <c r="D137" s="787">
        <v>2.0000000000000001E-4</v>
      </c>
      <c r="E137" s="654">
        <v>0.73</v>
      </c>
      <c r="F137" s="787">
        <v>2.0000000000000001E-4</v>
      </c>
      <c r="G137" s="757">
        <v>0.21</v>
      </c>
    </row>
    <row customHeight="1" ht="12.75" r="138" spans="1:7" x14ac:dyDescent="0.25">
      <c r="A138" s="279" t="s">
        <v>66</v>
      </c>
      <c r="B138" s="787">
        <v>500</v>
      </c>
      <c r="C138" s="655">
        <v>5000</v>
      </c>
      <c r="D138" s="787">
        <v>500</v>
      </c>
      <c r="E138" s="654">
        <v>5000</v>
      </c>
      <c r="F138" s="787">
        <v>3700</v>
      </c>
      <c r="G138" s="757">
        <v>5000</v>
      </c>
    </row>
    <row customHeight="1" ht="12.75" r="139" spans="1:7" x14ac:dyDescent="0.25">
      <c r="A139" s="279" t="s">
        <v>65</v>
      </c>
      <c r="B139" s="787">
        <v>640</v>
      </c>
      <c r="C139" s="655">
        <v>2500</v>
      </c>
      <c r="D139" s="787">
        <v>640</v>
      </c>
      <c r="E139" s="654">
        <v>2500</v>
      </c>
      <c r="F139" s="787">
        <v>640</v>
      </c>
      <c r="G139" s="757">
        <v>2500</v>
      </c>
    </row>
    <row customHeight="1" ht="12.75" r="140" spans="1:7" x14ac:dyDescent="0.25">
      <c r="A140" s="279" t="s">
        <v>825</v>
      </c>
      <c r="B140" s="787">
        <v>640</v>
      </c>
      <c r="C140" s="655">
        <v>2500</v>
      </c>
      <c r="D140" s="787">
        <v>640</v>
      </c>
      <c r="E140" s="654">
        <v>2500</v>
      </c>
      <c r="F140" s="787">
        <v>640</v>
      </c>
      <c r="G140" s="757">
        <v>2500</v>
      </c>
    </row>
    <row customHeight="1" ht="12.75" r="141" spans="1:7" x14ac:dyDescent="0.25">
      <c r="A141" s="279" t="s">
        <v>868</v>
      </c>
      <c r="B141" s="787">
        <v>110</v>
      </c>
      <c r="C141" s="655">
        <v>420</v>
      </c>
      <c r="D141" s="787">
        <v>130</v>
      </c>
      <c r="E141" s="654">
        <v>420</v>
      </c>
      <c r="F141" s="787">
        <v>110</v>
      </c>
      <c r="G141" s="757">
        <v>700</v>
      </c>
    </row>
    <row customHeight="1" ht="12.75" r="142" spans="1:7" x14ac:dyDescent="0.25">
      <c r="A142" s="279" t="s">
        <v>869</v>
      </c>
      <c r="B142" s="787">
        <v>11</v>
      </c>
      <c r="C142" s="655">
        <v>6000</v>
      </c>
      <c r="D142" s="787">
        <v>76</v>
      </c>
      <c r="E142" s="654">
        <v>6000</v>
      </c>
      <c r="F142" s="787">
        <v>11</v>
      </c>
      <c r="G142" s="757">
        <v>10400</v>
      </c>
    </row>
    <row customHeight="1" ht="12.75" r="143" spans="1:7" x14ac:dyDescent="0.25">
      <c r="A143" s="279" t="s">
        <v>518</v>
      </c>
      <c r="B143" s="787">
        <v>730</v>
      </c>
      <c r="C143" s="655">
        <v>5200</v>
      </c>
      <c r="D143" s="787">
        <v>730</v>
      </c>
      <c r="E143" s="654">
        <v>6000</v>
      </c>
      <c r="F143" s="787">
        <v>1200</v>
      </c>
      <c r="G143" s="757">
        <v>5200</v>
      </c>
    </row>
    <row customHeight="1" ht="12.75" r="144" spans="1:7" x14ac:dyDescent="0.25">
      <c r="A144" s="279" t="s">
        <v>519</v>
      </c>
      <c r="B144" s="787">
        <v>47</v>
      </c>
      <c r="C144" s="655">
        <v>700</v>
      </c>
      <c r="D144" s="787">
        <v>200</v>
      </c>
      <c r="E144" s="654">
        <v>15000</v>
      </c>
      <c r="F144" s="787">
        <v>47</v>
      </c>
      <c r="G144" s="757">
        <v>700</v>
      </c>
    </row>
    <row customHeight="1" ht="12.75" r="145" spans="1:7" x14ac:dyDescent="0.25">
      <c r="A145" s="279" t="s">
        <v>520</v>
      </c>
      <c r="B145" s="787">
        <v>1.9</v>
      </c>
      <c r="C145" s="655">
        <v>17</v>
      </c>
      <c r="D145" s="787">
        <v>1.9</v>
      </c>
      <c r="E145" s="654">
        <v>17</v>
      </c>
      <c r="F145" s="787">
        <v>12</v>
      </c>
      <c r="G145" s="757">
        <v>259</v>
      </c>
    </row>
    <row customHeight="1" ht="12.75" r="146" spans="1:7" x14ac:dyDescent="0.25">
      <c r="A146" s="279" t="s">
        <v>521</v>
      </c>
      <c r="B146" s="787">
        <v>4.9000000000000004</v>
      </c>
      <c r="C146" s="655">
        <v>39</v>
      </c>
      <c r="D146" s="787">
        <v>4.9000000000000004</v>
      </c>
      <c r="E146" s="654">
        <v>39</v>
      </c>
      <c r="F146" s="787">
        <v>6.5</v>
      </c>
      <c r="G146" s="757">
        <v>39</v>
      </c>
    </row>
    <row customHeight="1" ht="12.75" r="147" spans="1:7" x14ac:dyDescent="0.25">
      <c r="A147" s="305" t="s">
        <v>126</v>
      </c>
      <c r="B147" s="787">
        <v>686</v>
      </c>
      <c r="C147" s="655">
        <v>686</v>
      </c>
      <c r="D147" s="787">
        <v>686</v>
      </c>
      <c r="E147" s="654">
        <v>686</v>
      </c>
      <c r="F147" s="787">
        <v>686</v>
      </c>
      <c r="G147" s="757">
        <v>686</v>
      </c>
    </row>
    <row customHeight="1" ht="12.75" r="148" spans="1:7" x14ac:dyDescent="0.25">
      <c r="A148" s="279" t="s">
        <v>127</v>
      </c>
      <c r="B148" s="787">
        <v>30</v>
      </c>
      <c r="C148" s="655">
        <v>270</v>
      </c>
      <c r="D148" s="787">
        <v>30</v>
      </c>
      <c r="E148" s="654">
        <v>270</v>
      </c>
      <c r="F148" s="787">
        <v>50</v>
      </c>
      <c r="G148" s="757">
        <v>270</v>
      </c>
    </row>
    <row customHeight="1" ht="12.75" r="149" spans="1:7" x14ac:dyDescent="0.25">
      <c r="A149" s="279" t="s">
        <v>128</v>
      </c>
      <c r="B149" s="787">
        <v>14</v>
      </c>
      <c r="C149" s="655">
        <v>140</v>
      </c>
      <c r="D149" s="787">
        <v>14</v>
      </c>
      <c r="E149" s="654">
        <v>140</v>
      </c>
      <c r="F149" s="787">
        <v>14</v>
      </c>
      <c r="G149" s="757">
        <v>140</v>
      </c>
    </row>
    <row customHeight="1" ht="12.75" r="150" spans="1:7" x14ac:dyDescent="0.25">
      <c r="A150" s="279" t="s">
        <v>129</v>
      </c>
      <c r="B150" s="787">
        <v>0.61927383780115375</v>
      </c>
      <c r="C150" s="655">
        <v>0.61927383780115375</v>
      </c>
      <c r="D150" s="787">
        <v>0.61927383780115375</v>
      </c>
      <c r="E150" s="654">
        <v>0.61927383780115375</v>
      </c>
      <c r="F150" s="787">
        <v>0.61927383780115375</v>
      </c>
      <c r="G150" s="757">
        <v>0.61927383780115375</v>
      </c>
    </row>
    <row customHeight="1" ht="12.75" r="151" spans="1:7" x14ac:dyDescent="0.25">
      <c r="A151" s="279" t="s">
        <v>643</v>
      </c>
      <c r="B151" s="787">
        <v>1.1399999999999999</v>
      </c>
      <c r="C151" s="655">
        <v>20.5</v>
      </c>
      <c r="D151" s="787">
        <v>1.1399999999999999</v>
      </c>
      <c r="E151" s="654">
        <v>20.5</v>
      </c>
      <c r="F151" s="787">
        <v>1.1399999999999999</v>
      </c>
      <c r="G151" s="757">
        <v>20.5</v>
      </c>
    </row>
    <row customHeight="1" ht="12.75" r="152" spans="1:7" x14ac:dyDescent="0.25">
      <c r="A152" s="279" t="s">
        <v>999</v>
      </c>
      <c r="B152" s="787">
        <v>10</v>
      </c>
      <c r="C152" s="655">
        <v>27</v>
      </c>
      <c r="D152" s="787">
        <v>11</v>
      </c>
      <c r="E152" s="654">
        <v>27</v>
      </c>
      <c r="F152" s="787">
        <v>10</v>
      </c>
      <c r="G152" s="757">
        <v>30</v>
      </c>
    </row>
    <row customHeight="1" ht="12.75" r="153" spans="1:7" x14ac:dyDescent="0.25">
      <c r="A153" s="279" t="s">
        <v>644</v>
      </c>
      <c r="B153" s="787">
        <v>40.109890109890109</v>
      </c>
      <c r="C153" s="655">
        <v>40.109890109890109</v>
      </c>
      <c r="D153" s="787">
        <v>40.109890109890109</v>
      </c>
      <c r="E153" s="654">
        <v>40.109890109890109</v>
      </c>
      <c r="F153" s="787">
        <v>40.109890109890109</v>
      </c>
      <c r="G153" s="757">
        <v>40.109890109890109</v>
      </c>
    </row>
    <row customHeight="1" ht="12.75" r="154" spans="1:7" x14ac:dyDescent="0.25">
      <c r="A154" s="279" t="s">
        <v>646</v>
      </c>
      <c r="B154" s="787">
        <v>13</v>
      </c>
      <c r="C154" s="655">
        <v>210</v>
      </c>
      <c r="D154" s="787">
        <v>13</v>
      </c>
      <c r="E154" s="654">
        <v>210</v>
      </c>
      <c r="F154" s="787">
        <v>90</v>
      </c>
      <c r="G154" s="757">
        <v>570</v>
      </c>
    </row>
    <row customHeight="1" ht="12.75" r="155" spans="1:7" x14ac:dyDescent="0.25">
      <c r="A155" s="279" t="s">
        <v>522</v>
      </c>
      <c r="B155" s="787">
        <v>27</v>
      </c>
      <c r="C155" s="655">
        <v>90</v>
      </c>
      <c r="D155" s="787">
        <v>27</v>
      </c>
      <c r="E155" s="654">
        <v>120</v>
      </c>
      <c r="F155" s="787">
        <v>81</v>
      </c>
      <c r="G155" s="757">
        <v>90</v>
      </c>
    </row>
    <row customHeight="1" ht="12.75" r="156" spans="1:7" x14ac:dyDescent="0.25">
      <c r="A156" s="279" t="s">
        <v>523</v>
      </c>
      <c r="B156" s="787">
        <v>930</v>
      </c>
      <c r="C156" s="655">
        <v>8400</v>
      </c>
      <c r="D156" s="787">
        <v>930</v>
      </c>
      <c r="E156" s="654">
        <v>8400</v>
      </c>
      <c r="F156" s="787">
        <v>930</v>
      </c>
      <c r="G156" s="757">
        <v>8400</v>
      </c>
    </row>
    <row customHeight="1" ht="12.75" r="157" spans="1:7" x14ac:dyDescent="0.25">
      <c r="A157" s="279" t="s">
        <v>524</v>
      </c>
      <c r="B157" s="787">
        <v>13</v>
      </c>
      <c r="C157" s="655">
        <v>230</v>
      </c>
      <c r="D157" s="787">
        <v>27</v>
      </c>
      <c r="E157" s="654">
        <v>240</v>
      </c>
      <c r="F157" s="787">
        <v>13</v>
      </c>
      <c r="G157" s="757">
        <v>230</v>
      </c>
    </row>
    <row customHeight="1" ht="12.75" r="158" spans="1:7" thickBot="1" x14ac:dyDescent="0.3">
      <c r="A158" s="319" t="s">
        <v>525</v>
      </c>
      <c r="B158" s="787">
        <v>22</v>
      </c>
      <c r="C158" s="655">
        <v>22</v>
      </c>
      <c r="D158" s="787">
        <v>22</v>
      </c>
      <c r="E158" s="654">
        <v>22</v>
      </c>
      <c r="F158" s="787">
        <v>86</v>
      </c>
      <c r="G158" s="757">
        <v>95</v>
      </c>
    </row>
    <row ht="13.8" r="159" spans="1:7" thickTop="1" x14ac:dyDescent="0.25">
      <c r="A159" s="66" t="s">
        <v>529</v>
      </c>
      <c r="B159" s="322"/>
      <c r="C159" s="322"/>
      <c r="D159" s="322"/>
      <c r="E159" s="322"/>
      <c r="F159" s="322"/>
      <c r="G159" s="765"/>
    </row>
    <row r="160" spans="1:7" x14ac:dyDescent="0.25">
      <c r="A160" s="320" t="s">
        <v>418</v>
      </c>
      <c r="B160" s="276"/>
      <c r="C160" s="276"/>
      <c r="D160" s="768"/>
      <c r="E160" s="768"/>
      <c r="F160" s="768"/>
      <c r="G160" s="796"/>
    </row>
    <row ht="13.8" r="161" spans="1:7" thickBot="1" x14ac:dyDescent="0.3">
      <c r="A161" s="69" t="s">
        <v>557</v>
      </c>
      <c r="B161" s="282"/>
      <c r="C161" s="282"/>
      <c r="D161" s="888"/>
      <c r="E161" s="888"/>
      <c r="F161" s="888"/>
      <c r="G161" s="1037"/>
    </row>
    <row ht="13.8" r="162" spans="1:7" thickTop="1" x14ac:dyDescent="0.25"/>
  </sheetData>
  <sheetProtection algorithmName="SHA-512" hashValue="DSej0VfiVd6truzuGX4AYYGExi01MgUUFjTuBvdhGWKm9K2r/7geEqCKihMcJJmlU3XNsuZIY4hVljflJAwuGQ==" objects="1" saltValue="ZoIWTG9j+J7mduRz0NgnJQ==" scenarios="1" sheet="1" spinCount="100000"/>
  <phoneticPr fontId="17" type="noConversion"/>
  <printOptions horizontalCentered="1"/>
  <pageMargins bottom="1" footer="0.5" header="0.5" left="0.75" right="0.75" top="0.62"/>
  <pageSetup fitToHeight="4" horizontalDpi="4294967293" orientation="landscape" r:id="rId1" scale="82"/>
  <headerFooter alignWithMargins="0">
    <oddFooter><![CDATA[&LHawai'i DOH
Summer 2016 (rev Nov 2016)&CPage &P of &N&R&A]]></oddFooter>
  </headerFooter>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H163"/>
  <sheetViews>
    <sheetView workbookViewId="0" zoomScaleNormal="100">
      <pane activePane="bottomLeft" topLeftCell="A5" ySplit="2640"/>
      <selection sqref="A1:XFD1048576"/>
      <selection activeCell="A5" pane="bottomLeft" sqref="A5"/>
    </sheetView>
  </sheetViews>
  <sheetFormatPr defaultColWidth="9.109375" defaultRowHeight="10.199999999999999" x14ac:dyDescent="0.2"/>
  <cols>
    <col min="1" max="1" customWidth="true" style="280" width="40.88671875" collapsed="false"/>
    <col min="2" max="2" customWidth="true" style="284" width="12.6640625" collapsed="false"/>
    <col min="3" max="3" customWidth="true" style="1001"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421</v>
      </c>
      <c r="B1" s="801"/>
      <c r="C1" s="803"/>
      <c r="D1" s="801"/>
      <c r="E1" s="803"/>
      <c r="F1" s="801"/>
      <c r="G1" s="803"/>
    </row>
    <row customFormat="1" ht="10.8" r="2" s="275" spans="1:7" thickBot="1" x14ac:dyDescent="0.25">
      <c r="A2" s="1003"/>
      <c r="B2" s="801"/>
      <c r="C2" s="803"/>
      <c r="D2" s="276"/>
      <c r="E2" s="1072"/>
      <c r="F2" s="276"/>
      <c r="G2" s="1072"/>
    </row>
    <row customFormat="1" customHeight="1" ht="23.25" r="3" s="278" spans="1:7" thickBot="1" thickTop="1" x14ac:dyDescent="0.3">
      <c r="A3" s="1022"/>
      <c r="B3" s="1090" t="s">
        <v>483</v>
      </c>
      <c r="C3" s="1091"/>
      <c r="D3" s="1092"/>
      <c r="E3" s="1091"/>
      <c r="F3" s="1093"/>
      <c r="G3" s="1094"/>
    </row>
    <row customFormat="1" customHeight="1" ht="68.25" r="4" s="278" spans="1:7" thickBot="1" x14ac:dyDescent="0.25">
      <c r="A4" s="1027" t="s">
        <v>242</v>
      </c>
      <c r="B4" s="778" t="s">
        <v>788</v>
      </c>
      <c r="C4" s="1095" t="s">
        <v>526</v>
      </c>
      <c r="D4" s="1096" t="s">
        <v>789</v>
      </c>
      <c r="E4" s="1097" t="s">
        <v>526</v>
      </c>
      <c r="F4" s="1088" t="s">
        <v>790</v>
      </c>
      <c r="G4" s="1098" t="s">
        <v>526</v>
      </c>
    </row>
    <row customFormat="1" customHeight="1" ht="11.25" r="5" s="278" spans="1:7" x14ac:dyDescent="0.2">
      <c r="A5" s="309" t="s">
        <v>589</v>
      </c>
      <c r="B5" s="783">
        <v>15</v>
      </c>
      <c r="C5" s="1099" t="s">
        <v>1448</v>
      </c>
      <c r="D5" s="783">
        <v>15</v>
      </c>
      <c r="E5" s="1048" t="s">
        <v>1448</v>
      </c>
      <c r="F5" s="783">
        <v>20</v>
      </c>
      <c r="G5" s="1100" t="s">
        <v>1449</v>
      </c>
    </row>
    <row customFormat="1" customHeight="1" ht="11.25" r="6" s="278" spans="1:7" x14ac:dyDescent="0.2">
      <c r="A6" s="279" t="s">
        <v>590</v>
      </c>
      <c r="B6" s="787">
        <v>13</v>
      </c>
      <c r="C6" s="1101" t="s">
        <v>1448</v>
      </c>
      <c r="D6" s="787">
        <v>13</v>
      </c>
      <c r="E6" s="1051" t="s">
        <v>1448</v>
      </c>
      <c r="F6" s="787">
        <v>307</v>
      </c>
      <c r="G6" s="1102" t="s">
        <v>1449</v>
      </c>
    </row>
    <row customFormat="1" customHeight="1" ht="11.25" r="7" s="278" spans="1:7" x14ac:dyDescent="0.2">
      <c r="A7" s="279" t="s">
        <v>591</v>
      </c>
      <c r="B7" s="787">
        <v>1500</v>
      </c>
      <c r="C7" s="1101" t="s">
        <v>1449</v>
      </c>
      <c r="D7" s="787">
        <v>1700</v>
      </c>
      <c r="E7" s="1051" t="s">
        <v>1448</v>
      </c>
      <c r="F7" s="787">
        <v>1500</v>
      </c>
      <c r="G7" s="1102" t="s">
        <v>1449</v>
      </c>
    </row>
    <row customFormat="1" customHeight="1" ht="11.25" r="8" s="278" spans="1:7" x14ac:dyDescent="0.2">
      <c r="A8" s="279" t="s">
        <v>592</v>
      </c>
      <c r="B8" s="787">
        <v>1.3999999999999999E-4</v>
      </c>
      <c r="C8" s="1101" t="s">
        <v>1449</v>
      </c>
      <c r="D8" s="787">
        <v>3.5000000000000003E-2</v>
      </c>
      <c r="E8" s="1051" t="s">
        <v>1448</v>
      </c>
      <c r="F8" s="787">
        <v>1.3999999999999999E-4</v>
      </c>
      <c r="G8" s="1102" t="s">
        <v>1449</v>
      </c>
    </row>
    <row customFormat="1" customHeight="1" ht="11.25" r="9" s="278" spans="1:7" x14ac:dyDescent="0.2">
      <c r="A9" s="279" t="s">
        <v>171</v>
      </c>
      <c r="B9" s="787">
        <v>700</v>
      </c>
      <c r="C9" s="1101" t="s">
        <v>1171</v>
      </c>
      <c r="D9" s="787">
        <v>700</v>
      </c>
      <c r="E9" s="1051" t="s">
        <v>1170</v>
      </c>
      <c r="F9" s="787">
        <v>700</v>
      </c>
      <c r="G9" s="1102" t="s">
        <v>1171</v>
      </c>
    </row>
    <row customFormat="1" customHeight="1" ht="11.25" r="10" s="278" spans="1:7" x14ac:dyDescent="0.2">
      <c r="A10" s="305" t="s">
        <v>172</v>
      </c>
      <c r="B10" s="787">
        <v>18</v>
      </c>
      <c r="C10" s="1101" t="s">
        <v>1448</v>
      </c>
      <c r="D10" s="787">
        <v>18</v>
      </c>
      <c r="E10" s="1051" t="s">
        <v>1448</v>
      </c>
      <c r="F10" s="787">
        <v>20</v>
      </c>
      <c r="G10" s="1102" t="s">
        <v>1449</v>
      </c>
    </row>
    <row customFormat="1" customHeight="1" ht="11.25" r="11" s="278" spans="1:7" x14ac:dyDescent="0.2">
      <c r="A11" s="305" t="s">
        <v>103</v>
      </c>
      <c r="B11" s="787">
        <v>11</v>
      </c>
      <c r="C11" s="1101" t="s">
        <v>1165</v>
      </c>
      <c r="D11" s="787">
        <v>11</v>
      </c>
      <c r="E11" s="1051" t="s">
        <v>1448</v>
      </c>
      <c r="F11" s="787">
        <v>11</v>
      </c>
      <c r="G11" s="1102" t="s">
        <v>1165</v>
      </c>
    </row>
    <row customFormat="1" customHeight="1" ht="11.25" r="12" s="278" spans="1:7" x14ac:dyDescent="0.2">
      <c r="A12" s="279" t="s">
        <v>593</v>
      </c>
      <c r="B12" s="787">
        <v>0.02</v>
      </c>
      <c r="C12" s="1101" t="s">
        <v>1448</v>
      </c>
      <c r="D12" s="787">
        <v>0.02</v>
      </c>
      <c r="E12" s="1051" t="s">
        <v>1448</v>
      </c>
      <c r="F12" s="787">
        <v>0.73</v>
      </c>
      <c r="G12" s="1102" t="s">
        <v>1449</v>
      </c>
    </row>
    <row customFormat="1" customHeight="1" ht="11.25" r="13" s="278" spans="1:7" x14ac:dyDescent="0.2">
      <c r="A13" s="279" t="s">
        <v>594</v>
      </c>
      <c r="B13" s="787">
        <v>30</v>
      </c>
      <c r="C13" s="1101" t="s">
        <v>1449</v>
      </c>
      <c r="D13" s="787">
        <v>130</v>
      </c>
      <c r="E13" s="1051" t="s">
        <v>1448</v>
      </c>
      <c r="F13" s="787">
        <v>30</v>
      </c>
      <c r="G13" s="1102" t="s">
        <v>1449</v>
      </c>
    </row>
    <row customFormat="1" customHeight="1" ht="11.25" r="14" s="278" spans="1:7" x14ac:dyDescent="0.2">
      <c r="A14" s="279" t="s">
        <v>731</v>
      </c>
      <c r="B14" s="787">
        <v>36</v>
      </c>
      <c r="C14" s="1101" t="s">
        <v>1450</v>
      </c>
      <c r="D14" s="787">
        <v>190</v>
      </c>
      <c r="E14" s="1051" t="s">
        <v>1451</v>
      </c>
      <c r="F14" s="787">
        <v>36</v>
      </c>
      <c r="G14" s="1102" t="s">
        <v>1450</v>
      </c>
    </row>
    <row customFormat="1" customHeight="1" ht="11.25" r="15" s="278" spans="1:7" x14ac:dyDescent="0.2">
      <c r="A15" s="279" t="s">
        <v>104</v>
      </c>
      <c r="B15" s="787">
        <v>12</v>
      </c>
      <c r="C15" s="1101" t="s">
        <v>1165</v>
      </c>
      <c r="D15" s="787">
        <v>12</v>
      </c>
      <c r="E15" s="1051" t="s">
        <v>1448</v>
      </c>
      <c r="F15" s="787">
        <v>12</v>
      </c>
      <c r="G15" s="1102" t="s">
        <v>1165</v>
      </c>
    </row>
    <row customFormat="1" customHeight="1" ht="11.25" r="16" s="278" spans="1:7" x14ac:dyDescent="0.2">
      <c r="A16" s="279" t="s">
        <v>732</v>
      </c>
      <c r="B16" s="787">
        <v>220</v>
      </c>
      <c r="C16" s="1101" t="s">
        <v>1449</v>
      </c>
      <c r="D16" s="787">
        <v>220</v>
      </c>
      <c r="E16" s="1051" t="s">
        <v>1448</v>
      </c>
      <c r="F16" s="787">
        <v>220</v>
      </c>
      <c r="G16" s="1102" t="s">
        <v>1449</v>
      </c>
    </row>
    <row customFormat="1" customHeight="1" ht="11.25" r="17" s="278" spans="1:7" x14ac:dyDescent="0.2">
      <c r="A17" s="279" t="s">
        <v>1245</v>
      </c>
      <c r="B17" s="787">
        <v>0.14000000000000001</v>
      </c>
      <c r="C17" s="1101" t="s">
        <v>1248</v>
      </c>
      <c r="D17" s="787">
        <v>0.14000000000000001</v>
      </c>
      <c r="E17" s="1051" t="s">
        <v>1247</v>
      </c>
      <c r="F17" s="787">
        <v>0.14000000000000001</v>
      </c>
      <c r="G17" s="1102" t="s">
        <v>1248</v>
      </c>
    </row>
    <row customFormat="1" customHeight="1" ht="11.25" r="18" s="278" spans="1:7" x14ac:dyDescent="0.2">
      <c r="A18" s="279" t="s">
        <v>733</v>
      </c>
      <c r="B18" s="787">
        <v>71.3</v>
      </c>
      <c r="C18" s="1101" t="s">
        <v>1449</v>
      </c>
      <c r="D18" s="787">
        <v>160</v>
      </c>
      <c r="E18" s="1051" t="s">
        <v>1448</v>
      </c>
      <c r="F18" s="787">
        <v>71.3</v>
      </c>
      <c r="G18" s="1102" t="s">
        <v>1449</v>
      </c>
    </row>
    <row customFormat="1" customHeight="1" ht="11.25" r="19" s="278" spans="1:7" x14ac:dyDescent="0.2">
      <c r="A19" s="279" t="s">
        <v>734</v>
      </c>
      <c r="B19" s="787">
        <v>2.7E-2</v>
      </c>
      <c r="C19" s="1101" t="s">
        <v>1449</v>
      </c>
      <c r="D19" s="787">
        <v>4.7</v>
      </c>
      <c r="E19" s="1051" t="s">
        <v>1448</v>
      </c>
      <c r="F19" s="787">
        <v>2.7E-2</v>
      </c>
      <c r="G19" s="1102" t="s">
        <v>1449</v>
      </c>
    </row>
    <row customFormat="1" customHeight="1" ht="11.25" r="20" s="278" spans="1:7" x14ac:dyDescent="0.2">
      <c r="A20" s="279" t="s">
        <v>735</v>
      </c>
      <c r="B20" s="787">
        <v>0.06</v>
      </c>
      <c r="C20" s="1101" t="s">
        <v>1448</v>
      </c>
      <c r="D20" s="787">
        <v>0.06</v>
      </c>
      <c r="E20" s="1051" t="s">
        <v>1448</v>
      </c>
      <c r="F20" s="787">
        <v>0.3</v>
      </c>
      <c r="G20" s="1102" t="s">
        <v>1449</v>
      </c>
    </row>
    <row customFormat="1" customHeight="1" ht="11.25" r="21" s="278" spans="1:7" x14ac:dyDescent="0.2">
      <c r="A21" s="279" t="s">
        <v>736</v>
      </c>
      <c r="B21" s="787">
        <v>0.68</v>
      </c>
      <c r="C21" s="1101" t="s">
        <v>1449</v>
      </c>
      <c r="D21" s="787">
        <v>2.6</v>
      </c>
      <c r="E21" s="1051" t="s">
        <v>1448</v>
      </c>
      <c r="F21" s="787">
        <v>0.68</v>
      </c>
      <c r="G21" s="1102" t="s">
        <v>1449</v>
      </c>
    </row>
    <row customFormat="1" customHeight="1" ht="11.25" r="22" s="278" spans="1:7" x14ac:dyDescent="0.2">
      <c r="A22" s="279" t="s">
        <v>737</v>
      </c>
      <c r="B22" s="787">
        <v>0.44</v>
      </c>
      <c r="C22" s="1101" t="s">
        <v>1449</v>
      </c>
      <c r="D22" s="787">
        <v>0.44</v>
      </c>
      <c r="E22" s="1051" t="s">
        <v>1448</v>
      </c>
      <c r="F22" s="787">
        <v>0.44</v>
      </c>
      <c r="G22" s="1102" t="s">
        <v>1449</v>
      </c>
    </row>
    <row customFormat="1" customHeight="1" ht="11.25" r="23" s="278" spans="1:7" x14ac:dyDescent="0.2">
      <c r="A23" s="279" t="s">
        <v>738</v>
      </c>
      <c r="B23" s="787">
        <v>0.64</v>
      </c>
      <c r="C23" s="1101" t="s">
        <v>1449</v>
      </c>
      <c r="D23" s="787">
        <v>0.64</v>
      </c>
      <c r="E23" s="1051" t="s">
        <v>1448</v>
      </c>
      <c r="F23" s="787">
        <v>0.64</v>
      </c>
      <c r="G23" s="1102" t="s">
        <v>1449</v>
      </c>
    </row>
    <row customFormat="1" customHeight="1" ht="11.25" r="24" s="278" spans="1:7" x14ac:dyDescent="0.2">
      <c r="A24" s="279" t="s">
        <v>136</v>
      </c>
      <c r="B24" s="787">
        <v>0.66</v>
      </c>
      <c r="C24" s="1101" t="s">
        <v>1449</v>
      </c>
      <c r="D24" s="787">
        <v>11</v>
      </c>
      <c r="E24" s="1051" t="s">
        <v>1448</v>
      </c>
      <c r="F24" s="787">
        <v>0.66</v>
      </c>
      <c r="G24" s="1102" t="s">
        <v>1449</v>
      </c>
    </row>
    <row customFormat="1" customHeight="1" ht="11.25" r="25" s="278" spans="1:7" x14ac:dyDescent="0.2">
      <c r="A25" s="279" t="s">
        <v>243</v>
      </c>
      <c r="B25" s="787">
        <v>6.5</v>
      </c>
      <c r="C25" s="1101" t="s">
        <v>1448</v>
      </c>
      <c r="D25" s="787">
        <v>6.5</v>
      </c>
      <c r="E25" s="1051" t="s">
        <v>1448</v>
      </c>
      <c r="F25" s="787">
        <v>14</v>
      </c>
      <c r="G25" s="1102" t="s">
        <v>1449</v>
      </c>
    </row>
    <row customFormat="1" customHeight="1" ht="11.25" r="26" s="278" spans="1:7" x14ac:dyDescent="0.2">
      <c r="A26" s="279" t="s">
        <v>137</v>
      </c>
      <c r="B26" s="787">
        <v>2380</v>
      </c>
      <c r="C26" s="1101" t="s">
        <v>1202</v>
      </c>
      <c r="D26" s="787">
        <v>2380</v>
      </c>
      <c r="E26" s="1051" t="s">
        <v>1200</v>
      </c>
      <c r="F26" s="787">
        <v>2380</v>
      </c>
      <c r="G26" s="1102" t="s">
        <v>1202</v>
      </c>
    </row>
    <row customFormat="1" customHeight="1" ht="11.25" r="27" s="278" spans="1:7" x14ac:dyDescent="0.2">
      <c r="A27" s="789" t="s">
        <v>1177</v>
      </c>
      <c r="B27" s="787">
        <v>0.37322971522061449</v>
      </c>
      <c r="C27" s="1101" t="s">
        <v>1452</v>
      </c>
      <c r="D27" s="787">
        <v>0.37322971522061449</v>
      </c>
      <c r="E27" s="1051" t="s">
        <v>1453</v>
      </c>
      <c r="F27" s="787">
        <v>0.37322971522061449</v>
      </c>
      <c r="G27" s="1102" t="s">
        <v>1452</v>
      </c>
    </row>
    <row customFormat="1" customHeight="1" ht="11.25" r="28" s="278" spans="1:7" x14ac:dyDescent="0.2">
      <c r="A28" s="279" t="s">
        <v>138</v>
      </c>
      <c r="B28" s="787">
        <v>3</v>
      </c>
      <c r="C28" s="1101" t="s">
        <v>1449</v>
      </c>
      <c r="D28" s="787">
        <v>3</v>
      </c>
      <c r="E28" s="1051" t="s">
        <v>1448</v>
      </c>
      <c r="F28" s="787">
        <v>3</v>
      </c>
      <c r="G28" s="1102" t="s">
        <v>1449</v>
      </c>
    </row>
    <row customFormat="1" customHeight="1" ht="11.25" r="29" s="278" spans="1:7" x14ac:dyDescent="0.2">
      <c r="A29" s="279" t="s">
        <v>139</v>
      </c>
      <c r="B29" s="787">
        <v>1000</v>
      </c>
      <c r="C29" s="1101" t="s">
        <v>1449</v>
      </c>
      <c r="D29" s="787">
        <v>7200</v>
      </c>
      <c r="E29" s="1051" t="s">
        <v>1448</v>
      </c>
      <c r="F29" s="787">
        <v>1000</v>
      </c>
      <c r="G29" s="1102" t="s">
        <v>1449</v>
      </c>
    </row>
    <row customFormat="1" customHeight="1" ht="11.25" r="30" s="278" spans="1:7" x14ac:dyDescent="0.2">
      <c r="A30" s="279" t="s">
        <v>140</v>
      </c>
      <c r="B30" s="787">
        <v>340</v>
      </c>
      <c r="C30" s="1101" t="s">
        <v>1165</v>
      </c>
      <c r="D30" s="787">
        <v>340</v>
      </c>
      <c r="E30" s="1051" t="s">
        <v>1448</v>
      </c>
      <c r="F30" s="787">
        <v>340</v>
      </c>
      <c r="G30" s="1102" t="s">
        <v>1165</v>
      </c>
    </row>
    <row customFormat="1" customHeight="1" ht="11.25" r="31" s="278" spans="1:7" x14ac:dyDescent="0.2">
      <c r="A31" s="279" t="s">
        <v>141</v>
      </c>
      <c r="B31" s="787">
        <v>230</v>
      </c>
      <c r="C31" s="1101" t="s">
        <v>1448</v>
      </c>
      <c r="D31" s="787">
        <v>230</v>
      </c>
      <c r="E31" s="1051" t="s">
        <v>1448</v>
      </c>
      <c r="F31" s="787">
        <v>320</v>
      </c>
      <c r="G31" s="1102" t="s">
        <v>1449</v>
      </c>
    </row>
    <row customFormat="1" customHeight="1" ht="11.25" r="32" s="278" spans="1:7" x14ac:dyDescent="0.2">
      <c r="A32" s="279" t="s">
        <v>142</v>
      </c>
      <c r="B32" s="787">
        <v>16</v>
      </c>
      <c r="C32" s="1101" t="s">
        <v>1165</v>
      </c>
      <c r="D32" s="787">
        <v>16</v>
      </c>
      <c r="E32" s="1051" t="s">
        <v>1448</v>
      </c>
      <c r="F32" s="787">
        <v>16</v>
      </c>
      <c r="G32" s="1102" t="s">
        <v>1165</v>
      </c>
    </row>
    <row customFormat="1" customHeight="1" ht="11.25" r="33" s="278" spans="1:7" x14ac:dyDescent="0.2">
      <c r="A33" s="279" t="s">
        <v>143</v>
      </c>
      <c r="B33" s="787">
        <v>3</v>
      </c>
      <c r="C33" s="1101" t="s">
        <v>1451</v>
      </c>
      <c r="D33" s="787">
        <v>3</v>
      </c>
      <c r="E33" s="1051" t="s">
        <v>1451</v>
      </c>
      <c r="F33" s="787">
        <v>9.3000000000000007</v>
      </c>
      <c r="G33" s="1102" t="s">
        <v>1450</v>
      </c>
    </row>
    <row customFormat="1" customHeight="1" ht="11.25" r="34" s="278" spans="1:7" x14ac:dyDescent="0.2">
      <c r="A34" s="279" t="s">
        <v>144</v>
      </c>
      <c r="B34" s="787">
        <v>9.8000000000000007</v>
      </c>
      <c r="C34" s="1101" t="s">
        <v>1449</v>
      </c>
      <c r="D34" s="787">
        <v>77</v>
      </c>
      <c r="E34" s="1051" t="s">
        <v>1448</v>
      </c>
      <c r="F34" s="787">
        <v>9.8000000000000007</v>
      </c>
      <c r="G34" s="1102" t="s">
        <v>1449</v>
      </c>
    </row>
    <row customFormat="1" customHeight="1" ht="11.25" r="35" s="278" spans="1:7" x14ac:dyDescent="0.2">
      <c r="A35" s="279" t="s">
        <v>655</v>
      </c>
      <c r="B35" s="787">
        <v>4.0000000000000001E-3</v>
      </c>
      <c r="C35" s="1101" t="s">
        <v>1450</v>
      </c>
      <c r="D35" s="787">
        <v>4.3E-3</v>
      </c>
      <c r="E35" s="1051" t="s">
        <v>1451</v>
      </c>
      <c r="F35" s="787">
        <v>4.0000000000000001E-3</v>
      </c>
      <c r="G35" s="1102" t="s">
        <v>1450</v>
      </c>
    </row>
    <row customFormat="1" customHeight="1" ht="11.25" r="36" s="278" spans="1:7" x14ac:dyDescent="0.2">
      <c r="A36" s="279" t="s">
        <v>145</v>
      </c>
      <c r="B36" s="787">
        <v>19</v>
      </c>
      <c r="C36" s="1101" t="s">
        <v>1165</v>
      </c>
      <c r="D36" s="787">
        <v>19</v>
      </c>
      <c r="E36" s="1051" t="s">
        <v>1448</v>
      </c>
      <c r="F36" s="787">
        <v>19</v>
      </c>
      <c r="G36" s="1102" t="s">
        <v>1165</v>
      </c>
    </row>
    <row customFormat="1" customHeight="1" ht="11.25" r="37" s="278" spans="1:7" x14ac:dyDescent="0.2">
      <c r="A37" s="279" t="s">
        <v>146</v>
      </c>
      <c r="B37" s="787">
        <v>25</v>
      </c>
      <c r="C37" s="1101" t="s">
        <v>1448</v>
      </c>
      <c r="D37" s="787">
        <v>25</v>
      </c>
      <c r="E37" s="1051" t="s">
        <v>1448</v>
      </c>
      <c r="F37" s="787">
        <v>64</v>
      </c>
      <c r="G37" s="1102" t="s">
        <v>1449</v>
      </c>
    </row>
    <row customFormat="1" customHeight="1" ht="11.25" r="38" s="278" spans="1:7" x14ac:dyDescent="0.2">
      <c r="A38" s="279" t="s">
        <v>829</v>
      </c>
      <c r="B38" s="787">
        <v>20857.142857142859</v>
      </c>
      <c r="C38" s="1101" t="s">
        <v>1452</v>
      </c>
      <c r="D38" s="787">
        <v>20857.142857142859</v>
      </c>
      <c r="E38" s="1051" t="s">
        <v>1453</v>
      </c>
      <c r="F38" s="787">
        <v>20857.142857142859</v>
      </c>
      <c r="G38" s="1102" t="s">
        <v>1452</v>
      </c>
    </row>
    <row customHeight="1" ht="11.25" r="39" spans="1:7" x14ac:dyDescent="0.2">
      <c r="A39" s="307" t="s">
        <v>147</v>
      </c>
      <c r="B39" s="787">
        <v>28</v>
      </c>
      <c r="C39" s="1101" t="s">
        <v>1449</v>
      </c>
      <c r="D39" s="787">
        <v>140</v>
      </c>
      <c r="E39" s="1051" t="s">
        <v>1448</v>
      </c>
      <c r="F39" s="787">
        <v>28</v>
      </c>
      <c r="G39" s="1102" t="s">
        <v>1449</v>
      </c>
    </row>
    <row customHeight="1" ht="11.25" r="40" spans="1:7" x14ac:dyDescent="0.2">
      <c r="A40" s="279" t="s">
        <v>830</v>
      </c>
      <c r="B40" s="787">
        <v>187.71428571428572</v>
      </c>
      <c r="C40" s="1101" t="s">
        <v>1452</v>
      </c>
      <c r="D40" s="787">
        <v>187.71428571428572</v>
      </c>
      <c r="E40" s="1051" t="s">
        <v>1453</v>
      </c>
      <c r="F40" s="787">
        <v>187.71428571428572</v>
      </c>
      <c r="G40" s="1102" t="s">
        <v>1452</v>
      </c>
    </row>
    <row customHeight="1" ht="11.25" r="41" spans="1:7" x14ac:dyDescent="0.2">
      <c r="A41" s="279" t="s">
        <v>148</v>
      </c>
      <c r="B41" s="787">
        <v>32</v>
      </c>
      <c r="C41" s="1101" t="s">
        <v>1448</v>
      </c>
      <c r="D41" s="787">
        <v>32</v>
      </c>
      <c r="E41" s="1051" t="s">
        <v>1448</v>
      </c>
      <c r="F41" s="787">
        <v>400</v>
      </c>
      <c r="G41" s="1102" t="s">
        <v>1449</v>
      </c>
    </row>
    <row customHeight="1" ht="11.25" r="42" spans="1:7" x14ac:dyDescent="0.2">
      <c r="A42" s="279" t="s">
        <v>653</v>
      </c>
      <c r="B42" s="787">
        <v>11</v>
      </c>
      <c r="C42" s="1101" t="s">
        <v>1168</v>
      </c>
      <c r="D42" s="787">
        <v>11</v>
      </c>
      <c r="E42" s="1051" t="s">
        <v>1168</v>
      </c>
      <c r="F42" s="787">
        <v>50</v>
      </c>
      <c r="G42" s="1102" t="s">
        <v>1168</v>
      </c>
    </row>
    <row customHeight="1" ht="11.25" r="43" spans="1:7" x14ac:dyDescent="0.2">
      <c r="A43" s="279" t="s">
        <v>827</v>
      </c>
      <c r="B43" s="787">
        <v>20</v>
      </c>
      <c r="C43" s="1101" t="s">
        <v>1449</v>
      </c>
      <c r="D43" s="787">
        <v>74</v>
      </c>
      <c r="E43" s="1051" t="s">
        <v>1448</v>
      </c>
      <c r="F43" s="787">
        <v>20</v>
      </c>
      <c r="G43" s="1102" t="s">
        <v>1449</v>
      </c>
    </row>
    <row customHeight="1" ht="11.25" r="44" spans="1:7" x14ac:dyDescent="0.2">
      <c r="A44" s="279" t="s">
        <v>828</v>
      </c>
      <c r="B44" s="787">
        <v>11</v>
      </c>
      <c r="C44" s="1101" t="s">
        <v>1451</v>
      </c>
      <c r="D44" s="787">
        <v>11</v>
      </c>
      <c r="E44" s="1051" t="s">
        <v>1451</v>
      </c>
      <c r="F44" s="787">
        <v>50</v>
      </c>
      <c r="G44" s="1102" t="s">
        <v>1450</v>
      </c>
    </row>
    <row customHeight="1" ht="11.25" r="45" spans="1:7" x14ac:dyDescent="0.2">
      <c r="A45" s="279" t="s">
        <v>149</v>
      </c>
      <c r="B45" s="787">
        <v>2</v>
      </c>
      <c r="C45" s="1101" t="s">
        <v>1449</v>
      </c>
      <c r="D45" s="787">
        <v>4.7</v>
      </c>
      <c r="E45" s="1051" t="s">
        <v>1448</v>
      </c>
      <c r="F45" s="787">
        <v>2</v>
      </c>
      <c r="G45" s="1102" t="s">
        <v>1449</v>
      </c>
    </row>
    <row customHeight="1" ht="11.25" r="46" spans="1:7" x14ac:dyDescent="0.2">
      <c r="A46" s="279" t="s">
        <v>150</v>
      </c>
      <c r="B46" s="787">
        <v>19</v>
      </c>
      <c r="C46" s="1101" t="s">
        <v>1448</v>
      </c>
      <c r="D46" s="787">
        <v>19</v>
      </c>
      <c r="E46" s="1051" t="s">
        <v>1448</v>
      </c>
      <c r="F46" s="787">
        <v>23</v>
      </c>
      <c r="G46" s="1102" t="s">
        <v>1449</v>
      </c>
    </row>
    <row customHeight="1" ht="11.25" r="47" spans="1:7" x14ac:dyDescent="0.2">
      <c r="A47" s="279" t="s">
        <v>151</v>
      </c>
      <c r="B47" s="787">
        <v>2.9</v>
      </c>
      <c r="C47" s="1101" t="s">
        <v>1450</v>
      </c>
      <c r="D47" s="787">
        <v>6</v>
      </c>
      <c r="E47" s="1051" t="s">
        <v>1451</v>
      </c>
      <c r="F47" s="787">
        <v>2.9</v>
      </c>
      <c r="G47" s="1102" t="s">
        <v>1450</v>
      </c>
    </row>
    <row customHeight="1" ht="11.25" r="48" spans="1:7" x14ac:dyDescent="0.2">
      <c r="A48" s="279" t="s">
        <v>152</v>
      </c>
      <c r="B48" s="787">
        <v>1</v>
      </c>
      <c r="C48" s="1101" t="s">
        <v>1450</v>
      </c>
      <c r="D48" s="787">
        <v>5.2</v>
      </c>
      <c r="E48" s="1051" t="s">
        <v>1451</v>
      </c>
      <c r="F48" s="787">
        <v>1</v>
      </c>
      <c r="G48" s="1102" t="s">
        <v>1450</v>
      </c>
    </row>
    <row customHeight="1" ht="11.25" r="49" spans="1:7" x14ac:dyDescent="0.2">
      <c r="A49" s="305" t="s">
        <v>105</v>
      </c>
      <c r="B49" s="787">
        <v>79</v>
      </c>
      <c r="C49" s="1101" t="s">
        <v>1448</v>
      </c>
      <c r="D49" s="787">
        <v>79</v>
      </c>
      <c r="E49" s="1051" t="s">
        <v>1448</v>
      </c>
      <c r="F49" s="787">
        <v>190</v>
      </c>
      <c r="G49" s="1102" t="s">
        <v>1449</v>
      </c>
    </row>
    <row customHeight="1" ht="11.25" r="50" spans="1:7" x14ac:dyDescent="0.2">
      <c r="A50" s="279" t="s">
        <v>106</v>
      </c>
      <c r="B50" s="787">
        <v>300</v>
      </c>
      <c r="C50" s="1101" t="s">
        <v>1190</v>
      </c>
      <c r="D50" s="787">
        <v>300</v>
      </c>
      <c r="E50" s="1051" t="s">
        <v>1178</v>
      </c>
      <c r="F50" s="787">
        <v>300</v>
      </c>
      <c r="G50" s="1102" t="s">
        <v>1190</v>
      </c>
    </row>
    <row customHeight="1" ht="11.25" r="51" spans="1:7" x14ac:dyDescent="0.2">
      <c r="A51" s="279" t="s">
        <v>153</v>
      </c>
      <c r="B51" s="787">
        <v>0.8</v>
      </c>
      <c r="C51" s="1101" t="s">
        <v>1448</v>
      </c>
      <c r="D51" s="787">
        <v>0.8</v>
      </c>
      <c r="E51" s="1051" t="s">
        <v>1448</v>
      </c>
      <c r="F51" s="787">
        <v>7.1</v>
      </c>
      <c r="G51" s="1102" t="s">
        <v>1449</v>
      </c>
    </row>
    <row customHeight="1" ht="11.25" r="52" spans="1:7" x14ac:dyDescent="0.2">
      <c r="A52" s="279" t="s">
        <v>401</v>
      </c>
      <c r="B52" s="787">
        <v>0.04</v>
      </c>
      <c r="C52" s="1101" t="s">
        <v>1452</v>
      </c>
      <c r="D52" s="787">
        <v>0.04</v>
      </c>
      <c r="E52" s="1051" t="s">
        <v>1453</v>
      </c>
      <c r="F52" s="787">
        <v>0.04</v>
      </c>
      <c r="G52" s="1102" t="s">
        <v>1452</v>
      </c>
    </row>
    <row customHeight="1" ht="11.25" r="53" spans="1:7" x14ac:dyDescent="0.2">
      <c r="A53" s="279" t="s">
        <v>154</v>
      </c>
      <c r="B53" s="787">
        <v>34</v>
      </c>
      <c r="C53" s="1101" t="s">
        <v>1449</v>
      </c>
      <c r="D53" s="787">
        <v>320</v>
      </c>
      <c r="E53" s="1051" t="s">
        <v>1448</v>
      </c>
      <c r="F53" s="787">
        <v>34</v>
      </c>
      <c r="G53" s="1102" t="s">
        <v>1449</v>
      </c>
    </row>
    <row customHeight="1" ht="11.25" r="54" spans="1:7" x14ac:dyDescent="0.2">
      <c r="A54" s="279" t="s">
        <v>528</v>
      </c>
      <c r="B54" s="787">
        <v>1400</v>
      </c>
      <c r="C54" s="1101" t="s">
        <v>371</v>
      </c>
      <c r="D54" s="787">
        <v>1400</v>
      </c>
      <c r="E54" s="1051" t="s">
        <v>371</v>
      </c>
      <c r="F54" s="787">
        <v>1400</v>
      </c>
      <c r="G54" s="1102" t="s">
        <v>371</v>
      </c>
    </row>
    <row customHeight="1" ht="11.25" r="55" spans="1:7" x14ac:dyDescent="0.2">
      <c r="A55" s="279" t="s">
        <v>155</v>
      </c>
      <c r="B55" s="787">
        <v>14</v>
      </c>
      <c r="C55" s="1101" t="s">
        <v>1449</v>
      </c>
      <c r="D55" s="787">
        <v>23</v>
      </c>
      <c r="E55" s="1051" t="s">
        <v>1448</v>
      </c>
      <c r="F55" s="787">
        <v>14</v>
      </c>
      <c r="G55" s="1102" t="s">
        <v>1449</v>
      </c>
    </row>
    <row customHeight="1" ht="11.25" r="56" spans="1:7" x14ac:dyDescent="0.2">
      <c r="A56" s="279" t="s">
        <v>235</v>
      </c>
      <c r="B56" s="787">
        <v>22</v>
      </c>
      <c r="C56" s="1101" t="s">
        <v>1448</v>
      </c>
      <c r="D56" s="787">
        <v>22</v>
      </c>
      <c r="E56" s="1051" t="s">
        <v>1448</v>
      </c>
      <c r="F56" s="787">
        <v>71</v>
      </c>
      <c r="G56" s="1102" t="s">
        <v>1449</v>
      </c>
    </row>
    <row customHeight="1" ht="11.25" r="57" spans="1:7" x14ac:dyDescent="0.2">
      <c r="A57" s="279" t="s">
        <v>236</v>
      </c>
      <c r="B57" s="787">
        <v>9.4</v>
      </c>
      <c r="C57" s="1101" t="s">
        <v>1448</v>
      </c>
      <c r="D57" s="787">
        <v>9.4</v>
      </c>
      <c r="E57" s="1051" t="s">
        <v>1448</v>
      </c>
      <c r="F57" s="787">
        <v>15</v>
      </c>
      <c r="G57" s="1102" t="s">
        <v>1449</v>
      </c>
    </row>
    <row customHeight="1" ht="11.25" r="58" spans="1:7" x14ac:dyDescent="0.2">
      <c r="A58" s="279" t="s">
        <v>237</v>
      </c>
      <c r="B58" s="787">
        <v>4.5</v>
      </c>
      <c r="C58" s="1101" t="s">
        <v>1165</v>
      </c>
      <c r="D58" s="787">
        <v>4.5</v>
      </c>
      <c r="E58" s="1051" t="s">
        <v>1448</v>
      </c>
      <c r="F58" s="787">
        <v>4.5</v>
      </c>
      <c r="G58" s="1102" t="s">
        <v>1165</v>
      </c>
    </row>
    <row customHeight="1" ht="11.25" r="59" spans="1:7" x14ac:dyDescent="0.2">
      <c r="A59" s="279" t="s">
        <v>375</v>
      </c>
      <c r="B59" s="787">
        <v>1.0999999999999999E-2</v>
      </c>
      <c r="C59" s="1101" t="s">
        <v>1449</v>
      </c>
      <c r="D59" s="787">
        <v>1.0999999999999999E-2</v>
      </c>
      <c r="E59" s="1051" t="s">
        <v>1448</v>
      </c>
      <c r="F59" s="787">
        <v>1.0999999999999999E-2</v>
      </c>
      <c r="G59" s="1102" t="s">
        <v>1449</v>
      </c>
    </row>
    <row customHeight="1" ht="11.25" r="60" spans="1:7" x14ac:dyDescent="0.2">
      <c r="A60" s="279" t="s">
        <v>376</v>
      </c>
      <c r="B60" s="787">
        <v>0.41</v>
      </c>
      <c r="C60" s="1101" t="s">
        <v>1165</v>
      </c>
      <c r="D60" s="787">
        <v>0.41</v>
      </c>
      <c r="E60" s="1051" t="s">
        <v>1448</v>
      </c>
      <c r="F60" s="787">
        <v>0.41</v>
      </c>
      <c r="G60" s="1102" t="s">
        <v>1165</v>
      </c>
    </row>
    <row customHeight="1" ht="11.25" r="61" spans="1:7" x14ac:dyDescent="0.2">
      <c r="A61" s="279" t="s">
        <v>377</v>
      </c>
      <c r="B61" s="787">
        <v>1E-3</v>
      </c>
      <c r="C61" s="1101" t="s">
        <v>1450</v>
      </c>
      <c r="D61" s="787">
        <v>1E-3</v>
      </c>
      <c r="E61" s="1051" t="s">
        <v>1451</v>
      </c>
      <c r="F61" s="787">
        <v>1E-3</v>
      </c>
      <c r="G61" s="1102" t="s">
        <v>1450</v>
      </c>
    </row>
    <row customHeight="1" ht="11.25" r="62" spans="1:7" x14ac:dyDescent="0.2">
      <c r="A62" s="279" t="s">
        <v>244</v>
      </c>
      <c r="B62" s="787">
        <v>47</v>
      </c>
      <c r="C62" s="1101" t="s">
        <v>1449</v>
      </c>
      <c r="D62" s="787">
        <v>410</v>
      </c>
      <c r="E62" s="1051" t="s">
        <v>1448</v>
      </c>
      <c r="F62" s="787">
        <v>47</v>
      </c>
      <c r="G62" s="1102" t="s">
        <v>1449</v>
      </c>
    </row>
    <row customHeight="1" ht="11.25" r="63" spans="1:7" x14ac:dyDescent="0.2">
      <c r="A63" s="279" t="s">
        <v>245</v>
      </c>
      <c r="B63" s="787">
        <v>910</v>
      </c>
      <c r="C63" s="1101" t="s">
        <v>1449</v>
      </c>
      <c r="D63" s="787">
        <v>2000</v>
      </c>
      <c r="E63" s="1051" t="s">
        <v>1448</v>
      </c>
      <c r="F63" s="787">
        <v>910</v>
      </c>
      <c r="G63" s="1102" t="s">
        <v>1449</v>
      </c>
    </row>
    <row customHeight="1" ht="11.25" r="64" spans="1:7" x14ac:dyDescent="0.2">
      <c r="A64" s="279" t="s">
        <v>307</v>
      </c>
      <c r="B64" s="787">
        <v>25</v>
      </c>
      <c r="C64" s="1101" t="s">
        <v>1449</v>
      </c>
      <c r="D64" s="787">
        <v>130</v>
      </c>
      <c r="E64" s="1051" t="s">
        <v>1448</v>
      </c>
      <c r="F64" s="787">
        <v>25</v>
      </c>
      <c r="G64" s="1102" t="s">
        <v>1449</v>
      </c>
    </row>
    <row customHeight="1" ht="11.25" r="65" spans="1:7" x14ac:dyDescent="0.2">
      <c r="A65" s="279" t="s">
        <v>308</v>
      </c>
      <c r="B65" s="787">
        <v>620</v>
      </c>
      <c r="C65" s="1101" t="s">
        <v>1165</v>
      </c>
      <c r="D65" s="787">
        <v>620</v>
      </c>
      <c r="E65" s="1051" t="s">
        <v>1448</v>
      </c>
      <c r="F65" s="787">
        <v>620</v>
      </c>
      <c r="G65" s="1102" t="s">
        <v>1165</v>
      </c>
    </row>
    <row customHeight="1" ht="11.25" r="66" spans="1:7" x14ac:dyDescent="0.2">
      <c r="A66" s="279" t="s">
        <v>238</v>
      </c>
      <c r="B66" s="787">
        <v>558</v>
      </c>
      <c r="C66" s="1101" t="s">
        <v>1165</v>
      </c>
      <c r="D66" s="787">
        <v>558</v>
      </c>
      <c r="E66" s="1051" t="s">
        <v>1448</v>
      </c>
      <c r="F66" s="787">
        <v>558</v>
      </c>
      <c r="G66" s="1102" t="s">
        <v>1165</v>
      </c>
    </row>
    <row customHeight="1" ht="11.25" r="67" spans="1:7" x14ac:dyDescent="0.2">
      <c r="A67" s="279" t="s">
        <v>1002</v>
      </c>
      <c r="B67" s="787">
        <v>11</v>
      </c>
      <c r="C67" s="1101" t="s">
        <v>1448</v>
      </c>
      <c r="D67" s="787">
        <v>11</v>
      </c>
      <c r="E67" s="1051" t="s">
        <v>1448</v>
      </c>
      <c r="F67" s="787">
        <v>790</v>
      </c>
      <c r="G67" s="1102" t="s">
        <v>1449</v>
      </c>
    </row>
    <row customHeight="1" ht="11.25" r="68" spans="1:7" x14ac:dyDescent="0.2">
      <c r="A68" s="279" t="s">
        <v>107</v>
      </c>
      <c r="B68" s="787">
        <v>70</v>
      </c>
      <c r="C68" s="1101" t="s">
        <v>1449</v>
      </c>
      <c r="D68" s="787">
        <v>79.2</v>
      </c>
      <c r="E68" s="1051" t="s">
        <v>1448</v>
      </c>
      <c r="F68" s="787">
        <v>70</v>
      </c>
      <c r="G68" s="1102" t="s">
        <v>1449</v>
      </c>
    </row>
    <row customHeight="1" ht="11.25" r="69" spans="1:7" x14ac:dyDescent="0.2">
      <c r="A69" s="279" t="s">
        <v>1003</v>
      </c>
      <c r="B69" s="787">
        <v>520</v>
      </c>
      <c r="C69" s="1101" t="s">
        <v>1165</v>
      </c>
      <c r="D69" s="787">
        <v>520</v>
      </c>
      <c r="E69" s="1051" t="s">
        <v>1448</v>
      </c>
      <c r="F69" s="787">
        <v>520</v>
      </c>
      <c r="G69" s="1102" t="s">
        <v>1165</v>
      </c>
    </row>
    <row customHeight="1" ht="11.25" r="70" spans="1:7" x14ac:dyDescent="0.2">
      <c r="A70" s="279" t="s">
        <v>309</v>
      </c>
      <c r="B70" s="787">
        <v>0.06</v>
      </c>
      <c r="C70" s="1101" t="s">
        <v>1449</v>
      </c>
      <c r="D70" s="787">
        <v>1.7</v>
      </c>
      <c r="E70" s="1051" t="s">
        <v>1448</v>
      </c>
      <c r="F70" s="787">
        <v>0.06</v>
      </c>
      <c r="G70" s="1102" t="s">
        <v>1449</v>
      </c>
    </row>
    <row customHeight="1" ht="11.25" r="71" spans="1:7" x14ac:dyDescent="0.2">
      <c r="A71" s="279" t="s">
        <v>1004</v>
      </c>
      <c r="B71" s="787">
        <v>1.9E-3</v>
      </c>
      <c r="C71" s="1101" t="s">
        <v>1450</v>
      </c>
      <c r="D71" s="787">
        <v>1.9E-3</v>
      </c>
      <c r="E71" s="1051" t="s">
        <v>1451</v>
      </c>
      <c r="F71" s="787">
        <v>1.9E-3</v>
      </c>
      <c r="G71" s="1102" t="s">
        <v>1450</v>
      </c>
    </row>
    <row customHeight="1" ht="11.25" r="72" spans="1:7" x14ac:dyDescent="0.2">
      <c r="A72" s="279" t="s">
        <v>1005</v>
      </c>
      <c r="B72" s="787">
        <v>210</v>
      </c>
      <c r="C72" s="1101" t="s">
        <v>1449</v>
      </c>
      <c r="D72" s="787">
        <v>220</v>
      </c>
      <c r="E72" s="1051" t="s">
        <v>1448</v>
      </c>
      <c r="F72" s="787">
        <v>210</v>
      </c>
      <c r="G72" s="1102" t="s">
        <v>1449</v>
      </c>
    </row>
    <row customHeight="1" ht="11.25" r="73" spans="1:7" x14ac:dyDescent="0.2">
      <c r="A73" s="279" t="s">
        <v>1007</v>
      </c>
      <c r="B73" s="787">
        <v>120</v>
      </c>
      <c r="C73" s="1101" t="s">
        <v>1165</v>
      </c>
      <c r="D73" s="787">
        <v>120</v>
      </c>
      <c r="E73" s="1051" t="s">
        <v>1448</v>
      </c>
      <c r="F73" s="787">
        <v>120</v>
      </c>
      <c r="G73" s="1102" t="s">
        <v>1165</v>
      </c>
    </row>
    <row customHeight="1" ht="11.25" r="74" spans="1:7" x14ac:dyDescent="0.2">
      <c r="A74" s="279" t="s">
        <v>1006</v>
      </c>
      <c r="B74" s="787">
        <v>1100</v>
      </c>
      <c r="C74" s="1101" t="s">
        <v>1448</v>
      </c>
      <c r="D74" s="787">
        <v>1100</v>
      </c>
      <c r="E74" s="1051" t="s">
        <v>1448</v>
      </c>
      <c r="F74" s="787">
        <v>2900</v>
      </c>
      <c r="G74" s="1102" t="s">
        <v>1449</v>
      </c>
    </row>
    <row customHeight="1" ht="11.25" r="75" spans="1:7" x14ac:dyDescent="0.2">
      <c r="A75" s="305" t="s">
        <v>108</v>
      </c>
      <c r="B75" s="787">
        <v>10</v>
      </c>
      <c r="C75" s="1101" t="s">
        <v>1449</v>
      </c>
      <c r="D75" s="787">
        <v>22</v>
      </c>
      <c r="E75" s="1051" t="s">
        <v>1448</v>
      </c>
      <c r="F75" s="787">
        <v>10</v>
      </c>
      <c r="G75" s="1102" t="s">
        <v>1449</v>
      </c>
    </row>
    <row customHeight="1" ht="11.25" r="76" spans="1:7" x14ac:dyDescent="0.2">
      <c r="A76" s="279" t="s">
        <v>310</v>
      </c>
      <c r="B76" s="787">
        <v>14.3</v>
      </c>
      <c r="C76" s="1101" t="s">
        <v>1449</v>
      </c>
      <c r="D76" s="787">
        <v>71</v>
      </c>
      <c r="E76" s="1051" t="s">
        <v>1448</v>
      </c>
      <c r="F76" s="787">
        <v>14.3</v>
      </c>
      <c r="G76" s="1102" t="s">
        <v>1449</v>
      </c>
    </row>
    <row customHeight="1" ht="11.25" r="77" spans="1:7" x14ac:dyDescent="0.2">
      <c r="A77" s="305" t="s">
        <v>109</v>
      </c>
      <c r="B77" s="787">
        <v>9.1</v>
      </c>
      <c r="C77" s="1101" t="s">
        <v>1449</v>
      </c>
      <c r="D77" s="787">
        <v>44</v>
      </c>
      <c r="E77" s="1051" t="s">
        <v>1448</v>
      </c>
      <c r="F77" s="787">
        <v>9.1</v>
      </c>
      <c r="G77" s="1102" t="s">
        <v>1449</v>
      </c>
    </row>
    <row customHeight="1" ht="11.25" r="78" spans="1:7" x14ac:dyDescent="0.2">
      <c r="A78" s="305" t="s">
        <v>110</v>
      </c>
      <c r="B78" s="787">
        <v>81</v>
      </c>
      <c r="C78" s="1101" t="s">
        <v>1165</v>
      </c>
      <c r="D78" s="787">
        <v>81</v>
      </c>
      <c r="E78" s="1051" t="s">
        <v>1448</v>
      </c>
      <c r="F78" s="787">
        <v>81</v>
      </c>
      <c r="G78" s="1102" t="s">
        <v>1165</v>
      </c>
    </row>
    <row customHeight="1" ht="11.25" r="79" spans="1:7" x14ac:dyDescent="0.2">
      <c r="A79" s="279" t="s">
        <v>402</v>
      </c>
      <c r="B79" s="787">
        <v>335000</v>
      </c>
      <c r="C79" s="1101" t="s">
        <v>1181</v>
      </c>
      <c r="D79" s="787">
        <v>335000</v>
      </c>
      <c r="E79" s="1051" t="s">
        <v>1181</v>
      </c>
      <c r="F79" s="787">
        <v>500000</v>
      </c>
      <c r="G79" s="1102" t="s">
        <v>1183</v>
      </c>
    </row>
    <row customHeight="1" ht="11.25" r="80" spans="1:7" x14ac:dyDescent="0.2">
      <c r="A80" s="279" t="s">
        <v>635</v>
      </c>
      <c r="B80" s="787">
        <v>3.1E-9</v>
      </c>
      <c r="C80" s="1101" t="s">
        <v>1165</v>
      </c>
      <c r="D80" s="787">
        <v>3.1E-9</v>
      </c>
      <c r="E80" s="1051" t="s">
        <v>1448</v>
      </c>
      <c r="F80" s="787">
        <v>3.1E-9</v>
      </c>
      <c r="G80" s="1102" t="s">
        <v>1165</v>
      </c>
    </row>
    <row customHeight="1" ht="11.25" r="81" spans="1:7" x14ac:dyDescent="0.2">
      <c r="A81" s="279" t="s">
        <v>111</v>
      </c>
      <c r="B81" s="787">
        <v>60</v>
      </c>
      <c r="C81" s="1101" t="s">
        <v>1180</v>
      </c>
      <c r="D81" s="787">
        <v>60</v>
      </c>
      <c r="E81" s="1051" t="s">
        <v>1180</v>
      </c>
      <c r="F81" s="787">
        <v>60</v>
      </c>
      <c r="G81" s="1102" t="s">
        <v>1180</v>
      </c>
    </row>
    <row customHeight="1" ht="11.25" r="82" spans="1:7" x14ac:dyDescent="0.2">
      <c r="A82" s="279" t="s">
        <v>384</v>
      </c>
      <c r="B82" s="787">
        <v>8.6999999999999994E-3</v>
      </c>
      <c r="C82" s="1101" t="s">
        <v>1450</v>
      </c>
      <c r="D82" s="787">
        <v>5.6000000000000001E-2</v>
      </c>
      <c r="E82" s="1051" t="s">
        <v>1451</v>
      </c>
      <c r="F82" s="787">
        <v>8.6999999999999994E-3</v>
      </c>
      <c r="G82" s="1102" t="s">
        <v>1450</v>
      </c>
    </row>
    <row customHeight="1" ht="11.25" r="83" spans="1:7" x14ac:dyDescent="0.2">
      <c r="A83" s="279" t="s">
        <v>350</v>
      </c>
      <c r="B83" s="787">
        <v>2.3E-3</v>
      </c>
      <c r="C83" s="1101" t="s">
        <v>1450</v>
      </c>
      <c r="D83" s="787">
        <v>2.3E-3</v>
      </c>
      <c r="E83" s="1051" t="s">
        <v>1451</v>
      </c>
      <c r="F83" s="787">
        <v>2.3E-3</v>
      </c>
      <c r="G83" s="1102" t="s">
        <v>1450</v>
      </c>
    </row>
    <row customHeight="1" ht="11.25" r="84" spans="1:7" x14ac:dyDescent="0.2">
      <c r="A84" s="279" t="s">
        <v>36</v>
      </c>
      <c r="B84" s="787" t="s">
        <v>1014</v>
      </c>
      <c r="C84" s="1033" t="s">
        <v>58</v>
      </c>
      <c r="D84" s="787" t="s">
        <v>1014</v>
      </c>
      <c r="E84" s="1033" t="s">
        <v>58</v>
      </c>
      <c r="F84" s="787" t="s">
        <v>1014</v>
      </c>
      <c r="G84" s="1102" t="s">
        <v>1014</v>
      </c>
    </row>
    <row customHeight="1" ht="11.25" r="85" spans="1:7" x14ac:dyDescent="0.2">
      <c r="A85" s="279" t="s">
        <v>351</v>
      </c>
      <c r="B85" s="787">
        <v>7.3</v>
      </c>
      <c r="C85" s="1101" t="s">
        <v>1449</v>
      </c>
      <c r="D85" s="787">
        <v>61</v>
      </c>
      <c r="E85" s="1051" t="s">
        <v>1448</v>
      </c>
      <c r="F85" s="787">
        <v>7.3</v>
      </c>
      <c r="G85" s="1102" t="s">
        <v>1449</v>
      </c>
    </row>
    <row customHeight="1" ht="11.25" r="86" spans="1:7" x14ac:dyDescent="0.2">
      <c r="A86" s="279" t="s">
        <v>352</v>
      </c>
      <c r="B86" s="787">
        <v>0.8</v>
      </c>
      <c r="C86" s="1101" t="s">
        <v>1448</v>
      </c>
      <c r="D86" s="787">
        <v>0.8</v>
      </c>
      <c r="E86" s="1051" t="s">
        <v>1448</v>
      </c>
      <c r="F86" s="787">
        <v>7.1</v>
      </c>
      <c r="G86" s="1102" t="s">
        <v>1449</v>
      </c>
    </row>
    <row customHeight="1" ht="11.25" r="87" spans="1:7" x14ac:dyDescent="0.2">
      <c r="A87" s="279" t="s">
        <v>353</v>
      </c>
      <c r="B87" s="787">
        <v>3.9</v>
      </c>
      <c r="C87" s="1101" t="s">
        <v>1449</v>
      </c>
      <c r="D87" s="787">
        <v>19</v>
      </c>
      <c r="E87" s="1051" t="s">
        <v>1448</v>
      </c>
      <c r="F87" s="787">
        <v>3.9</v>
      </c>
      <c r="G87" s="1102" t="s">
        <v>1449</v>
      </c>
    </row>
    <row customHeight="1" ht="11.25" r="88" spans="1:7" x14ac:dyDescent="0.2">
      <c r="A88" s="279" t="s">
        <v>112</v>
      </c>
      <c r="B88" s="787">
        <v>1800</v>
      </c>
      <c r="C88" s="1101" t="s">
        <v>1171</v>
      </c>
      <c r="D88" s="787">
        <v>1800</v>
      </c>
      <c r="E88" s="1051" t="s">
        <v>1170</v>
      </c>
      <c r="F88" s="787">
        <v>1800</v>
      </c>
      <c r="G88" s="1102" t="s">
        <v>1171</v>
      </c>
    </row>
    <row customHeight="1" ht="11.25" r="89" spans="1:7" x14ac:dyDescent="0.2">
      <c r="A89" s="279" t="s">
        <v>354</v>
      </c>
      <c r="B89" s="787">
        <v>3.5999999999999999E-3</v>
      </c>
      <c r="C89" s="1101" t="s">
        <v>1450</v>
      </c>
      <c r="D89" s="787">
        <v>3.8E-3</v>
      </c>
      <c r="E89" s="1051" t="s">
        <v>1451</v>
      </c>
      <c r="F89" s="787">
        <v>3.5999999999999999E-3</v>
      </c>
      <c r="G89" s="1102" t="s">
        <v>1450</v>
      </c>
    </row>
    <row customHeight="1" ht="11.25" r="90" spans="1:7" x14ac:dyDescent="0.2">
      <c r="A90" s="279" t="s">
        <v>355</v>
      </c>
      <c r="B90" s="787">
        <v>3.5999999999999999E-3</v>
      </c>
      <c r="C90" s="1101" t="s">
        <v>1449</v>
      </c>
      <c r="D90" s="787">
        <v>3.8E-3</v>
      </c>
      <c r="E90" s="1051" t="s">
        <v>1448</v>
      </c>
      <c r="F90" s="787">
        <v>3.5999999999999999E-3</v>
      </c>
      <c r="G90" s="1102" t="s">
        <v>1449</v>
      </c>
    </row>
    <row customHeight="1" ht="11.25" r="91" spans="1:7" x14ac:dyDescent="0.2">
      <c r="A91" s="279" t="s">
        <v>385</v>
      </c>
      <c r="B91" s="787">
        <v>2.9999999999999997E-4</v>
      </c>
      <c r="C91" s="1101" t="s">
        <v>1165</v>
      </c>
      <c r="D91" s="787">
        <v>2.9999999999999997E-4</v>
      </c>
      <c r="E91" s="1051" t="s">
        <v>1448</v>
      </c>
      <c r="F91" s="787">
        <v>2.9999999999999997E-4</v>
      </c>
      <c r="G91" s="1102" t="s">
        <v>1165</v>
      </c>
    </row>
    <row customHeight="1" ht="11.25" r="92" spans="1:7" x14ac:dyDescent="0.2">
      <c r="A92" s="279" t="s">
        <v>356</v>
      </c>
      <c r="B92" s="787">
        <v>0.3</v>
      </c>
      <c r="C92" s="1101" t="s">
        <v>1449</v>
      </c>
      <c r="D92" s="787">
        <v>1</v>
      </c>
      <c r="E92" s="1051" t="s">
        <v>1448</v>
      </c>
      <c r="F92" s="787">
        <v>0.3</v>
      </c>
      <c r="G92" s="1102" t="s">
        <v>1449</v>
      </c>
    </row>
    <row customHeight="1" ht="11.25" r="93" spans="1:7" x14ac:dyDescent="0.2">
      <c r="A93" s="279" t="s">
        <v>378</v>
      </c>
      <c r="B93" s="787">
        <v>6.3E-2</v>
      </c>
      <c r="C93" s="1101" t="s">
        <v>1449</v>
      </c>
      <c r="D93" s="787">
        <v>0.08</v>
      </c>
      <c r="E93" s="1051" t="s">
        <v>1451</v>
      </c>
      <c r="F93" s="787">
        <v>6.3E-2</v>
      </c>
      <c r="G93" s="1102" t="s">
        <v>1449</v>
      </c>
    </row>
    <row customHeight="1" ht="11.25" r="94" spans="1:7" x14ac:dyDescent="0.2">
      <c r="A94" s="279" t="s">
        <v>357</v>
      </c>
      <c r="B94" s="787">
        <v>12</v>
      </c>
      <c r="C94" s="1101" t="s">
        <v>1449</v>
      </c>
      <c r="D94" s="787">
        <v>12</v>
      </c>
      <c r="E94" s="1051" t="s">
        <v>1448</v>
      </c>
      <c r="F94" s="787">
        <v>12</v>
      </c>
      <c r="G94" s="1102" t="s">
        <v>1449</v>
      </c>
    </row>
    <row customHeight="1" ht="11.25" r="95" spans="1:7" x14ac:dyDescent="0.2">
      <c r="A95" s="279" t="s">
        <v>113</v>
      </c>
      <c r="B95" s="787">
        <v>17000</v>
      </c>
      <c r="C95" s="1101" t="s">
        <v>1171</v>
      </c>
      <c r="D95" s="787">
        <v>17000</v>
      </c>
      <c r="E95" s="1051" t="s">
        <v>1170</v>
      </c>
      <c r="F95" s="787">
        <v>17000</v>
      </c>
      <c r="G95" s="1102" t="s">
        <v>1171</v>
      </c>
    </row>
    <row customHeight="1" ht="11.25" r="96" spans="1:7" x14ac:dyDescent="0.2">
      <c r="A96" s="279" t="s">
        <v>358</v>
      </c>
      <c r="B96" s="787">
        <v>0.28000000000000003</v>
      </c>
      <c r="C96" s="1101" t="s">
        <v>1449</v>
      </c>
      <c r="D96" s="787">
        <v>0.28000000000000003</v>
      </c>
      <c r="E96" s="1051" t="s">
        <v>1448</v>
      </c>
      <c r="F96" s="787">
        <v>0.28000000000000003</v>
      </c>
      <c r="G96" s="1102" t="s">
        <v>1449</v>
      </c>
    </row>
    <row customHeight="1" ht="11.25" r="97" spans="1:7" x14ac:dyDescent="0.2">
      <c r="A97" s="279" t="s">
        <v>114</v>
      </c>
      <c r="B97" s="787">
        <v>920</v>
      </c>
      <c r="C97" s="1101" t="s">
        <v>1165</v>
      </c>
      <c r="D97" s="787">
        <v>920</v>
      </c>
      <c r="E97" s="1051" t="s">
        <v>1448</v>
      </c>
      <c r="F97" s="787">
        <v>920</v>
      </c>
      <c r="G97" s="1102" t="s">
        <v>1165</v>
      </c>
    </row>
    <row customHeight="1" ht="11.25" r="98" spans="1:7" x14ac:dyDescent="0.2">
      <c r="A98" s="279" t="s">
        <v>359</v>
      </c>
      <c r="B98" s="787">
        <v>5.6</v>
      </c>
      <c r="C98" s="1101" t="s">
        <v>1450</v>
      </c>
      <c r="D98" s="787">
        <v>29</v>
      </c>
      <c r="E98" s="1051" t="s">
        <v>1451</v>
      </c>
      <c r="F98" s="787">
        <v>5.6</v>
      </c>
      <c r="G98" s="1102" t="s">
        <v>1450</v>
      </c>
    </row>
    <row customHeight="1" ht="11.25" r="99" spans="1:7" x14ac:dyDescent="0.2">
      <c r="A99" s="279" t="s">
        <v>360</v>
      </c>
      <c r="B99" s="787">
        <v>2.5000000000000001E-2</v>
      </c>
      <c r="C99" s="1101" t="s">
        <v>1450</v>
      </c>
      <c r="D99" s="787">
        <v>0.55000000000000004</v>
      </c>
      <c r="E99" s="1051" t="s">
        <v>1451</v>
      </c>
      <c r="F99" s="787">
        <v>2.5000000000000001E-2</v>
      </c>
      <c r="G99" s="1102" t="s">
        <v>1450</v>
      </c>
    </row>
    <row customHeight="1" ht="11.25" r="100" spans="1:7" x14ac:dyDescent="0.2">
      <c r="A100" s="279" t="s">
        <v>361</v>
      </c>
      <c r="B100" s="787">
        <v>0.03</v>
      </c>
      <c r="C100" s="1101" t="s">
        <v>1450</v>
      </c>
      <c r="D100" s="787">
        <v>0.03</v>
      </c>
      <c r="E100" s="1051" t="s">
        <v>1451</v>
      </c>
      <c r="F100" s="787">
        <v>0.03</v>
      </c>
      <c r="G100" s="1102" t="s">
        <v>1450</v>
      </c>
    </row>
    <row customHeight="1" ht="11.25" r="101" spans="1:7" x14ac:dyDescent="0.2">
      <c r="A101" s="279" t="s">
        <v>363</v>
      </c>
      <c r="B101" s="787">
        <v>14000</v>
      </c>
      <c r="C101" s="1101" t="s">
        <v>1449</v>
      </c>
      <c r="D101" s="787">
        <v>22000</v>
      </c>
      <c r="E101" s="1051" t="s">
        <v>1448</v>
      </c>
      <c r="F101" s="787">
        <v>14000</v>
      </c>
      <c r="G101" s="1102" t="s">
        <v>1449</v>
      </c>
    </row>
    <row customHeight="1" ht="11.25" r="102" spans="1:7" x14ac:dyDescent="0.2">
      <c r="A102" s="279" t="s">
        <v>364</v>
      </c>
      <c r="B102" s="787">
        <v>170</v>
      </c>
      <c r="C102" s="1101" t="s">
        <v>1449</v>
      </c>
      <c r="D102" s="787">
        <v>170</v>
      </c>
      <c r="E102" s="1051" t="s">
        <v>1448</v>
      </c>
      <c r="F102" s="787">
        <v>170</v>
      </c>
      <c r="G102" s="1102" t="s">
        <v>1449</v>
      </c>
    </row>
    <row customHeight="1" ht="11.25" r="103" spans="1:7" x14ac:dyDescent="0.2">
      <c r="A103" s="279" t="s">
        <v>365</v>
      </c>
      <c r="B103" s="787">
        <v>2.8E-3</v>
      </c>
      <c r="C103" s="1101" t="s">
        <v>1449</v>
      </c>
      <c r="D103" s="787">
        <v>2.8E-3</v>
      </c>
      <c r="E103" s="1051" t="s">
        <v>1448</v>
      </c>
      <c r="F103" s="787">
        <v>2.8E-3</v>
      </c>
      <c r="G103" s="1102" t="s">
        <v>1449</v>
      </c>
    </row>
    <row customHeight="1" ht="11.25" r="104" spans="1:7" x14ac:dyDescent="0.2">
      <c r="A104" s="279" t="s">
        <v>366</v>
      </c>
      <c r="B104" s="787">
        <v>730</v>
      </c>
      <c r="C104" s="1101" t="s">
        <v>1448</v>
      </c>
      <c r="D104" s="787">
        <v>730</v>
      </c>
      <c r="E104" s="1051" t="s">
        <v>1448</v>
      </c>
      <c r="F104" s="787">
        <v>18000</v>
      </c>
      <c r="G104" s="1102" t="s">
        <v>1449</v>
      </c>
    </row>
    <row customHeight="1" ht="11.25" r="105" spans="1:7" x14ac:dyDescent="0.2">
      <c r="A105" s="279" t="s">
        <v>362</v>
      </c>
      <c r="B105" s="787">
        <v>1500</v>
      </c>
      <c r="C105" s="1101" t="s">
        <v>1448</v>
      </c>
      <c r="D105" s="787">
        <v>1500</v>
      </c>
      <c r="E105" s="1051" t="s">
        <v>1448</v>
      </c>
      <c r="F105" s="787">
        <v>2200</v>
      </c>
      <c r="G105" s="1102" t="s">
        <v>1449</v>
      </c>
    </row>
    <row customHeight="1" ht="11.25" r="106" spans="1:7" x14ac:dyDescent="0.2">
      <c r="A106" s="279" t="s">
        <v>631</v>
      </c>
      <c r="B106" s="787">
        <v>2.1</v>
      </c>
      <c r="C106" s="1101" t="s">
        <v>1449</v>
      </c>
      <c r="D106" s="787">
        <v>2.1</v>
      </c>
      <c r="E106" s="1051" t="s">
        <v>1448</v>
      </c>
      <c r="F106" s="787">
        <v>2.1</v>
      </c>
      <c r="G106" s="1102" t="s">
        <v>1449</v>
      </c>
    </row>
    <row customHeight="1" ht="11.25" r="107" spans="1:7" x14ac:dyDescent="0.2">
      <c r="A107" s="279" t="s">
        <v>632</v>
      </c>
      <c r="B107" s="787">
        <v>4.7</v>
      </c>
      <c r="C107" s="1101" t="s">
        <v>1448</v>
      </c>
      <c r="D107" s="787">
        <v>4.7</v>
      </c>
      <c r="E107" s="1051" t="s">
        <v>1448</v>
      </c>
      <c r="F107" s="787">
        <v>72</v>
      </c>
      <c r="G107" s="1102" t="s">
        <v>1449</v>
      </c>
    </row>
    <row customHeight="1" ht="11.25" r="108" spans="1:7" x14ac:dyDescent="0.2">
      <c r="A108" s="279" t="s">
        <v>506</v>
      </c>
      <c r="B108" s="787">
        <v>370</v>
      </c>
      <c r="C108" s="1101" t="s">
        <v>1449</v>
      </c>
      <c r="D108" s="787">
        <v>800</v>
      </c>
      <c r="E108" s="1051" t="s">
        <v>1448</v>
      </c>
      <c r="F108" s="787">
        <v>370</v>
      </c>
      <c r="G108" s="1102" t="s">
        <v>1449</v>
      </c>
    </row>
    <row customHeight="1" ht="11.25" r="109" spans="1:7" x14ac:dyDescent="0.2">
      <c r="A109" s="279" t="s">
        <v>507</v>
      </c>
      <c r="B109" s="787">
        <v>12</v>
      </c>
      <c r="C109" s="1101" t="s">
        <v>1449</v>
      </c>
      <c r="D109" s="787">
        <v>21</v>
      </c>
      <c r="E109" s="1051" t="s">
        <v>1448</v>
      </c>
      <c r="F109" s="787">
        <v>12</v>
      </c>
      <c r="G109" s="1102" t="s">
        <v>1449</v>
      </c>
    </row>
    <row customHeight="1" ht="11.25" r="110" spans="1:7" x14ac:dyDescent="0.2">
      <c r="A110" s="279" t="s">
        <v>866</v>
      </c>
      <c r="B110" s="787">
        <v>5</v>
      </c>
      <c r="C110" s="1101" t="s">
        <v>1451</v>
      </c>
      <c r="D110" s="787">
        <v>5</v>
      </c>
      <c r="E110" s="1051" t="s">
        <v>1451</v>
      </c>
      <c r="F110" s="787">
        <v>8.3000000000000007</v>
      </c>
      <c r="G110" s="1102" t="s">
        <v>1450</v>
      </c>
    </row>
    <row customHeight="1" ht="11.25" r="111" spans="1:7" x14ac:dyDescent="0.2">
      <c r="A111" s="305" t="s">
        <v>115</v>
      </c>
      <c r="B111" s="787">
        <v>380</v>
      </c>
      <c r="C111" s="1101" t="s">
        <v>1165</v>
      </c>
      <c r="D111" s="787">
        <v>380</v>
      </c>
      <c r="E111" s="1051" t="s">
        <v>1448</v>
      </c>
      <c r="F111" s="787">
        <v>380</v>
      </c>
      <c r="G111" s="1102" t="s">
        <v>1165</v>
      </c>
    </row>
    <row customHeight="1" ht="11.25" r="112" spans="1:7" x14ac:dyDescent="0.2">
      <c r="A112" s="305" t="s">
        <v>116</v>
      </c>
      <c r="B112" s="787">
        <v>18</v>
      </c>
      <c r="C112" s="1101" t="s">
        <v>1165</v>
      </c>
      <c r="D112" s="787">
        <v>18</v>
      </c>
      <c r="E112" s="1051" t="s">
        <v>1448</v>
      </c>
      <c r="F112" s="787">
        <v>18</v>
      </c>
      <c r="G112" s="1102" t="s">
        <v>1165</v>
      </c>
    </row>
    <row customHeight="1" ht="11.25" r="113" spans="1:7" x14ac:dyDescent="0.2">
      <c r="A113" s="305" t="s">
        <v>117</v>
      </c>
      <c r="B113" s="787">
        <v>71</v>
      </c>
      <c r="C113" s="1101" t="s">
        <v>1165</v>
      </c>
      <c r="D113" s="787">
        <v>71</v>
      </c>
      <c r="E113" s="1051" t="s">
        <v>1448</v>
      </c>
      <c r="F113" s="787">
        <v>71</v>
      </c>
      <c r="G113" s="1102" t="s">
        <v>1165</v>
      </c>
    </row>
    <row customHeight="1" ht="11.25" r="114" spans="1:7" x14ac:dyDescent="0.2">
      <c r="A114" s="305" t="s">
        <v>118</v>
      </c>
      <c r="B114" s="787">
        <v>42</v>
      </c>
      <c r="C114" s="1101" t="s">
        <v>1165</v>
      </c>
      <c r="D114" s="787">
        <v>42</v>
      </c>
      <c r="E114" s="1051" t="s">
        <v>1448</v>
      </c>
      <c r="F114" s="787">
        <v>42</v>
      </c>
      <c r="G114" s="1102" t="s">
        <v>1165</v>
      </c>
    </row>
    <row customHeight="1" ht="11.25" r="115" spans="1:7" x14ac:dyDescent="0.2">
      <c r="A115" s="305" t="s">
        <v>119</v>
      </c>
      <c r="B115" s="787">
        <v>46</v>
      </c>
      <c r="C115" s="1101" t="s">
        <v>1165</v>
      </c>
      <c r="D115" s="787">
        <v>46</v>
      </c>
      <c r="E115" s="1051" t="s">
        <v>1448</v>
      </c>
      <c r="F115" s="787">
        <v>46</v>
      </c>
      <c r="G115" s="1102" t="s">
        <v>1165</v>
      </c>
    </row>
    <row customHeight="1" ht="11.25" r="116" spans="1:7" x14ac:dyDescent="0.2">
      <c r="A116" s="279" t="s">
        <v>508</v>
      </c>
      <c r="B116" s="787">
        <v>7.9</v>
      </c>
      <c r="C116" s="1101" t="s">
        <v>1449</v>
      </c>
      <c r="D116" s="787">
        <v>13</v>
      </c>
      <c r="E116" s="1051" t="s">
        <v>1451</v>
      </c>
      <c r="F116" s="787">
        <v>7.9</v>
      </c>
      <c r="G116" s="1102" t="s">
        <v>1449</v>
      </c>
    </row>
    <row customHeight="1" ht="11.25" r="117" spans="1:7" x14ac:dyDescent="0.2">
      <c r="A117" s="305" t="s">
        <v>120</v>
      </c>
      <c r="B117" s="787">
        <v>850000</v>
      </c>
      <c r="C117" s="1101" t="s">
        <v>1204</v>
      </c>
      <c r="D117" s="787">
        <v>850000</v>
      </c>
      <c r="E117" s="1051" t="s">
        <v>1204</v>
      </c>
      <c r="F117" s="787">
        <v>850000</v>
      </c>
      <c r="G117" s="1102" t="s">
        <v>1204</v>
      </c>
    </row>
    <row customHeight="1" ht="11.25" r="118" spans="1:7" x14ac:dyDescent="0.2">
      <c r="A118" s="279" t="s">
        <v>241</v>
      </c>
      <c r="B118" s="787">
        <v>600</v>
      </c>
      <c r="C118" s="1101" t="s">
        <v>1192</v>
      </c>
      <c r="D118" s="787">
        <v>600</v>
      </c>
      <c r="E118" s="1051" t="s">
        <v>1192</v>
      </c>
      <c r="F118" s="787">
        <v>600</v>
      </c>
      <c r="G118" s="1102" t="s">
        <v>1192</v>
      </c>
    </row>
    <row customHeight="1" ht="11.25" r="119" spans="1:7" x14ac:dyDescent="0.2">
      <c r="A119" s="279" t="s">
        <v>509</v>
      </c>
      <c r="B119" s="787">
        <v>2.2999999999999998</v>
      </c>
      <c r="C119" s="1101" t="s">
        <v>1448</v>
      </c>
      <c r="D119" s="787">
        <v>2.2999999999999998</v>
      </c>
      <c r="E119" s="1051" t="s">
        <v>1448</v>
      </c>
      <c r="F119" s="787">
        <v>4.5999999999999996</v>
      </c>
      <c r="G119" s="1102" t="s">
        <v>1449</v>
      </c>
    </row>
    <row customHeight="1" ht="11.25" r="120" spans="1:7" x14ac:dyDescent="0.2">
      <c r="A120" s="279" t="s">
        <v>510</v>
      </c>
      <c r="B120" s="787">
        <v>58</v>
      </c>
      <c r="C120" s="1101" t="s">
        <v>1449</v>
      </c>
      <c r="D120" s="787">
        <v>160</v>
      </c>
      <c r="E120" s="1051" t="s">
        <v>1448</v>
      </c>
      <c r="F120" s="787">
        <v>58</v>
      </c>
      <c r="G120" s="1102" t="s">
        <v>1449</v>
      </c>
    </row>
    <row customHeight="1" ht="11.25" r="121" spans="1:7" x14ac:dyDescent="0.2">
      <c r="A121" s="279" t="s">
        <v>379</v>
      </c>
      <c r="B121" s="787">
        <v>1.4E-2</v>
      </c>
      <c r="C121" s="1101" t="s">
        <v>1451</v>
      </c>
      <c r="D121" s="787">
        <v>1.4E-2</v>
      </c>
      <c r="E121" s="1051" t="s">
        <v>1451</v>
      </c>
      <c r="F121" s="787">
        <v>0.03</v>
      </c>
      <c r="G121" s="1102" t="s">
        <v>1450</v>
      </c>
    </row>
    <row customHeight="1" ht="11.25" r="122" spans="1:7" x14ac:dyDescent="0.2">
      <c r="A122" s="279" t="s">
        <v>121</v>
      </c>
      <c r="B122" s="787">
        <v>95</v>
      </c>
      <c r="C122" s="1101" t="s">
        <v>1171</v>
      </c>
      <c r="D122" s="787">
        <v>95</v>
      </c>
      <c r="E122" s="1051" t="s">
        <v>1170</v>
      </c>
      <c r="F122" s="787">
        <v>95</v>
      </c>
      <c r="G122" s="1102" t="s">
        <v>1171</v>
      </c>
    </row>
    <row customHeight="1" ht="11.25" r="123" spans="1:7" x14ac:dyDescent="0.2">
      <c r="A123" s="279" t="s">
        <v>511</v>
      </c>
      <c r="B123" s="787">
        <v>4.5999999999999996</v>
      </c>
      <c r="C123" s="1101" t="s">
        <v>1448</v>
      </c>
      <c r="D123" s="787">
        <v>4.5999999999999996</v>
      </c>
      <c r="E123" s="1051" t="s">
        <v>1448</v>
      </c>
      <c r="F123" s="787">
        <v>10</v>
      </c>
      <c r="G123" s="1102" t="s">
        <v>1449</v>
      </c>
    </row>
    <row customHeight="1" ht="11.25" r="124" spans="1:7" x14ac:dyDescent="0.2">
      <c r="A124" s="279" t="s">
        <v>512</v>
      </c>
      <c r="B124" s="787">
        <v>5</v>
      </c>
      <c r="C124" s="1101" t="s">
        <v>1451</v>
      </c>
      <c r="D124" s="787">
        <v>5</v>
      </c>
      <c r="E124" s="1051" t="s">
        <v>1451</v>
      </c>
      <c r="F124" s="787">
        <v>71</v>
      </c>
      <c r="G124" s="1102" t="s">
        <v>1450</v>
      </c>
    </row>
    <row customHeight="1" ht="11.25" r="125" spans="1:7" x14ac:dyDescent="0.2">
      <c r="A125" s="279" t="s">
        <v>867</v>
      </c>
      <c r="B125" s="787">
        <v>0.1</v>
      </c>
      <c r="C125" s="1101" t="s">
        <v>1449</v>
      </c>
      <c r="D125" s="787">
        <v>1</v>
      </c>
      <c r="E125" s="1051" t="s">
        <v>1451</v>
      </c>
      <c r="F125" s="787">
        <v>0.1</v>
      </c>
      <c r="G125" s="1102" t="s">
        <v>1449</v>
      </c>
    </row>
    <row customHeight="1" ht="11.25" r="126" spans="1:7" x14ac:dyDescent="0.2">
      <c r="A126" s="279" t="s">
        <v>122</v>
      </c>
      <c r="B126" s="787">
        <v>9</v>
      </c>
      <c r="C126" s="1101" t="s">
        <v>1165</v>
      </c>
      <c r="D126" s="787">
        <v>9</v>
      </c>
      <c r="E126" s="1051" t="s">
        <v>1448</v>
      </c>
      <c r="F126" s="787">
        <v>9</v>
      </c>
      <c r="G126" s="1102" t="s">
        <v>1165</v>
      </c>
    </row>
    <row customHeight="1" ht="11.25" r="127" spans="1:7" x14ac:dyDescent="0.2">
      <c r="A127" s="279" t="s">
        <v>513</v>
      </c>
      <c r="B127" s="787">
        <v>32</v>
      </c>
      <c r="C127" s="1101" t="s">
        <v>1165</v>
      </c>
      <c r="D127" s="787">
        <v>32</v>
      </c>
      <c r="E127" s="1051" t="s">
        <v>1448</v>
      </c>
      <c r="F127" s="787">
        <v>32</v>
      </c>
      <c r="G127" s="1102" t="s">
        <v>1165</v>
      </c>
    </row>
    <row customHeight="1" ht="11.25" r="128" spans="1:7" x14ac:dyDescent="0.2">
      <c r="A128" s="279" t="s">
        <v>123</v>
      </c>
      <c r="B128" s="787">
        <v>260.71428571428572</v>
      </c>
      <c r="C128" s="1101" t="s">
        <v>1452</v>
      </c>
      <c r="D128" s="787">
        <v>1200</v>
      </c>
      <c r="E128" s="1051" t="s">
        <v>1170</v>
      </c>
      <c r="F128" s="787">
        <v>260.71428571428572</v>
      </c>
      <c r="G128" s="1102" t="s">
        <v>1452</v>
      </c>
    </row>
    <row customHeight="1" ht="11.25" r="129" spans="1:7" x14ac:dyDescent="0.2">
      <c r="A129" s="279" t="s">
        <v>27</v>
      </c>
      <c r="B129" s="787">
        <v>18000</v>
      </c>
      <c r="C129" s="1101" t="s">
        <v>1187</v>
      </c>
      <c r="D129" s="787">
        <v>18000</v>
      </c>
      <c r="E129" s="1051" t="s">
        <v>1187</v>
      </c>
      <c r="F129" s="787">
        <v>18000</v>
      </c>
      <c r="G129" s="1102" t="s">
        <v>1187</v>
      </c>
    </row>
    <row customHeight="1" ht="11.25" r="130" spans="1:7" x14ac:dyDescent="0.2">
      <c r="A130" s="279" t="s">
        <v>514</v>
      </c>
      <c r="B130" s="787">
        <v>10.8</v>
      </c>
      <c r="C130" s="1101" t="s">
        <v>1449</v>
      </c>
      <c r="D130" s="787">
        <v>85</v>
      </c>
      <c r="E130" s="1051" t="s">
        <v>1448</v>
      </c>
      <c r="F130" s="787">
        <v>10.8</v>
      </c>
      <c r="G130" s="1102" t="s">
        <v>1449</v>
      </c>
    </row>
    <row customHeight="1" ht="11.25" r="131" spans="1:7" x14ac:dyDescent="0.2">
      <c r="A131" s="279" t="s">
        <v>515</v>
      </c>
      <c r="B131" s="787">
        <v>200</v>
      </c>
      <c r="C131" s="1101" t="s">
        <v>1448</v>
      </c>
      <c r="D131" s="787">
        <v>200</v>
      </c>
      <c r="E131" s="1051" t="s">
        <v>1448</v>
      </c>
      <c r="F131" s="787">
        <v>610</v>
      </c>
      <c r="G131" s="1102" t="s">
        <v>1449</v>
      </c>
    </row>
    <row customHeight="1" ht="11.25" r="132" spans="1:7" x14ac:dyDescent="0.2">
      <c r="A132" s="279" t="s">
        <v>516</v>
      </c>
      <c r="B132" s="787">
        <v>53</v>
      </c>
      <c r="C132" s="1101" t="s">
        <v>1448</v>
      </c>
      <c r="D132" s="787">
        <v>53</v>
      </c>
      <c r="E132" s="1051" t="s">
        <v>1448</v>
      </c>
      <c r="F132" s="787">
        <v>145</v>
      </c>
      <c r="G132" s="1102" t="s">
        <v>1450</v>
      </c>
    </row>
    <row customHeight="1" ht="11.25" r="133" spans="1:7" x14ac:dyDescent="0.2">
      <c r="A133" s="279" t="s">
        <v>124</v>
      </c>
      <c r="B133" s="787">
        <v>1.2</v>
      </c>
      <c r="C133" s="1101" t="s">
        <v>1165</v>
      </c>
      <c r="D133" s="787">
        <v>1.2</v>
      </c>
      <c r="E133" s="1051" t="s">
        <v>1448</v>
      </c>
      <c r="F133" s="787">
        <v>1.2</v>
      </c>
      <c r="G133" s="1102" t="s">
        <v>1165</v>
      </c>
    </row>
    <row customHeight="1" ht="11.25" r="134" spans="1:7" x14ac:dyDescent="0.2">
      <c r="A134" s="305" t="s">
        <v>125</v>
      </c>
      <c r="B134" s="787">
        <v>220</v>
      </c>
      <c r="C134" s="1101" t="s">
        <v>1448</v>
      </c>
      <c r="D134" s="787">
        <v>220</v>
      </c>
      <c r="E134" s="1051" t="s">
        <v>1448</v>
      </c>
      <c r="F134" s="787">
        <v>330</v>
      </c>
      <c r="G134" s="1102" t="s">
        <v>1449</v>
      </c>
    </row>
    <row customHeight="1" ht="11.25" r="135" spans="1:7" x14ac:dyDescent="0.2">
      <c r="A135" s="279" t="s">
        <v>517</v>
      </c>
      <c r="B135" s="787">
        <v>6</v>
      </c>
      <c r="C135" s="1101" t="s">
        <v>1448</v>
      </c>
      <c r="D135" s="787">
        <v>6</v>
      </c>
      <c r="E135" s="1051" t="s">
        <v>1448</v>
      </c>
      <c r="F135" s="787">
        <v>12</v>
      </c>
      <c r="G135" s="1102" t="s">
        <v>1449</v>
      </c>
    </row>
    <row customHeight="1" ht="11.25" r="136" spans="1:7" x14ac:dyDescent="0.2">
      <c r="A136" s="279" t="s">
        <v>380</v>
      </c>
      <c r="B136" s="787">
        <v>9.8000000000000007</v>
      </c>
      <c r="C136" s="1101" t="s">
        <v>1449</v>
      </c>
      <c r="D136" s="787">
        <v>62</v>
      </c>
      <c r="E136" s="1051" t="s">
        <v>1448</v>
      </c>
      <c r="F136" s="787">
        <v>9.8000000000000007</v>
      </c>
      <c r="G136" s="1102" t="s">
        <v>1449</v>
      </c>
    </row>
    <row customHeight="1" ht="11.25" r="137" spans="1:7" x14ac:dyDescent="0.2">
      <c r="A137" s="279" t="s">
        <v>28</v>
      </c>
      <c r="B137" s="787">
        <v>2.0000000000000001E-4</v>
      </c>
      <c r="C137" s="1101" t="s">
        <v>1450</v>
      </c>
      <c r="D137" s="787">
        <v>2.0000000000000001E-4</v>
      </c>
      <c r="E137" s="1051" t="s">
        <v>1451</v>
      </c>
      <c r="F137" s="787">
        <v>2.0000000000000001E-4</v>
      </c>
      <c r="G137" s="1102" t="s">
        <v>1450</v>
      </c>
    </row>
    <row customHeight="1" ht="11.25" r="138" spans="1:7" x14ac:dyDescent="0.2">
      <c r="A138" s="279" t="s">
        <v>66</v>
      </c>
      <c r="B138" s="787">
        <v>500</v>
      </c>
      <c r="C138" s="1101" t="s">
        <v>1173</v>
      </c>
      <c r="D138" s="787">
        <v>500</v>
      </c>
      <c r="E138" s="1051" t="s">
        <v>1173</v>
      </c>
      <c r="F138" s="787">
        <v>3700</v>
      </c>
      <c r="G138" s="1102" t="s">
        <v>1175</v>
      </c>
    </row>
    <row customHeight="1" ht="11.25" r="139" spans="1:7" x14ac:dyDescent="0.2">
      <c r="A139" s="279" t="s">
        <v>65</v>
      </c>
      <c r="B139" s="787">
        <v>640</v>
      </c>
      <c r="C139" s="1101" t="s">
        <v>1176</v>
      </c>
      <c r="D139" s="787">
        <v>640</v>
      </c>
      <c r="E139" s="1051" t="s">
        <v>1173</v>
      </c>
      <c r="F139" s="787">
        <v>640</v>
      </c>
      <c r="G139" s="1102" t="s">
        <v>1176</v>
      </c>
    </row>
    <row customHeight="1" ht="11.25" r="140" spans="1:7" x14ac:dyDescent="0.2">
      <c r="A140" s="279" t="s">
        <v>825</v>
      </c>
      <c r="B140" s="787">
        <v>640</v>
      </c>
      <c r="C140" s="1101" t="s">
        <v>1176</v>
      </c>
      <c r="D140" s="787">
        <v>640</v>
      </c>
      <c r="E140" s="1051" t="s">
        <v>1174</v>
      </c>
      <c r="F140" s="787">
        <v>640</v>
      </c>
      <c r="G140" s="1102" t="s">
        <v>1176</v>
      </c>
    </row>
    <row customHeight="1" ht="11.25" r="141" spans="1:7" x14ac:dyDescent="0.2">
      <c r="A141" s="279" t="s">
        <v>868</v>
      </c>
      <c r="B141" s="787">
        <v>110</v>
      </c>
      <c r="C141" s="1101" t="s">
        <v>1449</v>
      </c>
      <c r="D141" s="787">
        <v>130</v>
      </c>
      <c r="E141" s="1051" t="s">
        <v>1448</v>
      </c>
      <c r="F141" s="787">
        <v>110</v>
      </c>
      <c r="G141" s="1102" t="s">
        <v>1449</v>
      </c>
    </row>
    <row customHeight="1" ht="11.25" r="142" spans="1:7" x14ac:dyDescent="0.2">
      <c r="A142" s="279" t="s">
        <v>869</v>
      </c>
      <c r="B142" s="787">
        <v>11</v>
      </c>
      <c r="C142" s="1101" t="s">
        <v>1449</v>
      </c>
      <c r="D142" s="787">
        <v>76</v>
      </c>
      <c r="E142" s="1051" t="s">
        <v>1448</v>
      </c>
      <c r="F142" s="787">
        <v>11</v>
      </c>
      <c r="G142" s="1102" t="s">
        <v>1449</v>
      </c>
    </row>
    <row customHeight="1" ht="11.25" r="143" spans="1:7" x14ac:dyDescent="0.2">
      <c r="A143" s="279" t="s">
        <v>518</v>
      </c>
      <c r="B143" s="787">
        <v>730</v>
      </c>
      <c r="C143" s="1101" t="s">
        <v>1448</v>
      </c>
      <c r="D143" s="787">
        <v>730</v>
      </c>
      <c r="E143" s="1051" t="s">
        <v>1448</v>
      </c>
      <c r="F143" s="787">
        <v>1200</v>
      </c>
      <c r="G143" s="1102" t="s">
        <v>1449</v>
      </c>
    </row>
    <row customHeight="1" ht="11.25" r="144" spans="1:7" x14ac:dyDescent="0.2">
      <c r="A144" s="279" t="s">
        <v>519</v>
      </c>
      <c r="B144" s="787">
        <v>47</v>
      </c>
      <c r="C144" s="1101" t="s">
        <v>1449</v>
      </c>
      <c r="D144" s="787">
        <v>200</v>
      </c>
      <c r="E144" s="1051" t="s">
        <v>1448</v>
      </c>
      <c r="F144" s="787">
        <v>47</v>
      </c>
      <c r="G144" s="1102" t="s">
        <v>1449</v>
      </c>
    </row>
    <row customHeight="1" ht="11.25" r="145" spans="1:7" x14ac:dyDescent="0.2">
      <c r="A145" s="279" t="s">
        <v>520</v>
      </c>
      <c r="B145" s="787">
        <v>1.9</v>
      </c>
      <c r="C145" s="1101" t="s">
        <v>1448</v>
      </c>
      <c r="D145" s="787">
        <v>1.9</v>
      </c>
      <c r="E145" s="1051" t="s">
        <v>1448</v>
      </c>
      <c r="F145" s="787">
        <v>12</v>
      </c>
      <c r="G145" s="1102" t="s">
        <v>1449</v>
      </c>
    </row>
    <row customHeight="1" ht="11.25" r="146" spans="1:7" x14ac:dyDescent="0.2">
      <c r="A146" s="279" t="s">
        <v>521</v>
      </c>
      <c r="B146" s="787">
        <v>4.9000000000000004</v>
      </c>
      <c r="C146" s="1101" t="s">
        <v>1448</v>
      </c>
      <c r="D146" s="787">
        <v>4.9000000000000004</v>
      </c>
      <c r="E146" s="1051" t="s">
        <v>1448</v>
      </c>
      <c r="F146" s="787">
        <v>6.5</v>
      </c>
      <c r="G146" s="1102" t="s">
        <v>1449</v>
      </c>
    </row>
    <row customHeight="1" ht="11.25" r="147" spans="1:7" x14ac:dyDescent="0.2">
      <c r="A147" s="305" t="s">
        <v>126</v>
      </c>
      <c r="B147" s="787">
        <v>686</v>
      </c>
      <c r="C147" s="1101" t="s">
        <v>812</v>
      </c>
      <c r="D147" s="787">
        <v>686</v>
      </c>
      <c r="E147" s="1051" t="s">
        <v>812</v>
      </c>
      <c r="F147" s="787">
        <v>686</v>
      </c>
      <c r="G147" s="1102" t="s">
        <v>812</v>
      </c>
    </row>
    <row customHeight="1" ht="11.25" r="148" spans="1:7" x14ac:dyDescent="0.2">
      <c r="A148" s="279" t="s">
        <v>127</v>
      </c>
      <c r="B148" s="787">
        <v>30</v>
      </c>
      <c r="C148" s="1101" t="s">
        <v>1448</v>
      </c>
      <c r="D148" s="787">
        <v>30</v>
      </c>
      <c r="E148" s="1051" t="s">
        <v>1448</v>
      </c>
      <c r="F148" s="787">
        <v>50</v>
      </c>
      <c r="G148" s="1102" t="s">
        <v>1449</v>
      </c>
    </row>
    <row customHeight="1" ht="11.25" r="149" spans="1:7" x14ac:dyDescent="0.2">
      <c r="A149" s="279" t="s">
        <v>128</v>
      </c>
      <c r="B149" s="787">
        <v>14</v>
      </c>
      <c r="C149" s="1101" t="s">
        <v>1180</v>
      </c>
      <c r="D149" s="787">
        <v>14</v>
      </c>
      <c r="E149" s="1051" t="s">
        <v>1180</v>
      </c>
      <c r="F149" s="787">
        <v>14</v>
      </c>
      <c r="G149" s="1102" t="s">
        <v>1180</v>
      </c>
    </row>
    <row customHeight="1" ht="11.25" r="150" spans="1:7" x14ac:dyDescent="0.2">
      <c r="A150" s="279" t="s">
        <v>129</v>
      </c>
      <c r="B150" s="787">
        <v>0.61927383780115375</v>
      </c>
      <c r="C150" s="1101" t="s">
        <v>1452</v>
      </c>
      <c r="D150" s="787">
        <v>0.61927383780115375</v>
      </c>
      <c r="E150" s="1051" t="s">
        <v>1453</v>
      </c>
      <c r="F150" s="787">
        <v>0.61927383780115375</v>
      </c>
      <c r="G150" s="1102" t="s">
        <v>1452</v>
      </c>
    </row>
    <row customHeight="1" ht="11.25" r="151" spans="1:7" x14ac:dyDescent="0.2">
      <c r="A151" s="279" t="s">
        <v>643</v>
      </c>
      <c r="B151" s="787">
        <v>1.1399999999999999</v>
      </c>
      <c r="C151" s="1101" t="s">
        <v>1165</v>
      </c>
      <c r="D151" s="787">
        <v>1.1399999999999999</v>
      </c>
      <c r="E151" s="1051" t="s">
        <v>1448</v>
      </c>
      <c r="F151" s="787">
        <v>1.1399999999999999</v>
      </c>
      <c r="G151" s="1102" t="s">
        <v>1165</v>
      </c>
    </row>
    <row customHeight="1" ht="11.25" r="152" spans="1:7" x14ac:dyDescent="0.2">
      <c r="A152" s="305" t="s">
        <v>999</v>
      </c>
      <c r="B152" s="787">
        <v>10</v>
      </c>
      <c r="C152" s="1101" t="s">
        <v>1449</v>
      </c>
      <c r="D152" s="787">
        <v>11</v>
      </c>
      <c r="E152" s="1051" t="s">
        <v>1448</v>
      </c>
      <c r="F152" s="787">
        <v>10</v>
      </c>
      <c r="G152" s="1102" t="s">
        <v>1449</v>
      </c>
    </row>
    <row customHeight="1" ht="11.25" r="153" spans="1:7" x14ac:dyDescent="0.2">
      <c r="A153" s="305" t="s">
        <v>644</v>
      </c>
      <c r="B153" s="787">
        <v>40.109890109890109</v>
      </c>
      <c r="C153" s="1101" t="s">
        <v>1452</v>
      </c>
      <c r="D153" s="787">
        <v>40.109890109890109</v>
      </c>
      <c r="E153" s="1051" t="s">
        <v>1453</v>
      </c>
      <c r="F153" s="787">
        <v>40.109890109890109</v>
      </c>
      <c r="G153" s="1102" t="s">
        <v>1452</v>
      </c>
    </row>
    <row customHeight="1" ht="11.25" r="154" spans="1:7" x14ac:dyDescent="0.2">
      <c r="A154" s="305" t="s">
        <v>646</v>
      </c>
      <c r="B154" s="787">
        <v>13</v>
      </c>
      <c r="C154" s="1101" t="s">
        <v>1448</v>
      </c>
      <c r="D154" s="787">
        <v>13</v>
      </c>
      <c r="E154" s="1051" t="s">
        <v>1448</v>
      </c>
      <c r="F154" s="787">
        <v>90</v>
      </c>
      <c r="G154" s="1102" t="s">
        <v>1449</v>
      </c>
    </row>
    <row customHeight="1" ht="11.25" r="155" spans="1:7" x14ac:dyDescent="0.2">
      <c r="A155" s="279" t="s">
        <v>522</v>
      </c>
      <c r="B155" s="787">
        <v>27</v>
      </c>
      <c r="C155" s="1101" t="s">
        <v>1448</v>
      </c>
      <c r="D155" s="787">
        <v>27</v>
      </c>
      <c r="E155" s="1051" t="s">
        <v>1448</v>
      </c>
      <c r="F155" s="787">
        <v>81</v>
      </c>
      <c r="G155" s="1102" t="s">
        <v>1449</v>
      </c>
    </row>
    <row customHeight="1" ht="11.25" r="156" spans="1:7" x14ac:dyDescent="0.2">
      <c r="A156" s="279" t="s">
        <v>523</v>
      </c>
      <c r="B156" s="787">
        <v>930</v>
      </c>
      <c r="C156" s="1101" t="s">
        <v>816</v>
      </c>
      <c r="D156" s="787">
        <v>930</v>
      </c>
      <c r="E156" s="1051" t="s">
        <v>1448</v>
      </c>
      <c r="F156" s="787">
        <v>930</v>
      </c>
      <c r="G156" s="1102" t="s">
        <v>816</v>
      </c>
    </row>
    <row customHeight="1" ht="11.25" r="157" spans="1:7" x14ac:dyDescent="0.2">
      <c r="A157" s="279" t="s">
        <v>524</v>
      </c>
      <c r="B157" s="787">
        <v>13</v>
      </c>
      <c r="C157" s="1101" t="s">
        <v>1449</v>
      </c>
      <c r="D157" s="787">
        <v>27</v>
      </c>
      <c r="E157" s="1051" t="s">
        <v>1448</v>
      </c>
      <c r="F157" s="787">
        <v>13</v>
      </c>
      <c r="G157" s="1102" t="s">
        <v>1449</v>
      </c>
    </row>
    <row customHeight="1" ht="11.25" r="158" spans="1:7" thickBot="1" x14ac:dyDescent="0.25">
      <c r="A158" s="281" t="s">
        <v>525</v>
      </c>
      <c r="B158" s="961">
        <v>22</v>
      </c>
      <c r="C158" s="1103" t="s">
        <v>1451</v>
      </c>
      <c r="D158" s="961">
        <v>22</v>
      </c>
      <c r="E158" s="1060" t="s">
        <v>1451</v>
      </c>
      <c r="F158" s="961">
        <v>86</v>
      </c>
      <c r="G158" s="1104" t="s">
        <v>1450</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QOpdkz8qjB0XW2/ZD8+Cma1VnPmLCxQ96WLfepzQerbFxs1n2PUXxMqUIpY8ZUsn2ok+EKwLCmnq90Xzmi08YQ==" objects="1" saltValue="vi86qBZiVMQ3TW/Tu3dDn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rowBreaks count="1" manualBreakCount="1">
    <brk id="155" man="1" max="16383"/>
  </rowBreaks>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3"/>
  <sheetViews>
    <sheetView workbookViewId="0" zoomScaleNormal="100">
      <pane activePane="bottomLeft" topLeftCell="A5" ySplit="27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926" width="12.6640625" collapsed="false"/>
    <col min="3" max="3" customWidth="true" style="1066"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936</v>
      </c>
      <c r="B1" s="1068"/>
      <c r="C1" s="1068"/>
      <c r="D1" s="801"/>
      <c r="E1" s="803"/>
      <c r="F1" s="801"/>
      <c r="G1" s="803"/>
    </row>
    <row customFormat="1" ht="14.4" r="2" s="275" spans="1:7" thickBot="1" x14ac:dyDescent="0.3">
      <c r="A2" s="1002"/>
      <c r="B2" s="1071"/>
      <c r="C2" s="1071"/>
      <c r="D2" s="801"/>
      <c r="E2" s="803"/>
      <c r="F2" s="801"/>
      <c r="G2" s="803"/>
    </row>
    <row customFormat="1" customHeight="1" ht="23.25" r="3" s="278" spans="1:7" thickBot="1" thickTop="1" x14ac:dyDescent="0.3">
      <c r="A3" s="1667" t="s">
        <v>654</v>
      </c>
      <c r="B3" s="1090" t="s">
        <v>483</v>
      </c>
      <c r="C3" s="1091"/>
      <c r="D3" s="1092"/>
      <c r="E3" s="1091"/>
      <c r="F3" s="1093"/>
      <c r="G3" s="1094"/>
    </row>
    <row customFormat="1" customHeight="1" ht="68.25" r="4" s="278" spans="1:7" thickBot="1" thickTop="1" x14ac:dyDescent="0.25">
      <c r="A4" s="1668"/>
      <c r="B4" s="584" t="s">
        <v>130</v>
      </c>
      <c r="C4" s="1107" t="s">
        <v>526</v>
      </c>
      <c r="D4" s="1045" t="s">
        <v>131</v>
      </c>
      <c r="E4" s="1107" t="s">
        <v>526</v>
      </c>
      <c r="F4" s="1041" t="s">
        <v>132</v>
      </c>
      <c r="G4" s="1108" t="s">
        <v>526</v>
      </c>
    </row>
    <row customFormat="1" r="5" s="278" spans="1:7" x14ac:dyDescent="0.2">
      <c r="A5" s="309" t="s">
        <v>589</v>
      </c>
      <c r="B5" s="784">
        <v>320</v>
      </c>
      <c r="C5" s="1031" t="s">
        <v>1454</v>
      </c>
      <c r="D5" s="783">
        <v>570</v>
      </c>
      <c r="E5" s="1031" t="s">
        <v>1455</v>
      </c>
      <c r="F5" s="784">
        <v>320</v>
      </c>
      <c r="G5" s="1109" t="s">
        <v>1454</v>
      </c>
    </row>
    <row customFormat="1" r="6" s="278" spans="1:7" x14ac:dyDescent="0.2">
      <c r="A6" s="279" t="s">
        <v>590</v>
      </c>
      <c r="B6" s="788">
        <v>300</v>
      </c>
      <c r="C6" s="1033" t="s">
        <v>1095</v>
      </c>
      <c r="D6" s="787">
        <v>300</v>
      </c>
      <c r="E6" s="1033" t="s">
        <v>1095</v>
      </c>
      <c r="F6" s="788">
        <v>300</v>
      </c>
      <c r="G6" s="1110" t="s">
        <v>1095</v>
      </c>
    </row>
    <row customFormat="1" r="7" s="278" spans="1:7" x14ac:dyDescent="0.2">
      <c r="A7" s="279" t="s">
        <v>591</v>
      </c>
      <c r="B7" s="788">
        <v>15000</v>
      </c>
      <c r="C7" s="1033" t="s">
        <v>1456</v>
      </c>
      <c r="D7" s="787">
        <v>15000</v>
      </c>
      <c r="E7" s="1033" t="s">
        <v>1456</v>
      </c>
      <c r="F7" s="788">
        <v>28000</v>
      </c>
      <c r="G7" s="1110" t="s">
        <v>1457</v>
      </c>
    </row>
    <row customFormat="1" r="8" s="278" spans="1:7" x14ac:dyDescent="0.2">
      <c r="A8" s="279" t="s">
        <v>592</v>
      </c>
      <c r="B8" s="788">
        <v>1.3</v>
      </c>
      <c r="C8" s="1033" t="s">
        <v>1454</v>
      </c>
      <c r="D8" s="787">
        <v>3</v>
      </c>
      <c r="E8" s="1033" t="s">
        <v>1455</v>
      </c>
      <c r="F8" s="788">
        <v>1.3</v>
      </c>
      <c r="G8" s="1110" t="s">
        <v>1454</v>
      </c>
    </row>
    <row customFormat="1" r="9" s="278" spans="1:7" x14ac:dyDescent="0.2">
      <c r="A9" s="279" t="s">
        <v>171</v>
      </c>
      <c r="B9" s="788">
        <v>1800</v>
      </c>
      <c r="C9" s="1033" t="s">
        <v>1171</v>
      </c>
      <c r="D9" s="787">
        <v>1800</v>
      </c>
      <c r="E9" s="1033" t="s">
        <v>1170</v>
      </c>
      <c r="F9" s="788">
        <v>1800</v>
      </c>
      <c r="G9" s="1110" t="s">
        <v>1171</v>
      </c>
    </row>
    <row customFormat="1" r="10" s="278" spans="1:7" x14ac:dyDescent="0.2">
      <c r="A10" s="279" t="s">
        <v>172</v>
      </c>
      <c r="B10" s="788">
        <v>160</v>
      </c>
      <c r="C10" s="1033" t="s">
        <v>1456</v>
      </c>
      <c r="D10" s="787">
        <v>160</v>
      </c>
      <c r="E10" s="1033" t="s">
        <v>1456</v>
      </c>
      <c r="F10" s="788">
        <v>180</v>
      </c>
      <c r="G10" s="1110" t="s">
        <v>1457</v>
      </c>
    </row>
    <row customFormat="1" r="11" s="278" spans="1:7" x14ac:dyDescent="0.2">
      <c r="A11" s="279" t="s">
        <v>103</v>
      </c>
      <c r="B11" s="788">
        <v>98</v>
      </c>
      <c r="C11" s="1033" t="s">
        <v>1165</v>
      </c>
      <c r="D11" s="787">
        <v>98</v>
      </c>
      <c r="E11" s="1033" t="s">
        <v>1456</v>
      </c>
      <c r="F11" s="788">
        <v>98</v>
      </c>
      <c r="G11" s="1110" t="s">
        <v>1165</v>
      </c>
    </row>
    <row customFormat="1" r="12" s="278" spans="1:7" x14ac:dyDescent="0.2">
      <c r="A12" s="279" t="s">
        <v>593</v>
      </c>
      <c r="B12" s="788">
        <v>0.18</v>
      </c>
      <c r="C12" s="1033" t="s">
        <v>1456</v>
      </c>
      <c r="D12" s="787">
        <v>0.18</v>
      </c>
      <c r="E12" s="1033" t="s">
        <v>1456</v>
      </c>
      <c r="F12" s="788">
        <v>13</v>
      </c>
      <c r="G12" s="1110" t="s">
        <v>1457</v>
      </c>
    </row>
    <row customFormat="1" r="13" s="278" spans="1:7" x14ac:dyDescent="0.2">
      <c r="A13" s="279" t="s">
        <v>594</v>
      </c>
      <c r="B13" s="788">
        <v>180</v>
      </c>
      <c r="C13" s="1033" t="s">
        <v>1457</v>
      </c>
      <c r="D13" s="787">
        <v>3000</v>
      </c>
      <c r="E13" s="1033" t="s">
        <v>1455</v>
      </c>
      <c r="F13" s="788">
        <v>180</v>
      </c>
      <c r="G13" s="1110" t="s">
        <v>1457</v>
      </c>
    </row>
    <row customFormat="1" r="14" s="278" spans="1:7" x14ac:dyDescent="0.2">
      <c r="A14" s="279" t="s">
        <v>731</v>
      </c>
      <c r="B14" s="788">
        <v>69</v>
      </c>
      <c r="C14" s="1033" t="s">
        <v>1454</v>
      </c>
      <c r="D14" s="787">
        <v>360</v>
      </c>
      <c r="E14" s="1033" t="s">
        <v>1455</v>
      </c>
      <c r="F14" s="788">
        <v>69</v>
      </c>
      <c r="G14" s="1110" t="s">
        <v>1454</v>
      </c>
    </row>
    <row customFormat="1" r="15" s="278" spans="1:7" x14ac:dyDescent="0.2">
      <c r="A15" s="279" t="s">
        <v>104</v>
      </c>
      <c r="B15" s="788">
        <v>330</v>
      </c>
      <c r="C15" s="1033" t="s">
        <v>1165</v>
      </c>
      <c r="D15" s="787">
        <v>330</v>
      </c>
      <c r="E15" s="1033" t="s">
        <v>1456</v>
      </c>
      <c r="F15" s="788">
        <v>330</v>
      </c>
      <c r="G15" s="1110" t="s">
        <v>1165</v>
      </c>
    </row>
    <row customFormat="1" r="16" s="278" spans="1:7" x14ac:dyDescent="0.2">
      <c r="A16" s="279" t="s">
        <v>732</v>
      </c>
      <c r="B16" s="788">
        <v>2000</v>
      </c>
      <c r="C16" s="1033" t="s">
        <v>1457</v>
      </c>
      <c r="D16" s="787">
        <v>2000</v>
      </c>
      <c r="E16" s="1033" t="s">
        <v>1456</v>
      </c>
      <c r="F16" s="788">
        <v>2000</v>
      </c>
      <c r="G16" s="1110" t="s">
        <v>1457</v>
      </c>
    </row>
    <row customFormat="1" r="17" s="278" spans="1:7" x14ac:dyDescent="0.2">
      <c r="A17" s="279" t="s">
        <v>1245</v>
      </c>
      <c r="B17" s="788">
        <v>2.8</v>
      </c>
      <c r="C17" s="1033" t="s">
        <v>1249</v>
      </c>
      <c r="D17" s="787">
        <v>2.8</v>
      </c>
      <c r="E17" s="1033" t="s">
        <v>1246</v>
      </c>
      <c r="F17" s="788">
        <v>2.8</v>
      </c>
      <c r="G17" s="1110" t="s">
        <v>1249</v>
      </c>
    </row>
    <row customFormat="1" r="18" s="278" spans="1:7" x14ac:dyDescent="0.2">
      <c r="A18" s="279" t="s">
        <v>733</v>
      </c>
      <c r="B18" s="788">
        <v>1700</v>
      </c>
      <c r="C18" s="1033" t="s">
        <v>1454</v>
      </c>
      <c r="D18" s="787">
        <v>1800</v>
      </c>
      <c r="E18" s="1033" t="s">
        <v>1455</v>
      </c>
      <c r="F18" s="788">
        <v>1700</v>
      </c>
      <c r="G18" s="1110" t="s">
        <v>1454</v>
      </c>
    </row>
    <row customFormat="1" r="19" s="278" spans="1:7" x14ac:dyDescent="0.2">
      <c r="A19" s="279" t="s">
        <v>734</v>
      </c>
      <c r="B19" s="788">
        <v>300</v>
      </c>
      <c r="C19" s="1033" t="s">
        <v>1095</v>
      </c>
      <c r="D19" s="787">
        <v>300</v>
      </c>
      <c r="E19" s="1033" t="s">
        <v>1095</v>
      </c>
      <c r="F19" s="788">
        <v>300</v>
      </c>
      <c r="G19" s="1110" t="s">
        <v>1095</v>
      </c>
    </row>
    <row customFormat="1" r="20" s="278" spans="1:7" x14ac:dyDescent="0.2">
      <c r="A20" s="279" t="s">
        <v>735</v>
      </c>
      <c r="B20" s="788">
        <v>300</v>
      </c>
      <c r="C20" s="1033" t="s">
        <v>1095</v>
      </c>
      <c r="D20" s="787">
        <v>300</v>
      </c>
      <c r="E20" s="1033" t="s">
        <v>1095</v>
      </c>
      <c r="F20" s="788">
        <v>300</v>
      </c>
      <c r="G20" s="1110" t="s">
        <v>1095</v>
      </c>
    </row>
    <row customFormat="1" r="21" s="278" spans="1:7" x14ac:dyDescent="0.2">
      <c r="A21" s="279" t="s">
        <v>736</v>
      </c>
      <c r="B21" s="788">
        <v>300</v>
      </c>
      <c r="C21" s="1033" t="s">
        <v>1095</v>
      </c>
      <c r="D21" s="787">
        <v>300</v>
      </c>
      <c r="E21" s="1033" t="s">
        <v>1095</v>
      </c>
      <c r="F21" s="788">
        <v>300</v>
      </c>
      <c r="G21" s="1110" t="s">
        <v>1095</v>
      </c>
    </row>
    <row customFormat="1" r="22" s="278" spans="1:7" x14ac:dyDescent="0.2">
      <c r="A22" s="279" t="s">
        <v>737</v>
      </c>
      <c r="B22" s="788">
        <v>300</v>
      </c>
      <c r="C22" s="1033" t="s">
        <v>1095</v>
      </c>
      <c r="D22" s="787">
        <v>300</v>
      </c>
      <c r="E22" s="1033" t="s">
        <v>1095</v>
      </c>
      <c r="F22" s="788">
        <v>300</v>
      </c>
      <c r="G22" s="1110" t="s">
        <v>1095</v>
      </c>
    </row>
    <row customFormat="1" r="23" s="278" spans="1:7" x14ac:dyDescent="0.2">
      <c r="A23" s="279" t="s">
        <v>738</v>
      </c>
      <c r="B23" s="788">
        <v>300</v>
      </c>
      <c r="C23" s="1033" t="s">
        <v>1095</v>
      </c>
      <c r="D23" s="787">
        <v>300</v>
      </c>
      <c r="E23" s="1033" t="s">
        <v>1095</v>
      </c>
      <c r="F23" s="788">
        <v>300</v>
      </c>
      <c r="G23" s="1110" t="s">
        <v>1095</v>
      </c>
    </row>
    <row customFormat="1" r="24" s="278" spans="1:7" x14ac:dyDescent="0.2">
      <c r="A24" s="279" t="s">
        <v>136</v>
      </c>
      <c r="B24" s="788">
        <v>35</v>
      </c>
      <c r="C24" s="1033" t="s">
        <v>1457</v>
      </c>
      <c r="D24" s="787">
        <v>43</v>
      </c>
      <c r="E24" s="1033" t="s">
        <v>1455</v>
      </c>
      <c r="F24" s="788">
        <v>35</v>
      </c>
      <c r="G24" s="1110" t="s">
        <v>1457</v>
      </c>
    </row>
    <row customFormat="1" r="25" s="278" spans="1:7" x14ac:dyDescent="0.2">
      <c r="A25" s="279" t="s">
        <v>243</v>
      </c>
      <c r="B25" s="788">
        <v>26</v>
      </c>
      <c r="C25" s="1033" t="s">
        <v>1165</v>
      </c>
      <c r="D25" s="787">
        <v>26</v>
      </c>
      <c r="E25" s="1033" t="s">
        <v>1456</v>
      </c>
      <c r="F25" s="788">
        <v>26</v>
      </c>
      <c r="G25" s="1110" t="s">
        <v>1165</v>
      </c>
    </row>
    <row customFormat="1" r="26" s="278" spans="1:7" x14ac:dyDescent="0.2">
      <c r="A26" s="279" t="s">
        <v>137</v>
      </c>
      <c r="B26" s="788">
        <v>23800</v>
      </c>
      <c r="C26" s="1033" t="s">
        <v>1203</v>
      </c>
      <c r="D26" s="787">
        <v>23800</v>
      </c>
      <c r="E26" s="1033" t="s">
        <v>1201</v>
      </c>
      <c r="F26" s="788">
        <v>23800</v>
      </c>
      <c r="G26" s="1110" t="s">
        <v>1203</v>
      </c>
    </row>
    <row customFormat="1" r="27" s="278" spans="1:7" x14ac:dyDescent="0.2">
      <c r="A27" s="789" t="s">
        <v>1177</v>
      </c>
      <c r="B27" s="788">
        <v>0.37322971522061449</v>
      </c>
      <c r="C27" s="1033" t="s">
        <v>1452</v>
      </c>
      <c r="D27" s="787">
        <v>0.37322971522061449</v>
      </c>
      <c r="E27" s="1033" t="s">
        <v>1452</v>
      </c>
      <c r="F27" s="788">
        <v>0.37322971522061449</v>
      </c>
      <c r="G27" s="1110" t="s">
        <v>1452</v>
      </c>
    </row>
    <row customFormat="1" r="28" s="278" spans="1:7" x14ac:dyDescent="0.2">
      <c r="A28" s="279" t="s">
        <v>138</v>
      </c>
      <c r="B28" s="788">
        <v>27</v>
      </c>
      <c r="C28" s="1033" t="s">
        <v>1457</v>
      </c>
      <c r="D28" s="787">
        <v>27</v>
      </c>
      <c r="E28" s="1033" t="s">
        <v>1456</v>
      </c>
      <c r="F28" s="788">
        <v>27</v>
      </c>
      <c r="G28" s="1110" t="s">
        <v>1457</v>
      </c>
    </row>
    <row customFormat="1" r="29" s="278" spans="1:7" x14ac:dyDescent="0.2">
      <c r="A29" s="279" t="s">
        <v>139</v>
      </c>
      <c r="B29" s="788">
        <v>34000</v>
      </c>
      <c r="C29" s="1033" t="s">
        <v>1165</v>
      </c>
      <c r="D29" s="787">
        <v>34000</v>
      </c>
      <c r="E29" s="1033" t="s">
        <v>1456</v>
      </c>
      <c r="F29" s="788">
        <v>34000</v>
      </c>
      <c r="G29" s="1110" t="s">
        <v>1165</v>
      </c>
    </row>
    <row customFormat="1" r="30" s="278" spans="1:7" x14ac:dyDescent="0.2">
      <c r="A30" s="279" t="s">
        <v>140</v>
      </c>
      <c r="B30" s="788">
        <v>3100</v>
      </c>
      <c r="C30" s="1033" t="s">
        <v>1165</v>
      </c>
      <c r="D30" s="787">
        <v>3100</v>
      </c>
      <c r="E30" s="1033" t="s">
        <v>1456</v>
      </c>
      <c r="F30" s="788">
        <v>3100</v>
      </c>
      <c r="G30" s="1110" t="s">
        <v>1165</v>
      </c>
    </row>
    <row customFormat="1" r="31" s="278" spans="1:7" x14ac:dyDescent="0.2">
      <c r="A31" s="279" t="s">
        <v>141</v>
      </c>
      <c r="B31" s="788">
        <v>1100</v>
      </c>
      <c r="C31" s="1033" t="s">
        <v>1456</v>
      </c>
      <c r="D31" s="787">
        <v>1100</v>
      </c>
      <c r="E31" s="1033" t="s">
        <v>1456</v>
      </c>
      <c r="F31" s="788">
        <v>2300</v>
      </c>
      <c r="G31" s="1110" t="s">
        <v>1457</v>
      </c>
    </row>
    <row customFormat="1" r="32" s="278" spans="1:7" x14ac:dyDescent="0.2">
      <c r="A32" s="279" t="s">
        <v>142</v>
      </c>
      <c r="B32" s="788">
        <v>38</v>
      </c>
      <c r="C32" s="1033" t="s">
        <v>1165</v>
      </c>
      <c r="D32" s="787">
        <v>38</v>
      </c>
      <c r="E32" s="1033" t="s">
        <v>1456</v>
      </c>
      <c r="F32" s="788">
        <v>38</v>
      </c>
      <c r="G32" s="1110" t="s">
        <v>1165</v>
      </c>
    </row>
    <row customFormat="1" r="33" s="278" spans="1:7" x14ac:dyDescent="0.2">
      <c r="A33" s="279" t="s">
        <v>143</v>
      </c>
      <c r="B33" s="788">
        <v>3</v>
      </c>
      <c r="C33" s="1033" t="s">
        <v>1455</v>
      </c>
      <c r="D33" s="787">
        <v>3</v>
      </c>
      <c r="E33" s="1033" t="s">
        <v>1455</v>
      </c>
      <c r="F33" s="788">
        <v>43</v>
      </c>
      <c r="G33" s="1110" t="s">
        <v>1454</v>
      </c>
    </row>
    <row customFormat="1" r="34" s="278" spans="1:7" x14ac:dyDescent="0.2">
      <c r="A34" s="279" t="s">
        <v>144</v>
      </c>
      <c r="B34" s="788">
        <v>12000</v>
      </c>
      <c r="C34" s="1033" t="s">
        <v>1455</v>
      </c>
      <c r="D34" s="787">
        <v>12000</v>
      </c>
      <c r="E34" s="1033" t="s">
        <v>1455</v>
      </c>
      <c r="F34" s="788">
        <v>16000</v>
      </c>
      <c r="G34" s="1110" t="s">
        <v>1454</v>
      </c>
    </row>
    <row customFormat="1" r="35" s="278" spans="1:7" x14ac:dyDescent="0.2">
      <c r="A35" s="279" t="s">
        <v>655</v>
      </c>
      <c r="B35" s="788">
        <v>0.09</v>
      </c>
      <c r="C35" s="1033" t="s">
        <v>1454</v>
      </c>
      <c r="D35" s="787">
        <v>2.4</v>
      </c>
      <c r="E35" s="1033" t="s">
        <v>1455</v>
      </c>
      <c r="F35" s="788">
        <v>0.09</v>
      </c>
      <c r="G35" s="1110" t="s">
        <v>1454</v>
      </c>
    </row>
    <row customFormat="1" r="36" s="278" spans="1:7" x14ac:dyDescent="0.2">
      <c r="A36" s="279" t="s">
        <v>145</v>
      </c>
      <c r="B36" s="788">
        <v>459</v>
      </c>
      <c r="C36" s="1033" t="s">
        <v>1165</v>
      </c>
      <c r="D36" s="787">
        <v>459</v>
      </c>
      <c r="E36" s="1033" t="s">
        <v>1456</v>
      </c>
      <c r="F36" s="788">
        <v>459</v>
      </c>
      <c r="G36" s="1110" t="s">
        <v>1165</v>
      </c>
    </row>
    <row customFormat="1" r="37" s="278" spans="1:7" x14ac:dyDescent="0.2">
      <c r="A37" s="279" t="s">
        <v>146</v>
      </c>
      <c r="B37" s="788">
        <v>220</v>
      </c>
      <c r="C37" s="1033" t="s">
        <v>1456</v>
      </c>
      <c r="D37" s="787">
        <v>220</v>
      </c>
      <c r="E37" s="1033" t="s">
        <v>1456</v>
      </c>
      <c r="F37" s="788">
        <v>1100</v>
      </c>
      <c r="G37" s="1110" t="s">
        <v>1457</v>
      </c>
    </row>
    <row customHeight="1" ht="11.25" r="38" spans="1:7" x14ac:dyDescent="0.2">
      <c r="A38" s="279" t="s">
        <v>829</v>
      </c>
      <c r="B38" s="788">
        <v>20857.142857142859</v>
      </c>
      <c r="C38" s="1033" t="s">
        <v>1452</v>
      </c>
      <c r="D38" s="787">
        <v>20857.142857142859</v>
      </c>
      <c r="E38" s="1033" t="s">
        <v>1452</v>
      </c>
      <c r="F38" s="788">
        <v>20857.142857142859</v>
      </c>
      <c r="G38" s="1110" t="s">
        <v>1452</v>
      </c>
    </row>
    <row customHeight="1" ht="11.25" r="39" spans="1:7" x14ac:dyDescent="0.2">
      <c r="A39" s="279" t="s">
        <v>147</v>
      </c>
      <c r="B39" s="788">
        <v>490</v>
      </c>
      <c r="C39" s="1033" t="s">
        <v>1457</v>
      </c>
      <c r="D39" s="787">
        <v>9600</v>
      </c>
      <c r="E39" s="1033" t="s">
        <v>1455</v>
      </c>
      <c r="F39" s="788">
        <v>490</v>
      </c>
      <c r="G39" s="1110" t="s">
        <v>1457</v>
      </c>
    </row>
    <row customHeight="1" ht="11.25" r="40" spans="1:7" x14ac:dyDescent="0.2">
      <c r="A40" s="279" t="s">
        <v>830</v>
      </c>
      <c r="B40" s="788">
        <v>187.71428571428572</v>
      </c>
      <c r="C40" s="1033" t="s">
        <v>1452</v>
      </c>
      <c r="D40" s="787">
        <v>187.71428571428572</v>
      </c>
      <c r="E40" s="1033" t="s">
        <v>1452</v>
      </c>
      <c r="F40" s="788">
        <v>187.71428571428572</v>
      </c>
      <c r="G40" s="1110" t="s">
        <v>1452</v>
      </c>
    </row>
    <row customHeight="1" ht="11.25" r="41" spans="1:7" x14ac:dyDescent="0.2">
      <c r="A41" s="279" t="s">
        <v>148</v>
      </c>
      <c r="B41" s="788">
        <v>400</v>
      </c>
      <c r="C41" s="1033" t="s">
        <v>1169</v>
      </c>
      <c r="D41" s="787">
        <v>1400</v>
      </c>
      <c r="E41" s="1033" t="s">
        <v>1455</v>
      </c>
      <c r="F41" s="788">
        <v>400</v>
      </c>
      <c r="G41" s="1110" t="s">
        <v>1169</v>
      </c>
    </row>
    <row customHeight="1" ht="11.25" r="42" spans="1:7" x14ac:dyDescent="0.2">
      <c r="A42" s="279" t="s">
        <v>653</v>
      </c>
      <c r="B42" s="788">
        <v>16</v>
      </c>
      <c r="C42" s="1033" t="s">
        <v>1168</v>
      </c>
      <c r="D42" s="787">
        <v>16</v>
      </c>
      <c r="E42" s="1033" t="s">
        <v>1168</v>
      </c>
      <c r="F42" s="788">
        <v>1000</v>
      </c>
      <c r="G42" s="1110" t="s">
        <v>1168</v>
      </c>
    </row>
    <row customHeight="1" ht="11.25" r="43" spans="1:7" x14ac:dyDescent="0.2">
      <c r="A43" s="279" t="s">
        <v>827</v>
      </c>
      <c r="B43" s="788">
        <v>570</v>
      </c>
      <c r="C43" s="1033" t="s">
        <v>1165</v>
      </c>
      <c r="D43" s="787">
        <v>570</v>
      </c>
      <c r="E43" s="1033" t="s">
        <v>1456</v>
      </c>
      <c r="F43" s="788">
        <v>570</v>
      </c>
      <c r="G43" s="1110" t="s">
        <v>1165</v>
      </c>
    </row>
    <row customHeight="1" ht="11.25" r="44" spans="1:7" x14ac:dyDescent="0.2">
      <c r="A44" s="279" t="s">
        <v>828</v>
      </c>
      <c r="B44" s="788">
        <v>16</v>
      </c>
      <c r="C44" s="1033" t="s">
        <v>1455</v>
      </c>
      <c r="D44" s="787">
        <v>16</v>
      </c>
      <c r="E44" s="1033" t="s">
        <v>1455</v>
      </c>
      <c r="F44" s="788">
        <v>1100</v>
      </c>
      <c r="G44" s="1110" t="s">
        <v>1454</v>
      </c>
    </row>
    <row customHeight="1" ht="11.25" r="45" spans="1:7" x14ac:dyDescent="0.2">
      <c r="A45" s="279" t="s">
        <v>149</v>
      </c>
      <c r="B45" s="788">
        <v>300</v>
      </c>
      <c r="C45" s="1033" t="s">
        <v>1095</v>
      </c>
      <c r="D45" s="787">
        <v>300</v>
      </c>
      <c r="E45" s="1033" t="s">
        <v>1095</v>
      </c>
      <c r="F45" s="788">
        <v>300</v>
      </c>
      <c r="G45" s="1110" t="s">
        <v>1095</v>
      </c>
    </row>
    <row customHeight="1" ht="11.25" r="46" spans="1:7" x14ac:dyDescent="0.2">
      <c r="A46" s="279" t="s">
        <v>150</v>
      </c>
      <c r="B46" s="788">
        <v>120</v>
      </c>
      <c r="C46" s="1033" t="s">
        <v>1456</v>
      </c>
      <c r="D46" s="787">
        <v>120</v>
      </c>
      <c r="E46" s="1033" t="s">
        <v>1456</v>
      </c>
      <c r="F46" s="788">
        <v>1500</v>
      </c>
      <c r="G46" s="1110" t="s">
        <v>1457</v>
      </c>
    </row>
    <row customHeight="1" ht="11.25" r="47" spans="1:7" x14ac:dyDescent="0.2">
      <c r="A47" s="279" t="s">
        <v>151</v>
      </c>
      <c r="B47" s="788">
        <v>2.9</v>
      </c>
      <c r="C47" s="1033" t="s">
        <v>1454</v>
      </c>
      <c r="D47" s="787">
        <v>6</v>
      </c>
      <c r="E47" s="1033" t="s">
        <v>1455</v>
      </c>
      <c r="F47" s="788">
        <v>2.9</v>
      </c>
      <c r="G47" s="1110" t="s">
        <v>1454</v>
      </c>
    </row>
    <row customHeight="1" ht="11.25" r="48" spans="1:7" x14ac:dyDescent="0.2">
      <c r="A48" s="279" t="s">
        <v>152</v>
      </c>
      <c r="B48" s="788">
        <v>1</v>
      </c>
      <c r="C48" s="1033" t="s">
        <v>1454</v>
      </c>
      <c r="D48" s="787">
        <v>22</v>
      </c>
      <c r="E48" s="1033" t="s">
        <v>1455</v>
      </c>
      <c r="F48" s="788">
        <v>1</v>
      </c>
      <c r="G48" s="1110" t="s">
        <v>1454</v>
      </c>
    </row>
    <row customHeight="1" ht="11.25" r="49" spans="1:7" x14ac:dyDescent="0.2">
      <c r="A49" s="279" t="s">
        <v>105</v>
      </c>
      <c r="B49" s="788">
        <v>520</v>
      </c>
      <c r="C49" s="1033" t="s">
        <v>1456</v>
      </c>
      <c r="D49" s="787">
        <v>520</v>
      </c>
      <c r="E49" s="1033" t="s">
        <v>1456</v>
      </c>
      <c r="F49" s="788">
        <v>700</v>
      </c>
      <c r="G49" s="1110" t="s">
        <v>1457</v>
      </c>
    </row>
    <row customHeight="1" ht="11.25" r="50" spans="1:7" x14ac:dyDescent="0.2">
      <c r="A50" s="279" t="s">
        <v>106</v>
      </c>
      <c r="B50" s="788">
        <v>3000</v>
      </c>
      <c r="C50" s="1033" t="s">
        <v>1188</v>
      </c>
      <c r="D50" s="787">
        <v>3000</v>
      </c>
      <c r="E50" s="1033" t="s">
        <v>1188</v>
      </c>
      <c r="F50" s="788">
        <v>3000</v>
      </c>
      <c r="G50" s="1110" t="s">
        <v>1188</v>
      </c>
    </row>
    <row customHeight="1" ht="11.25" r="51" spans="1:7" x14ac:dyDescent="0.2">
      <c r="A51" s="279" t="s">
        <v>153</v>
      </c>
      <c r="B51" s="788">
        <v>300</v>
      </c>
      <c r="C51" s="1033" t="s">
        <v>1095</v>
      </c>
      <c r="D51" s="787">
        <v>300</v>
      </c>
      <c r="E51" s="1033" t="s">
        <v>1095</v>
      </c>
      <c r="F51" s="788">
        <v>300</v>
      </c>
      <c r="G51" s="1110" t="s">
        <v>1095</v>
      </c>
    </row>
    <row customHeight="1" ht="11.25" r="52" spans="1:7" x14ac:dyDescent="0.2">
      <c r="A52" s="279" t="s">
        <v>86</v>
      </c>
      <c r="B52" s="788">
        <v>0.04</v>
      </c>
      <c r="C52" s="1033" t="s">
        <v>1452</v>
      </c>
      <c r="D52" s="787">
        <v>0.04</v>
      </c>
      <c r="E52" s="1033" t="s">
        <v>1452</v>
      </c>
      <c r="F52" s="788">
        <v>0.04</v>
      </c>
      <c r="G52" s="1110" t="s">
        <v>1452</v>
      </c>
    </row>
    <row customHeight="1" ht="11.25" r="53" spans="1:7" x14ac:dyDescent="0.2">
      <c r="A53" s="279" t="s">
        <v>154</v>
      </c>
      <c r="B53" s="788">
        <v>2900</v>
      </c>
      <c r="C53" s="1033" t="s">
        <v>1165</v>
      </c>
      <c r="D53" s="787">
        <v>2900</v>
      </c>
      <c r="E53" s="1033" t="s">
        <v>1456</v>
      </c>
      <c r="F53" s="788">
        <v>2900</v>
      </c>
      <c r="G53" s="1110" t="s">
        <v>1165</v>
      </c>
    </row>
    <row customHeight="1" ht="11.25" r="54" spans="1:7" x14ac:dyDescent="0.2">
      <c r="A54" s="279" t="s">
        <v>528</v>
      </c>
      <c r="B54" s="788">
        <v>1400</v>
      </c>
      <c r="C54" s="1033" t="s">
        <v>371</v>
      </c>
      <c r="D54" s="787">
        <v>1400</v>
      </c>
      <c r="E54" s="1033" t="s">
        <v>371</v>
      </c>
      <c r="F54" s="788">
        <v>1400</v>
      </c>
      <c r="G54" s="1110" t="s">
        <v>371</v>
      </c>
    </row>
    <row customHeight="1" ht="11.25" r="55" spans="1:7" x14ac:dyDescent="0.2">
      <c r="A55" s="279" t="s">
        <v>155</v>
      </c>
      <c r="B55" s="788">
        <v>370</v>
      </c>
      <c r="C55" s="1033" t="s">
        <v>1455</v>
      </c>
      <c r="D55" s="787">
        <v>370</v>
      </c>
      <c r="E55" s="1033" t="s">
        <v>1455</v>
      </c>
      <c r="F55" s="788">
        <v>660</v>
      </c>
      <c r="G55" s="1110" t="s">
        <v>1454</v>
      </c>
    </row>
    <row customHeight="1" ht="11.25" r="56" spans="1:7" x14ac:dyDescent="0.2">
      <c r="A56" s="279" t="s">
        <v>235</v>
      </c>
      <c r="B56" s="788">
        <v>370</v>
      </c>
      <c r="C56" s="1033" t="s">
        <v>1455</v>
      </c>
      <c r="D56" s="787">
        <v>370</v>
      </c>
      <c r="E56" s="1033" t="s">
        <v>1455</v>
      </c>
      <c r="F56" s="788">
        <v>660</v>
      </c>
      <c r="G56" s="1110" t="s">
        <v>1454</v>
      </c>
    </row>
    <row customHeight="1" ht="11.25" r="57" spans="1:7" x14ac:dyDescent="0.2">
      <c r="A57" s="279" t="s">
        <v>236</v>
      </c>
      <c r="B57" s="788">
        <v>370</v>
      </c>
      <c r="C57" s="1033" t="s">
        <v>1455</v>
      </c>
      <c r="D57" s="787">
        <v>370</v>
      </c>
      <c r="E57" s="1033" t="s">
        <v>1455</v>
      </c>
      <c r="F57" s="788">
        <v>660</v>
      </c>
      <c r="G57" s="1110" t="s">
        <v>1454</v>
      </c>
    </row>
    <row customHeight="1" ht="11.25" r="58" spans="1:7" x14ac:dyDescent="0.2">
      <c r="A58" s="279" t="s">
        <v>237</v>
      </c>
      <c r="B58" s="788">
        <v>41</v>
      </c>
      <c r="C58" s="1033" t="s">
        <v>1165</v>
      </c>
      <c r="D58" s="787">
        <v>41</v>
      </c>
      <c r="E58" s="1033" t="s">
        <v>1456</v>
      </c>
      <c r="F58" s="788">
        <v>41</v>
      </c>
      <c r="G58" s="1110" t="s">
        <v>1165</v>
      </c>
    </row>
    <row customHeight="1" ht="11.25" r="59" spans="1:7" x14ac:dyDescent="0.2">
      <c r="A59" s="279" t="s">
        <v>375</v>
      </c>
      <c r="B59" s="788">
        <v>0.19</v>
      </c>
      <c r="C59" s="1033" t="s">
        <v>1457</v>
      </c>
      <c r="D59" s="787">
        <v>0.19</v>
      </c>
      <c r="E59" s="1033" t="s">
        <v>1456</v>
      </c>
      <c r="F59" s="788">
        <v>0.19</v>
      </c>
      <c r="G59" s="1110" t="s">
        <v>1457</v>
      </c>
    </row>
    <row customHeight="1" ht="11.25" r="60" spans="1:7" x14ac:dyDescent="0.2">
      <c r="A60" s="279" t="s">
        <v>376</v>
      </c>
      <c r="B60" s="788">
        <v>7</v>
      </c>
      <c r="C60" s="1033" t="s">
        <v>1165</v>
      </c>
      <c r="D60" s="787">
        <v>7</v>
      </c>
      <c r="E60" s="1033" t="s">
        <v>1456</v>
      </c>
      <c r="F60" s="788">
        <v>7</v>
      </c>
      <c r="G60" s="1110" t="s">
        <v>1165</v>
      </c>
    </row>
    <row customHeight="1" ht="11.25" r="61" spans="1:7" x14ac:dyDescent="0.2">
      <c r="A61" s="279" t="s">
        <v>377</v>
      </c>
      <c r="B61" s="788">
        <v>1.2999999999999999E-2</v>
      </c>
      <c r="C61" s="1033" t="s">
        <v>1454</v>
      </c>
      <c r="D61" s="787">
        <v>1.1000000000000001</v>
      </c>
      <c r="E61" s="1033" t="s">
        <v>1455</v>
      </c>
      <c r="F61" s="788">
        <v>1.2999999999999999E-2</v>
      </c>
      <c r="G61" s="1110" t="s">
        <v>1454</v>
      </c>
    </row>
    <row customHeight="1" ht="11.25" r="62" spans="1:7" x14ac:dyDescent="0.2">
      <c r="A62" s="279" t="s">
        <v>244</v>
      </c>
      <c r="B62" s="788">
        <v>830</v>
      </c>
      <c r="C62" s="1033" t="s">
        <v>1457</v>
      </c>
      <c r="D62" s="787">
        <v>3700</v>
      </c>
      <c r="E62" s="1033" t="s">
        <v>1456</v>
      </c>
      <c r="F62" s="788">
        <v>830</v>
      </c>
      <c r="G62" s="1110" t="s">
        <v>1457</v>
      </c>
    </row>
    <row customHeight="1" ht="11.25" r="63" spans="1:7" x14ac:dyDescent="0.2">
      <c r="A63" s="279" t="s">
        <v>245</v>
      </c>
      <c r="B63" s="788">
        <v>38000</v>
      </c>
      <c r="C63" s="1033" t="s">
        <v>1454</v>
      </c>
      <c r="D63" s="787">
        <v>39000</v>
      </c>
      <c r="E63" s="1033" t="s">
        <v>1455</v>
      </c>
      <c r="F63" s="788">
        <v>38000</v>
      </c>
      <c r="G63" s="1110" t="s">
        <v>1454</v>
      </c>
    </row>
    <row customHeight="1" ht="11.25" r="64" spans="1:7" x14ac:dyDescent="0.2">
      <c r="A64" s="279" t="s">
        <v>307</v>
      </c>
      <c r="B64" s="788">
        <v>3900</v>
      </c>
      <c r="C64" s="1033" t="s">
        <v>1455</v>
      </c>
      <c r="D64" s="787">
        <v>3900</v>
      </c>
      <c r="E64" s="1033" t="s">
        <v>1455</v>
      </c>
      <c r="F64" s="788">
        <v>75000</v>
      </c>
      <c r="G64" s="1110" t="s">
        <v>1454</v>
      </c>
    </row>
    <row customHeight="1" ht="11.25" r="65" spans="1:7" x14ac:dyDescent="0.2">
      <c r="A65" s="279" t="s">
        <v>308</v>
      </c>
      <c r="B65" s="788">
        <v>5500</v>
      </c>
      <c r="C65" s="1033" t="s">
        <v>1165</v>
      </c>
      <c r="D65" s="787">
        <v>5500</v>
      </c>
      <c r="E65" s="1033" t="s">
        <v>1456</v>
      </c>
      <c r="F65" s="788">
        <v>5500</v>
      </c>
      <c r="G65" s="1110" t="s">
        <v>1165</v>
      </c>
    </row>
    <row customHeight="1" ht="11.25" r="66" spans="1:7" x14ac:dyDescent="0.2">
      <c r="A66" s="279" t="s">
        <v>238</v>
      </c>
      <c r="B66" s="788">
        <v>10046</v>
      </c>
      <c r="C66" s="1033" t="s">
        <v>1165</v>
      </c>
      <c r="D66" s="787">
        <v>10046</v>
      </c>
      <c r="E66" s="1033" t="s">
        <v>1456</v>
      </c>
      <c r="F66" s="788">
        <v>10046</v>
      </c>
      <c r="G66" s="1110" t="s">
        <v>1165</v>
      </c>
    </row>
    <row customHeight="1" ht="11.25" r="67" spans="1:7" x14ac:dyDescent="0.2">
      <c r="A67" s="279" t="s">
        <v>1002</v>
      </c>
      <c r="B67" s="788">
        <v>670</v>
      </c>
      <c r="C67" s="1033" t="s">
        <v>1455</v>
      </c>
      <c r="D67" s="787">
        <v>670</v>
      </c>
      <c r="E67" s="1033" t="s">
        <v>1455</v>
      </c>
      <c r="F67" s="788">
        <v>790</v>
      </c>
      <c r="G67" s="1110" t="s">
        <v>1169</v>
      </c>
    </row>
    <row customHeight="1" ht="11.25" r="68" spans="1:7" x14ac:dyDescent="0.2">
      <c r="A68" s="279" t="s">
        <v>107</v>
      </c>
      <c r="B68" s="788">
        <v>130</v>
      </c>
      <c r="C68" s="1033" t="s">
        <v>1165</v>
      </c>
      <c r="D68" s="787">
        <v>130</v>
      </c>
      <c r="E68" s="1033" t="s">
        <v>1456</v>
      </c>
      <c r="F68" s="788">
        <v>130</v>
      </c>
      <c r="G68" s="1110" t="s">
        <v>1165</v>
      </c>
    </row>
    <row customHeight="1" ht="11.25" r="69" spans="1:7" x14ac:dyDescent="0.2">
      <c r="A69" s="279" t="s">
        <v>1003</v>
      </c>
      <c r="B69" s="788">
        <v>3400</v>
      </c>
      <c r="C69" s="1033" t="s">
        <v>1454</v>
      </c>
      <c r="D69" s="787">
        <v>7700</v>
      </c>
      <c r="E69" s="1033" t="s">
        <v>1455</v>
      </c>
      <c r="F69" s="788">
        <v>3400</v>
      </c>
      <c r="G69" s="1110" t="s">
        <v>1454</v>
      </c>
    </row>
    <row customHeight="1" ht="11.25" r="70" spans="1:7" x14ac:dyDescent="0.2">
      <c r="A70" s="279" t="s">
        <v>309</v>
      </c>
      <c r="B70" s="788">
        <v>260</v>
      </c>
      <c r="C70" s="1033" t="s">
        <v>1454</v>
      </c>
      <c r="D70" s="787">
        <v>2000</v>
      </c>
      <c r="E70" s="1033" t="s">
        <v>1455</v>
      </c>
      <c r="F70" s="788">
        <v>260</v>
      </c>
      <c r="G70" s="1110" t="s">
        <v>1454</v>
      </c>
    </row>
    <row customHeight="1" ht="11.25" r="71" spans="1:7" x14ac:dyDescent="0.2">
      <c r="A71" s="279" t="s">
        <v>1004</v>
      </c>
      <c r="B71" s="788">
        <v>0.71</v>
      </c>
      <c r="C71" s="1033" t="s">
        <v>1454</v>
      </c>
      <c r="D71" s="787">
        <v>2.5</v>
      </c>
      <c r="E71" s="1033" t="s">
        <v>1455</v>
      </c>
      <c r="F71" s="788">
        <v>0.71</v>
      </c>
      <c r="G71" s="1110" t="s">
        <v>1454</v>
      </c>
    </row>
    <row customHeight="1" ht="11.25" r="72" spans="1:7" x14ac:dyDescent="0.2">
      <c r="A72" s="279" t="s">
        <v>1005</v>
      </c>
      <c r="B72" s="788">
        <v>980</v>
      </c>
      <c r="C72" s="1033" t="s">
        <v>1456</v>
      </c>
      <c r="D72" s="787">
        <v>980</v>
      </c>
      <c r="E72" s="1033" t="s">
        <v>1456</v>
      </c>
      <c r="F72" s="788">
        <v>1800</v>
      </c>
      <c r="G72" s="1110" t="s">
        <v>1457</v>
      </c>
    </row>
    <row customHeight="1" ht="11.25" r="73" spans="1:7" x14ac:dyDescent="0.2">
      <c r="A73" s="279" t="s">
        <v>1007</v>
      </c>
      <c r="B73" s="788">
        <v>700</v>
      </c>
      <c r="C73" s="1033" t="s">
        <v>1455</v>
      </c>
      <c r="D73" s="787">
        <v>700</v>
      </c>
      <c r="E73" s="1033" t="s">
        <v>1455</v>
      </c>
      <c r="F73" s="788">
        <v>1100</v>
      </c>
      <c r="G73" s="1110" t="s">
        <v>1165</v>
      </c>
    </row>
    <row customHeight="1" ht="11.25" r="74" spans="1:7" x14ac:dyDescent="0.2">
      <c r="A74" s="279" t="s">
        <v>1006</v>
      </c>
      <c r="B74" s="788">
        <v>3200</v>
      </c>
      <c r="C74" s="1033" t="s">
        <v>1165</v>
      </c>
      <c r="D74" s="787">
        <v>3200</v>
      </c>
      <c r="E74" s="1033" t="s">
        <v>1456</v>
      </c>
      <c r="F74" s="788">
        <v>3200</v>
      </c>
      <c r="G74" s="1110" t="s">
        <v>1165</v>
      </c>
    </row>
    <row customHeight="1" ht="11.25" r="75" spans="1:7" x14ac:dyDescent="0.2">
      <c r="A75" s="279" t="s">
        <v>108</v>
      </c>
      <c r="B75" s="788">
        <v>100</v>
      </c>
      <c r="C75" s="1033" t="s">
        <v>1456</v>
      </c>
      <c r="D75" s="787">
        <v>100</v>
      </c>
      <c r="E75" s="1033" t="s">
        <v>1456</v>
      </c>
      <c r="F75" s="788">
        <v>110</v>
      </c>
      <c r="G75" s="1110" t="s">
        <v>1457</v>
      </c>
    </row>
    <row customHeight="1" ht="11.25" r="76" spans="1:7" x14ac:dyDescent="0.2">
      <c r="A76" s="279" t="s">
        <v>310</v>
      </c>
      <c r="B76" s="788">
        <v>379</v>
      </c>
      <c r="C76" s="1033">
        <v>0</v>
      </c>
      <c r="D76" s="787">
        <v>379</v>
      </c>
      <c r="E76" s="1033" t="s">
        <v>1456</v>
      </c>
      <c r="F76" s="788">
        <v>379</v>
      </c>
      <c r="G76" s="1110">
        <v>0</v>
      </c>
    </row>
    <row customHeight="1" ht="11.25" r="77" spans="1:7" x14ac:dyDescent="0.2">
      <c r="A77" s="279" t="s">
        <v>109</v>
      </c>
      <c r="B77" s="788">
        <v>110</v>
      </c>
      <c r="C77" s="1033" t="s">
        <v>1455</v>
      </c>
      <c r="D77" s="787">
        <v>110</v>
      </c>
      <c r="E77" s="1033" t="s">
        <v>1455</v>
      </c>
      <c r="F77" s="788">
        <v>200</v>
      </c>
      <c r="G77" s="1110" t="s">
        <v>1454</v>
      </c>
    </row>
    <row customHeight="1" ht="11.25" r="78" spans="1:7" x14ac:dyDescent="0.2">
      <c r="A78" s="279" t="s">
        <v>110</v>
      </c>
      <c r="B78" s="788">
        <v>110</v>
      </c>
      <c r="C78" s="1033" t="s">
        <v>1455</v>
      </c>
      <c r="D78" s="787">
        <v>110</v>
      </c>
      <c r="E78" s="1033" t="s">
        <v>1455</v>
      </c>
      <c r="F78" s="788">
        <v>200</v>
      </c>
      <c r="G78" s="1110" t="s">
        <v>1454</v>
      </c>
    </row>
    <row customHeight="1" ht="11.25" r="79" spans="1:7" x14ac:dyDescent="0.2">
      <c r="A79" s="279" t="s">
        <v>402</v>
      </c>
      <c r="B79" s="788">
        <v>3350000</v>
      </c>
      <c r="C79" s="1033" t="s">
        <v>1182</v>
      </c>
      <c r="D79" s="787">
        <v>3350000</v>
      </c>
      <c r="E79" s="1033" t="s">
        <v>1182</v>
      </c>
      <c r="F79" s="788">
        <v>5000000</v>
      </c>
      <c r="G79" s="1110" t="s">
        <v>1184</v>
      </c>
    </row>
    <row customHeight="1" ht="11.25" r="80" spans="1:7" x14ac:dyDescent="0.2">
      <c r="A80" s="279" t="s">
        <v>635</v>
      </c>
      <c r="B80" s="788">
        <v>3.0000000000000001E-3</v>
      </c>
      <c r="C80" s="1033" t="s">
        <v>1165</v>
      </c>
      <c r="D80" s="787">
        <v>3.0000000000000001E-3</v>
      </c>
      <c r="E80" s="1033" t="s">
        <v>1455</v>
      </c>
      <c r="F80" s="788">
        <v>3.0000000000000001E-3</v>
      </c>
      <c r="G80" s="1110" t="s">
        <v>1165</v>
      </c>
    </row>
    <row customHeight="1" ht="11.25" r="81" spans="1:7" x14ac:dyDescent="0.2">
      <c r="A81" s="279" t="s">
        <v>111</v>
      </c>
      <c r="B81" s="788">
        <v>200</v>
      </c>
      <c r="C81" s="1033" t="s">
        <v>1179</v>
      </c>
      <c r="D81" s="787">
        <v>200</v>
      </c>
      <c r="E81" s="1033" t="s">
        <v>1179</v>
      </c>
      <c r="F81" s="788">
        <v>550</v>
      </c>
      <c r="G81" s="1110" t="s">
        <v>1185</v>
      </c>
    </row>
    <row customHeight="1" ht="11.25" r="82" spans="1:7" x14ac:dyDescent="0.2">
      <c r="A82" s="279" t="s">
        <v>384</v>
      </c>
      <c r="B82" s="788">
        <v>3.4000000000000002E-2</v>
      </c>
      <c r="C82" s="1033" t="s">
        <v>1454</v>
      </c>
      <c r="D82" s="787">
        <v>0.22</v>
      </c>
      <c r="E82" s="1033" t="s">
        <v>1455</v>
      </c>
      <c r="F82" s="788">
        <v>3.4000000000000002E-2</v>
      </c>
      <c r="G82" s="1110" t="s">
        <v>1454</v>
      </c>
    </row>
    <row customHeight="1" ht="11.25" r="83" spans="1:7" x14ac:dyDescent="0.2">
      <c r="A83" s="279" t="s">
        <v>350</v>
      </c>
      <c r="B83" s="788">
        <v>3.6999999999999998E-2</v>
      </c>
      <c r="C83" s="1033" t="s">
        <v>1454</v>
      </c>
      <c r="D83" s="787">
        <v>0.18</v>
      </c>
      <c r="E83" s="1033" t="s">
        <v>1455</v>
      </c>
      <c r="F83" s="788">
        <v>3.6999999999999998E-2</v>
      </c>
      <c r="G83" s="1110" t="s">
        <v>1454</v>
      </c>
    </row>
    <row customHeight="1" ht="11.25" r="84" spans="1:7" x14ac:dyDescent="0.2">
      <c r="A84" s="279" t="s">
        <v>36</v>
      </c>
      <c r="B84" s="788" t="s">
        <v>1014</v>
      </c>
      <c r="C84" s="1033" t="s">
        <v>58</v>
      </c>
      <c r="D84" s="787" t="s">
        <v>1014</v>
      </c>
      <c r="E84" s="1033" t="s">
        <v>58</v>
      </c>
      <c r="F84" s="788" t="s">
        <v>1014</v>
      </c>
      <c r="G84" s="1110" t="s">
        <v>1014</v>
      </c>
    </row>
    <row customHeight="1" ht="11.25" r="85" spans="1:7" x14ac:dyDescent="0.2">
      <c r="A85" s="279" t="s">
        <v>351</v>
      </c>
      <c r="B85" s="788">
        <v>140</v>
      </c>
      <c r="C85" s="1033" t="s">
        <v>1454</v>
      </c>
      <c r="D85" s="787">
        <v>11000</v>
      </c>
      <c r="E85" s="1033" t="s">
        <v>1455</v>
      </c>
      <c r="F85" s="788">
        <v>140</v>
      </c>
      <c r="G85" s="1110" t="s">
        <v>1454</v>
      </c>
    </row>
    <row customHeight="1" ht="11.25" r="86" spans="1:7" x14ac:dyDescent="0.2">
      <c r="A86" s="279" t="s">
        <v>352</v>
      </c>
      <c r="B86" s="788">
        <v>13</v>
      </c>
      <c r="C86" s="1033" t="s">
        <v>1454</v>
      </c>
      <c r="D86" s="787">
        <v>1300</v>
      </c>
      <c r="E86" s="1033" t="s">
        <v>1455</v>
      </c>
      <c r="F86" s="788">
        <v>13</v>
      </c>
      <c r="G86" s="1110" t="s">
        <v>1454</v>
      </c>
    </row>
    <row customHeight="1" ht="11.25" r="87" spans="1:7" x14ac:dyDescent="0.2">
      <c r="A87" s="279" t="s">
        <v>353</v>
      </c>
      <c r="B87" s="788">
        <v>300</v>
      </c>
      <c r="C87" s="1033" t="s">
        <v>1095</v>
      </c>
      <c r="D87" s="787">
        <v>300</v>
      </c>
      <c r="E87" s="1033" t="s">
        <v>1095</v>
      </c>
      <c r="F87" s="788">
        <v>300</v>
      </c>
      <c r="G87" s="1110" t="s">
        <v>1095</v>
      </c>
    </row>
    <row customHeight="1" ht="11.25" r="88" spans="1:7" x14ac:dyDescent="0.2">
      <c r="A88" s="279" t="s">
        <v>112</v>
      </c>
      <c r="B88" s="788">
        <v>21500</v>
      </c>
      <c r="C88" s="1033" t="s">
        <v>1171</v>
      </c>
      <c r="D88" s="787">
        <v>21500</v>
      </c>
      <c r="E88" s="1033" t="s">
        <v>1170</v>
      </c>
      <c r="F88" s="788">
        <v>21500</v>
      </c>
      <c r="G88" s="1110" t="s">
        <v>1171</v>
      </c>
    </row>
    <row customHeight="1" ht="11.25" r="89" spans="1:7" x14ac:dyDescent="0.2">
      <c r="A89" s="279" t="s">
        <v>354</v>
      </c>
      <c r="B89" s="788">
        <v>5.2999999999999999E-2</v>
      </c>
      <c r="C89" s="1033" t="s">
        <v>1454</v>
      </c>
      <c r="D89" s="787">
        <v>0.52</v>
      </c>
      <c r="E89" s="1033" t="s">
        <v>1455</v>
      </c>
      <c r="F89" s="788">
        <v>5.2999999999999999E-2</v>
      </c>
      <c r="G89" s="1110" t="s">
        <v>1454</v>
      </c>
    </row>
    <row customHeight="1" ht="11.25" r="90" spans="1:7" x14ac:dyDescent="0.2">
      <c r="A90" s="279" t="s">
        <v>355</v>
      </c>
      <c r="B90" s="788">
        <v>5.2999999999999999E-2</v>
      </c>
      <c r="C90" s="1033" t="s">
        <v>1457</v>
      </c>
      <c r="D90" s="787">
        <v>0.52</v>
      </c>
      <c r="E90" s="1033" t="s">
        <v>1456</v>
      </c>
      <c r="F90" s="788">
        <v>5.2999999999999999E-2</v>
      </c>
      <c r="G90" s="1110" t="s">
        <v>1457</v>
      </c>
    </row>
    <row customHeight="1" ht="11.25" r="91" spans="1:7" x14ac:dyDescent="0.2">
      <c r="A91" s="279" t="s">
        <v>385</v>
      </c>
      <c r="B91" s="788">
        <v>2.9999999999999997E-4</v>
      </c>
      <c r="C91" s="1033" t="s">
        <v>1172</v>
      </c>
      <c r="D91" s="787">
        <v>2.9999999999999997E-4</v>
      </c>
      <c r="E91" s="1033" t="s">
        <v>1172</v>
      </c>
      <c r="F91" s="788">
        <v>2.9999999999999997E-4</v>
      </c>
      <c r="G91" s="1110" t="s">
        <v>1172</v>
      </c>
    </row>
    <row customHeight="1" ht="11.25" r="92" spans="1:7" x14ac:dyDescent="0.2">
      <c r="A92" s="279" t="s">
        <v>356</v>
      </c>
      <c r="B92" s="788">
        <v>11</v>
      </c>
      <c r="C92" s="1033" t="s">
        <v>1454</v>
      </c>
      <c r="D92" s="787">
        <v>30</v>
      </c>
      <c r="E92" s="1033" t="s">
        <v>1455</v>
      </c>
      <c r="F92" s="788">
        <v>11</v>
      </c>
      <c r="G92" s="1110" t="s">
        <v>1454</v>
      </c>
    </row>
    <row customHeight="1" ht="11.25" r="93" spans="1:7" x14ac:dyDescent="0.2">
      <c r="A93" s="279" t="s">
        <v>378</v>
      </c>
      <c r="B93" s="788">
        <v>0.16</v>
      </c>
      <c r="C93" s="1033" t="s">
        <v>1454</v>
      </c>
      <c r="D93" s="787">
        <v>2</v>
      </c>
      <c r="E93" s="1033" t="s">
        <v>1455</v>
      </c>
      <c r="F93" s="788">
        <v>0.16</v>
      </c>
      <c r="G93" s="1110" t="s">
        <v>1454</v>
      </c>
    </row>
    <row customHeight="1" ht="11.25" r="94" spans="1:7" x14ac:dyDescent="0.2">
      <c r="A94" s="279" t="s">
        <v>357</v>
      </c>
      <c r="B94" s="788">
        <v>310</v>
      </c>
      <c r="C94" s="1033" t="s">
        <v>1454</v>
      </c>
      <c r="D94" s="787">
        <v>330</v>
      </c>
      <c r="E94" s="1033" t="s">
        <v>1455</v>
      </c>
      <c r="F94" s="788">
        <v>310</v>
      </c>
      <c r="G94" s="1110" t="s">
        <v>1454</v>
      </c>
    </row>
    <row customHeight="1" ht="11.25" r="95" spans="1:7" x14ac:dyDescent="0.2">
      <c r="A95" s="279" t="s">
        <v>113</v>
      </c>
      <c r="B95" s="788">
        <v>137000</v>
      </c>
      <c r="C95" s="1033" t="s">
        <v>1171</v>
      </c>
      <c r="D95" s="787">
        <v>137000</v>
      </c>
      <c r="E95" s="1033" t="s">
        <v>1170</v>
      </c>
      <c r="F95" s="788">
        <v>137000</v>
      </c>
      <c r="G95" s="1110" t="s">
        <v>1171</v>
      </c>
    </row>
    <row customHeight="1" ht="11.25" r="96" spans="1:7" x14ac:dyDescent="0.2">
      <c r="A96" s="279" t="s">
        <v>358</v>
      </c>
      <c r="B96" s="788">
        <v>300</v>
      </c>
      <c r="C96" s="1033" t="s">
        <v>1095</v>
      </c>
      <c r="D96" s="787">
        <v>300</v>
      </c>
      <c r="E96" s="1033" t="s">
        <v>1095</v>
      </c>
      <c r="F96" s="788">
        <v>300</v>
      </c>
      <c r="G96" s="1110" t="s">
        <v>1095</v>
      </c>
    </row>
    <row customHeight="1" ht="11.25" r="97" spans="1:7" x14ac:dyDescent="0.2">
      <c r="A97" s="279" t="s">
        <v>114</v>
      </c>
      <c r="B97" s="788">
        <v>4300</v>
      </c>
      <c r="C97" s="1033" t="s">
        <v>1454</v>
      </c>
      <c r="D97" s="787">
        <v>39000</v>
      </c>
      <c r="E97" s="1033" t="s">
        <v>1455</v>
      </c>
      <c r="F97" s="788">
        <v>4300</v>
      </c>
      <c r="G97" s="1110" t="s">
        <v>1454</v>
      </c>
    </row>
    <row customHeight="1" ht="11.25" r="98" spans="1:7" x14ac:dyDescent="0.2">
      <c r="A98" s="279" t="s">
        <v>359</v>
      </c>
      <c r="B98" s="788">
        <v>29</v>
      </c>
      <c r="C98" s="1033" t="s">
        <v>1455</v>
      </c>
      <c r="D98" s="787">
        <v>29</v>
      </c>
      <c r="E98" s="1033" t="s">
        <v>1455</v>
      </c>
      <c r="F98" s="788">
        <v>140</v>
      </c>
      <c r="G98" s="1110" t="s">
        <v>1454</v>
      </c>
    </row>
    <row customHeight="1" ht="11.25" r="99" spans="1:7" x14ac:dyDescent="0.2">
      <c r="A99" s="279" t="s">
        <v>360</v>
      </c>
      <c r="B99" s="788">
        <v>2.1</v>
      </c>
      <c r="C99" s="1033" t="s">
        <v>1454</v>
      </c>
      <c r="D99" s="787">
        <v>2.4</v>
      </c>
      <c r="E99" s="1033" t="s">
        <v>1455</v>
      </c>
      <c r="F99" s="788">
        <v>2.1</v>
      </c>
      <c r="G99" s="1110" t="s">
        <v>1454</v>
      </c>
    </row>
    <row customHeight="1" ht="11.25" r="100" spans="1:7" x14ac:dyDescent="0.2">
      <c r="A100" s="279" t="s">
        <v>361</v>
      </c>
      <c r="B100" s="788">
        <v>0.7</v>
      </c>
      <c r="C100" s="1033" t="s">
        <v>1165</v>
      </c>
      <c r="D100" s="787">
        <v>0.7</v>
      </c>
      <c r="E100" s="1033" t="s">
        <v>1456</v>
      </c>
      <c r="F100" s="788">
        <v>0.7</v>
      </c>
      <c r="G100" s="1110" t="s">
        <v>1165</v>
      </c>
    </row>
    <row customHeight="1" ht="11.25" r="101" spans="1:7" x14ac:dyDescent="0.2">
      <c r="A101" s="279" t="s">
        <v>363</v>
      </c>
      <c r="B101" s="788">
        <v>200000</v>
      </c>
      <c r="C101" s="1033" t="s">
        <v>1456</v>
      </c>
      <c r="D101" s="787">
        <v>200000</v>
      </c>
      <c r="E101" s="1033" t="s">
        <v>1456</v>
      </c>
      <c r="F101" s="788">
        <v>240000</v>
      </c>
      <c r="G101" s="1110" t="s">
        <v>1457</v>
      </c>
    </row>
    <row customHeight="1" ht="11.25" r="102" spans="1:7" x14ac:dyDescent="0.2">
      <c r="A102" s="279" t="s">
        <v>364</v>
      </c>
      <c r="B102" s="788">
        <v>2200</v>
      </c>
      <c r="C102" s="1033" t="s">
        <v>1457</v>
      </c>
      <c r="D102" s="787">
        <v>2200</v>
      </c>
      <c r="E102" s="1033" t="s">
        <v>1456</v>
      </c>
      <c r="F102" s="788">
        <v>2200</v>
      </c>
      <c r="G102" s="1110" t="s">
        <v>1457</v>
      </c>
    </row>
    <row customHeight="1" ht="11.25" r="103" spans="1:7" x14ac:dyDescent="0.2">
      <c r="A103" s="279" t="s">
        <v>365</v>
      </c>
      <c r="B103" s="788">
        <v>9.9000000000000005E-2</v>
      </c>
      <c r="C103" s="1033" t="s">
        <v>1457</v>
      </c>
      <c r="D103" s="787">
        <v>9.9000000000000005E-2</v>
      </c>
      <c r="E103" s="1033" t="s">
        <v>1456</v>
      </c>
      <c r="F103" s="788">
        <v>9.9000000000000005E-2</v>
      </c>
      <c r="G103" s="1110" t="s">
        <v>1457</v>
      </c>
    </row>
    <row customHeight="1" ht="11.25" r="104" spans="1:7" x14ac:dyDescent="0.2">
      <c r="A104" s="279" t="s">
        <v>366</v>
      </c>
      <c r="B104" s="788">
        <v>6500</v>
      </c>
      <c r="C104" s="1033" t="s">
        <v>1456</v>
      </c>
      <c r="D104" s="787">
        <v>6500</v>
      </c>
      <c r="E104" s="1033" t="s">
        <v>1456</v>
      </c>
      <c r="F104" s="788">
        <v>53000</v>
      </c>
      <c r="G104" s="1110" t="s">
        <v>1457</v>
      </c>
    </row>
    <row customHeight="1" ht="11.25" r="105" spans="1:7" x14ac:dyDescent="0.2">
      <c r="A105" s="279" t="s">
        <v>362</v>
      </c>
      <c r="B105" s="788">
        <v>8500</v>
      </c>
      <c r="C105" s="1033" t="s">
        <v>1456</v>
      </c>
      <c r="D105" s="787">
        <v>8500</v>
      </c>
      <c r="E105" s="1033" t="s">
        <v>1456</v>
      </c>
      <c r="F105" s="788">
        <v>26000</v>
      </c>
      <c r="G105" s="1110" t="s">
        <v>1457</v>
      </c>
    </row>
    <row customHeight="1" ht="11.25" r="106" spans="1:7" x14ac:dyDescent="0.2">
      <c r="A106" s="279" t="s">
        <v>631</v>
      </c>
      <c r="B106" s="788">
        <v>37</v>
      </c>
      <c r="C106" s="1033" t="s">
        <v>1457</v>
      </c>
      <c r="D106" s="787">
        <v>37</v>
      </c>
      <c r="E106" s="1033" t="s">
        <v>1456</v>
      </c>
      <c r="F106" s="788">
        <v>37</v>
      </c>
      <c r="G106" s="1110" t="s">
        <v>1457</v>
      </c>
    </row>
    <row customHeight="1" ht="11.25" r="107" spans="1:7" x14ac:dyDescent="0.2">
      <c r="A107" s="279" t="s">
        <v>632</v>
      </c>
      <c r="B107" s="788">
        <v>42</v>
      </c>
      <c r="C107" s="1033" t="s">
        <v>1456</v>
      </c>
      <c r="D107" s="787">
        <v>42</v>
      </c>
      <c r="E107" s="1033" t="s">
        <v>1456</v>
      </c>
      <c r="F107" s="788">
        <v>86</v>
      </c>
      <c r="G107" s="1110" t="s">
        <v>1457</v>
      </c>
    </row>
    <row customHeight="1" ht="11.25" r="108" spans="1:7" x14ac:dyDescent="0.2">
      <c r="A108" s="279" t="s">
        <v>506</v>
      </c>
      <c r="B108" s="788">
        <v>7200</v>
      </c>
      <c r="C108" s="1033" t="s">
        <v>1456</v>
      </c>
      <c r="D108" s="787">
        <v>7200</v>
      </c>
      <c r="E108" s="1033" t="s">
        <v>1456</v>
      </c>
      <c r="F108" s="788">
        <v>16000</v>
      </c>
      <c r="G108" s="1110" t="s">
        <v>1457</v>
      </c>
    </row>
    <row customHeight="1" ht="11.25" r="109" spans="1:7" x14ac:dyDescent="0.2">
      <c r="A109" s="279" t="s">
        <v>507</v>
      </c>
      <c r="B109" s="788">
        <v>770</v>
      </c>
      <c r="C109" s="1033" t="s">
        <v>1455</v>
      </c>
      <c r="D109" s="787">
        <v>770</v>
      </c>
      <c r="E109" s="1033" t="s">
        <v>1455</v>
      </c>
      <c r="F109" s="788">
        <v>780</v>
      </c>
      <c r="G109" s="1110" t="s">
        <v>1454</v>
      </c>
    </row>
    <row customHeight="1" ht="11.25" r="110" spans="1:7" x14ac:dyDescent="0.2">
      <c r="A110" s="279" t="s">
        <v>866</v>
      </c>
      <c r="B110" s="788">
        <v>5</v>
      </c>
      <c r="C110" s="1033" t="s">
        <v>1455</v>
      </c>
      <c r="D110" s="787">
        <v>5</v>
      </c>
      <c r="E110" s="1033" t="s">
        <v>1455</v>
      </c>
      <c r="F110" s="788">
        <v>75</v>
      </c>
      <c r="G110" s="1110" t="s">
        <v>1454</v>
      </c>
    </row>
    <row customHeight="1" ht="11.25" r="111" spans="1:7" x14ac:dyDescent="0.2">
      <c r="A111" s="279" t="s">
        <v>115</v>
      </c>
      <c r="B111" s="788">
        <v>2000</v>
      </c>
      <c r="C111" s="1033" t="s">
        <v>1454</v>
      </c>
      <c r="D111" s="787">
        <v>9000</v>
      </c>
      <c r="E111" s="1033" t="s">
        <v>1455</v>
      </c>
      <c r="F111" s="788">
        <v>2000</v>
      </c>
      <c r="G111" s="1110" t="s">
        <v>1454</v>
      </c>
    </row>
    <row customHeight="1" ht="11.25" r="112" spans="1:7" x14ac:dyDescent="0.2">
      <c r="A112" s="279" t="s">
        <v>116</v>
      </c>
      <c r="B112" s="788">
        <v>160</v>
      </c>
      <c r="C112" s="1033" t="s">
        <v>1165</v>
      </c>
      <c r="D112" s="787">
        <v>160</v>
      </c>
      <c r="E112" s="1033" t="s">
        <v>1456</v>
      </c>
      <c r="F112" s="788">
        <v>160</v>
      </c>
      <c r="G112" s="1110" t="s">
        <v>1165</v>
      </c>
    </row>
    <row customHeight="1" ht="11.25" r="113" spans="1:7" x14ac:dyDescent="0.2">
      <c r="A113" s="279" t="s">
        <v>117</v>
      </c>
      <c r="B113" s="788">
        <v>640</v>
      </c>
      <c r="C113" s="1033" t="s">
        <v>1165</v>
      </c>
      <c r="D113" s="787">
        <v>640</v>
      </c>
      <c r="E113" s="1033" t="s">
        <v>1456</v>
      </c>
      <c r="F113" s="788">
        <v>640</v>
      </c>
      <c r="G113" s="1110" t="s">
        <v>1165</v>
      </c>
    </row>
    <row customHeight="1" ht="11.25" r="114" spans="1:7" x14ac:dyDescent="0.2">
      <c r="A114" s="279" t="s">
        <v>118</v>
      </c>
      <c r="B114" s="788">
        <v>380</v>
      </c>
      <c r="C114" s="1033" t="s">
        <v>1165</v>
      </c>
      <c r="D114" s="787">
        <v>380</v>
      </c>
      <c r="E114" s="1033" t="s">
        <v>1456</v>
      </c>
      <c r="F114" s="788">
        <v>380</v>
      </c>
      <c r="G114" s="1110" t="s">
        <v>1165</v>
      </c>
    </row>
    <row customHeight="1" ht="11.25" r="115" spans="1:7" x14ac:dyDescent="0.2">
      <c r="A115" s="279" t="s">
        <v>119</v>
      </c>
      <c r="B115" s="788">
        <v>410</v>
      </c>
      <c r="C115" s="1033" t="s">
        <v>1165</v>
      </c>
      <c r="D115" s="787">
        <v>410</v>
      </c>
      <c r="E115" s="1033" t="s">
        <v>1456</v>
      </c>
      <c r="F115" s="788">
        <v>410</v>
      </c>
      <c r="G115" s="1110" t="s">
        <v>1165</v>
      </c>
    </row>
    <row customHeight="1" ht="11.25" r="116" spans="1:7" x14ac:dyDescent="0.2">
      <c r="A116" s="279" t="s">
        <v>508</v>
      </c>
      <c r="B116" s="788">
        <v>13</v>
      </c>
      <c r="C116" s="1033" t="s">
        <v>1454</v>
      </c>
      <c r="D116" s="787">
        <v>20</v>
      </c>
      <c r="E116" s="1033" t="s">
        <v>1455</v>
      </c>
      <c r="F116" s="788">
        <v>13</v>
      </c>
      <c r="G116" s="1110" t="s">
        <v>1454</v>
      </c>
    </row>
    <row customHeight="1" ht="11.25" r="117" spans="1:7" x14ac:dyDescent="0.2">
      <c r="A117" s="279" t="s">
        <v>120</v>
      </c>
      <c r="B117" s="788">
        <v>850000</v>
      </c>
      <c r="C117" s="1033" t="s">
        <v>1204</v>
      </c>
      <c r="D117" s="787">
        <v>850000</v>
      </c>
      <c r="E117" s="1033" t="s">
        <v>1204</v>
      </c>
      <c r="F117" s="788">
        <v>850000</v>
      </c>
      <c r="G117" s="1110" t="s">
        <v>1204</v>
      </c>
    </row>
    <row customHeight="1" ht="11.25" r="118" spans="1:7" x14ac:dyDescent="0.2">
      <c r="A118" s="279" t="s">
        <v>241</v>
      </c>
      <c r="B118" s="788">
        <v>5000</v>
      </c>
      <c r="C118" s="1033" t="s">
        <v>1192</v>
      </c>
      <c r="D118" s="787">
        <v>5000</v>
      </c>
      <c r="E118" s="1033" t="s">
        <v>1192</v>
      </c>
      <c r="F118" s="788">
        <v>5000</v>
      </c>
      <c r="G118" s="1110" t="s">
        <v>1192</v>
      </c>
    </row>
    <row customHeight="1" ht="11.25" r="119" spans="1:7" x14ac:dyDescent="0.2">
      <c r="A119" s="279" t="s">
        <v>509</v>
      </c>
      <c r="B119" s="788">
        <v>300</v>
      </c>
      <c r="C119" s="1033" t="s">
        <v>1095</v>
      </c>
      <c r="D119" s="787">
        <v>300</v>
      </c>
      <c r="E119" s="1033" t="s">
        <v>1095</v>
      </c>
      <c r="F119" s="788">
        <v>300</v>
      </c>
      <c r="G119" s="1110" t="s">
        <v>1095</v>
      </c>
    </row>
    <row customHeight="1" ht="11.25" r="120" spans="1:7" x14ac:dyDescent="0.2">
      <c r="A120" s="279" t="s">
        <v>510</v>
      </c>
      <c r="B120" s="788">
        <v>300</v>
      </c>
      <c r="C120" s="1033" t="s">
        <v>1457</v>
      </c>
      <c r="D120" s="787">
        <v>4700</v>
      </c>
      <c r="E120" s="1033" t="s">
        <v>1455</v>
      </c>
      <c r="F120" s="788">
        <v>300</v>
      </c>
      <c r="G120" s="1110" t="s">
        <v>1457</v>
      </c>
    </row>
    <row customHeight="1" ht="11.25" r="121" spans="1:7" x14ac:dyDescent="0.2">
      <c r="A121" s="279" t="s">
        <v>379</v>
      </c>
      <c r="B121" s="788">
        <v>2</v>
      </c>
      <c r="C121" s="1033" t="s">
        <v>1455</v>
      </c>
      <c r="D121" s="787">
        <v>2</v>
      </c>
      <c r="E121" s="1033" t="s">
        <v>1455</v>
      </c>
      <c r="F121" s="788">
        <v>10</v>
      </c>
      <c r="G121" s="1110" t="s">
        <v>1454</v>
      </c>
    </row>
    <row customHeight="1" ht="11.25" r="122" spans="1:7" x14ac:dyDescent="0.2">
      <c r="A122" s="279" t="s">
        <v>121</v>
      </c>
      <c r="B122" s="788">
        <v>425</v>
      </c>
      <c r="C122" s="1033" t="s">
        <v>1171</v>
      </c>
      <c r="D122" s="787">
        <v>425</v>
      </c>
      <c r="E122" s="1033" t="s">
        <v>1170</v>
      </c>
      <c r="F122" s="788">
        <v>425</v>
      </c>
      <c r="G122" s="1110" t="s">
        <v>1171</v>
      </c>
    </row>
    <row customHeight="1" ht="11.25" r="123" spans="1:7" x14ac:dyDescent="0.2">
      <c r="A123" s="279" t="s">
        <v>511</v>
      </c>
      <c r="B123" s="788">
        <v>300</v>
      </c>
      <c r="C123" s="1033" t="s">
        <v>1095</v>
      </c>
      <c r="D123" s="787">
        <v>300</v>
      </c>
      <c r="E123" s="1033" t="s">
        <v>1095</v>
      </c>
      <c r="F123" s="788">
        <v>300</v>
      </c>
      <c r="G123" s="1110" t="s">
        <v>1095</v>
      </c>
    </row>
    <row customHeight="1" ht="11.25" r="124" spans="1:7" x14ac:dyDescent="0.2">
      <c r="A124" s="279" t="s">
        <v>512</v>
      </c>
      <c r="B124" s="788">
        <v>20</v>
      </c>
      <c r="C124" s="1033" t="s">
        <v>1455</v>
      </c>
      <c r="D124" s="787">
        <v>20</v>
      </c>
      <c r="E124" s="1033" t="s">
        <v>1455</v>
      </c>
      <c r="F124" s="788">
        <v>300</v>
      </c>
      <c r="G124" s="1110" t="s">
        <v>1454</v>
      </c>
    </row>
    <row customHeight="1" ht="11.25" r="125" spans="1:7" x14ac:dyDescent="0.2">
      <c r="A125" s="279" t="s">
        <v>867</v>
      </c>
      <c r="B125" s="788">
        <v>1</v>
      </c>
      <c r="C125" s="1033" t="s">
        <v>1455</v>
      </c>
      <c r="D125" s="787">
        <v>1</v>
      </c>
      <c r="E125" s="1033" t="s">
        <v>1455</v>
      </c>
      <c r="F125" s="788">
        <v>2.2999999999999998</v>
      </c>
      <c r="G125" s="1110" t="s">
        <v>1454</v>
      </c>
    </row>
    <row customHeight="1" ht="11.25" r="126" spans="1:7" x14ac:dyDescent="0.2">
      <c r="A126" s="279" t="s">
        <v>122</v>
      </c>
      <c r="B126" s="788">
        <v>80</v>
      </c>
      <c r="C126" s="1033" t="s">
        <v>1165</v>
      </c>
      <c r="D126" s="787">
        <v>80</v>
      </c>
      <c r="E126" s="1033" t="s">
        <v>1456</v>
      </c>
      <c r="F126" s="788">
        <v>80</v>
      </c>
      <c r="G126" s="1110" t="s">
        <v>1165</v>
      </c>
    </row>
    <row customHeight="1" ht="11.25" r="127" spans="1:7" x14ac:dyDescent="0.2">
      <c r="A127" s="279" t="s">
        <v>513</v>
      </c>
      <c r="B127" s="788">
        <v>290</v>
      </c>
      <c r="C127" s="1033" t="s">
        <v>1165</v>
      </c>
      <c r="D127" s="787">
        <v>290</v>
      </c>
      <c r="E127" s="1033" t="s">
        <v>1456</v>
      </c>
      <c r="F127" s="788">
        <v>290</v>
      </c>
      <c r="G127" s="1110" t="s">
        <v>1165</v>
      </c>
    </row>
    <row customHeight="1" ht="11.25" r="128" spans="1:7" x14ac:dyDescent="0.2">
      <c r="A128" s="279" t="s">
        <v>123</v>
      </c>
      <c r="B128" s="788">
        <v>260.71428571428572</v>
      </c>
      <c r="C128" s="1033" t="s">
        <v>1452</v>
      </c>
      <c r="D128" s="787">
        <v>23100</v>
      </c>
      <c r="E128" s="1033" t="s">
        <v>1170</v>
      </c>
      <c r="F128" s="788">
        <v>260.71428571428572</v>
      </c>
      <c r="G128" s="1110" t="s">
        <v>1452</v>
      </c>
    </row>
    <row customHeight="1" ht="11.25" r="129" spans="1:7" x14ac:dyDescent="0.2">
      <c r="A129" s="279" t="s">
        <v>27</v>
      </c>
      <c r="B129" s="788">
        <v>180000</v>
      </c>
      <c r="C129" s="1033" t="s">
        <v>1186</v>
      </c>
      <c r="D129" s="787">
        <v>180000</v>
      </c>
      <c r="E129" s="1033" t="s">
        <v>1186</v>
      </c>
      <c r="F129" s="788">
        <v>180000</v>
      </c>
      <c r="G129" s="1110" t="s">
        <v>1186</v>
      </c>
    </row>
    <row customHeight="1" ht="11.25" r="130" spans="1:7" x14ac:dyDescent="0.2">
      <c r="A130" s="279" t="s">
        <v>514</v>
      </c>
      <c r="B130" s="788">
        <v>770</v>
      </c>
      <c r="C130" s="1033" t="s">
        <v>1165</v>
      </c>
      <c r="D130" s="787">
        <v>3100</v>
      </c>
      <c r="E130" s="1033" t="s">
        <v>1455</v>
      </c>
      <c r="F130" s="788">
        <v>770</v>
      </c>
      <c r="G130" s="1110" t="s">
        <v>1165</v>
      </c>
    </row>
    <row customHeight="1" ht="11.25" r="131" spans="1:7" x14ac:dyDescent="0.2">
      <c r="A131" s="279" t="s">
        <v>515</v>
      </c>
      <c r="B131" s="788">
        <v>910</v>
      </c>
      <c r="C131" s="1033" t="s">
        <v>1456</v>
      </c>
      <c r="D131" s="787">
        <v>910</v>
      </c>
      <c r="E131" s="1033" t="s">
        <v>1456</v>
      </c>
      <c r="F131" s="788">
        <v>3000</v>
      </c>
      <c r="G131" s="1110" t="s">
        <v>1454</v>
      </c>
    </row>
    <row customHeight="1" ht="11.25" r="132" spans="1:7" x14ac:dyDescent="0.2">
      <c r="A132" s="279" t="s">
        <v>516</v>
      </c>
      <c r="B132" s="788">
        <v>1800</v>
      </c>
      <c r="C132" s="1033" t="s">
        <v>1455</v>
      </c>
      <c r="D132" s="787">
        <v>1800</v>
      </c>
      <c r="E132" s="1033" t="s">
        <v>1455</v>
      </c>
      <c r="F132" s="788">
        <v>3400</v>
      </c>
      <c r="G132" s="1110" t="s">
        <v>1454</v>
      </c>
    </row>
    <row customHeight="1" ht="11.25" r="133" spans="1:7" x14ac:dyDescent="0.2">
      <c r="A133" s="279" t="s">
        <v>124</v>
      </c>
      <c r="B133" s="788">
        <v>11</v>
      </c>
      <c r="C133" s="1033" t="s">
        <v>1165</v>
      </c>
      <c r="D133" s="787">
        <v>11</v>
      </c>
      <c r="E133" s="1033" t="s">
        <v>1456</v>
      </c>
      <c r="F133" s="788">
        <v>11</v>
      </c>
      <c r="G133" s="1110" t="s">
        <v>1165</v>
      </c>
    </row>
    <row customHeight="1" ht="11.25" r="134" spans="1:7" x14ac:dyDescent="0.2">
      <c r="A134" s="279" t="s">
        <v>125</v>
      </c>
      <c r="B134" s="788">
        <v>1200</v>
      </c>
      <c r="C134" s="1033" t="s">
        <v>1456</v>
      </c>
      <c r="D134" s="787">
        <v>1200</v>
      </c>
      <c r="E134" s="1033" t="s">
        <v>1456</v>
      </c>
      <c r="F134" s="788">
        <v>1880</v>
      </c>
      <c r="G134" s="1110" t="s">
        <v>1457</v>
      </c>
    </row>
    <row customHeight="1" ht="11.25" r="135" spans="1:7" x14ac:dyDescent="0.2">
      <c r="A135" s="279" t="s">
        <v>517</v>
      </c>
      <c r="B135" s="788">
        <v>470</v>
      </c>
      <c r="C135" s="1033" t="s">
        <v>1455</v>
      </c>
      <c r="D135" s="787">
        <v>470</v>
      </c>
      <c r="E135" s="1033" t="s">
        <v>1455</v>
      </c>
      <c r="F135" s="788">
        <v>710</v>
      </c>
      <c r="G135" s="1110" t="s">
        <v>1454</v>
      </c>
    </row>
    <row customHeight="1" ht="11.25" r="136" spans="1:7" x14ac:dyDescent="0.2">
      <c r="A136" s="279" t="s">
        <v>380</v>
      </c>
      <c r="B136" s="788">
        <v>2100</v>
      </c>
      <c r="C136" s="1033" t="s">
        <v>1454</v>
      </c>
      <c r="D136" s="787">
        <v>5800</v>
      </c>
      <c r="E136" s="1033" t="s">
        <v>1455</v>
      </c>
      <c r="F136" s="788">
        <v>2100</v>
      </c>
      <c r="G136" s="1110" t="s">
        <v>1454</v>
      </c>
    </row>
    <row customHeight="1" ht="11.25" r="137" spans="1:7" x14ac:dyDescent="0.2">
      <c r="A137" s="279" t="s">
        <v>28</v>
      </c>
      <c r="B137" s="788">
        <v>0.21</v>
      </c>
      <c r="C137" s="1033" t="s">
        <v>1454</v>
      </c>
      <c r="D137" s="787">
        <v>0.73</v>
      </c>
      <c r="E137" s="1033" t="s">
        <v>1455</v>
      </c>
      <c r="F137" s="788">
        <v>0.21</v>
      </c>
      <c r="G137" s="1110" t="s">
        <v>1454</v>
      </c>
    </row>
    <row customHeight="1" ht="11.25" r="138" spans="1:7" x14ac:dyDescent="0.2">
      <c r="A138" s="279" t="s">
        <v>66</v>
      </c>
      <c r="B138" s="788">
        <v>5000</v>
      </c>
      <c r="C138" s="1033" t="s">
        <v>817</v>
      </c>
      <c r="D138" s="787">
        <v>5000</v>
      </c>
      <c r="E138" s="1033" t="s">
        <v>817</v>
      </c>
      <c r="F138" s="788">
        <v>5000</v>
      </c>
      <c r="G138" s="1110" t="s">
        <v>817</v>
      </c>
    </row>
    <row customHeight="1" ht="11.25" r="139" spans="1:7" x14ac:dyDescent="0.2">
      <c r="A139" s="279" t="s">
        <v>65</v>
      </c>
      <c r="B139" s="788">
        <v>2500</v>
      </c>
      <c r="C139" s="1033" t="s">
        <v>817</v>
      </c>
      <c r="D139" s="787">
        <v>2500</v>
      </c>
      <c r="E139" s="1033" t="s">
        <v>817</v>
      </c>
      <c r="F139" s="788">
        <v>2500</v>
      </c>
      <c r="G139" s="1110" t="s">
        <v>817</v>
      </c>
    </row>
    <row customHeight="1" ht="11.25" r="140" spans="1:7" x14ac:dyDescent="0.2">
      <c r="A140" s="279" t="s">
        <v>825</v>
      </c>
      <c r="B140" s="788">
        <v>2500</v>
      </c>
      <c r="C140" s="1033" t="s">
        <v>817</v>
      </c>
      <c r="D140" s="787">
        <v>2500</v>
      </c>
      <c r="E140" s="1033" t="s">
        <v>817</v>
      </c>
      <c r="F140" s="788">
        <v>2500</v>
      </c>
      <c r="G140" s="1110" t="s">
        <v>817</v>
      </c>
    </row>
    <row customHeight="1" ht="11.25" r="141" spans="1:7" x14ac:dyDescent="0.2">
      <c r="A141" s="279" t="s">
        <v>868</v>
      </c>
      <c r="B141" s="788">
        <v>420</v>
      </c>
      <c r="C141" s="1033" t="s">
        <v>1456</v>
      </c>
      <c r="D141" s="787">
        <v>420</v>
      </c>
      <c r="E141" s="1033" t="s">
        <v>1456</v>
      </c>
      <c r="F141" s="788">
        <v>700</v>
      </c>
      <c r="G141" s="1110" t="s">
        <v>1457</v>
      </c>
    </row>
    <row customHeight="1" ht="11.25" r="142" spans="1:7" x14ac:dyDescent="0.2">
      <c r="A142" s="279" t="s">
        <v>869</v>
      </c>
      <c r="B142" s="788">
        <v>6000</v>
      </c>
      <c r="C142" s="1033" t="s">
        <v>1455</v>
      </c>
      <c r="D142" s="787">
        <v>6000</v>
      </c>
      <c r="E142" s="1033" t="s">
        <v>1455</v>
      </c>
      <c r="F142" s="788">
        <v>10400</v>
      </c>
      <c r="G142" s="1110" t="s">
        <v>1454</v>
      </c>
    </row>
    <row customHeight="1" ht="11.25" r="143" spans="1:7" x14ac:dyDescent="0.2">
      <c r="A143" s="279" t="s">
        <v>518</v>
      </c>
      <c r="B143" s="788">
        <v>5200</v>
      </c>
      <c r="C143" s="1033" t="s">
        <v>1457</v>
      </c>
      <c r="D143" s="787">
        <v>6000</v>
      </c>
      <c r="E143" s="1033" t="s">
        <v>1455</v>
      </c>
      <c r="F143" s="788">
        <v>5200</v>
      </c>
      <c r="G143" s="1110" t="s">
        <v>1457</v>
      </c>
    </row>
    <row customHeight="1" ht="11.25" r="144" spans="1:7" x14ac:dyDescent="0.2">
      <c r="A144" s="279" t="s">
        <v>519</v>
      </c>
      <c r="B144" s="788">
        <v>700</v>
      </c>
      <c r="C144" s="1033" t="s">
        <v>1454</v>
      </c>
      <c r="D144" s="787">
        <v>15000</v>
      </c>
      <c r="E144" s="1033" t="s">
        <v>1455</v>
      </c>
      <c r="F144" s="788">
        <v>700</v>
      </c>
      <c r="G144" s="1110" t="s">
        <v>1454</v>
      </c>
    </row>
    <row customHeight="1" ht="11.25" r="145" spans="1:7" x14ac:dyDescent="0.2">
      <c r="A145" s="279" t="s">
        <v>520</v>
      </c>
      <c r="B145" s="788">
        <v>17</v>
      </c>
      <c r="C145" s="1033" t="s">
        <v>1456</v>
      </c>
      <c r="D145" s="787">
        <v>17</v>
      </c>
      <c r="E145" s="1033" t="s">
        <v>1456</v>
      </c>
      <c r="F145" s="788">
        <v>259</v>
      </c>
      <c r="G145" s="1110" t="s">
        <v>1457</v>
      </c>
    </row>
    <row customHeight="1" ht="11.25" r="146" spans="1:7" x14ac:dyDescent="0.2">
      <c r="A146" s="279" t="s">
        <v>521</v>
      </c>
      <c r="B146" s="788">
        <v>39</v>
      </c>
      <c r="C146" s="1033" t="s">
        <v>1165</v>
      </c>
      <c r="D146" s="787">
        <v>39</v>
      </c>
      <c r="E146" s="1033" t="s">
        <v>1456</v>
      </c>
      <c r="F146" s="788">
        <v>39</v>
      </c>
      <c r="G146" s="1110" t="s">
        <v>1165</v>
      </c>
    </row>
    <row customHeight="1" ht="11.25" r="147" spans="1:7" x14ac:dyDescent="0.2">
      <c r="A147" s="305" t="s">
        <v>126</v>
      </c>
      <c r="B147" s="788">
        <v>686</v>
      </c>
      <c r="C147" s="1033" t="s">
        <v>812</v>
      </c>
      <c r="D147" s="787">
        <v>686</v>
      </c>
      <c r="E147" s="1033" t="s">
        <v>812</v>
      </c>
      <c r="F147" s="788">
        <v>686</v>
      </c>
      <c r="G147" s="1110" t="s">
        <v>812</v>
      </c>
    </row>
    <row customHeight="1" ht="11.25" r="148" spans="1:7" x14ac:dyDescent="0.2">
      <c r="A148" s="279" t="s">
        <v>127</v>
      </c>
      <c r="B148" s="788">
        <v>270</v>
      </c>
      <c r="C148" s="1033" t="s">
        <v>1165</v>
      </c>
      <c r="D148" s="787">
        <v>270</v>
      </c>
      <c r="E148" s="1033" t="s">
        <v>1456</v>
      </c>
      <c r="F148" s="788">
        <v>270</v>
      </c>
      <c r="G148" s="1110" t="s">
        <v>1165</v>
      </c>
    </row>
    <row customHeight="1" ht="11.25" r="149" spans="1:7" x14ac:dyDescent="0.2">
      <c r="A149" s="279" t="s">
        <v>128</v>
      </c>
      <c r="B149" s="788">
        <v>140</v>
      </c>
      <c r="C149" s="1033" t="s">
        <v>1191</v>
      </c>
      <c r="D149" s="787">
        <v>140</v>
      </c>
      <c r="E149" s="1033" t="s">
        <v>1191</v>
      </c>
      <c r="F149" s="788">
        <v>140</v>
      </c>
      <c r="G149" s="1110" t="s">
        <v>1191</v>
      </c>
    </row>
    <row customHeight="1" ht="11.25" r="150" spans="1:7" x14ac:dyDescent="0.2">
      <c r="A150" s="279" t="s">
        <v>129</v>
      </c>
      <c r="B150" s="788">
        <v>0.61927383780115375</v>
      </c>
      <c r="C150" s="1033" t="s">
        <v>1452</v>
      </c>
      <c r="D150" s="787">
        <v>0.61927383780115375</v>
      </c>
      <c r="E150" s="1033" t="s">
        <v>1452</v>
      </c>
      <c r="F150" s="788">
        <v>0.61927383780115375</v>
      </c>
      <c r="G150" s="1110" t="s">
        <v>1452</v>
      </c>
    </row>
    <row customHeight="1" ht="11.25" r="151" spans="1:7" x14ac:dyDescent="0.2">
      <c r="A151" s="279" t="s">
        <v>643</v>
      </c>
      <c r="B151" s="788">
        <v>20.5</v>
      </c>
      <c r="C151" s="1033" t="s">
        <v>1165</v>
      </c>
      <c r="D151" s="787">
        <v>20.5</v>
      </c>
      <c r="E151" s="1033" t="s">
        <v>1456</v>
      </c>
      <c r="F151" s="788">
        <v>20.5</v>
      </c>
      <c r="G151" s="1110" t="s">
        <v>1165</v>
      </c>
    </row>
    <row customHeight="1" ht="11.25" r="152" spans="1:7" x14ac:dyDescent="0.2">
      <c r="A152" s="279" t="s">
        <v>999</v>
      </c>
      <c r="B152" s="788">
        <v>27</v>
      </c>
      <c r="C152" s="1033" t="s">
        <v>1456</v>
      </c>
      <c r="D152" s="787">
        <v>27</v>
      </c>
      <c r="E152" s="1033" t="s">
        <v>1456</v>
      </c>
      <c r="F152" s="788">
        <v>30</v>
      </c>
      <c r="G152" s="1110" t="s">
        <v>1457</v>
      </c>
    </row>
    <row customHeight="1" ht="11.25" r="153" spans="1:7" x14ac:dyDescent="0.2">
      <c r="A153" s="279" t="s">
        <v>644</v>
      </c>
      <c r="B153" s="788">
        <v>40.109890109890109</v>
      </c>
      <c r="C153" s="1033" t="s">
        <v>1452</v>
      </c>
      <c r="D153" s="787">
        <v>40.109890109890109</v>
      </c>
      <c r="E153" s="1033" t="s">
        <v>1452</v>
      </c>
      <c r="F153" s="788">
        <v>40.109890109890109</v>
      </c>
      <c r="G153" s="1110" t="s">
        <v>1452</v>
      </c>
    </row>
    <row customHeight="1" ht="11.25" r="154" spans="1:7" x14ac:dyDescent="0.2">
      <c r="A154" s="279" t="s">
        <v>646</v>
      </c>
      <c r="B154" s="788">
        <v>210</v>
      </c>
      <c r="C154" s="1033" t="s">
        <v>1456</v>
      </c>
      <c r="D154" s="787">
        <v>210</v>
      </c>
      <c r="E154" s="1033" t="s">
        <v>1456</v>
      </c>
      <c r="F154" s="788">
        <v>570</v>
      </c>
      <c r="G154" s="1110" t="s">
        <v>1457</v>
      </c>
    </row>
    <row customHeight="1" ht="11.25" r="155" spans="1:7" x14ac:dyDescent="0.2">
      <c r="A155" s="279" t="s">
        <v>522</v>
      </c>
      <c r="B155" s="788">
        <v>90</v>
      </c>
      <c r="C155" s="1033" t="s">
        <v>1457</v>
      </c>
      <c r="D155" s="787">
        <v>120</v>
      </c>
      <c r="E155" s="1033" t="s">
        <v>1456</v>
      </c>
      <c r="F155" s="788">
        <v>90</v>
      </c>
      <c r="G155" s="1110" t="s">
        <v>1457</v>
      </c>
    </row>
    <row customHeight="1" ht="11.25" r="156" spans="1:7" x14ac:dyDescent="0.2">
      <c r="A156" s="279" t="s">
        <v>523</v>
      </c>
      <c r="B156" s="788">
        <v>8400</v>
      </c>
      <c r="C156" s="1033" t="s">
        <v>815</v>
      </c>
      <c r="D156" s="787">
        <v>8400</v>
      </c>
      <c r="E156" s="1033" t="s">
        <v>1456</v>
      </c>
      <c r="F156" s="788">
        <v>8400</v>
      </c>
      <c r="G156" s="1110" t="s">
        <v>815</v>
      </c>
    </row>
    <row customHeight="1" ht="11.25" r="157" spans="1:7" x14ac:dyDescent="0.2">
      <c r="A157" s="279" t="s">
        <v>524</v>
      </c>
      <c r="B157" s="788">
        <v>230</v>
      </c>
      <c r="C157" s="1033" t="s">
        <v>1457</v>
      </c>
      <c r="D157" s="787">
        <v>240</v>
      </c>
      <c r="E157" s="1033" t="s">
        <v>1456</v>
      </c>
      <c r="F157" s="788">
        <v>230</v>
      </c>
      <c r="G157" s="1110" t="s">
        <v>1457</v>
      </c>
    </row>
    <row customHeight="1" ht="11.25" r="158" spans="1:7" thickBot="1" x14ac:dyDescent="0.25">
      <c r="A158" s="281" t="s">
        <v>525</v>
      </c>
      <c r="B158" s="795">
        <v>22</v>
      </c>
      <c r="C158" s="1034" t="s">
        <v>1455</v>
      </c>
      <c r="D158" s="961">
        <v>22</v>
      </c>
      <c r="E158" s="1034" t="s">
        <v>1455</v>
      </c>
      <c r="F158" s="795">
        <v>95</v>
      </c>
      <c r="G158" s="1111" t="s">
        <v>1454</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tsXNmll0ex9OY6+O69M/ihig1C9U+m+a6aukXMlqniteCy1tgnjHxrs8Lx7j5iFPRcIyYM1UaBvOZFU+frSSMw==" objects="1" saltValue="/5/I58itIXoYffRLv5vJxQ==" scenarios="1" sheet="1" spinCount="100000"/>
  <mergeCells count="1">
    <mergeCell ref="A3:A4"/>
  </mergeCells>
  <phoneticPr fontId="17" type="noConversion"/>
  <printOptions horizontalCentered="1"/>
  <pageMargins bottom="1" footer="0.5" header="0.5" left="0.75" right="0.75" top="0.57999999999999996"/>
  <pageSetup fitToHeight="4" orientation="landscape" r:id="rId1" scale="84"/>
  <headerFooter alignWithMargins="0">
    <oddFooter><![CDATA[&LHawai'i DOH
Summer 2016 (rev Nov 2016)&CPage &P of &N&R&A]]></oddFooter>
  </headerFooter>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2"/>
  <sheetViews>
    <sheetView workbookViewId="0" zoomScaleNormal="100">
      <pane activePane="bottomLeft" topLeftCell="A5" ySplit="1872"/>
      <selection sqref="A1:XFD1048576"/>
      <selection activeCell="A5" pane="bottomLeft" sqref="A5"/>
    </sheetView>
  </sheetViews>
  <sheetFormatPr defaultColWidth="9.109375" defaultRowHeight="13.2" x14ac:dyDescent="0.25"/>
  <cols>
    <col min="1" max="1" customWidth="true" style="280" width="40.6640625" collapsed="false"/>
    <col min="2" max="4" customWidth="true" style="771" width="12.6640625" collapsed="false"/>
    <col min="5" max="5" customWidth="true" style="771" width="13.33203125" collapsed="false"/>
    <col min="6" max="6" style="297" width="9.109375" collapsed="false"/>
    <col min="7" max="16384" style="280" width="9.109375" collapsed="false"/>
  </cols>
  <sheetData>
    <row customFormat="1" ht="31.2" r="1" s="275" spans="1:6" x14ac:dyDescent="0.3">
      <c r="A1" s="1067" t="s">
        <v>164</v>
      </c>
      <c r="B1" s="801"/>
      <c r="C1" s="801"/>
      <c r="D1" s="801"/>
      <c r="E1" s="801"/>
      <c r="F1" s="297"/>
    </row>
    <row customFormat="1" ht="13.8" r="2" s="275" spans="1:6" thickBot="1" x14ac:dyDescent="0.3">
      <c r="A2" s="1003"/>
      <c r="B2" s="604"/>
      <c r="C2" s="604"/>
      <c r="D2" s="604"/>
      <c r="E2" s="604"/>
      <c r="F2" s="297"/>
    </row>
    <row customFormat="1" customHeight="1" ht="23.25" r="3" s="278" spans="1:6" thickTop="1" x14ac:dyDescent="0.25">
      <c r="A3" s="1112"/>
      <c r="B3" s="1007" t="s">
        <v>133</v>
      </c>
      <c r="C3" s="1113"/>
      <c r="D3" s="1114" t="s">
        <v>134</v>
      </c>
      <c r="E3" s="1115"/>
      <c r="F3" s="297"/>
    </row>
    <row customFormat="1" customHeight="1" ht="12.75" r="4" s="278" spans="1:6" thickBot="1" x14ac:dyDescent="0.25">
      <c r="A4" s="1116" t="s">
        <v>654</v>
      </c>
      <c r="B4" s="1011" t="s">
        <v>863</v>
      </c>
      <c r="C4" s="1012" t="s">
        <v>864</v>
      </c>
      <c r="D4" s="1011" t="s">
        <v>863</v>
      </c>
      <c r="E4" s="1013" t="s">
        <v>864</v>
      </c>
    </row>
    <row customFormat="1" customHeight="1" ht="12.75" r="5" s="278" spans="1:6" x14ac:dyDescent="0.2">
      <c r="A5" s="1117" t="s">
        <v>589</v>
      </c>
      <c r="B5" s="836"/>
      <c r="C5" s="756">
        <v>570</v>
      </c>
      <c r="D5" s="787"/>
      <c r="E5" s="757">
        <v>320</v>
      </c>
    </row>
    <row customFormat="1" customHeight="1" ht="12.75" r="6" s="278" spans="1:6" x14ac:dyDescent="0.2">
      <c r="A6" s="789" t="s">
        <v>590</v>
      </c>
      <c r="B6" s="836"/>
      <c r="C6" s="756"/>
      <c r="D6" s="787"/>
      <c r="E6" s="757"/>
    </row>
    <row customFormat="1" customHeight="1" ht="12.75" r="7" s="278" spans="1:6" x14ac:dyDescent="0.2">
      <c r="A7" s="789" t="s">
        <v>591</v>
      </c>
      <c r="B7" s="836"/>
      <c r="C7" s="756"/>
      <c r="D7" s="787"/>
      <c r="E7" s="757"/>
    </row>
    <row customFormat="1" customHeight="1" ht="12.75" r="8" s="278" spans="1:6" x14ac:dyDescent="0.2">
      <c r="A8" s="789" t="s">
        <v>592</v>
      </c>
      <c r="B8" s="836"/>
      <c r="C8" s="756">
        <v>3</v>
      </c>
      <c r="D8" s="787"/>
      <c r="E8" s="757">
        <v>1.3</v>
      </c>
    </row>
    <row customFormat="1" customHeight="1" ht="12.75" r="9" s="278" spans="1:6" x14ac:dyDescent="0.2">
      <c r="A9" s="789" t="s">
        <v>171</v>
      </c>
      <c r="B9" s="1118"/>
      <c r="C9" s="1119"/>
      <c r="D9" s="1120"/>
      <c r="E9" s="1121"/>
    </row>
    <row customFormat="1" customHeight="1" ht="12.75" r="10" s="278" spans="1:6" x14ac:dyDescent="0.2">
      <c r="A10" s="306" t="s">
        <v>172</v>
      </c>
      <c r="B10" s="1118"/>
      <c r="C10" s="1119"/>
      <c r="D10" s="1120"/>
      <c r="E10" s="1121"/>
    </row>
    <row customFormat="1" customHeight="1" ht="12.75" r="11" s="278" spans="1:6" x14ac:dyDescent="0.2">
      <c r="A11" s="789" t="s">
        <v>103</v>
      </c>
      <c r="B11" s="1118"/>
      <c r="C11" s="1119"/>
      <c r="D11" s="1120"/>
      <c r="E11" s="1121"/>
    </row>
    <row customFormat="1" customHeight="1" ht="12.75" r="12" s="278" spans="1:6" x14ac:dyDescent="0.2">
      <c r="A12" s="789" t="s">
        <v>593</v>
      </c>
      <c r="B12" s="836"/>
      <c r="C12" s="756"/>
      <c r="D12" s="787"/>
      <c r="E12" s="757"/>
    </row>
    <row customFormat="1" customHeight="1" ht="12.75" r="13" s="278" spans="1:6" x14ac:dyDescent="0.2">
      <c r="A13" s="789" t="s">
        <v>594</v>
      </c>
      <c r="B13" s="836"/>
      <c r="C13" s="756">
        <v>3000</v>
      </c>
      <c r="D13" s="787"/>
      <c r="E13" s="757"/>
    </row>
    <row customFormat="1" customHeight="1" ht="12.75" r="14" s="278" spans="1:6" x14ac:dyDescent="0.2">
      <c r="A14" s="789" t="s">
        <v>731</v>
      </c>
      <c r="B14" s="836">
        <v>190</v>
      </c>
      <c r="C14" s="756">
        <v>360</v>
      </c>
      <c r="D14" s="787">
        <v>36</v>
      </c>
      <c r="E14" s="757">
        <v>69</v>
      </c>
    </row>
    <row customFormat="1" customHeight="1" ht="12.75" r="15" s="278" spans="1:6" x14ac:dyDescent="0.2">
      <c r="A15" s="789" t="s">
        <v>104</v>
      </c>
      <c r="B15" s="1118"/>
      <c r="C15" s="1119"/>
      <c r="D15" s="1120"/>
      <c r="E15" s="1121"/>
    </row>
    <row customFormat="1" customHeight="1" ht="12.75" r="16" s="278" spans="1:6" x14ac:dyDescent="0.2">
      <c r="A16" s="789" t="s">
        <v>732</v>
      </c>
      <c r="B16" s="836"/>
      <c r="C16" s="756"/>
      <c r="D16" s="787"/>
      <c r="E16" s="757"/>
    </row>
    <row customFormat="1" customHeight="1" ht="12.75" r="17" s="278" spans="1:5" x14ac:dyDescent="0.2">
      <c r="A17" s="279" t="s">
        <v>1245</v>
      </c>
      <c r="B17" s="787"/>
      <c r="C17" s="756"/>
      <c r="D17" s="787"/>
      <c r="E17" s="757"/>
    </row>
    <row customFormat="1" customHeight="1" ht="12.75" r="18" s="278" spans="1:5" x14ac:dyDescent="0.2">
      <c r="A18" s="789" t="s">
        <v>733</v>
      </c>
      <c r="B18" s="836"/>
      <c r="C18" s="756">
        <v>1800</v>
      </c>
      <c r="D18" s="787"/>
      <c r="E18" s="757">
        <v>1700</v>
      </c>
    </row>
    <row customFormat="1" customHeight="1" ht="12.75" r="19" s="278" spans="1:5" x14ac:dyDescent="0.2">
      <c r="A19" s="789" t="s">
        <v>734</v>
      </c>
      <c r="B19" s="836"/>
      <c r="C19" s="756"/>
      <c r="D19" s="787"/>
      <c r="E19" s="757"/>
    </row>
    <row customFormat="1" customHeight="1" ht="12.75" r="20" s="278" spans="1:5" x14ac:dyDescent="0.2">
      <c r="A20" s="789" t="s">
        <v>735</v>
      </c>
      <c r="B20" s="836"/>
      <c r="C20" s="756"/>
      <c r="D20" s="787"/>
      <c r="E20" s="757"/>
    </row>
    <row customFormat="1" customHeight="1" ht="12.75" r="21" s="278" spans="1:5" x14ac:dyDescent="0.2">
      <c r="A21" s="789" t="s">
        <v>736</v>
      </c>
      <c r="B21" s="836"/>
      <c r="C21" s="756"/>
      <c r="D21" s="787"/>
      <c r="E21" s="757"/>
    </row>
    <row customFormat="1" customHeight="1" ht="12.75" r="22" s="278" spans="1:5" x14ac:dyDescent="0.2">
      <c r="A22" s="789" t="s">
        <v>737</v>
      </c>
      <c r="B22" s="836"/>
      <c r="C22" s="756"/>
      <c r="D22" s="787"/>
      <c r="E22" s="757"/>
    </row>
    <row customFormat="1" customHeight="1" ht="12.75" r="23" s="278" spans="1:5" x14ac:dyDescent="0.2">
      <c r="A23" s="789" t="s">
        <v>738</v>
      </c>
      <c r="B23" s="836"/>
      <c r="C23" s="756"/>
      <c r="D23" s="787"/>
      <c r="E23" s="757"/>
    </row>
    <row customFormat="1" customHeight="1" ht="12.75" r="24" s="278" spans="1:5" x14ac:dyDescent="0.2">
      <c r="A24" s="789" t="s">
        <v>136</v>
      </c>
      <c r="B24" s="836"/>
      <c r="C24" s="756">
        <v>43</v>
      </c>
      <c r="D24" s="787"/>
      <c r="E24" s="757"/>
    </row>
    <row customFormat="1" customHeight="1" ht="12.75" r="25" s="278" spans="1:5" x14ac:dyDescent="0.2">
      <c r="A25" s="789" t="s">
        <v>243</v>
      </c>
      <c r="B25" s="836"/>
      <c r="C25" s="756"/>
      <c r="D25" s="787"/>
      <c r="E25" s="757"/>
    </row>
    <row customFormat="1" customHeight="1" ht="12.75" r="26" s="278" spans="1:5" x14ac:dyDescent="0.2">
      <c r="A26" s="789" t="s">
        <v>137</v>
      </c>
      <c r="B26" s="836"/>
      <c r="C26" s="756"/>
      <c r="D26" s="787"/>
      <c r="E26" s="757"/>
    </row>
    <row customFormat="1" customHeight="1" ht="12.75" r="27" s="278" spans="1:5" x14ac:dyDescent="0.2">
      <c r="A27" s="789" t="s">
        <v>1177</v>
      </c>
      <c r="B27" s="836"/>
      <c r="C27" s="756"/>
      <c r="D27" s="787"/>
      <c r="E27" s="757"/>
    </row>
    <row customFormat="1" customHeight="1" ht="12.75" r="28" s="278" spans="1:5" x14ac:dyDescent="0.2">
      <c r="A28" s="789" t="s">
        <v>138</v>
      </c>
      <c r="B28" s="836"/>
      <c r="C28" s="756"/>
      <c r="D28" s="787"/>
      <c r="E28" s="757"/>
    </row>
    <row customFormat="1" customHeight="1" ht="12.75" r="29" s="278" spans="1:5" x14ac:dyDescent="0.2">
      <c r="A29" s="789" t="s">
        <v>139</v>
      </c>
      <c r="B29" s="836"/>
      <c r="C29" s="756"/>
      <c r="D29" s="787"/>
      <c r="E29" s="757"/>
    </row>
    <row customFormat="1" customHeight="1" ht="12.75" r="30" s="278" spans="1:5" x14ac:dyDescent="0.2">
      <c r="A30" s="789" t="s">
        <v>140</v>
      </c>
      <c r="B30" s="836"/>
      <c r="C30" s="756"/>
      <c r="D30" s="787"/>
      <c r="E30" s="757"/>
    </row>
    <row customFormat="1" customHeight="1" ht="12.75" r="31" s="278" spans="1:5" x14ac:dyDescent="0.2">
      <c r="A31" s="789" t="s">
        <v>141</v>
      </c>
      <c r="B31" s="836"/>
      <c r="C31" s="756"/>
      <c r="D31" s="787"/>
      <c r="E31" s="757"/>
    </row>
    <row customFormat="1" customHeight="1" ht="12.75" r="32" s="278" spans="1:5" x14ac:dyDescent="0.2">
      <c r="A32" s="789" t="s">
        <v>142</v>
      </c>
      <c r="B32" s="836"/>
      <c r="C32" s="756"/>
      <c r="D32" s="787"/>
      <c r="E32" s="757"/>
    </row>
    <row customFormat="1" customHeight="1" ht="12.75" r="33" s="278" spans="1:6" x14ac:dyDescent="0.2">
      <c r="A33" s="789" t="s">
        <v>143</v>
      </c>
      <c r="B33" s="836">
        <v>3</v>
      </c>
      <c r="C33" s="756">
        <v>3</v>
      </c>
      <c r="D33" s="787">
        <v>9.3000000000000007</v>
      </c>
      <c r="E33" s="757">
        <v>43</v>
      </c>
    </row>
    <row customFormat="1" customHeight="1" ht="12.75" r="34" s="278" spans="1:6" x14ac:dyDescent="0.2">
      <c r="A34" s="789" t="s">
        <v>144</v>
      </c>
      <c r="B34" s="836"/>
      <c r="C34" s="756">
        <v>12000</v>
      </c>
      <c r="D34" s="787"/>
      <c r="E34" s="757">
        <v>16000</v>
      </c>
    </row>
    <row customFormat="1" customHeight="1" ht="12.75" r="35" s="278" spans="1:6" x14ac:dyDescent="0.2">
      <c r="A35" s="789" t="s">
        <v>655</v>
      </c>
      <c r="B35" s="836">
        <v>4.3E-3</v>
      </c>
      <c r="C35" s="756">
        <v>2.4</v>
      </c>
      <c r="D35" s="787">
        <v>4.0000000000000001E-3</v>
      </c>
      <c r="E35" s="757">
        <v>0.09</v>
      </c>
    </row>
    <row customFormat="1" customHeight="1" ht="12.75" r="36" s="278" spans="1:6" x14ac:dyDescent="0.2">
      <c r="A36" s="789" t="s">
        <v>145</v>
      </c>
      <c r="B36" s="836"/>
      <c r="C36" s="756"/>
      <c r="D36" s="787"/>
      <c r="E36" s="757"/>
    </row>
    <row customFormat="1" customHeight="1" ht="12.75" r="37" s="278" spans="1:6" x14ac:dyDescent="0.2">
      <c r="A37" s="789" t="s">
        <v>146</v>
      </c>
      <c r="B37" s="836"/>
      <c r="C37" s="756"/>
      <c r="D37" s="787"/>
      <c r="E37" s="757"/>
    </row>
    <row customHeight="1" ht="11.25" r="38" spans="1:6" x14ac:dyDescent="0.2">
      <c r="A38" s="789" t="s">
        <v>829</v>
      </c>
      <c r="B38" s="836"/>
      <c r="C38" s="756"/>
      <c r="D38" s="787"/>
      <c r="E38" s="757"/>
      <c r="F38" s="280"/>
    </row>
    <row customHeight="1" ht="11.25" r="39" spans="1:6" x14ac:dyDescent="0.2">
      <c r="A39" s="789" t="s">
        <v>147</v>
      </c>
      <c r="B39" s="836"/>
      <c r="C39" s="756">
        <v>9600</v>
      </c>
      <c r="D39" s="787"/>
      <c r="E39" s="757"/>
      <c r="F39" s="280"/>
    </row>
    <row customHeight="1" ht="11.25" r="40" spans="1:6" x14ac:dyDescent="0.2">
      <c r="A40" s="789" t="s">
        <v>830</v>
      </c>
      <c r="B40" s="836"/>
      <c r="C40" s="756"/>
      <c r="D40" s="787"/>
      <c r="E40" s="757"/>
      <c r="F40" s="280"/>
    </row>
    <row customHeight="1" ht="11.25" r="41" spans="1:6" x14ac:dyDescent="0.2">
      <c r="A41" s="789" t="s">
        <v>148</v>
      </c>
      <c r="B41" s="836"/>
      <c r="C41" s="756">
        <v>1400</v>
      </c>
      <c r="D41" s="787"/>
      <c r="E41" s="757"/>
      <c r="F41" s="280"/>
    </row>
    <row customHeight="1" ht="11.25" r="42" spans="1:6" x14ac:dyDescent="0.2">
      <c r="A42" s="789" t="s">
        <v>653</v>
      </c>
      <c r="B42" s="836"/>
      <c r="C42" s="756"/>
      <c r="D42" s="787"/>
      <c r="E42" s="757"/>
      <c r="F42" s="280"/>
    </row>
    <row customHeight="1" ht="11.25" r="43" spans="1:6" x14ac:dyDescent="0.2">
      <c r="A43" s="789" t="s">
        <v>827</v>
      </c>
      <c r="B43" s="836"/>
      <c r="C43" s="756"/>
      <c r="D43" s="787"/>
      <c r="E43" s="757"/>
      <c r="F43" s="280"/>
    </row>
    <row customHeight="1" ht="11.25" r="44" spans="1:6" x14ac:dyDescent="0.2">
      <c r="A44" s="789" t="s">
        <v>828</v>
      </c>
      <c r="B44" s="836">
        <v>11</v>
      </c>
      <c r="C44" s="756">
        <v>16</v>
      </c>
      <c r="D44" s="787">
        <v>50</v>
      </c>
      <c r="E44" s="757">
        <v>1100</v>
      </c>
      <c r="F44" s="280"/>
    </row>
    <row customHeight="1" ht="11.25" r="45" spans="1:6" x14ac:dyDescent="0.2">
      <c r="A45" s="789" t="s">
        <v>149</v>
      </c>
      <c r="B45" s="836"/>
      <c r="C45" s="756"/>
      <c r="D45" s="787"/>
      <c r="E45" s="757"/>
      <c r="F45" s="280"/>
    </row>
    <row customHeight="1" ht="11.25" r="46" spans="1:6" x14ac:dyDescent="0.2">
      <c r="A46" s="789" t="s">
        <v>150</v>
      </c>
      <c r="B46" s="836"/>
      <c r="C46" s="756"/>
      <c r="D46" s="787"/>
      <c r="E46" s="757"/>
      <c r="F46" s="280"/>
    </row>
    <row customHeight="1" ht="11.25" r="47" spans="1:6" x14ac:dyDescent="0.2">
      <c r="A47" s="789" t="s">
        <v>151</v>
      </c>
      <c r="B47" s="836">
        <v>6</v>
      </c>
      <c r="C47" s="756">
        <v>6</v>
      </c>
      <c r="D47" s="787">
        <v>2.9</v>
      </c>
      <c r="E47" s="757">
        <v>2.9</v>
      </c>
      <c r="F47" s="280"/>
    </row>
    <row customHeight="1" ht="11.25" r="48" spans="1:6" x14ac:dyDescent="0.2">
      <c r="A48" s="789" t="s">
        <v>152</v>
      </c>
      <c r="B48" s="836">
        <v>5.2</v>
      </c>
      <c r="C48" s="756">
        <v>22</v>
      </c>
      <c r="D48" s="787">
        <v>1</v>
      </c>
      <c r="E48" s="757">
        <v>1</v>
      </c>
      <c r="F48" s="280"/>
    </row>
    <row customHeight="1" ht="11.25" r="49" spans="1:6" x14ac:dyDescent="0.2">
      <c r="A49" s="789" t="s">
        <v>105</v>
      </c>
      <c r="B49" s="1118"/>
      <c r="C49" s="1119"/>
      <c r="D49" s="1120"/>
      <c r="E49" s="1121"/>
      <c r="F49" s="280"/>
    </row>
    <row customHeight="1" ht="11.25" r="50" spans="1:6" x14ac:dyDescent="0.2">
      <c r="A50" s="789" t="s">
        <v>106</v>
      </c>
      <c r="B50" s="1118"/>
      <c r="C50" s="1119"/>
      <c r="D50" s="1120"/>
      <c r="E50" s="1121"/>
      <c r="F50" s="280"/>
    </row>
    <row customHeight="1" ht="11.25" r="51" spans="1:6" x14ac:dyDescent="0.2">
      <c r="A51" s="789" t="s">
        <v>153</v>
      </c>
      <c r="B51" s="836"/>
      <c r="C51" s="756"/>
      <c r="D51" s="787"/>
      <c r="E51" s="757"/>
      <c r="F51" s="280"/>
    </row>
    <row customHeight="1" ht="11.25" r="52" spans="1:6" x14ac:dyDescent="0.2">
      <c r="A52" s="789" t="s">
        <v>86</v>
      </c>
      <c r="B52" s="836"/>
      <c r="C52" s="756"/>
      <c r="D52" s="787"/>
      <c r="E52" s="757"/>
      <c r="F52" s="280"/>
    </row>
    <row customHeight="1" ht="11.25" r="53" spans="1:6" x14ac:dyDescent="0.2">
      <c r="A53" s="789" t="s">
        <v>154</v>
      </c>
      <c r="B53" s="836"/>
      <c r="C53" s="756"/>
      <c r="D53" s="787"/>
      <c r="E53" s="757"/>
      <c r="F53" s="280"/>
    </row>
    <row customHeight="1" ht="11.25" r="54" spans="1:6" x14ac:dyDescent="0.2">
      <c r="A54" s="789" t="s">
        <v>528</v>
      </c>
      <c r="B54" s="836"/>
      <c r="C54" s="756"/>
      <c r="D54" s="787"/>
      <c r="E54" s="757"/>
      <c r="F54" s="280"/>
    </row>
    <row customHeight="1" ht="11.25" r="55" spans="1:6" x14ac:dyDescent="0.2">
      <c r="A55" s="789" t="s">
        <v>155</v>
      </c>
      <c r="B55" s="836"/>
      <c r="C55" s="756">
        <v>370</v>
      </c>
      <c r="D55" s="787"/>
      <c r="E55" s="757">
        <v>660</v>
      </c>
      <c r="F55" s="280"/>
    </row>
    <row customHeight="1" ht="11.25" r="56" spans="1:6" x14ac:dyDescent="0.2">
      <c r="A56" s="789" t="s">
        <v>235</v>
      </c>
      <c r="B56" s="836"/>
      <c r="C56" s="756">
        <v>370</v>
      </c>
      <c r="D56" s="787"/>
      <c r="E56" s="757">
        <v>660</v>
      </c>
      <c r="F56" s="280"/>
    </row>
    <row customHeight="1" ht="11.25" r="57" spans="1:6" x14ac:dyDescent="0.2">
      <c r="A57" s="789" t="s">
        <v>236</v>
      </c>
      <c r="B57" s="836"/>
      <c r="C57" s="756">
        <v>370</v>
      </c>
      <c r="D57" s="787"/>
      <c r="E57" s="757">
        <v>660</v>
      </c>
      <c r="F57" s="280"/>
    </row>
    <row customHeight="1" ht="11.25" r="58" spans="1:6" x14ac:dyDescent="0.2">
      <c r="A58" s="789" t="s">
        <v>237</v>
      </c>
      <c r="B58" s="836"/>
      <c r="C58" s="756"/>
      <c r="D58" s="787"/>
      <c r="E58" s="757"/>
      <c r="F58" s="280"/>
    </row>
    <row customHeight="1" ht="11.25" r="59" spans="1:6" x14ac:dyDescent="0.2">
      <c r="A59" s="789" t="s">
        <v>375</v>
      </c>
      <c r="B59" s="836"/>
      <c r="C59" s="756"/>
      <c r="D59" s="787"/>
      <c r="E59" s="757"/>
      <c r="F59" s="280"/>
    </row>
    <row customHeight="1" ht="11.25" r="60" spans="1:6" x14ac:dyDescent="0.2">
      <c r="A60" s="789" t="s">
        <v>376</v>
      </c>
      <c r="B60" s="836"/>
      <c r="C60" s="756"/>
      <c r="D60" s="787"/>
      <c r="E60" s="757"/>
      <c r="F60" s="280"/>
    </row>
    <row customHeight="1" ht="11.25" r="61" spans="1:6" x14ac:dyDescent="0.2">
      <c r="A61" s="789" t="s">
        <v>377</v>
      </c>
      <c r="B61" s="836">
        <v>1E-3</v>
      </c>
      <c r="C61" s="756">
        <v>1.1000000000000001</v>
      </c>
      <c r="D61" s="787">
        <v>1E-3</v>
      </c>
      <c r="E61" s="757">
        <v>1.2999999999999999E-2</v>
      </c>
      <c r="F61" s="280"/>
    </row>
    <row customHeight="1" ht="11.25" r="62" spans="1:6" x14ac:dyDescent="0.2">
      <c r="A62" s="789" t="s">
        <v>244</v>
      </c>
      <c r="B62" s="836"/>
      <c r="C62" s="756"/>
      <c r="D62" s="787"/>
      <c r="E62" s="757"/>
      <c r="F62" s="280"/>
    </row>
    <row customHeight="1" ht="11.25" r="63" spans="1:6" x14ac:dyDescent="0.2">
      <c r="A63" s="789" t="s">
        <v>245</v>
      </c>
      <c r="B63" s="836"/>
      <c r="C63" s="756">
        <v>39000</v>
      </c>
      <c r="D63" s="787"/>
      <c r="E63" s="757">
        <v>38000</v>
      </c>
      <c r="F63" s="280"/>
    </row>
    <row customHeight="1" ht="11.25" r="64" spans="1:6" x14ac:dyDescent="0.2">
      <c r="A64" s="789" t="s">
        <v>307</v>
      </c>
      <c r="B64" s="836"/>
      <c r="C64" s="756">
        <v>3900</v>
      </c>
      <c r="D64" s="787"/>
      <c r="E64" s="757">
        <v>75000</v>
      </c>
      <c r="F64" s="280"/>
    </row>
    <row customHeight="1" ht="11.25" r="65" spans="1:6" x14ac:dyDescent="0.2">
      <c r="A65" s="789" t="s">
        <v>308</v>
      </c>
      <c r="B65" s="836"/>
      <c r="C65" s="756"/>
      <c r="D65" s="787"/>
      <c r="E65" s="757"/>
      <c r="F65" s="280"/>
    </row>
    <row customHeight="1" ht="11.25" r="66" spans="1:6" x14ac:dyDescent="0.2">
      <c r="A66" s="789" t="s">
        <v>238</v>
      </c>
      <c r="B66" s="836"/>
      <c r="C66" s="756"/>
      <c r="D66" s="787"/>
      <c r="E66" s="757"/>
      <c r="F66" s="280"/>
    </row>
    <row customHeight="1" ht="11.25" r="67" spans="1:6" x14ac:dyDescent="0.2">
      <c r="A67" s="789" t="s">
        <v>1002</v>
      </c>
      <c r="B67" s="836"/>
      <c r="C67" s="756">
        <v>670</v>
      </c>
      <c r="D67" s="787"/>
      <c r="E67" s="757"/>
      <c r="F67" s="280"/>
    </row>
    <row customHeight="1" ht="11.25" r="68" spans="1:6" x14ac:dyDescent="0.2">
      <c r="A68" s="789" t="s">
        <v>107</v>
      </c>
      <c r="B68" s="1118"/>
      <c r="C68" s="1119"/>
      <c r="D68" s="1120"/>
      <c r="E68" s="1121"/>
      <c r="F68" s="280"/>
    </row>
    <row customHeight="1" ht="11.25" r="69" spans="1:6" x14ac:dyDescent="0.2">
      <c r="A69" s="789" t="s">
        <v>1003</v>
      </c>
      <c r="B69" s="836"/>
      <c r="C69" s="756">
        <v>7700</v>
      </c>
      <c r="D69" s="787"/>
      <c r="E69" s="757">
        <v>3400</v>
      </c>
      <c r="F69" s="280"/>
    </row>
    <row customHeight="1" ht="11.25" r="70" spans="1:6" x14ac:dyDescent="0.2">
      <c r="A70" s="789" t="s">
        <v>309</v>
      </c>
      <c r="B70" s="836"/>
      <c r="C70" s="756">
        <v>2000</v>
      </c>
      <c r="D70" s="787"/>
      <c r="E70" s="757">
        <v>260</v>
      </c>
      <c r="F70" s="280"/>
    </row>
    <row customHeight="1" ht="11.25" r="71" spans="1:6" x14ac:dyDescent="0.2">
      <c r="A71" s="789" t="s">
        <v>1004</v>
      </c>
      <c r="B71" s="836">
        <v>1.9E-3</v>
      </c>
      <c r="C71" s="756">
        <v>2.5</v>
      </c>
      <c r="D71" s="787">
        <v>1.9E-3</v>
      </c>
      <c r="E71" s="757">
        <v>0.71</v>
      </c>
      <c r="F71" s="280"/>
    </row>
    <row customHeight="1" ht="11.25" r="72" spans="1:6" x14ac:dyDescent="0.2">
      <c r="A72" s="789" t="s">
        <v>1005</v>
      </c>
      <c r="B72" s="836"/>
      <c r="C72" s="756"/>
      <c r="D72" s="787"/>
      <c r="E72" s="757"/>
      <c r="F72" s="280"/>
    </row>
    <row customHeight="1" ht="11.25" r="73" spans="1:6" x14ac:dyDescent="0.2">
      <c r="A73" s="789" t="s">
        <v>1007</v>
      </c>
      <c r="B73" s="836"/>
      <c r="C73" s="756">
        <v>700</v>
      </c>
      <c r="D73" s="787"/>
      <c r="E73" s="757"/>
      <c r="F73" s="280"/>
    </row>
    <row customHeight="1" ht="11.25" r="74" spans="1:6" x14ac:dyDescent="0.2">
      <c r="A74" s="789" t="s">
        <v>1006</v>
      </c>
      <c r="B74" s="836"/>
      <c r="C74" s="756"/>
      <c r="D74" s="787"/>
      <c r="E74" s="757"/>
      <c r="F74" s="280"/>
    </row>
    <row customHeight="1" ht="11.25" r="75" spans="1:6" x14ac:dyDescent="0.2">
      <c r="A75" s="789" t="s">
        <v>108</v>
      </c>
      <c r="B75" s="1118"/>
      <c r="C75" s="1119"/>
      <c r="D75" s="1120"/>
      <c r="E75" s="1121"/>
      <c r="F75" s="280"/>
    </row>
    <row customHeight="1" ht="11.25" r="76" spans="1:6" x14ac:dyDescent="0.2">
      <c r="A76" s="789" t="s">
        <v>310</v>
      </c>
      <c r="B76" s="836"/>
      <c r="C76" s="756"/>
      <c r="D76" s="787"/>
      <c r="E76" s="757"/>
      <c r="F76" s="280"/>
    </row>
    <row customHeight="1" ht="11.25" r="77" spans="1:6" x14ac:dyDescent="0.2">
      <c r="A77" s="789" t="s">
        <v>109</v>
      </c>
      <c r="B77" s="1118"/>
      <c r="C77" s="1119">
        <v>110</v>
      </c>
      <c r="D77" s="1120"/>
      <c r="E77" s="1121">
        <v>200</v>
      </c>
      <c r="F77" s="280"/>
    </row>
    <row customHeight="1" ht="11.25" r="78" spans="1:6" x14ac:dyDescent="0.2">
      <c r="A78" s="789" t="s">
        <v>110</v>
      </c>
      <c r="B78" s="1118"/>
      <c r="C78" s="1119">
        <v>110</v>
      </c>
      <c r="D78" s="1120"/>
      <c r="E78" s="1121">
        <v>200</v>
      </c>
      <c r="F78" s="280"/>
    </row>
    <row customHeight="1" ht="11.25" r="79" spans="1:6" x14ac:dyDescent="0.2">
      <c r="A79" s="789" t="s">
        <v>402</v>
      </c>
      <c r="B79" s="836"/>
      <c r="C79" s="756"/>
      <c r="D79" s="787"/>
      <c r="E79" s="757"/>
      <c r="F79" s="280"/>
    </row>
    <row customHeight="1" ht="11.25" r="80" spans="1:6" x14ac:dyDescent="0.2">
      <c r="A80" s="279" t="s">
        <v>635</v>
      </c>
      <c r="B80" s="787"/>
      <c r="C80" s="756">
        <v>3.0000000000000001E-3</v>
      </c>
      <c r="D80" s="787"/>
      <c r="E80" s="757"/>
      <c r="F80" s="280"/>
    </row>
    <row customHeight="1" ht="11.25" r="81" spans="1:6" x14ac:dyDescent="0.2">
      <c r="A81" s="279" t="s">
        <v>111</v>
      </c>
      <c r="B81" s="1120"/>
      <c r="C81" s="1119"/>
      <c r="D81" s="1120"/>
      <c r="E81" s="1121"/>
      <c r="F81" s="280"/>
    </row>
    <row customHeight="1" ht="11.25" r="82" spans="1:6" x14ac:dyDescent="0.2">
      <c r="A82" s="279" t="s">
        <v>384</v>
      </c>
      <c r="B82" s="787">
        <v>5.6000000000000001E-2</v>
      </c>
      <c r="C82" s="756">
        <v>0.22</v>
      </c>
      <c r="D82" s="787">
        <v>8.6999999999999994E-3</v>
      </c>
      <c r="E82" s="757">
        <v>3.4000000000000002E-2</v>
      </c>
      <c r="F82" s="280"/>
    </row>
    <row customHeight="1" ht="11.25" r="83" spans="1:6" x14ac:dyDescent="0.2">
      <c r="A83" s="279" t="s">
        <v>350</v>
      </c>
      <c r="B83" s="787">
        <v>2.3E-3</v>
      </c>
      <c r="C83" s="756">
        <v>0.18</v>
      </c>
      <c r="D83" s="787">
        <v>2.3E-3</v>
      </c>
      <c r="E83" s="757">
        <v>3.6999999999999998E-2</v>
      </c>
      <c r="F83" s="280"/>
    </row>
    <row customHeight="1" ht="11.25" r="84" spans="1:6" x14ac:dyDescent="0.2">
      <c r="A84" s="279" t="s">
        <v>36</v>
      </c>
      <c r="B84" s="787"/>
      <c r="C84" s="756"/>
      <c r="D84" s="787"/>
      <c r="E84" s="757"/>
      <c r="F84" s="280"/>
    </row>
    <row customHeight="1" ht="11.25" r="85" spans="1:6" x14ac:dyDescent="0.2">
      <c r="A85" s="279" t="s">
        <v>351</v>
      </c>
      <c r="B85" s="787"/>
      <c r="C85" s="756">
        <v>11000</v>
      </c>
      <c r="D85" s="787"/>
      <c r="E85" s="757">
        <v>140</v>
      </c>
      <c r="F85" s="280"/>
    </row>
    <row customHeight="1" ht="11.25" r="86" spans="1:6" x14ac:dyDescent="0.2">
      <c r="A86" s="279" t="s">
        <v>352</v>
      </c>
      <c r="B86" s="787"/>
      <c r="C86" s="756">
        <v>1300</v>
      </c>
      <c r="D86" s="787"/>
      <c r="E86" s="757">
        <v>13</v>
      </c>
      <c r="F86" s="280"/>
    </row>
    <row customHeight="1" ht="11.25" r="87" spans="1:6" x14ac:dyDescent="0.2">
      <c r="A87" s="279" t="s">
        <v>353</v>
      </c>
      <c r="B87" s="787"/>
      <c r="C87" s="756"/>
      <c r="D87" s="787"/>
      <c r="E87" s="757"/>
      <c r="F87" s="280"/>
    </row>
    <row customHeight="1" ht="11.25" r="88" spans="1:6" x14ac:dyDescent="0.2">
      <c r="A88" s="279" t="s">
        <v>112</v>
      </c>
      <c r="B88" s="1120"/>
      <c r="C88" s="1119"/>
      <c r="D88" s="1120"/>
      <c r="E88" s="1121"/>
      <c r="F88" s="280"/>
    </row>
    <row customHeight="1" ht="11.25" r="89" spans="1:6" x14ac:dyDescent="0.2">
      <c r="A89" s="279" t="s">
        <v>354</v>
      </c>
      <c r="B89" s="787">
        <v>3.8E-3</v>
      </c>
      <c r="C89" s="756">
        <v>0.52</v>
      </c>
      <c r="D89" s="787">
        <v>3.5999999999999999E-3</v>
      </c>
      <c r="E89" s="757">
        <v>5.2999999999999999E-2</v>
      </c>
      <c r="F89" s="280"/>
    </row>
    <row customHeight="1" ht="11.25" r="90" spans="1:6" x14ac:dyDescent="0.2">
      <c r="A90" s="279" t="s">
        <v>355</v>
      </c>
      <c r="B90" s="787"/>
      <c r="C90" s="756"/>
      <c r="D90" s="787"/>
      <c r="E90" s="757"/>
      <c r="F90" s="280"/>
    </row>
    <row customHeight="1" ht="11.25" r="91" spans="1:6" x14ac:dyDescent="0.2">
      <c r="A91" s="279" t="s">
        <v>385</v>
      </c>
      <c r="B91" s="787"/>
      <c r="C91" s="756"/>
      <c r="D91" s="787"/>
      <c r="E91" s="757"/>
      <c r="F91" s="280"/>
    </row>
    <row customHeight="1" ht="11.25" r="92" spans="1:6" x14ac:dyDescent="0.2">
      <c r="A92" s="279" t="s">
        <v>356</v>
      </c>
      <c r="B92" s="787"/>
      <c r="C92" s="756">
        <v>30</v>
      </c>
      <c r="D92" s="787"/>
      <c r="E92" s="757">
        <v>11</v>
      </c>
      <c r="F92" s="280"/>
    </row>
    <row customHeight="1" ht="11.25" r="93" spans="1:6" x14ac:dyDescent="0.2">
      <c r="A93" s="279" t="s">
        <v>378</v>
      </c>
      <c r="B93" s="787">
        <v>0.08</v>
      </c>
      <c r="C93" s="756">
        <v>2</v>
      </c>
      <c r="D93" s="787"/>
      <c r="E93" s="757">
        <v>0.16</v>
      </c>
      <c r="F93" s="280"/>
    </row>
    <row customHeight="1" ht="11.25" r="94" spans="1:6" x14ac:dyDescent="0.2">
      <c r="A94" s="279" t="s">
        <v>357</v>
      </c>
      <c r="B94" s="787"/>
      <c r="C94" s="756">
        <v>330</v>
      </c>
      <c r="D94" s="787"/>
      <c r="E94" s="757">
        <v>310</v>
      </c>
      <c r="F94" s="280"/>
    </row>
    <row customHeight="1" ht="11.25" r="95" spans="1:6" x14ac:dyDescent="0.2">
      <c r="A95" s="279" t="s">
        <v>113</v>
      </c>
      <c r="B95" s="1120"/>
      <c r="C95" s="1119"/>
      <c r="D95" s="1120"/>
      <c r="E95" s="1121"/>
      <c r="F95" s="280"/>
    </row>
    <row customHeight="1" ht="11.25" r="96" spans="1:6" x14ac:dyDescent="0.2">
      <c r="A96" s="279" t="s">
        <v>358</v>
      </c>
      <c r="B96" s="787"/>
      <c r="C96" s="756"/>
      <c r="D96" s="787"/>
      <c r="E96" s="757"/>
      <c r="F96" s="280"/>
    </row>
    <row customHeight="1" ht="11.25" r="97" spans="1:6" x14ac:dyDescent="0.2">
      <c r="A97" s="279" t="s">
        <v>114</v>
      </c>
      <c r="B97" s="1120"/>
      <c r="C97" s="1119">
        <v>39000</v>
      </c>
      <c r="D97" s="1120"/>
      <c r="E97" s="1121">
        <v>4300</v>
      </c>
      <c r="F97" s="280"/>
    </row>
    <row customHeight="1" ht="11.25" r="98" spans="1:6" x14ac:dyDescent="0.2">
      <c r="A98" s="279" t="s">
        <v>359</v>
      </c>
      <c r="B98" s="787">
        <v>29</v>
      </c>
      <c r="C98" s="756">
        <v>29</v>
      </c>
      <c r="D98" s="787">
        <v>5.6</v>
      </c>
      <c r="E98" s="757">
        <v>140</v>
      </c>
      <c r="F98" s="280"/>
    </row>
    <row customHeight="1" ht="11.25" r="99" spans="1:6" x14ac:dyDescent="0.2">
      <c r="A99" s="279" t="s">
        <v>360</v>
      </c>
      <c r="B99" s="787">
        <v>0.55000000000000004</v>
      </c>
      <c r="C99" s="756">
        <v>2.4</v>
      </c>
      <c r="D99" s="787">
        <v>2.5000000000000001E-2</v>
      </c>
      <c r="E99" s="757">
        <v>2.1</v>
      </c>
      <c r="F99" s="280"/>
    </row>
    <row customHeight="1" ht="11.25" r="100" spans="1:6" x14ac:dyDescent="0.2">
      <c r="A100" s="279" t="s">
        <v>361</v>
      </c>
      <c r="B100" s="787">
        <v>0.03</v>
      </c>
      <c r="C100" s="756"/>
      <c r="D100" s="787">
        <v>0.03</v>
      </c>
      <c r="E100" s="757"/>
      <c r="F100" s="280"/>
    </row>
    <row customHeight="1" ht="11.25" r="101" spans="1:6" x14ac:dyDescent="0.2">
      <c r="A101" s="279" t="s">
        <v>363</v>
      </c>
      <c r="B101" s="787"/>
      <c r="C101" s="756"/>
      <c r="D101" s="787"/>
      <c r="E101" s="757"/>
      <c r="F101" s="280"/>
    </row>
    <row customHeight="1" ht="11.25" r="102" spans="1:6" x14ac:dyDescent="0.2">
      <c r="A102" s="279" t="s">
        <v>364</v>
      </c>
      <c r="B102" s="787"/>
      <c r="C102" s="756"/>
      <c r="D102" s="787"/>
      <c r="E102" s="757"/>
      <c r="F102" s="280"/>
    </row>
    <row customHeight="1" ht="11.25" r="103" spans="1:6" x14ac:dyDescent="0.2">
      <c r="A103" s="279" t="s">
        <v>365</v>
      </c>
      <c r="B103" s="787"/>
      <c r="C103" s="756"/>
      <c r="D103" s="787"/>
      <c r="E103" s="757"/>
      <c r="F103" s="280"/>
    </row>
    <row customHeight="1" ht="11.25" r="104" spans="1:6" x14ac:dyDescent="0.2">
      <c r="A104" s="279" t="s">
        <v>366</v>
      </c>
      <c r="B104" s="787"/>
      <c r="C104" s="756"/>
      <c r="D104" s="787"/>
      <c r="E104" s="757"/>
      <c r="F104" s="280"/>
    </row>
    <row customHeight="1" ht="11.25" r="105" spans="1:6" x14ac:dyDescent="0.2">
      <c r="A105" s="279" t="s">
        <v>362</v>
      </c>
      <c r="B105" s="787"/>
      <c r="C105" s="756"/>
      <c r="D105" s="787"/>
      <c r="E105" s="757"/>
      <c r="F105" s="280"/>
    </row>
    <row customHeight="1" ht="11.25" r="106" spans="1:6" x14ac:dyDescent="0.2">
      <c r="A106" s="279" t="s">
        <v>631</v>
      </c>
      <c r="B106" s="787"/>
      <c r="C106" s="756"/>
      <c r="D106" s="787"/>
      <c r="E106" s="757"/>
      <c r="F106" s="280"/>
    </row>
    <row customHeight="1" ht="11.25" r="107" spans="1:6" x14ac:dyDescent="0.2">
      <c r="A107" s="279" t="s">
        <v>632</v>
      </c>
      <c r="B107" s="787"/>
      <c r="C107" s="756"/>
      <c r="D107" s="787"/>
      <c r="E107" s="757"/>
      <c r="F107" s="280"/>
    </row>
    <row customHeight="1" ht="11.25" r="108" spans="1:6" x14ac:dyDescent="0.2">
      <c r="A108" s="279" t="s">
        <v>506</v>
      </c>
      <c r="B108" s="787"/>
      <c r="C108" s="756"/>
      <c r="D108" s="787"/>
      <c r="E108" s="757"/>
      <c r="F108" s="280"/>
    </row>
    <row customHeight="1" ht="11.25" r="109" spans="1:6" x14ac:dyDescent="0.2">
      <c r="A109" s="279" t="s">
        <v>507</v>
      </c>
      <c r="B109" s="787"/>
      <c r="C109" s="756">
        <v>770</v>
      </c>
      <c r="D109" s="787"/>
      <c r="E109" s="757">
        <v>780</v>
      </c>
      <c r="F109" s="280"/>
    </row>
    <row customHeight="1" ht="11.25" r="110" spans="1:6" x14ac:dyDescent="0.2">
      <c r="A110" s="279" t="s">
        <v>866</v>
      </c>
      <c r="B110" s="787">
        <v>5</v>
      </c>
      <c r="C110" s="756">
        <v>5</v>
      </c>
      <c r="D110" s="787">
        <v>8.3000000000000007</v>
      </c>
      <c r="E110" s="757">
        <v>75</v>
      </c>
      <c r="F110" s="280"/>
    </row>
    <row customHeight="1" ht="11.25" r="111" spans="1:6" x14ac:dyDescent="0.2">
      <c r="A111" s="279" t="s">
        <v>115</v>
      </c>
      <c r="B111" s="1120"/>
      <c r="C111" s="1119">
        <v>9000</v>
      </c>
      <c r="D111" s="1120"/>
      <c r="E111" s="1121">
        <v>2000</v>
      </c>
      <c r="F111" s="280"/>
    </row>
    <row customHeight="1" ht="11.25" r="112" spans="1:6" x14ac:dyDescent="0.2">
      <c r="A112" s="279" t="s">
        <v>116</v>
      </c>
      <c r="B112" s="1120"/>
      <c r="C112" s="1119"/>
      <c r="D112" s="1120"/>
      <c r="E112" s="1121"/>
      <c r="F112" s="280"/>
    </row>
    <row customHeight="1" ht="11.25" r="113" spans="1:6" x14ac:dyDescent="0.2">
      <c r="A113" s="279" t="s">
        <v>117</v>
      </c>
      <c r="B113" s="1120"/>
      <c r="C113" s="1119"/>
      <c r="D113" s="1120"/>
      <c r="E113" s="1121"/>
      <c r="F113" s="280"/>
    </row>
    <row customHeight="1" ht="11.25" r="114" spans="1:6" x14ac:dyDescent="0.2">
      <c r="A114" s="279" t="s">
        <v>118</v>
      </c>
      <c r="B114" s="1120"/>
      <c r="C114" s="1119"/>
      <c r="D114" s="1120"/>
      <c r="E114" s="1121"/>
      <c r="F114" s="280"/>
    </row>
    <row customHeight="1" ht="11.25" r="115" spans="1:6" x14ac:dyDescent="0.2">
      <c r="A115" s="279" t="s">
        <v>119</v>
      </c>
      <c r="B115" s="1120"/>
      <c r="C115" s="1119"/>
      <c r="D115" s="1120"/>
      <c r="E115" s="1121"/>
      <c r="F115" s="280"/>
    </row>
    <row customHeight="1" ht="11.25" r="116" spans="1:6" x14ac:dyDescent="0.2">
      <c r="A116" s="279" t="s">
        <v>508</v>
      </c>
      <c r="B116" s="787">
        <v>13</v>
      </c>
      <c r="C116" s="756">
        <v>20</v>
      </c>
      <c r="D116" s="787"/>
      <c r="E116" s="757">
        <v>13</v>
      </c>
      <c r="F116" s="280"/>
    </row>
    <row customHeight="1" ht="11.25" r="117" spans="1:6" x14ac:dyDescent="0.2">
      <c r="A117" s="279" t="s">
        <v>120</v>
      </c>
      <c r="B117" s="1120"/>
      <c r="C117" s="1119"/>
      <c r="D117" s="1120"/>
      <c r="E117" s="1121"/>
      <c r="F117" s="280"/>
    </row>
    <row customHeight="1" ht="11.25" r="118" spans="1:6" x14ac:dyDescent="0.2">
      <c r="A118" s="279" t="s">
        <v>241</v>
      </c>
      <c r="B118" s="787"/>
      <c r="C118" s="756"/>
      <c r="D118" s="787"/>
      <c r="E118" s="757"/>
      <c r="F118" s="280"/>
    </row>
    <row customHeight="1" ht="11.25" r="119" spans="1:6" x14ac:dyDescent="0.2">
      <c r="A119" s="279" t="s">
        <v>509</v>
      </c>
      <c r="B119" s="787"/>
      <c r="C119" s="756"/>
      <c r="D119" s="787"/>
      <c r="E119" s="757"/>
      <c r="F119" s="280"/>
    </row>
    <row customHeight="1" ht="11.25" r="120" spans="1:6" x14ac:dyDescent="0.2">
      <c r="A120" s="279" t="s">
        <v>510</v>
      </c>
      <c r="B120" s="787"/>
      <c r="C120" s="756">
        <v>4700</v>
      </c>
      <c r="D120" s="787"/>
      <c r="E120" s="757"/>
      <c r="F120" s="280"/>
    </row>
    <row customHeight="1" ht="11.25" r="121" spans="1:6" x14ac:dyDescent="0.2">
      <c r="A121" s="279" t="s">
        <v>379</v>
      </c>
      <c r="B121" s="787">
        <v>1.4E-2</v>
      </c>
      <c r="C121" s="756">
        <v>2</v>
      </c>
      <c r="D121" s="787">
        <v>0.03</v>
      </c>
      <c r="E121" s="757">
        <v>10</v>
      </c>
      <c r="F121" s="280"/>
    </row>
    <row customHeight="1" ht="11.25" r="122" spans="1:6" x14ac:dyDescent="0.2">
      <c r="A122" s="279" t="s">
        <v>121</v>
      </c>
      <c r="B122" s="1120"/>
      <c r="C122" s="1119"/>
      <c r="D122" s="1120"/>
      <c r="E122" s="1121"/>
      <c r="F122" s="280"/>
    </row>
    <row customHeight="1" ht="11.25" r="123" spans="1:6" x14ac:dyDescent="0.2">
      <c r="A123" s="279" t="s">
        <v>511</v>
      </c>
      <c r="B123" s="787"/>
      <c r="C123" s="756"/>
      <c r="D123" s="787"/>
      <c r="E123" s="757"/>
      <c r="F123" s="280"/>
    </row>
    <row customHeight="1" ht="11.25" r="124" spans="1:6" x14ac:dyDescent="0.2">
      <c r="A124" s="279" t="s">
        <v>512</v>
      </c>
      <c r="B124" s="787">
        <v>5</v>
      </c>
      <c r="C124" s="756">
        <v>20</v>
      </c>
      <c r="D124" s="787">
        <v>71</v>
      </c>
      <c r="E124" s="757">
        <v>300</v>
      </c>
      <c r="F124" s="280"/>
    </row>
    <row customHeight="1" ht="11.25" r="125" spans="1:6" x14ac:dyDescent="0.2">
      <c r="A125" s="279" t="s">
        <v>867</v>
      </c>
      <c r="B125" s="787">
        <v>1</v>
      </c>
      <c r="C125" s="756">
        <v>1</v>
      </c>
      <c r="D125" s="787"/>
      <c r="E125" s="757">
        <v>2.2999999999999998</v>
      </c>
      <c r="F125" s="280"/>
    </row>
    <row customHeight="1" ht="11.25" r="126" spans="1:6" x14ac:dyDescent="0.2">
      <c r="A126" s="279" t="s">
        <v>122</v>
      </c>
      <c r="B126" s="1120"/>
      <c r="C126" s="1119"/>
      <c r="D126" s="1120"/>
      <c r="E126" s="1121"/>
      <c r="F126" s="280"/>
    </row>
    <row customHeight="1" ht="11.25" r="127" spans="1:6" x14ac:dyDescent="0.2">
      <c r="A127" s="279" t="s">
        <v>513</v>
      </c>
      <c r="B127" s="787"/>
      <c r="C127" s="756"/>
      <c r="D127" s="787"/>
      <c r="E127" s="757"/>
      <c r="F127" s="280"/>
    </row>
    <row customHeight="1" ht="11.25" r="128" spans="1:6" x14ac:dyDescent="0.2">
      <c r="A128" s="279" t="s">
        <v>123</v>
      </c>
      <c r="B128" s="1120"/>
      <c r="C128" s="1119"/>
      <c r="D128" s="1120"/>
      <c r="E128" s="1121"/>
      <c r="F128" s="280"/>
    </row>
    <row customHeight="1" ht="11.25" r="129" spans="1:6" x14ac:dyDescent="0.2">
      <c r="A129" s="279" t="s">
        <v>27</v>
      </c>
      <c r="B129" s="787"/>
      <c r="C129" s="756"/>
      <c r="D129" s="787"/>
      <c r="E129" s="757"/>
      <c r="F129" s="280"/>
    </row>
    <row customHeight="1" ht="11.25" r="130" spans="1:6" x14ac:dyDescent="0.2">
      <c r="A130" s="279" t="s">
        <v>514</v>
      </c>
      <c r="B130" s="787"/>
      <c r="C130" s="756">
        <v>3100</v>
      </c>
      <c r="D130" s="787"/>
      <c r="E130" s="757"/>
      <c r="F130" s="280"/>
    </row>
    <row customHeight="1" ht="11.25" r="131" spans="1:6" x14ac:dyDescent="0.2">
      <c r="A131" s="279" t="s">
        <v>515</v>
      </c>
      <c r="B131" s="787"/>
      <c r="C131" s="756"/>
      <c r="D131" s="787"/>
      <c r="E131" s="757">
        <v>3000</v>
      </c>
      <c r="F131" s="280"/>
    </row>
    <row customHeight="1" ht="11.25" r="132" spans="1:6" x14ac:dyDescent="0.2">
      <c r="A132" s="279" t="s">
        <v>516</v>
      </c>
      <c r="B132" s="787"/>
      <c r="C132" s="756">
        <v>1800</v>
      </c>
      <c r="D132" s="1122">
        <v>145</v>
      </c>
      <c r="E132" s="757">
        <v>3400</v>
      </c>
      <c r="F132" s="280"/>
    </row>
    <row customHeight="1" ht="11.25" r="133" spans="1:6" x14ac:dyDescent="0.2">
      <c r="A133" s="279" t="s">
        <v>124</v>
      </c>
      <c r="B133" s="1120"/>
      <c r="C133" s="1119"/>
      <c r="D133" s="1120"/>
      <c r="E133" s="1121"/>
      <c r="F133" s="280"/>
    </row>
    <row customHeight="1" ht="11.25" r="134" spans="1:6" x14ac:dyDescent="0.2">
      <c r="A134" s="279" t="s">
        <v>125</v>
      </c>
      <c r="B134" s="1120"/>
      <c r="C134" s="1119"/>
      <c r="D134" s="1120"/>
      <c r="E134" s="1121"/>
      <c r="F134" s="280"/>
    </row>
    <row customHeight="1" ht="11.25" r="135" spans="1:6" x14ac:dyDescent="0.2">
      <c r="A135" s="279" t="s">
        <v>517</v>
      </c>
      <c r="B135" s="787"/>
      <c r="C135" s="756">
        <v>470</v>
      </c>
      <c r="D135" s="787"/>
      <c r="E135" s="757">
        <v>710</v>
      </c>
      <c r="F135" s="280"/>
    </row>
    <row customHeight="1" ht="11.25" r="136" spans="1:6" x14ac:dyDescent="0.2">
      <c r="A136" s="279" t="s">
        <v>380</v>
      </c>
      <c r="B136" s="787"/>
      <c r="C136" s="1119">
        <v>5800</v>
      </c>
      <c r="D136" s="787"/>
      <c r="E136" s="757">
        <v>2100</v>
      </c>
      <c r="F136" s="280"/>
    </row>
    <row customHeight="1" ht="11.25" r="137" spans="1:6" x14ac:dyDescent="0.2">
      <c r="A137" s="279" t="s">
        <v>28</v>
      </c>
      <c r="B137" s="787">
        <v>2.0000000000000001E-4</v>
      </c>
      <c r="C137" s="756">
        <v>0.73</v>
      </c>
      <c r="D137" s="787">
        <v>2.0000000000000001E-4</v>
      </c>
      <c r="E137" s="757">
        <v>0.21</v>
      </c>
      <c r="F137" s="280"/>
    </row>
    <row customHeight="1" ht="11.25" r="138" spans="1:6" x14ac:dyDescent="0.2">
      <c r="A138" s="279" t="s">
        <v>66</v>
      </c>
      <c r="B138" s="1123"/>
      <c r="C138" s="756"/>
      <c r="D138" s="1123"/>
      <c r="E138" s="757"/>
      <c r="F138" s="280"/>
    </row>
    <row customHeight="1" ht="11.25" r="139" spans="1:6" x14ac:dyDescent="0.2">
      <c r="A139" s="279" t="s">
        <v>65</v>
      </c>
      <c r="B139" s="1123"/>
      <c r="C139" s="756"/>
      <c r="D139" s="787"/>
      <c r="E139" s="757"/>
      <c r="F139" s="280"/>
    </row>
    <row customHeight="1" ht="11.25" r="140" spans="1:6" x14ac:dyDescent="0.2">
      <c r="A140" s="279" t="s">
        <v>825</v>
      </c>
      <c r="B140" s="1123"/>
      <c r="C140" s="756"/>
      <c r="D140" s="787"/>
      <c r="E140" s="757"/>
      <c r="F140" s="280"/>
    </row>
    <row customHeight="1" ht="11.25" r="141" spans="1:6" x14ac:dyDescent="0.2">
      <c r="A141" s="279" t="s">
        <v>868</v>
      </c>
      <c r="B141" s="787"/>
      <c r="C141" s="756"/>
      <c r="D141" s="787"/>
      <c r="E141" s="757"/>
      <c r="F141" s="280"/>
    </row>
    <row customHeight="1" ht="11.25" r="142" spans="1:6" x14ac:dyDescent="0.2">
      <c r="A142" s="279" t="s">
        <v>869</v>
      </c>
      <c r="B142" s="787"/>
      <c r="C142" s="756">
        <v>6000</v>
      </c>
      <c r="D142" s="787"/>
      <c r="E142" s="757">
        <v>10400</v>
      </c>
      <c r="F142" s="280"/>
    </row>
    <row customHeight="1" ht="11.25" r="143" spans="1:6" x14ac:dyDescent="0.2">
      <c r="A143" s="279" t="s">
        <v>518</v>
      </c>
      <c r="B143" s="787"/>
      <c r="C143" s="756">
        <v>6000</v>
      </c>
      <c r="D143" s="787"/>
      <c r="E143" s="757"/>
      <c r="F143" s="280"/>
    </row>
    <row customHeight="1" ht="11.25" r="144" spans="1:6" x14ac:dyDescent="0.2">
      <c r="A144" s="279" t="s">
        <v>519</v>
      </c>
      <c r="B144" s="787"/>
      <c r="C144" s="756">
        <v>15000</v>
      </c>
      <c r="D144" s="787"/>
      <c r="E144" s="757">
        <v>700</v>
      </c>
      <c r="F144" s="280"/>
    </row>
    <row customHeight="1" ht="11.25" r="145" spans="1:6" x14ac:dyDescent="0.2">
      <c r="A145" s="279" t="s">
        <v>520</v>
      </c>
      <c r="B145" s="787"/>
      <c r="C145" s="654"/>
      <c r="D145" s="787"/>
      <c r="E145" s="757"/>
      <c r="F145" s="280"/>
    </row>
    <row customHeight="1" ht="11.25" r="146" spans="1:6" x14ac:dyDescent="0.2">
      <c r="A146" s="279" t="s">
        <v>521</v>
      </c>
      <c r="B146" s="787"/>
      <c r="C146" s="654"/>
      <c r="D146" s="787"/>
      <c r="E146" s="757"/>
      <c r="F146" s="280"/>
    </row>
    <row customHeight="1" ht="11.25" r="147" spans="1:6" x14ac:dyDescent="0.2">
      <c r="A147" s="305" t="s">
        <v>126</v>
      </c>
      <c r="B147" s="787"/>
      <c r="C147" s="654"/>
      <c r="D147" s="787"/>
      <c r="E147" s="757"/>
      <c r="F147" s="280"/>
    </row>
    <row customHeight="1" ht="11.25" r="148" spans="1:6" x14ac:dyDescent="0.2">
      <c r="A148" s="279" t="s">
        <v>127</v>
      </c>
      <c r="B148" s="1120"/>
      <c r="C148" s="1124"/>
      <c r="D148" s="1120"/>
      <c r="E148" s="1121"/>
      <c r="F148" s="280"/>
    </row>
    <row customHeight="1" ht="11.25" r="149" spans="1:6" x14ac:dyDescent="0.2">
      <c r="A149" s="279" t="s">
        <v>128</v>
      </c>
      <c r="B149" s="1120"/>
      <c r="C149" s="1119"/>
      <c r="D149" s="1120"/>
      <c r="E149" s="1121"/>
      <c r="F149" s="280"/>
    </row>
    <row customHeight="1" ht="11.25" r="150" spans="1:6" x14ac:dyDescent="0.2">
      <c r="A150" s="279" t="s">
        <v>129</v>
      </c>
      <c r="B150" s="1120"/>
      <c r="C150" s="1119"/>
      <c r="D150" s="1120"/>
      <c r="E150" s="1121"/>
      <c r="F150" s="280"/>
    </row>
    <row customHeight="1" ht="11.25" r="151" spans="1:6" x14ac:dyDescent="0.2">
      <c r="A151" s="279" t="s">
        <v>643</v>
      </c>
      <c r="B151" s="1120"/>
      <c r="C151" s="1119"/>
      <c r="D151" s="1120"/>
      <c r="E151" s="1121"/>
      <c r="F151" s="280"/>
    </row>
    <row customHeight="1" ht="11.25" r="152" spans="1:6" x14ac:dyDescent="0.2">
      <c r="A152" s="789" t="s">
        <v>999</v>
      </c>
      <c r="B152" s="1118"/>
      <c r="C152" s="1119"/>
      <c r="D152" s="1120"/>
      <c r="E152" s="1121"/>
      <c r="F152" s="280"/>
    </row>
    <row customHeight="1" ht="11.25" r="153" spans="1:6" x14ac:dyDescent="0.2">
      <c r="A153" s="789" t="s">
        <v>644</v>
      </c>
      <c r="B153" s="1118"/>
      <c r="C153" s="1119"/>
      <c r="D153" s="1120"/>
      <c r="E153" s="1121"/>
      <c r="F153" s="280"/>
    </row>
    <row customHeight="1" ht="11.25" r="154" spans="1:6" x14ac:dyDescent="0.2">
      <c r="A154" s="789" t="s">
        <v>646</v>
      </c>
      <c r="B154" s="1118"/>
      <c r="C154" s="1119"/>
      <c r="D154" s="1120"/>
      <c r="E154" s="1121"/>
      <c r="F154" s="280"/>
    </row>
    <row customHeight="1" ht="11.25" r="155" spans="1:6" x14ac:dyDescent="0.2">
      <c r="A155" s="789" t="s">
        <v>522</v>
      </c>
      <c r="B155" s="836"/>
      <c r="C155" s="756"/>
      <c r="D155" s="787"/>
      <c r="E155" s="757"/>
      <c r="F155" s="280"/>
    </row>
    <row customHeight="1" ht="11.25" r="156" spans="1:6" x14ac:dyDescent="0.2">
      <c r="A156" s="789" t="s">
        <v>523</v>
      </c>
      <c r="B156" s="836"/>
      <c r="C156" s="756"/>
      <c r="D156" s="787"/>
      <c r="E156" s="757"/>
      <c r="F156" s="280"/>
    </row>
    <row customHeight="1" ht="11.25" r="157" spans="1:6" x14ac:dyDescent="0.2">
      <c r="A157" s="789" t="s">
        <v>524</v>
      </c>
      <c r="B157" s="836"/>
      <c r="C157" s="756"/>
      <c r="D157" s="787"/>
      <c r="E157" s="757"/>
      <c r="F157" s="280"/>
    </row>
    <row customHeight="1" ht="11.25" r="158" spans="1:6" thickBot="1" x14ac:dyDescent="0.25">
      <c r="A158" s="281" t="s">
        <v>525</v>
      </c>
      <c r="B158" s="846">
        <v>22</v>
      </c>
      <c r="C158" s="761">
        <v>22</v>
      </c>
      <c r="D158" s="961">
        <v>86</v>
      </c>
      <c r="E158" s="762">
        <v>95</v>
      </c>
      <c r="F158" s="280"/>
    </row>
    <row customHeight="1" ht="11.25" r="159" spans="1:6" thickTop="1" x14ac:dyDescent="0.25">
      <c r="A159" s="763"/>
      <c r="B159" s="1125"/>
      <c r="C159" s="1125"/>
      <c r="D159" s="1125"/>
      <c r="E159" s="1126"/>
    </row>
    <row customHeight="1" ht="11.25" r="160" spans="1:6" x14ac:dyDescent="0.25">
      <c r="A160" s="66" t="s">
        <v>865</v>
      </c>
      <c r="B160" s="604"/>
      <c r="C160" s="604"/>
      <c r="D160" s="275"/>
      <c r="E160" s="1127"/>
    </row>
    <row customHeight="1" ht="11.25" r="161" spans="1:5" thickBot="1" x14ac:dyDescent="0.3">
      <c r="A161" s="1128" t="s">
        <v>1458</v>
      </c>
      <c r="B161" s="1129"/>
      <c r="C161" s="1129"/>
      <c r="D161" s="1130"/>
      <c r="E161" s="1131"/>
    </row>
    <row ht="13.8" r="162" spans="1:5" thickTop="1" x14ac:dyDescent="0.25"/>
  </sheetData>
  <sheetProtection algorithmName="SHA-512" hashValue="t2QZFw7bre509gV00/jWBX96Gt47hZX7PVUTCF3gxeasM03+TLQi0D8kju+Qq6gDWBlrOrTI5W/KHWzrXlHcCQ==" objects="1" saltValue="kZMJVg8QoQb05FjUj8Yh8g==" scenarios="1" sheet="1" spinCount="100000"/>
  <phoneticPr fontId="17" type="noConversion"/>
  <printOptions horizontalCentered="1"/>
  <pageMargins bottom="1" footer="0.5" header="0.5" left="0.75" right="0.75" top="0.51"/>
  <pageSetup fitToHeight="4" orientation="portrait" r:id="rId1" scale="98"/>
  <headerFooter alignWithMargins="0">
    <oddFooter><![CDATA[&LHawai'i DOH
Summer 2016 (rev Nov 2016)&CPage &P of &N&R&A]]></oddFooter>
  </headerFooter>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R180"/>
  <sheetViews>
    <sheetView workbookViewId="0" zoomScaleNormal="100">
      <pane activePane="bottomRight" topLeftCell="C6" xSplit="4668" ySplit="2772"/>
      <selection sqref="A1:XFD1048576"/>
      <selection activeCell="B1" pane="topRight" sqref="B1"/>
      <selection activeCell="A161" pane="bottomLeft" sqref="A161:M161"/>
      <selection activeCell="C6" pane="bottomRight" sqref="C6"/>
    </sheetView>
  </sheetViews>
  <sheetFormatPr defaultColWidth="9.109375" defaultRowHeight="13.2" x14ac:dyDescent="0.25"/>
  <cols>
    <col min="1" max="1" customWidth="true" style="280" width="40.6640625" collapsed="false"/>
    <col min="2" max="4" customWidth="true" style="771" width="10.6640625" collapsed="false"/>
    <col min="5" max="5" customWidth="true" style="1018" width="25.6640625" collapsed="false"/>
    <col min="6" max="6" customWidth="true" style="771" width="10.6640625" collapsed="false"/>
    <col min="7" max="7" customWidth="true" style="771" width="25.6640625" collapsed="false"/>
    <col min="8" max="10" customWidth="true" style="771" width="10.6640625" collapsed="false"/>
    <col min="11" max="11" customWidth="true" style="547" width="25.6640625" collapsed="false"/>
    <col min="12" max="12" customWidth="true" style="771" width="10.6640625" collapsed="false"/>
    <col min="13" max="13" customWidth="true" style="771" width="25.6640625" collapsed="false"/>
    <col min="14" max="15" style="289" width="9.0" collapsed="false"/>
    <col min="16" max="16" style="280" width="9.109375" collapsed="false"/>
    <col min="17" max="17" style="1001" width="9.109375" collapsed="false"/>
    <col min="18" max="16384" style="280" width="9.109375" collapsed="false"/>
  </cols>
  <sheetData>
    <row customFormat="1" ht="15.6" r="1" s="275" spans="1:17" x14ac:dyDescent="0.3">
      <c r="A1" s="1067" t="s">
        <v>168</v>
      </c>
      <c r="B1" s="801"/>
      <c r="C1" s="801"/>
      <c r="D1" s="801"/>
      <c r="E1" s="801"/>
      <c r="F1" s="801"/>
      <c r="G1" s="801"/>
      <c r="H1" s="801"/>
      <c r="I1" s="801"/>
      <c r="J1" s="801"/>
      <c r="K1" s="1003"/>
      <c r="L1" s="801"/>
      <c r="M1" s="801"/>
      <c r="Q1" s="915"/>
    </row>
    <row customFormat="1" ht="13.8" r="2" s="275" spans="1:17" x14ac:dyDescent="0.25">
      <c r="A2" s="1002" t="s">
        <v>38</v>
      </c>
      <c r="B2" s="801"/>
      <c r="C2" s="801"/>
      <c r="D2" s="801"/>
      <c r="E2" s="801"/>
      <c r="F2" s="801"/>
      <c r="G2" s="801"/>
      <c r="H2" s="801"/>
      <c r="I2" s="801"/>
      <c r="J2" s="801"/>
      <c r="K2" s="1003"/>
      <c r="L2" s="801"/>
      <c r="M2" s="801"/>
      <c r="Q2" s="915"/>
    </row>
    <row customFormat="1" ht="10.8" r="3" s="275" spans="1:17" thickBot="1" x14ac:dyDescent="0.25">
      <c r="A3" s="1003"/>
      <c r="B3" s="604"/>
      <c r="C3" s="604"/>
      <c r="D3" s="604"/>
      <c r="E3" s="1004"/>
      <c r="F3" s="604"/>
      <c r="G3" s="604"/>
      <c r="H3" s="604"/>
      <c r="I3" s="604"/>
      <c r="J3" s="604"/>
      <c r="K3" s="1069"/>
      <c r="L3" s="604"/>
      <c r="M3" s="604"/>
      <c r="Q3" s="915"/>
    </row>
    <row customFormat="1" customHeight="1" ht="23.25" r="4" s="278" spans="1:17" thickBot="1" thickTop="1" x14ac:dyDescent="0.3">
      <c r="A4" s="1022"/>
      <c r="B4" s="1682" t="s">
        <v>740</v>
      </c>
      <c r="C4" s="1683"/>
      <c r="D4" s="1683"/>
      <c r="E4" s="1683"/>
      <c r="F4" s="1683"/>
      <c r="G4" s="1684"/>
      <c r="H4" s="1685" t="s">
        <v>76</v>
      </c>
      <c r="I4" s="1686"/>
      <c r="J4" s="1686"/>
      <c r="K4" s="1686"/>
      <c r="L4" s="1686"/>
      <c r="M4" s="1687"/>
      <c r="Q4" s="1132"/>
    </row>
    <row customFormat="1" customHeight="1" ht="60" r="5" s="278" spans="1:17"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customFormat="1" customHeight="1" ht="11.25" r="6" s="278" spans="1:17" x14ac:dyDescent="0.2">
      <c r="A6" s="279" t="s">
        <v>589</v>
      </c>
      <c r="B6" s="788">
        <v>15</v>
      </c>
      <c r="C6" s="756"/>
      <c r="D6" s="654"/>
      <c r="E6" s="1139"/>
      <c r="F6" s="1032">
        <v>300</v>
      </c>
      <c r="G6" s="1031" t="s">
        <v>1095</v>
      </c>
      <c r="H6" s="867">
        <v>20</v>
      </c>
      <c r="I6" s="756"/>
      <c r="J6" s="654"/>
      <c r="K6" s="1140"/>
      <c r="L6" s="654">
        <v>300</v>
      </c>
      <c r="M6" s="1110" t="s">
        <v>1095</v>
      </c>
      <c r="Q6" s="1132"/>
    </row>
    <row customFormat="1" customHeight="1" ht="11.25" r="7" s="278" spans="1:17" x14ac:dyDescent="0.2">
      <c r="A7" s="279" t="s">
        <v>590</v>
      </c>
      <c r="B7" s="788">
        <v>13</v>
      </c>
      <c r="C7" s="756"/>
      <c r="D7" s="654"/>
      <c r="E7" s="1139"/>
      <c r="F7" s="654">
        <v>300</v>
      </c>
      <c r="G7" s="1033" t="s">
        <v>1095</v>
      </c>
      <c r="H7" s="867">
        <v>307</v>
      </c>
      <c r="I7" s="756"/>
      <c r="J7" s="654"/>
      <c r="K7" s="1140"/>
      <c r="L7" s="654">
        <v>300</v>
      </c>
      <c r="M7" s="1110" t="s">
        <v>1095</v>
      </c>
      <c r="Q7" s="1132"/>
    </row>
    <row customFormat="1" customHeight="1" ht="11.25" r="8" s="278" spans="1:17" x14ac:dyDescent="0.2">
      <c r="A8" s="279" t="s">
        <v>591</v>
      </c>
      <c r="B8" s="788">
        <v>1700</v>
      </c>
      <c r="C8" s="756">
        <v>15000</v>
      </c>
      <c r="D8" s="654"/>
      <c r="E8" s="1139"/>
      <c r="F8" s="654"/>
      <c r="G8" s="1033"/>
      <c r="H8" s="867">
        <v>1500</v>
      </c>
      <c r="I8" s="756">
        <v>28000</v>
      </c>
      <c r="J8" s="654"/>
      <c r="K8" s="1140"/>
      <c r="L8" s="654"/>
      <c r="M8" s="1110"/>
      <c r="Q8" s="1132"/>
    </row>
    <row customFormat="1" customHeight="1" ht="11.25" r="9" s="278" spans="1:17" x14ac:dyDescent="0.2">
      <c r="A9" s="279" t="s">
        <v>592</v>
      </c>
      <c r="B9" s="1141">
        <v>3.5000000000000003E-2</v>
      </c>
      <c r="C9" s="1142">
        <v>3</v>
      </c>
      <c r="D9" s="676"/>
      <c r="E9" s="1143"/>
      <c r="F9" s="676"/>
      <c r="G9" s="1144"/>
      <c r="H9" s="1145">
        <v>1.3999999999999999E-4</v>
      </c>
      <c r="I9" s="1142">
        <v>1.3</v>
      </c>
      <c r="J9" s="654"/>
      <c r="K9" s="1140"/>
      <c r="L9" s="654"/>
      <c r="M9" s="1110"/>
      <c r="Q9" s="1132"/>
    </row>
    <row customFormat="1" customHeight="1" ht="11.25" r="10" s="278" spans="1:17"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customFormat="1" customHeight="1" ht="11.25" r="11" s="278" spans="1:17" x14ac:dyDescent="0.2">
      <c r="A11" s="305" t="s">
        <v>172</v>
      </c>
      <c r="B11" s="1146">
        <v>18</v>
      </c>
      <c r="C11" s="1119">
        <v>160</v>
      </c>
      <c r="D11" s="1124"/>
      <c r="E11" s="1147"/>
      <c r="F11" s="1124"/>
      <c r="G11" s="1148"/>
      <c r="H11" s="1149">
        <v>20</v>
      </c>
      <c r="I11" s="1119">
        <v>180</v>
      </c>
      <c r="J11" s="1124"/>
      <c r="K11" s="1152"/>
      <c r="L11" s="1124"/>
      <c r="M11" s="1151"/>
      <c r="Q11" s="1132"/>
    </row>
    <row customFormat="1" customHeight="1" ht="11.25" r="12" s="278" spans="1:17" x14ac:dyDescent="0.2">
      <c r="A12" s="305" t="s">
        <v>103</v>
      </c>
      <c r="B12" s="1146">
        <v>11</v>
      </c>
      <c r="C12" s="1119">
        <v>98</v>
      </c>
      <c r="D12" s="1124"/>
      <c r="E12" s="1147"/>
      <c r="F12" s="1124"/>
      <c r="G12" s="1148"/>
      <c r="H12" s="1149"/>
      <c r="I12" s="1119"/>
      <c r="J12" s="1124">
        <v>11</v>
      </c>
      <c r="K12" s="1153" t="s">
        <v>1165</v>
      </c>
      <c r="L12" s="1124">
        <v>98</v>
      </c>
      <c r="M12" s="1154" t="s">
        <v>1165</v>
      </c>
      <c r="Q12" s="1132"/>
    </row>
    <row customFormat="1" customHeight="1" ht="11.25" r="13" s="278" spans="1:17" x14ac:dyDescent="0.2">
      <c r="A13" s="279" t="s">
        <v>593</v>
      </c>
      <c r="B13" s="788">
        <v>0.02</v>
      </c>
      <c r="C13" s="756">
        <v>0.18</v>
      </c>
      <c r="D13" s="654"/>
      <c r="E13" s="1139"/>
      <c r="F13" s="654"/>
      <c r="G13" s="1033"/>
      <c r="H13" s="867">
        <v>0.73</v>
      </c>
      <c r="I13" s="756">
        <v>13</v>
      </c>
      <c r="J13" s="654"/>
      <c r="K13" s="1140"/>
      <c r="L13" s="654">
        <v>300</v>
      </c>
      <c r="M13" s="1110" t="s">
        <v>1095</v>
      </c>
      <c r="Q13" s="1132"/>
    </row>
    <row customFormat="1" customHeight="1" ht="11.25" r="14" s="278" spans="1:17" x14ac:dyDescent="0.2">
      <c r="A14" s="279" t="s">
        <v>594</v>
      </c>
      <c r="B14" s="788">
        <v>130</v>
      </c>
      <c r="C14" s="756">
        <v>300</v>
      </c>
      <c r="D14" s="654"/>
      <c r="E14" s="1139"/>
      <c r="F14" s="654"/>
      <c r="G14" s="1033"/>
      <c r="H14" s="867">
        <v>30</v>
      </c>
      <c r="I14" s="756">
        <v>180</v>
      </c>
      <c r="J14" s="654"/>
      <c r="K14" s="1139"/>
      <c r="L14" s="654"/>
      <c r="M14" s="1110"/>
      <c r="Q14" s="1132"/>
    </row>
    <row customFormat="1" customHeight="1" ht="11.25" r="15" s="278" spans="1:17" x14ac:dyDescent="0.2">
      <c r="A15" s="279" t="s">
        <v>731</v>
      </c>
      <c r="B15" s="788">
        <v>150</v>
      </c>
      <c r="C15" s="756">
        <v>340</v>
      </c>
      <c r="D15" s="654"/>
      <c r="E15" s="1139"/>
      <c r="F15" s="654"/>
      <c r="G15" s="1033"/>
      <c r="H15" s="867">
        <v>36</v>
      </c>
      <c r="I15" s="756">
        <v>69</v>
      </c>
      <c r="J15" s="654"/>
      <c r="K15" s="1139"/>
      <c r="L15" s="654"/>
      <c r="M15" s="1110"/>
      <c r="Q15" s="1132"/>
    </row>
    <row customFormat="1" customHeight="1" ht="11.25" r="16" s="278" spans="1:17" x14ac:dyDescent="0.2">
      <c r="A16" s="279" t="s">
        <v>104</v>
      </c>
      <c r="B16" s="1146">
        <v>12</v>
      </c>
      <c r="C16" s="1119">
        <v>330</v>
      </c>
      <c r="D16" s="1124"/>
      <c r="E16" s="1147"/>
      <c r="F16" s="1124"/>
      <c r="G16" s="1148"/>
      <c r="H16" s="1149"/>
      <c r="I16" s="1119"/>
      <c r="J16" s="1124">
        <v>12</v>
      </c>
      <c r="K16" s="1153" t="s">
        <v>1165</v>
      </c>
      <c r="L16" s="1124">
        <v>330</v>
      </c>
      <c r="M16" s="1154" t="s">
        <v>1165</v>
      </c>
      <c r="Q16" s="1132"/>
    </row>
    <row customFormat="1" customHeight="1" ht="11.25" r="17" s="278" spans="1:17" x14ac:dyDescent="0.2">
      <c r="A17" s="279" t="s">
        <v>732</v>
      </c>
      <c r="B17" s="788">
        <v>220</v>
      </c>
      <c r="C17" s="756">
        <v>2000</v>
      </c>
      <c r="D17" s="654"/>
      <c r="E17" s="1057"/>
      <c r="F17" s="654"/>
      <c r="G17" s="1033"/>
      <c r="H17" s="867">
        <v>220</v>
      </c>
      <c r="I17" s="756">
        <v>2000</v>
      </c>
      <c r="J17" s="654"/>
      <c r="K17" s="1057"/>
      <c r="L17" s="654"/>
      <c r="M17" s="1110"/>
      <c r="Q17" s="1132"/>
    </row>
    <row customFormat="1" customHeight="1" ht="11.25" r="18" s="278" spans="1:17"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customFormat="1" customHeight="1" ht="11.25" r="19" s="278" spans="1:17" x14ac:dyDescent="0.2">
      <c r="A19" s="279" t="s">
        <v>733</v>
      </c>
      <c r="B19" s="788">
        <v>160</v>
      </c>
      <c r="C19" s="756">
        <v>700</v>
      </c>
      <c r="D19" s="654"/>
      <c r="E19" s="1139"/>
      <c r="F19" s="654"/>
      <c r="G19" s="1033"/>
      <c r="H19" s="867">
        <v>71.3</v>
      </c>
      <c r="I19" s="756"/>
      <c r="J19" s="654"/>
      <c r="K19" s="1140"/>
      <c r="L19" s="654">
        <v>700</v>
      </c>
      <c r="M19" s="1154" t="s">
        <v>1165</v>
      </c>
      <c r="Q19" s="1132"/>
    </row>
    <row customFormat="1" customHeight="1" ht="11.25" r="20" s="278" spans="1:17" x14ac:dyDescent="0.2">
      <c r="A20" s="279" t="s">
        <v>734</v>
      </c>
      <c r="B20" s="1141">
        <v>4.7</v>
      </c>
      <c r="C20" s="1142"/>
      <c r="D20" s="676"/>
      <c r="E20" s="1143"/>
      <c r="F20" s="654">
        <v>300</v>
      </c>
      <c r="G20" s="1033" t="s">
        <v>1095</v>
      </c>
      <c r="H20" s="1145">
        <v>2.7E-2</v>
      </c>
      <c r="I20" s="1142"/>
      <c r="J20" s="654"/>
      <c r="K20" s="1140"/>
      <c r="L20" s="654">
        <v>300</v>
      </c>
      <c r="M20" s="1110" t="s">
        <v>1095</v>
      </c>
      <c r="Q20" s="1132"/>
    </row>
    <row customFormat="1" customHeight="1" ht="11.25" r="21" s="278" spans="1:17" x14ac:dyDescent="0.2">
      <c r="A21" s="279" t="s">
        <v>735</v>
      </c>
      <c r="B21" s="1141">
        <v>0.06</v>
      </c>
      <c r="C21" s="1142"/>
      <c r="D21" s="676"/>
      <c r="E21" s="1143"/>
      <c r="F21" s="654">
        <v>300</v>
      </c>
      <c r="G21" s="1033" t="s">
        <v>1095</v>
      </c>
      <c r="H21" s="1145">
        <v>0.3</v>
      </c>
      <c r="I21" s="1142"/>
      <c r="J21" s="654"/>
      <c r="K21" s="1140"/>
      <c r="L21" s="654">
        <v>300</v>
      </c>
      <c r="M21" s="1110" t="s">
        <v>1095</v>
      </c>
      <c r="Q21" s="1132"/>
    </row>
    <row customFormat="1" customHeight="1" ht="11.25" r="22" s="278" spans="1:17" x14ac:dyDescent="0.2">
      <c r="A22" s="279" t="s">
        <v>736</v>
      </c>
      <c r="B22" s="1141">
        <v>2.6</v>
      </c>
      <c r="C22" s="1142"/>
      <c r="D22" s="676"/>
      <c r="E22" s="1155"/>
      <c r="F22" s="654">
        <v>300</v>
      </c>
      <c r="G22" s="1033" t="s">
        <v>1095</v>
      </c>
      <c r="H22" s="1145">
        <v>0.68</v>
      </c>
      <c r="I22" s="1142"/>
      <c r="J22" s="654"/>
      <c r="K22" s="1140"/>
      <c r="L22" s="654">
        <v>300</v>
      </c>
      <c r="M22" s="1110" t="s">
        <v>1095</v>
      </c>
      <c r="Q22" s="1132"/>
    </row>
    <row customFormat="1" customHeight="1" ht="11.25" r="23" s="278" spans="1:17" x14ac:dyDescent="0.2">
      <c r="A23" s="279" t="s">
        <v>737</v>
      </c>
      <c r="B23" s="1141">
        <v>0.44</v>
      </c>
      <c r="C23" s="1142"/>
      <c r="D23" s="676"/>
      <c r="E23" s="1143"/>
      <c r="F23" s="654">
        <v>300</v>
      </c>
      <c r="G23" s="1033" t="s">
        <v>1095</v>
      </c>
      <c r="H23" s="1145">
        <v>0.44</v>
      </c>
      <c r="I23" s="1142"/>
      <c r="J23" s="654"/>
      <c r="K23" s="1140"/>
      <c r="L23" s="654">
        <v>300</v>
      </c>
      <c r="M23" s="1110" t="s">
        <v>1095</v>
      </c>
      <c r="Q23" s="1132"/>
    </row>
    <row customFormat="1" customHeight="1" ht="11.25" r="24" s="278" spans="1:17" x14ac:dyDescent="0.2">
      <c r="A24" s="279" t="s">
        <v>738</v>
      </c>
      <c r="B24" s="1141">
        <v>0.64</v>
      </c>
      <c r="C24" s="1142"/>
      <c r="D24" s="676"/>
      <c r="E24" s="1143"/>
      <c r="F24" s="654">
        <v>300</v>
      </c>
      <c r="G24" s="1033" t="s">
        <v>1095</v>
      </c>
      <c r="H24" s="1145">
        <v>0.64</v>
      </c>
      <c r="I24" s="1142"/>
      <c r="J24" s="654"/>
      <c r="K24" s="1140"/>
      <c r="L24" s="654">
        <v>300</v>
      </c>
      <c r="M24" s="1110" t="s">
        <v>1095</v>
      </c>
      <c r="Q24" s="1132"/>
    </row>
    <row customFormat="1" customHeight="1" ht="11.25" r="25" s="278" spans="1:17" x14ac:dyDescent="0.2">
      <c r="A25" s="279" t="s">
        <v>136</v>
      </c>
      <c r="B25" s="788">
        <v>11</v>
      </c>
      <c r="C25" s="756">
        <v>93</v>
      </c>
      <c r="D25" s="654"/>
      <c r="E25" s="1057"/>
      <c r="F25" s="654"/>
      <c r="G25" s="1033"/>
      <c r="H25" s="867">
        <v>0.66</v>
      </c>
      <c r="I25" s="756">
        <v>35</v>
      </c>
      <c r="J25" s="654"/>
      <c r="K25" s="1057"/>
      <c r="L25" s="654"/>
      <c r="M25" s="1110"/>
      <c r="Q25" s="1132"/>
    </row>
    <row customFormat="1" customHeight="1" ht="11.25" r="26" s="278" spans="1:17" x14ac:dyDescent="0.2">
      <c r="A26" s="279" t="s">
        <v>243</v>
      </c>
      <c r="B26" s="788">
        <v>6.5</v>
      </c>
      <c r="C26" s="756">
        <v>26</v>
      </c>
      <c r="D26" s="654"/>
      <c r="E26" s="1139"/>
      <c r="F26" s="654"/>
      <c r="G26" s="1033"/>
      <c r="H26" s="867">
        <v>14</v>
      </c>
      <c r="I26" s="756"/>
      <c r="J26" s="654"/>
      <c r="K26" s="1140"/>
      <c r="L26" s="654">
        <v>26</v>
      </c>
      <c r="M26" s="1154" t="s">
        <v>1165</v>
      </c>
      <c r="Q26" s="1132"/>
    </row>
    <row customFormat="1" customHeight="1" ht="11.25" r="27" s="278" spans="1:17"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customFormat="1" customHeight="1" ht="11.25" r="28" s="278" spans="1:17" x14ac:dyDescent="0.2">
      <c r="A28" s="789" t="s">
        <v>1177</v>
      </c>
      <c r="B28" s="788"/>
      <c r="C28" s="756"/>
      <c r="D28" s="654"/>
      <c r="E28" s="1139"/>
      <c r="F28" s="654"/>
      <c r="G28" s="1033"/>
      <c r="H28" s="867"/>
      <c r="I28" s="756"/>
      <c r="J28" s="654"/>
      <c r="K28" s="1140"/>
      <c r="L28" s="654"/>
      <c r="M28" s="1110"/>
      <c r="Q28" s="1132"/>
    </row>
    <row customFormat="1" customHeight="1" ht="11.25" r="29" s="278" spans="1:17" x14ac:dyDescent="0.2">
      <c r="A29" s="279" t="s">
        <v>138</v>
      </c>
      <c r="B29" s="1141">
        <v>3</v>
      </c>
      <c r="C29" s="1142">
        <v>27</v>
      </c>
      <c r="D29" s="676"/>
      <c r="E29" s="1143"/>
      <c r="F29" s="676"/>
      <c r="G29" s="1144"/>
      <c r="H29" s="1145">
        <v>3</v>
      </c>
      <c r="I29" s="1142">
        <v>27</v>
      </c>
      <c r="J29" s="654"/>
      <c r="K29" s="1140"/>
      <c r="L29" s="654"/>
      <c r="M29" s="1110"/>
      <c r="Q29" s="1132"/>
    </row>
    <row customFormat="1" customHeight="1" ht="11.25" r="30" s="278" spans="1:17" x14ac:dyDescent="0.2">
      <c r="A30" s="279" t="s">
        <v>139</v>
      </c>
      <c r="B30" s="788">
        <v>7200</v>
      </c>
      <c r="C30" s="756">
        <v>34000</v>
      </c>
      <c r="D30" s="654"/>
      <c r="E30" s="1057"/>
      <c r="F30" s="654"/>
      <c r="G30" s="1033"/>
      <c r="H30" s="867">
        <v>1000</v>
      </c>
      <c r="I30" s="756"/>
      <c r="J30" s="654"/>
      <c r="K30" s="1057"/>
      <c r="L30" s="654">
        <v>34000</v>
      </c>
      <c r="M30" s="1154" t="s">
        <v>1165</v>
      </c>
      <c r="Q30" s="1132"/>
    </row>
    <row customFormat="1" customHeight="1" ht="11.25" r="31" s="278" spans="1:17" x14ac:dyDescent="0.2">
      <c r="A31" s="279" t="s">
        <v>140</v>
      </c>
      <c r="B31" s="788">
        <v>340</v>
      </c>
      <c r="C31" s="756">
        <v>3100</v>
      </c>
      <c r="D31" s="654"/>
      <c r="E31" s="1139"/>
      <c r="F31" s="654"/>
      <c r="G31" s="1033"/>
      <c r="H31" s="867"/>
      <c r="I31" s="756"/>
      <c r="J31" s="654">
        <v>340</v>
      </c>
      <c r="K31" s="1153" t="s">
        <v>1165</v>
      </c>
      <c r="L31" s="654">
        <v>3100</v>
      </c>
      <c r="M31" s="1154" t="s">
        <v>1165</v>
      </c>
      <c r="Q31" s="1132"/>
    </row>
    <row customFormat="1" customHeight="1" ht="11.25" r="32" s="278" spans="1:17" x14ac:dyDescent="0.2">
      <c r="A32" s="279" t="s">
        <v>141</v>
      </c>
      <c r="B32" s="788">
        <v>230</v>
      </c>
      <c r="C32" s="756">
        <v>1100</v>
      </c>
      <c r="D32" s="654"/>
      <c r="E32" s="1139"/>
      <c r="F32" s="654"/>
      <c r="G32" s="1033"/>
      <c r="H32" s="867">
        <v>320</v>
      </c>
      <c r="I32" s="756">
        <v>2300</v>
      </c>
      <c r="J32" s="654"/>
      <c r="K32" s="1140"/>
      <c r="L32" s="654"/>
      <c r="M32" s="1110"/>
      <c r="Q32" s="1132"/>
    </row>
    <row customFormat="1" customHeight="1" ht="11.25" r="33" s="278" spans="1:17" x14ac:dyDescent="0.2">
      <c r="A33" s="279" t="s">
        <v>142</v>
      </c>
      <c r="B33" s="788">
        <v>16</v>
      </c>
      <c r="C33" s="756">
        <v>38</v>
      </c>
      <c r="D33" s="654"/>
      <c r="E33" s="1139"/>
      <c r="F33" s="654"/>
      <c r="G33" s="1033"/>
      <c r="H33" s="867"/>
      <c r="I33" s="756"/>
      <c r="J33" s="654">
        <v>16</v>
      </c>
      <c r="K33" s="1153" t="s">
        <v>1165</v>
      </c>
      <c r="L33" s="654">
        <v>38</v>
      </c>
      <c r="M33" s="1154" t="s">
        <v>1165</v>
      </c>
      <c r="Q33" s="1132"/>
    </row>
    <row customFormat="1" customHeight="1" ht="11.25" r="34" s="278" spans="1:17" x14ac:dyDescent="0.2">
      <c r="A34" s="279" t="s">
        <v>143</v>
      </c>
      <c r="B34" s="788">
        <v>0.25</v>
      </c>
      <c r="C34" s="756">
        <v>2</v>
      </c>
      <c r="D34" s="654"/>
      <c r="E34" s="1057"/>
      <c r="F34" s="654"/>
      <c r="G34" s="1033"/>
      <c r="H34" s="867">
        <v>8.8000000000000007</v>
      </c>
      <c r="I34" s="756">
        <v>40</v>
      </c>
      <c r="J34" s="654"/>
      <c r="K34" s="1057"/>
      <c r="L34" s="654"/>
      <c r="M34" s="1110"/>
      <c r="Q34" s="1132"/>
    </row>
    <row customFormat="1" customHeight="1" ht="11.25" r="35" s="278" spans="1:17" x14ac:dyDescent="0.2">
      <c r="A35" s="279" t="s">
        <v>144</v>
      </c>
      <c r="B35" s="788">
        <v>77</v>
      </c>
      <c r="C35" s="756">
        <v>690</v>
      </c>
      <c r="D35" s="654"/>
      <c r="E35" s="1139"/>
      <c r="F35" s="654"/>
      <c r="G35" s="1033"/>
      <c r="H35" s="867">
        <v>9.8000000000000007</v>
      </c>
      <c r="I35" s="756">
        <v>180</v>
      </c>
      <c r="J35" s="654"/>
      <c r="K35" s="1140"/>
      <c r="L35" s="654"/>
      <c r="M35" s="1110"/>
      <c r="Q35" s="1132"/>
    </row>
    <row customFormat="1" customHeight="1" ht="11.25" r="36" s="278" spans="1:17" x14ac:dyDescent="0.2">
      <c r="A36" s="279" t="s">
        <v>655</v>
      </c>
      <c r="B36" s="1141">
        <v>4.3E-3</v>
      </c>
      <c r="C36" s="1142">
        <v>2.4</v>
      </c>
      <c r="D36" s="676"/>
      <c r="E36" s="1143"/>
      <c r="F36" s="676"/>
      <c r="G36" s="1144"/>
      <c r="H36" s="1145">
        <v>5.9000000000000003E-4</v>
      </c>
      <c r="I36" s="1142">
        <v>4.0000000000000001E-3</v>
      </c>
      <c r="J36" s="654"/>
      <c r="K36" s="1140"/>
      <c r="L36" s="654"/>
      <c r="M36" s="1110"/>
      <c r="Q36" s="1132"/>
    </row>
    <row customFormat="1" customHeight="1" ht="11.25" r="37" s="278" spans="1:17" x14ac:dyDescent="0.2">
      <c r="A37" s="279" t="s">
        <v>145</v>
      </c>
      <c r="B37" s="788">
        <v>19</v>
      </c>
      <c r="C37" s="756">
        <v>459</v>
      </c>
      <c r="D37" s="654"/>
      <c r="E37" s="1139"/>
      <c r="F37" s="654"/>
      <c r="G37" s="1033"/>
      <c r="H37" s="867"/>
      <c r="I37" s="756"/>
      <c r="J37" s="654">
        <v>19</v>
      </c>
      <c r="K37" s="1153" t="s">
        <v>1165</v>
      </c>
      <c r="L37" s="654">
        <v>459</v>
      </c>
      <c r="M37" s="1154" t="s">
        <v>1165</v>
      </c>
      <c r="Q37" s="1132"/>
    </row>
    <row customFormat="1" customHeight="1" ht="11.25" r="38" s="278" spans="1:17" x14ac:dyDescent="0.2">
      <c r="A38" s="279" t="s">
        <v>146</v>
      </c>
      <c r="B38" s="788">
        <v>25</v>
      </c>
      <c r="C38" s="756">
        <v>220</v>
      </c>
      <c r="D38" s="654"/>
      <c r="E38" s="1139"/>
      <c r="F38" s="654"/>
      <c r="G38" s="1033"/>
      <c r="H38" s="867">
        <v>64</v>
      </c>
      <c r="I38" s="756">
        <v>1100</v>
      </c>
      <c r="J38" s="654"/>
      <c r="K38" s="1140"/>
      <c r="L38" s="654"/>
      <c r="M38" s="1110"/>
      <c r="Q38" s="1132"/>
    </row>
    <row customHeight="1" ht="11.25" r="39" spans="1:17" x14ac:dyDescent="0.25">
      <c r="A39" s="279" t="s">
        <v>829</v>
      </c>
      <c r="B39" s="788"/>
      <c r="C39" s="756"/>
      <c r="D39" s="654"/>
      <c r="E39" s="1157"/>
      <c r="F39" s="654"/>
      <c r="G39" s="1033"/>
      <c r="H39" s="840"/>
      <c r="I39" s="1158"/>
      <c r="J39" s="1159"/>
      <c r="K39" s="1153"/>
      <c r="L39" s="1159"/>
      <c r="M39" s="1160"/>
      <c r="Q39" s="1132"/>
    </row>
    <row customHeight="1" ht="11.25" r="40" spans="1:17" x14ac:dyDescent="0.25">
      <c r="A40" s="279" t="s">
        <v>147</v>
      </c>
      <c r="B40" s="788">
        <v>140</v>
      </c>
      <c r="C40" s="756">
        <v>1300</v>
      </c>
      <c r="D40" s="654"/>
      <c r="E40" s="1157"/>
      <c r="F40" s="654"/>
      <c r="G40" s="1033"/>
      <c r="H40" s="840">
        <v>28</v>
      </c>
      <c r="I40" s="1158">
        <v>490</v>
      </c>
      <c r="J40" s="1159"/>
      <c r="K40" s="1153"/>
      <c r="L40" s="1159"/>
      <c r="M40" s="1160"/>
      <c r="Q40" s="1132"/>
    </row>
    <row customHeight="1" ht="11.25" r="41" spans="1:17" x14ac:dyDescent="0.25">
      <c r="A41" s="279" t="s">
        <v>830</v>
      </c>
      <c r="B41" s="788"/>
      <c r="C41" s="756"/>
      <c r="D41" s="654"/>
      <c r="E41" s="1157"/>
      <c r="F41" s="654"/>
      <c r="G41" s="1033"/>
      <c r="H41" s="840"/>
      <c r="I41" s="1158"/>
      <c r="J41" s="1159"/>
      <c r="K41" s="1153"/>
      <c r="L41" s="654"/>
      <c r="M41" s="1160"/>
      <c r="Q41" s="1132"/>
    </row>
    <row customHeight="1" ht="11.25" r="42" spans="1:17" x14ac:dyDescent="0.25">
      <c r="A42" s="279" t="s">
        <v>148</v>
      </c>
      <c r="B42" s="788">
        <v>32</v>
      </c>
      <c r="C42" s="756">
        <v>290</v>
      </c>
      <c r="D42" s="654"/>
      <c r="E42" s="1157"/>
      <c r="F42" s="654"/>
      <c r="G42" s="1033"/>
      <c r="H42" s="840">
        <v>400</v>
      </c>
      <c r="I42" s="1158"/>
      <c r="J42" s="1159"/>
      <c r="K42" s="1153"/>
      <c r="L42" s="1159">
        <v>400</v>
      </c>
      <c r="M42" s="1110" t="s">
        <v>1169</v>
      </c>
      <c r="Q42" s="1132"/>
    </row>
    <row customHeight="1" ht="11.25" r="43" spans="1:17" x14ac:dyDescent="0.25">
      <c r="A43" s="279" t="s">
        <v>653</v>
      </c>
      <c r="B43" s="788"/>
      <c r="C43" s="756"/>
      <c r="D43" s="654">
        <v>11</v>
      </c>
      <c r="E43" s="1057" t="s">
        <v>1168</v>
      </c>
      <c r="F43" s="654">
        <v>16</v>
      </c>
      <c r="G43" s="1033" t="s">
        <v>1168</v>
      </c>
      <c r="H43" s="840"/>
      <c r="I43" s="1158"/>
      <c r="J43" s="654">
        <v>50</v>
      </c>
      <c r="K43" s="1057" t="s">
        <v>1168</v>
      </c>
      <c r="L43" s="654">
        <v>1000</v>
      </c>
      <c r="M43" s="1110" t="s">
        <v>1168</v>
      </c>
      <c r="Q43" s="1132"/>
    </row>
    <row customHeight="1" ht="11.25" r="44" spans="1:17" x14ac:dyDescent="0.25">
      <c r="A44" s="279" t="s">
        <v>827</v>
      </c>
      <c r="B44" s="788">
        <v>74</v>
      </c>
      <c r="C44" s="756">
        <v>570</v>
      </c>
      <c r="D44" s="654"/>
      <c r="E44" s="1057"/>
      <c r="F44" s="654"/>
      <c r="G44" s="1033"/>
      <c r="H44" s="840">
        <v>20</v>
      </c>
      <c r="I44" s="1158"/>
      <c r="J44" s="1159"/>
      <c r="K44" s="1153"/>
      <c r="L44" s="1159">
        <v>570</v>
      </c>
      <c r="M44" s="1154" t="s">
        <v>1165</v>
      </c>
      <c r="Q44" s="1132"/>
    </row>
    <row customHeight="1" ht="11.25" r="45" spans="1:17" x14ac:dyDescent="0.25">
      <c r="A45" s="279" t="s">
        <v>828</v>
      </c>
      <c r="B45" s="788">
        <v>11</v>
      </c>
      <c r="C45" s="756">
        <v>16</v>
      </c>
      <c r="D45" s="654"/>
      <c r="E45" s="1157"/>
      <c r="F45" s="654"/>
      <c r="G45" s="1033"/>
      <c r="H45" s="840">
        <v>50</v>
      </c>
      <c r="I45" s="1158">
        <v>1100</v>
      </c>
      <c r="J45" s="1159"/>
      <c r="K45" s="1153"/>
      <c r="L45" s="1159"/>
      <c r="M45" s="1160"/>
      <c r="Q45" s="1132"/>
    </row>
    <row customHeight="1" ht="11.25" r="46" spans="1:17" x14ac:dyDescent="0.25">
      <c r="A46" s="279" t="s">
        <v>149</v>
      </c>
      <c r="B46" s="1141">
        <v>4.7</v>
      </c>
      <c r="C46" s="1142"/>
      <c r="D46" s="676"/>
      <c r="E46" s="1161"/>
      <c r="F46" s="654">
        <v>300</v>
      </c>
      <c r="G46" s="1033" t="s">
        <v>1095</v>
      </c>
      <c r="H46" s="1145">
        <v>2</v>
      </c>
      <c r="I46" s="1142"/>
      <c r="J46" s="1159"/>
      <c r="K46" s="1153"/>
      <c r="L46" s="654">
        <v>300</v>
      </c>
      <c r="M46" s="1110" t="s">
        <v>1095</v>
      </c>
      <c r="Q46" s="1132"/>
    </row>
    <row customHeight="1" ht="11.25" r="47" spans="1:17" x14ac:dyDescent="0.25">
      <c r="A47" s="279" t="s">
        <v>150</v>
      </c>
      <c r="B47" s="788">
        <v>19</v>
      </c>
      <c r="C47" s="756">
        <v>120</v>
      </c>
      <c r="D47" s="654"/>
      <c r="E47" s="1157"/>
      <c r="F47" s="654"/>
      <c r="G47" s="1033"/>
      <c r="H47" s="840">
        <v>23</v>
      </c>
      <c r="I47" s="1158">
        <v>1500</v>
      </c>
      <c r="J47" s="1159"/>
      <c r="K47" s="1153"/>
      <c r="L47" s="1159"/>
      <c r="M47" s="1160"/>
      <c r="Q47" s="1132"/>
    </row>
    <row customHeight="1" ht="11.25" r="48" spans="1:17" x14ac:dyDescent="0.25">
      <c r="A48" s="279" t="s">
        <v>151</v>
      </c>
      <c r="B48" s="788">
        <v>9</v>
      </c>
      <c r="C48" s="756">
        <v>13</v>
      </c>
      <c r="D48" s="654"/>
      <c r="E48" s="1157"/>
      <c r="F48" s="654"/>
      <c r="G48" s="1033"/>
      <c r="H48" s="840">
        <v>3.1</v>
      </c>
      <c r="I48" s="1158">
        <v>4.8</v>
      </c>
      <c r="J48" s="1159"/>
      <c r="K48" s="1153"/>
      <c r="L48" s="1159"/>
      <c r="M48" s="1160"/>
      <c r="Q48" s="1132"/>
    </row>
    <row customHeight="1" ht="11.25" r="49" spans="1:17" x14ac:dyDescent="0.25">
      <c r="A49" s="279" t="s">
        <v>152</v>
      </c>
      <c r="B49" s="788">
        <v>5.2</v>
      </c>
      <c r="C49" s="756">
        <v>22</v>
      </c>
      <c r="D49" s="654"/>
      <c r="E49" s="1157"/>
      <c r="F49" s="654"/>
      <c r="G49" s="1033"/>
      <c r="H49" s="840">
        <v>1</v>
      </c>
      <c r="I49" s="1158">
        <v>1</v>
      </c>
      <c r="J49" s="1159"/>
      <c r="K49" s="1153"/>
      <c r="L49" s="1159"/>
      <c r="M49" s="1160"/>
      <c r="Q49" s="1132"/>
    </row>
    <row customHeight="1" ht="11.25" r="50" spans="1:17" x14ac:dyDescent="0.25">
      <c r="A50" s="305" t="s">
        <v>105</v>
      </c>
      <c r="B50" s="1146">
        <v>79</v>
      </c>
      <c r="C50" s="1119">
        <v>520</v>
      </c>
      <c r="D50" s="1124"/>
      <c r="E50" s="1162"/>
      <c r="F50" s="1124"/>
      <c r="G50" s="1148"/>
      <c r="H50" s="1163">
        <v>190</v>
      </c>
      <c r="I50" s="1164">
        <v>700</v>
      </c>
      <c r="J50" s="1165"/>
      <c r="K50" s="1150"/>
      <c r="L50" s="1165"/>
      <c r="M50" s="1166"/>
      <c r="Q50" s="1132"/>
    </row>
    <row customHeight="1" ht="11.25" r="51" spans="1:17" x14ac:dyDescent="0.25">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customHeight="1" ht="11.25" r="52" spans="1:17" x14ac:dyDescent="0.25">
      <c r="A52" s="279" t="s">
        <v>153</v>
      </c>
      <c r="B52" s="1141">
        <v>0.8</v>
      </c>
      <c r="C52" s="1142"/>
      <c r="D52" s="676"/>
      <c r="E52" s="1161" t="s">
        <v>1189</v>
      </c>
      <c r="F52" s="654">
        <v>300</v>
      </c>
      <c r="G52" s="1033" t="s">
        <v>1095</v>
      </c>
      <c r="H52" s="1145">
        <v>7.1</v>
      </c>
      <c r="I52" s="1142"/>
      <c r="J52" s="1159"/>
      <c r="K52" s="1153"/>
      <c r="L52" s="654">
        <v>300</v>
      </c>
      <c r="M52" s="1110" t="s">
        <v>1095</v>
      </c>
      <c r="Q52" s="1132"/>
    </row>
    <row customHeight="1" ht="11.25" r="53" spans="1:17" x14ac:dyDescent="0.25">
      <c r="A53" s="279" t="s">
        <v>86</v>
      </c>
      <c r="B53" s="788"/>
      <c r="C53" s="756"/>
      <c r="D53" s="654"/>
      <c r="E53" s="756"/>
      <c r="F53" s="654"/>
      <c r="G53" s="1033"/>
      <c r="H53" s="840"/>
      <c r="I53" s="1158"/>
      <c r="J53" s="1159"/>
      <c r="K53" s="1167"/>
      <c r="L53" s="1159"/>
      <c r="M53" s="1160"/>
      <c r="Q53" s="1132"/>
    </row>
    <row customHeight="1" ht="11.25" r="54" spans="1:17" x14ac:dyDescent="0.25">
      <c r="A54" s="279" t="s">
        <v>154</v>
      </c>
      <c r="B54" s="788">
        <v>320</v>
      </c>
      <c r="C54" s="756">
        <v>2900</v>
      </c>
      <c r="D54" s="654"/>
      <c r="E54" s="1157"/>
      <c r="F54" s="654"/>
      <c r="G54" s="1033"/>
      <c r="H54" s="840">
        <v>34</v>
      </c>
      <c r="I54" s="1158"/>
      <c r="J54" s="1159"/>
      <c r="K54" s="1153"/>
      <c r="L54" s="654">
        <v>2900</v>
      </c>
      <c r="M54" s="1154" t="s">
        <v>1165</v>
      </c>
      <c r="Q54" s="1132"/>
    </row>
    <row customHeight="1" ht="11.25" r="55" spans="1:17" x14ac:dyDescent="0.25">
      <c r="A55" s="279" t="s">
        <v>528</v>
      </c>
      <c r="B55" s="788"/>
      <c r="C55" s="756"/>
      <c r="D55" s="654">
        <v>1400</v>
      </c>
      <c r="E55" s="1157" t="s">
        <v>371</v>
      </c>
      <c r="F55" s="654">
        <v>1400</v>
      </c>
      <c r="G55" s="1033" t="s">
        <v>371</v>
      </c>
      <c r="H55" s="840"/>
      <c r="I55" s="1158"/>
      <c r="J55" s="654">
        <v>1400</v>
      </c>
      <c r="K55" s="1157" t="s">
        <v>371</v>
      </c>
      <c r="L55" s="654">
        <v>1400</v>
      </c>
      <c r="M55" s="1110" t="s">
        <v>371</v>
      </c>
      <c r="Q55" s="1132"/>
    </row>
    <row customHeight="1" ht="11.25" r="56" spans="1:17" x14ac:dyDescent="0.25">
      <c r="A56" s="279" t="s">
        <v>155</v>
      </c>
      <c r="B56" s="788">
        <v>23</v>
      </c>
      <c r="C56" s="756">
        <v>130</v>
      </c>
      <c r="D56" s="654"/>
      <c r="E56" s="1157"/>
      <c r="F56" s="654"/>
      <c r="G56" s="1033"/>
      <c r="H56" s="840">
        <v>14</v>
      </c>
      <c r="I56" s="1158">
        <v>260</v>
      </c>
      <c r="J56" s="1159"/>
      <c r="K56" s="1153"/>
      <c r="L56" s="1159"/>
      <c r="M56" s="1160"/>
      <c r="Q56" s="1132"/>
    </row>
    <row customHeight="1" ht="11.25" r="57" spans="1:17" x14ac:dyDescent="0.25">
      <c r="A57" s="279" t="s">
        <v>235</v>
      </c>
      <c r="B57" s="788">
        <v>22</v>
      </c>
      <c r="C57" s="756">
        <v>79</v>
      </c>
      <c r="D57" s="654"/>
      <c r="E57" s="1157"/>
      <c r="F57" s="654"/>
      <c r="G57" s="1033"/>
      <c r="H57" s="840">
        <v>71</v>
      </c>
      <c r="I57" s="1158">
        <v>630</v>
      </c>
      <c r="J57" s="1159"/>
      <c r="K57" s="1153"/>
      <c r="L57" s="1159"/>
      <c r="M57" s="1160"/>
      <c r="Q57" s="1132"/>
    </row>
    <row customHeight="1" ht="11.25" r="58" spans="1:17" x14ac:dyDescent="0.25">
      <c r="A58" s="279" t="s">
        <v>236</v>
      </c>
      <c r="B58" s="788">
        <v>9.4</v>
      </c>
      <c r="C58" s="756">
        <v>57</v>
      </c>
      <c r="D58" s="654"/>
      <c r="E58" s="1157"/>
      <c r="F58" s="654"/>
      <c r="G58" s="1033"/>
      <c r="H58" s="840">
        <v>15</v>
      </c>
      <c r="I58" s="1158">
        <v>180</v>
      </c>
      <c r="J58" s="1159"/>
      <c r="K58" s="1153"/>
      <c r="L58" s="1159"/>
      <c r="M58" s="1160"/>
      <c r="Q58" s="1132"/>
    </row>
    <row customHeight="1" ht="11.25" r="59" spans="1:17" x14ac:dyDescent="0.25">
      <c r="A59" s="279" t="s">
        <v>237</v>
      </c>
      <c r="B59" s="788">
        <v>4.5</v>
      </c>
      <c r="C59" s="756">
        <v>41</v>
      </c>
      <c r="D59" s="654"/>
      <c r="E59" s="1157"/>
      <c r="F59" s="654"/>
      <c r="G59" s="1033"/>
      <c r="H59" s="840"/>
      <c r="I59" s="1158"/>
      <c r="J59" s="654">
        <v>4.5</v>
      </c>
      <c r="K59" s="1153" t="s">
        <v>1165</v>
      </c>
      <c r="L59" s="654">
        <v>41</v>
      </c>
      <c r="M59" s="1154" t="s">
        <v>1165</v>
      </c>
      <c r="Q59" s="1132"/>
    </row>
    <row customHeight="1" ht="11.25" r="60" spans="1:17" x14ac:dyDescent="0.25">
      <c r="A60" s="279" t="s">
        <v>375</v>
      </c>
      <c r="B60" s="1141">
        <v>1.0999999999999999E-2</v>
      </c>
      <c r="C60" s="1142">
        <v>0.19</v>
      </c>
      <c r="D60" s="676"/>
      <c r="E60" s="1168"/>
      <c r="F60" s="676"/>
      <c r="G60" s="1144"/>
      <c r="H60" s="1169">
        <v>1.0999999999999999E-2</v>
      </c>
      <c r="I60" s="1170">
        <v>0.19</v>
      </c>
      <c r="J60" s="1159"/>
      <c r="K60" s="1153"/>
      <c r="L60" s="1159"/>
      <c r="M60" s="1160"/>
      <c r="Q60" s="1132"/>
    </row>
    <row customHeight="1" ht="11.25" r="61" spans="1:17" x14ac:dyDescent="0.25">
      <c r="A61" s="279" t="s">
        <v>376</v>
      </c>
      <c r="B61" s="1141">
        <v>0.41</v>
      </c>
      <c r="C61" s="1142">
        <v>7</v>
      </c>
      <c r="D61" s="676"/>
      <c r="E61" s="1168"/>
      <c r="F61" s="676"/>
      <c r="G61" s="1144"/>
      <c r="H61" s="1169"/>
      <c r="I61" s="1170"/>
      <c r="J61" s="676">
        <v>0.41</v>
      </c>
      <c r="K61" s="1153" t="s">
        <v>1165</v>
      </c>
      <c r="L61" s="676">
        <v>7</v>
      </c>
      <c r="M61" s="1154" t="s">
        <v>1165</v>
      </c>
      <c r="Q61" s="1132"/>
    </row>
    <row customHeight="1" ht="11.25" r="62" spans="1:17" x14ac:dyDescent="0.25">
      <c r="A62" s="279" t="s">
        <v>377</v>
      </c>
      <c r="B62" s="1141">
        <v>3.2000000000000002E-3</v>
      </c>
      <c r="C62" s="1142">
        <v>1.1000000000000001</v>
      </c>
      <c r="D62" s="676"/>
      <c r="E62" s="1161"/>
      <c r="F62" s="676"/>
      <c r="G62" s="1144"/>
      <c r="H62" s="1169">
        <v>1E-3</v>
      </c>
      <c r="I62" s="1170">
        <v>0.13</v>
      </c>
      <c r="J62" s="1159"/>
      <c r="K62" s="1153"/>
      <c r="L62" s="1159"/>
      <c r="M62" s="1160"/>
      <c r="Q62" s="1132"/>
    </row>
    <row customHeight="1" ht="11.25" r="63" spans="1:17" x14ac:dyDescent="0.25">
      <c r="A63" s="279" t="s">
        <v>244</v>
      </c>
      <c r="B63" s="788">
        <v>410</v>
      </c>
      <c r="C63" s="756">
        <v>3700</v>
      </c>
      <c r="D63" s="654"/>
      <c r="E63" s="1157"/>
      <c r="F63" s="654"/>
      <c r="G63" s="1033"/>
      <c r="H63" s="840">
        <v>47</v>
      </c>
      <c r="I63" s="1158">
        <v>830</v>
      </c>
      <c r="J63" s="1159"/>
      <c r="K63" s="1153"/>
      <c r="L63" s="654"/>
      <c r="M63" s="1160"/>
      <c r="Q63" s="1132"/>
    </row>
    <row customHeight="1" ht="11.25" r="64" spans="1:17" x14ac:dyDescent="0.25">
      <c r="A64" s="279" t="s">
        <v>245</v>
      </c>
      <c r="B64" s="788">
        <v>2000</v>
      </c>
      <c r="C64" s="756">
        <v>8200</v>
      </c>
      <c r="D64" s="654"/>
      <c r="E64" s="1157"/>
      <c r="F64" s="654"/>
      <c r="G64" s="1033"/>
      <c r="H64" s="840">
        <v>910</v>
      </c>
      <c r="I64" s="1158">
        <v>8800</v>
      </c>
      <c r="J64" s="1159"/>
      <c r="K64" s="1153"/>
      <c r="L64" s="1159"/>
      <c r="M64" s="1160"/>
      <c r="Q64" s="1132"/>
    </row>
    <row customHeight="1" ht="11.25" r="65" spans="1:17" x14ac:dyDescent="0.25">
      <c r="A65" s="279" t="s">
        <v>307</v>
      </c>
      <c r="B65" s="788">
        <v>130</v>
      </c>
      <c r="C65" s="756">
        <v>1200</v>
      </c>
      <c r="D65" s="654"/>
      <c r="E65" s="1157"/>
      <c r="F65" s="654"/>
      <c r="G65" s="1033"/>
      <c r="H65" s="840">
        <v>25</v>
      </c>
      <c r="I65" s="1158">
        <v>450</v>
      </c>
      <c r="J65" s="1159"/>
      <c r="K65" s="1153"/>
      <c r="L65" s="1159"/>
      <c r="M65" s="1160"/>
      <c r="Q65" s="1132"/>
    </row>
    <row customHeight="1" ht="11.25" r="66" spans="1:17" x14ac:dyDescent="0.25">
      <c r="A66" s="279" t="s">
        <v>308</v>
      </c>
      <c r="B66" s="788">
        <v>620</v>
      </c>
      <c r="C66" s="756">
        <v>5500</v>
      </c>
      <c r="D66" s="654"/>
      <c r="E66" s="1157"/>
      <c r="F66" s="654"/>
      <c r="G66" s="1033"/>
      <c r="H66" s="840"/>
      <c r="I66" s="1158"/>
      <c r="J66" s="654">
        <v>620</v>
      </c>
      <c r="K66" s="1153" t="s">
        <v>1165</v>
      </c>
      <c r="L66" s="654">
        <v>5500</v>
      </c>
      <c r="M66" s="1171" t="s">
        <v>1165</v>
      </c>
      <c r="Q66" s="1132"/>
    </row>
    <row customHeight="1" ht="11.25" r="67" spans="1:17" x14ac:dyDescent="0.25">
      <c r="A67" s="279" t="s">
        <v>238</v>
      </c>
      <c r="B67" s="788">
        <v>558</v>
      </c>
      <c r="C67" s="756">
        <v>10046</v>
      </c>
      <c r="D67" s="654"/>
      <c r="E67" s="1157"/>
      <c r="F67" s="654"/>
      <c r="G67" s="1033"/>
      <c r="H67" s="840"/>
      <c r="I67" s="1158"/>
      <c r="J67" s="654">
        <v>558</v>
      </c>
      <c r="K67" s="1153" t="s">
        <v>1165</v>
      </c>
      <c r="L67" s="654">
        <v>10046</v>
      </c>
      <c r="M67" s="1171" t="s">
        <v>1165</v>
      </c>
      <c r="Q67" s="1132"/>
    </row>
    <row customHeight="1" ht="11.25" r="68" spans="1:17" x14ac:dyDescent="0.25">
      <c r="A68" s="279" t="s">
        <v>1002</v>
      </c>
      <c r="B68" s="788">
        <v>11</v>
      </c>
      <c r="C68" s="756">
        <v>110</v>
      </c>
      <c r="D68" s="654"/>
      <c r="E68" s="1157"/>
      <c r="F68" s="654"/>
      <c r="G68" s="1033"/>
      <c r="H68" s="840">
        <v>790</v>
      </c>
      <c r="I68" s="1158"/>
      <c r="J68" s="1159"/>
      <c r="K68" s="1153"/>
      <c r="L68" s="1159">
        <v>790</v>
      </c>
      <c r="M68" s="1160" t="s">
        <v>1169</v>
      </c>
      <c r="Q68" s="1132"/>
    </row>
    <row customHeight="1" ht="11.25" r="69" spans="1:17" x14ac:dyDescent="0.25">
      <c r="A69" s="279" t="s">
        <v>107</v>
      </c>
      <c r="B69" s="1172">
        <v>79.2</v>
      </c>
      <c r="C69" s="1173">
        <v>130</v>
      </c>
      <c r="D69" s="1174"/>
      <c r="E69" s="1155"/>
      <c r="F69" s="1174"/>
      <c r="G69" s="1175"/>
      <c r="H69" s="1176">
        <v>70</v>
      </c>
      <c r="I69" s="1177"/>
      <c r="J69" s="1165"/>
      <c r="K69" s="1150"/>
      <c r="L69" s="1174">
        <v>130</v>
      </c>
      <c r="M69" s="1171" t="s">
        <v>1165</v>
      </c>
      <c r="Q69" s="1132"/>
    </row>
    <row customHeight="1" ht="11.25" r="70" spans="1:17" x14ac:dyDescent="0.25">
      <c r="A70" s="279" t="s">
        <v>1003</v>
      </c>
      <c r="B70" s="788">
        <v>520</v>
      </c>
      <c r="C70" s="756">
        <v>3300</v>
      </c>
      <c r="D70" s="654"/>
      <c r="E70" s="1157"/>
      <c r="F70" s="654"/>
      <c r="G70" s="1033"/>
      <c r="H70" s="840"/>
      <c r="I70" s="1158">
        <v>3400</v>
      </c>
      <c r="J70" s="1159">
        <v>520</v>
      </c>
      <c r="K70" s="1153" t="s">
        <v>1165</v>
      </c>
      <c r="L70" s="1159"/>
      <c r="M70" s="1160"/>
      <c r="Q70" s="1132"/>
    </row>
    <row customHeight="1" ht="11.25" r="71" spans="1:17" x14ac:dyDescent="0.25">
      <c r="A71" s="279" t="s">
        <v>309</v>
      </c>
      <c r="B71" s="788">
        <v>1.7</v>
      </c>
      <c r="C71" s="756">
        <v>15</v>
      </c>
      <c r="D71" s="654"/>
      <c r="E71" s="1157"/>
      <c r="F71" s="654"/>
      <c r="G71" s="1033"/>
      <c r="H71" s="840">
        <v>0.06</v>
      </c>
      <c r="I71" s="1158">
        <v>0.99</v>
      </c>
      <c r="J71" s="1159"/>
      <c r="K71" s="1153"/>
      <c r="L71" s="1159"/>
      <c r="M71" s="1160"/>
      <c r="Q71" s="1132"/>
    </row>
    <row customHeight="1" ht="11.25" r="72" spans="1:17" x14ac:dyDescent="0.25">
      <c r="A72" s="279" t="s">
        <v>1004</v>
      </c>
      <c r="B72" s="1141">
        <v>5.6000000000000001E-2</v>
      </c>
      <c r="C72" s="1142">
        <v>0.24</v>
      </c>
      <c r="D72" s="676"/>
      <c r="E72" s="1161"/>
      <c r="F72" s="676"/>
      <c r="G72" s="1144"/>
      <c r="H72" s="1169">
        <v>1.9E-3</v>
      </c>
      <c r="I72" s="1170">
        <v>0.71</v>
      </c>
      <c r="J72" s="1159"/>
      <c r="K72" s="1153"/>
      <c r="L72" s="1159"/>
      <c r="M72" s="1160"/>
      <c r="Q72" s="1132"/>
    </row>
    <row customHeight="1" ht="11.25" r="73" spans="1:17" x14ac:dyDescent="0.25">
      <c r="A73" s="279" t="s">
        <v>1005</v>
      </c>
      <c r="B73" s="788">
        <v>220</v>
      </c>
      <c r="C73" s="1158">
        <v>980</v>
      </c>
      <c r="D73" s="654"/>
      <c r="E73" s="1157"/>
      <c r="F73" s="654"/>
      <c r="G73" s="1033"/>
      <c r="H73" s="840">
        <v>210</v>
      </c>
      <c r="I73" s="1158">
        <v>1800</v>
      </c>
      <c r="J73" s="1159"/>
      <c r="K73" s="1153"/>
      <c r="L73" s="1159"/>
      <c r="M73" s="1154"/>
      <c r="Q73" s="1132"/>
    </row>
    <row customHeight="1" ht="11.25" r="74" spans="1:17" x14ac:dyDescent="0.25">
      <c r="A74" s="279" t="s">
        <v>1007</v>
      </c>
      <c r="B74" s="788">
        <v>120</v>
      </c>
      <c r="C74" s="756">
        <v>1100</v>
      </c>
      <c r="D74" s="654"/>
      <c r="E74" s="1157"/>
      <c r="F74" s="654"/>
      <c r="G74" s="1033"/>
      <c r="H74" s="840"/>
      <c r="I74" s="1158"/>
      <c r="J74" s="654">
        <v>120</v>
      </c>
      <c r="K74" s="1153" t="s">
        <v>1165</v>
      </c>
      <c r="L74" s="654">
        <v>1100</v>
      </c>
      <c r="M74" s="1171" t="s">
        <v>1165</v>
      </c>
      <c r="Q74" s="1132"/>
    </row>
    <row customHeight="1" ht="11.25" r="75" spans="1:17" x14ac:dyDescent="0.25">
      <c r="A75" s="279" t="s">
        <v>1006</v>
      </c>
      <c r="B75" s="788">
        <v>1100</v>
      </c>
      <c r="C75" s="1158">
        <v>3200</v>
      </c>
      <c r="D75" s="654"/>
      <c r="E75" s="1157"/>
      <c r="F75" s="654"/>
      <c r="G75" s="1033"/>
      <c r="H75" s="840">
        <v>2900</v>
      </c>
      <c r="I75" s="1158"/>
      <c r="J75" s="1159"/>
      <c r="K75" s="1153"/>
      <c r="L75" s="1159">
        <v>3200</v>
      </c>
      <c r="M75" s="1171" t="s">
        <v>1165</v>
      </c>
      <c r="Q75" s="1132"/>
    </row>
    <row customHeight="1" ht="11.25" r="76" spans="1:17" x14ac:dyDescent="0.25">
      <c r="A76" s="305" t="s">
        <v>108</v>
      </c>
      <c r="B76" s="1146">
        <v>22</v>
      </c>
      <c r="C76" s="1119">
        <v>100</v>
      </c>
      <c r="D76" s="1124"/>
      <c r="E76" s="1162"/>
      <c r="F76" s="1124"/>
      <c r="G76" s="1148"/>
      <c r="H76" s="1163">
        <v>10</v>
      </c>
      <c r="I76" s="1164">
        <v>110</v>
      </c>
      <c r="J76" s="1165"/>
      <c r="K76" s="1150"/>
      <c r="L76" s="1165"/>
      <c r="M76" s="1171" t="s">
        <v>1165</v>
      </c>
      <c r="Q76" s="1132"/>
    </row>
    <row customHeight="1" ht="11.25" r="77" spans="1:17" x14ac:dyDescent="0.25">
      <c r="A77" s="279" t="s">
        <v>310</v>
      </c>
      <c r="B77" s="788">
        <v>71</v>
      </c>
      <c r="C77" s="756">
        <v>379</v>
      </c>
      <c r="D77" s="654"/>
      <c r="E77" s="1157"/>
      <c r="F77" s="654"/>
      <c r="G77" s="1033"/>
      <c r="H77" s="840">
        <v>14.3</v>
      </c>
      <c r="I77" s="1158"/>
      <c r="J77" s="1159"/>
      <c r="K77" s="1153"/>
      <c r="L77" s="654">
        <v>379</v>
      </c>
      <c r="M77" s="1160"/>
      <c r="Q77" s="1132"/>
    </row>
    <row customHeight="1" ht="11.25" r="78" spans="1:17" x14ac:dyDescent="0.25">
      <c r="A78" s="305" t="s">
        <v>109</v>
      </c>
      <c r="B78" s="1146">
        <v>44</v>
      </c>
      <c r="C78" s="1119">
        <v>390</v>
      </c>
      <c r="D78" s="1124"/>
      <c r="E78" s="1162"/>
      <c r="F78" s="1124"/>
      <c r="G78" s="1148"/>
      <c r="H78" s="1163">
        <v>9.1</v>
      </c>
      <c r="I78" s="1164">
        <v>200</v>
      </c>
      <c r="J78" s="1165"/>
      <c r="K78" s="1178"/>
      <c r="L78" s="1165"/>
      <c r="M78" s="1166"/>
      <c r="Q78" s="1132"/>
    </row>
    <row customHeight="1" ht="11.25" r="79" spans="1:17" x14ac:dyDescent="0.25">
      <c r="A79" s="305" t="s">
        <v>110</v>
      </c>
      <c r="B79" s="1146">
        <v>81</v>
      </c>
      <c r="C79" s="1119">
        <v>730</v>
      </c>
      <c r="D79" s="1124"/>
      <c r="E79" s="1179"/>
      <c r="F79" s="1124"/>
      <c r="G79" s="1180"/>
      <c r="H79" s="1149"/>
      <c r="I79" s="1119">
        <v>200</v>
      </c>
      <c r="J79" s="1124">
        <v>81</v>
      </c>
      <c r="K79" s="1153" t="s">
        <v>1165</v>
      </c>
      <c r="L79" s="1124"/>
      <c r="M79" s="1151"/>
      <c r="Q79" s="1132"/>
    </row>
    <row customHeight="1" ht="11.25" r="80" spans="1:17" x14ac:dyDescent="0.25">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customHeight="1" ht="11.25" r="81" spans="1:17" x14ac:dyDescent="0.25">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customHeight="1" ht="11.25" r="82" spans="1:17" x14ac:dyDescent="0.25">
      <c r="A82" s="279" t="s">
        <v>111</v>
      </c>
      <c r="B82" s="1146"/>
      <c r="C82" s="1119"/>
      <c r="D82" s="1124">
        <v>60</v>
      </c>
      <c r="E82" s="1162" t="s">
        <v>1180</v>
      </c>
      <c r="F82" s="1124">
        <v>200</v>
      </c>
      <c r="G82" s="1148" t="s">
        <v>1179</v>
      </c>
      <c r="H82" s="1163"/>
      <c r="I82" s="1164"/>
      <c r="J82" s="1124">
        <v>60</v>
      </c>
      <c r="K82" s="1162" t="s">
        <v>1180</v>
      </c>
      <c r="L82" s="1165">
        <v>550</v>
      </c>
      <c r="M82" s="1166" t="s">
        <v>1185</v>
      </c>
      <c r="Q82" s="1132"/>
    </row>
    <row customHeight="1" ht="11.25" r="83" spans="1:17" x14ac:dyDescent="0.25">
      <c r="A83" s="279" t="s">
        <v>384</v>
      </c>
      <c r="B83" s="788">
        <v>0.01</v>
      </c>
      <c r="C83" s="756">
        <v>0.11</v>
      </c>
      <c r="D83" s="654"/>
      <c r="E83" s="1157"/>
      <c r="F83" s="654"/>
      <c r="G83" s="1033"/>
      <c r="H83" s="840">
        <v>8.6999999999999994E-3</v>
      </c>
      <c r="I83" s="1158">
        <v>3.4000000000000002E-2</v>
      </c>
      <c r="J83" s="1159"/>
      <c r="K83" s="1153"/>
      <c r="L83" s="1159"/>
      <c r="M83" s="1160"/>
      <c r="Q83" s="1132"/>
    </row>
    <row customHeight="1" ht="11.25" r="84" spans="1:17" x14ac:dyDescent="0.25">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customHeight="1" ht="11.25" r="85" spans="1:17" x14ac:dyDescent="0.25">
      <c r="A85" s="279" t="s">
        <v>36</v>
      </c>
      <c r="B85" s="788"/>
      <c r="C85" s="756"/>
      <c r="D85" s="654"/>
      <c r="E85" s="1157"/>
      <c r="F85" s="654"/>
      <c r="G85" s="1033"/>
      <c r="H85" s="840"/>
      <c r="I85" s="1158"/>
      <c r="J85" s="1159"/>
      <c r="K85" s="1153"/>
      <c r="L85" s="1159"/>
      <c r="M85" s="1160"/>
      <c r="Q85" s="1132"/>
    </row>
    <row customHeight="1" ht="11.25" r="86" spans="1:17" x14ac:dyDescent="0.25">
      <c r="A86" s="279" t="s">
        <v>351</v>
      </c>
      <c r="B86" s="788">
        <v>61</v>
      </c>
      <c r="C86" s="756">
        <v>550</v>
      </c>
      <c r="D86" s="654"/>
      <c r="E86" s="1157"/>
      <c r="F86" s="654"/>
      <c r="G86" s="1033"/>
      <c r="H86" s="840">
        <v>7.3</v>
      </c>
      <c r="I86" s="1158">
        <v>130</v>
      </c>
      <c r="J86" s="1159"/>
      <c r="K86" s="1153"/>
      <c r="L86" s="1159"/>
      <c r="M86" s="1160"/>
      <c r="Q86" s="1132"/>
    </row>
    <row customHeight="1" ht="11.25" r="87" spans="1:17" x14ac:dyDescent="0.25">
      <c r="A87" s="279" t="s">
        <v>352</v>
      </c>
      <c r="B87" s="1141">
        <v>0.8</v>
      </c>
      <c r="C87" s="1142"/>
      <c r="D87" s="676"/>
      <c r="E87" s="1161"/>
      <c r="F87" s="654">
        <v>300</v>
      </c>
      <c r="G87" s="1033" t="s">
        <v>1095</v>
      </c>
      <c r="H87" s="1145">
        <v>7.1</v>
      </c>
      <c r="I87" s="1142"/>
      <c r="J87" s="1159"/>
      <c r="K87" s="1153"/>
      <c r="L87" s="654">
        <v>300</v>
      </c>
      <c r="M87" s="1110" t="s">
        <v>1095</v>
      </c>
      <c r="Q87" s="1132"/>
    </row>
    <row customHeight="1" ht="11.25" r="88" spans="1:17" x14ac:dyDescent="0.25">
      <c r="A88" s="279" t="s">
        <v>353</v>
      </c>
      <c r="B88" s="788">
        <v>19</v>
      </c>
      <c r="C88" s="756"/>
      <c r="D88" s="654"/>
      <c r="E88" s="1157"/>
      <c r="F88" s="654">
        <v>300</v>
      </c>
      <c r="G88" s="1033" t="s">
        <v>1095</v>
      </c>
      <c r="H88" s="867">
        <v>3.9</v>
      </c>
      <c r="I88" s="756"/>
      <c r="J88" s="1159"/>
      <c r="K88" s="1153"/>
      <c r="L88" s="654">
        <v>300</v>
      </c>
      <c r="M88" s="1110" t="s">
        <v>1095</v>
      </c>
      <c r="Q88" s="1132"/>
    </row>
    <row customHeight="1" ht="11.25" r="89" spans="1:17" x14ac:dyDescent="0.25">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customHeight="1" ht="11.25" r="90" spans="1:17" x14ac:dyDescent="0.25">
      <c r="A90" s="279" t="s">
        <v>354</v>
      </c>
      <c r="B90" s="1141">
        <v>3.8E-3</v>
      </c>
      <c r="C90" s="1142">
        <v>0.52</v>
      </c>
      <c r="D90" s="676"/>
      <c r="E90" s="1161"/>
      <c r="F90" s="676"/>
      <c r="G90" s="1144"/>
      <c r="H90" s="1169">
        <v>3.5999999999999999E-3</v>
      </c>
      <c r="I90" s="1170">
        <v>5.2999999999999999E-2</v>
      </c>
      <c r="J90" s="1159"/>
      <c r="K90" s="1153"/>
      <c r="L90" s="1159"/>
      <c r="M90" s="1160"/>
      <c r="Q90" s="1132"/>
    </row>
    <row customHeight="1" ht="11.25" r="91" spans="1:17" x14ac:dyDescent="0.25">
      <c r="A91" s="279" t="s">
        <v>355</v>
      </c>
      <c r="B91" s="788">
        <v>3.8E-3</v>
      </c>
      <c r="C91" s="756">
        <v>0.52</v>
      </c>
      <c r="D91" s="654"/>
      <c r="E91" s="1157"/>
      <c r="F91" s="654"/>
      <c r="G91" s="1033"/>
      <c r="H91" s="840">
        <v>3.5999999999999999E-3</v>
      </c>
      <c r="I91" s="1158">
        <v>5.2999999999999999E-2</v>
      </c>
      <c r="J91" s="1159"/>
      <c r="K91" s="1153"/>
      <c r="L91" s="1159"/>
      <c r="M91" s="1160"/>
      <c r="Q91" s="1132"/>
    </row>
    <row customHeight="1" ht="11.25" r="92" spans="1:17" x14ac:dyDescent="0.25">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customHeight="1" ht="11.25" r="93" spans="1:17" x14ac:dyDescent="0.25">
      <c r="A93" s="279" t="s">
        <v>356</v>
      </c>
      <c r="B93" s="1141">
        <v>1</v>
      </c>
      <c r="C93" s="1142">
        <v>10</v>
      </c>
      <c r="D93" s="676"/>
      <c r="E93" s="1161"/>
      <c r="F93" s="676"/>
      <c r="G93" s="1144"/>
      <c r="H93" s="1169">
        <v>0.3</v>
      </c>
      <c r="I93" s="1170">
        <v>3</v>
      </c>
      <c r="J93" s="1159"/>
      <c r="K93" s="1153"/>
      <c r="L93" s="1159"/>
      <c r="M93" s="1160"/>
      <c r="Q93" s="1132"/>
    </row>
    <row customHeight="1" ht="11.25" r="94" spans="1:17" x14ac:dyDescent="0.25">
      <c r="A94" s="279" t="s">
        <v>378</v>
      </c>
      <c r="B94" s="1141">
        <v>0.11</v>
      </c>
      <c r="C94" s="1142">
        <v>0.95</v>
      </c>
      <c r="D94" s="676"/>
      <c r="E94" s="1161"/>
      <c r="F94" s="676"/>
      <c r="G94" s="1144"/>
      <c r="H94" s="1169">
        <v>6.3E-2</v>
      </c>
      <c r="I94" s="1170">
        <v>0.16</v>
      </c>
      <c r="J94" s="1159"/>
      <c r="K94" s="1153"/>
      <c r="L94" s="1159"/>
      <c r="M94" s="1160"/>
      <c r="Q94" s="1132"/>
    </row>
    <row customHeight="1" ht="11.25" r="95" spans="1:17" x14ac:dyDescent="0.25">
      <c r="A95" s="279" t="s">
        <v>357</v>
      </c>
      <c r="B95" s="788">
        <v>12</v>
      </c>
      <c r="C95" s="756">
        <v>210</v>
      </c>
      <c r="D95" s="654"/>
      <c r="E95" s="1157"/>
      <c r="F95" s="654"/>
      <c r="G95" s="1033"/>
      <c r="H95" s="840">
        <v>12</v>
      </c>
      <c r="I95" s="1158">
        <v>210</v>
      </c>
      <c r="J95" s="1159"/>
      <c r="K95" s="1153"/>
      <c r="L95" s="1159"/>
      <c r="M95" s="1160"/>
      <c r="Q95" s="1132"/>
    </row>
    <row customHeight="1" ht="11.25" r="96" spans="1:17" x14ac:dyDescent="0.25">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customHeight="1" ht="11.25" r="97" spans="1:17" x14ac:dyDescent="0.25">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customHeight="1" ht="11.25" r="98" spans="1:17" x14ac:dyDescent="0.25">
      <c r="A98" s="279" t="s">
        <v>114</v>
      </c>
      <c r="B98" s="1172">
        <v>920</v>
      </c>
      <c r="C98" s="1173">
        <v>7500</v>
      </c>
      <c r="D98" s="1124"/>
      <c r="E98" s="1162"/>
      <c r="F98" s="1124"/>
      <c r="G98" s="1148"/>
      <c r="H98" s="1163"/>
      <c r="I98" s="1164"/>
      <c r="J98" s="1174">
        <v>920</v>
      </c>
      <c r="K98" s="1162" t="s">
        <v>1165</v>
      </c>
      <c r="L98" s="1174">
        <v>7500</v>
      </c>
      <c r="M98" s="1151" t="s">
        <v>1165</v>
      </c>
      <c r="Q98" s="1132"/>
    </row>
    <row customHeight="1" ht="11.25" r="99" spans="1:17" x14ac:dyDescent="0.25">
      <c r="A99" s="279" t="s">
        <v>359</v>
      </c>
      <c r="B99" s="788">
        <v>2.5</v>
      </c>
      <c r="C99" s="756">
        <v>65</v>
      </c>
      <c r="D99" s="654"/>
      <c r="E99" s="1157"/>
      <c r="F99" s="654"/>
      <c r="G99" s="1033"/>
      <c r="H99" s="840">
        <v>8.1</v>
      </c>
      <c r="I99" s="1158">
        <v>210</v>
      </c>
      <c r="J99" s="1159"/>
      <c r="K99" s="1153"/>
      <c r="L99" s="1159"/>
      <c r="M99" s="1160"/>
      <c r="Q99" s="1132"/>
    </row>
    <row customHeight="1" ht="11.25" r="100" spans="1:17" x14ac:dyDescent="0.25">
      <c r="A100" s="279" t="s">
        <v>360</v>
      </c>
      <c r="B100" s="1141">
        <v>0.77</v>
      </c>
      <c r="C100" s="1142">
        <v>1.4</v>
      </c>
      <c r="D100" s="676"/>
      <c r="E100" s="1161"/>
      <c r="F100" s="676"/>
      <c r="G100" s="1144"/>
      <c r="H100" s="1169">
        <v>0.94</v>
      </c>
      <c r="I100" s="1170">
        <v>1.8</v>
      </c>
      <c r="J100" s="1159"/>
      <c r="K100" s="1153"/>
      <c r="L100" s="1159"/>
      <c r="M100" s="1160"/>
      <c r="Q100" s="1132"/>
    </row>
    <row customHeight="1" ht="11.25" r="101" spans="1:17" x14ac:dyDescent="0.25">
      <c r="A101" s="279" t="s">
        <v>361</v>
      </c>
      <c r="B101" s="1141">
        <v>0.03</v>
      </c>
      <c r="C101" s="1142">
        <v>0.7</v>
      </c>
      <c r="D101" s="676"/>
      <c r="E101" s="1161"/>
      <c r="F101" s="676"/>
      <c r="G101" s="1144"/>
      <c r="H101" s="1169">
        <v>1.9E-2</v>
      </c>
      <c r="I101" s="1170"/>
      <c r="J101" s="1159"/>
      <c r="K101" s="1153"/>
      <c r="L101" s="676">
        <v>0.7</v>
      </c>
      <c r="M101" s="1151" t="s">
        <v>1165</v>
      </c>
      <c r="Q101" s="1132"/>
    </row>
    <row customHeight="1" ht="11.25" r="102" spans="1:17" x14ac:dyDescent="0.25">
      <c r="A102" s="279" t="s">
        <v>363</v>
      </c>
      <c r="B102" s="788">
        <v>22000</v>
      </c>
      <c r="C102" s="756">
        <v>200000</v>
      </c>
      <c r="D102" s="654"/>
      <c r="E102" s="1157"/>
      <c r="F102" s="654"/>
      <c r="G102" s="1033"/>
      <c r="H102" s="840">
        <v>14000</v>
      </c>
      <c r="I102" s="1158">
        <v>240000</v>
      </c>
      <c r="J102" s="1159"/>
      <c r="K102" s="1153"/>
      <c r="L102" s="1159"/>
      <c r="M102" s="1160"/>
      <c r="Q102" s="1132"/>
    </row>
    <row customHeight="1" ht="11.25" r="103" spans="1:17" x14ac:dyDescent="0.25">
      <c r="A103" s="279" t="s">
        <v>364</v>
      </c>
      <c r="B103" s="788">
        <v>170</v>
      </c>
      <c r="C103" s="756">
        <v>2200</v>
      </c>
      <c r="D103" s="654"/>
      <c r="E103" s="1157"/>
      <c r="F103" s="654"/>
      <c r="G103" s="1033"/>
      <c r="H103" s="867">
        <v>170</v>
      </c>
      <c r="I103" s="756">
        <v>2200</v>
      </c>
      <c r="J103" s="654"/>
      <c r="K103" s="1057"/>
      <c r="L103" s="654"/>
      <c r="M103" s="1110"/>
      <c r="Q103" s="1132"/>
    </row>
    <row customHeight="1" ht="11.25" r="104" spans="1:17" x14ac:dyDescent="0.25">
      <c r="A104" s="279" t="s">
        <v>365</v>
      </c>
      <c r="B104" s="1141">
        <v>2.8E-3</v>
      </c>
      <c r="C104" s="1142">
        <v>9.9000000000000005E-2</v>
      </c>
      <c r="D104" s="676"/>
      <c r="E104" s="1161"/>
      <c r="F104" s="676"/>
      <c r="G104" s="1144"/>
      <c r="H104" s="1145">
        <v>2.8E-3</v>
      </c>
      <c r="I104" s="1142">
        <v>9.9000000000000005E-2</v>
      </c>
      <c r="J104" s="654"/>
      <c r="K104" s="1057"/>
      <c r="L104" s="654"/>
      <c r="M104" s="1110"/>
      <c r="Q104" s="1132"/>
    </row>
    <row customHeight="1" ht="11.25" r="105" spans="1:17" x14ac:dyDescent="0.25">
      <c r="A105" s="279" t="s">
        <v>366</v>
      </c>
      <c r="B105" s="788">
        <v>730</v>
      </c>
      <c r="C105" s="756">
        <v>6500</v>
      </c>
      <c r="D105" s="654"/>
      <c r="E105" s="1157"/>
      <c r="F105" s="654"/>
      <c r="G105" s="1033"/>
      <c r="H105" s="867">
        <v>18000</v>
      </c>
      <c r="I105" s="756">
        <v>53000</v>
      </c>
      <c r="J105" s="654"/>
      <c r="K105" s="1057"/>
      <c r="L105" s="654"/>
      <c r="M105" s="1110"/>
      <c r="Q105" s="1132"/>
    </row>
    <row customHeight="1" ht="11.25" r="106" spans="1:17" x14ac:dyDescent="0.25">
      <c r="A106" s="279" t="s">
        <v>362</v>
      </c>
      <c r="B106" s="788">
        <v>1500</v>
      </c>
      <c r="C106" s="756">
        <v>8500</v>
      </c>
      <c r="D106" s="654"/>
      <c r="E106" s="1157"/>
      <c r="F106" s="654"/>
      <c r="G106" s="1033"/>
      <c r="H106" s="867">
        <v>2200</v>
      </c>
      <c r="I106" s="756">
        <v>26000</v>
      </c>
      <c r="J106" s="654"/>
      <c r="K106" s="1057"/>
      <c r="L106" s="654"/>
      <c r="M106" s="1110"/>
      <c r="Q106" s="1132"/>
    </row>
    <row customHeight="1" ht="11.25" r="107" spans="1:17" x14ac:dyDescent="0.25">
      <c r="A107" s="279" t="s">
        <v>631</v>
      </c>
      <c r="B107" s="788">
        <v>2.1</v>
      </c>
      <c r="C107" s="756">
        <v>37</v>
      </c>
      <c r="D107" s="654"/>
      <c r="E107" s="1157"/>
      <c r="F107" s="654"/>
      <c r="G107" s="1033"/>
      <c r="H107" s="867">
        <v>2.1</v>
      </c>
      <c r="I107" s="756">
        <v>37</v>
      </c>
      <c r="J107" s="654"/>
      <c r="K107" s="1057"/>
      <c r="L107" s="654"/>
      <c r="M107" s="1110"/>
      <c r="Q107" s="1132"/>
    </row>
    <row customHeight="1" ht="11.25" r="108" spans="1:17" x14ac:dyDescent="0.25">
      <c r="A108" s="279" t="s">
        <v>632</v>
      </c>
      <c r="B108" s="788">
        <v>4.7</v>
      </c>
      <c r="C108" s="756">
        <v>42</v>
      </c>
      <c r="D108" s="654"/>
      <c r="E108" s="1157"/>
      <c r="F108" s="654"/>
      <c r="G108" s="1033"/>
      <c r="H108" s="867">
        <v>72</v>
      </c>
      <c r="I108" s="756">
        <v>86</v>
      </c>
      <c r="J108" s="654"/>
      <c r="K108" s="1057"/>
      <c r="L108" s="654"/>
      <c r="M108" s="1110"/>
      <c r="Q108" s="1132"/>
    </row>
    <row customHeight="1" ht="11.25" r="109" spans="1:17" x14ac:dyDescent="0.25">
      <c r="A109" s="279" t="s">
        <v>506</v>
      </c>
      <c r="B109" s="788">
        <v>800</v>
      </c>
      <c r="C109" s="756">
        <v>7200</v>
      </c>
      <c r="D109" s="654"/>
      <c r="E109" s="1157"/>
      <c r="F109" s="654"/>
      <c r="G109" s="1033"/>
      <c r="H109" s="867">
        <v>370</v>
      </c>
      <c r="I109" s="756">
        <v>16000</v>
      </c>
      <c r="J109" s="654"/>
      <c r="K109" s="1057"/>
      <c r="L109" s="654"/>
      <c r="M109" s="1110"/>
      <c r="Q109" s="1132"/>
    </row>
    <row customHeight="1" ht="11.25" r="110" spans="1:17" x14ac:dyDescent="0.25">
      <c r="A110" s="279" t="s">
        <v>507</v>
      </c>
      <c r="B110" s="788">
        <v>21</v>
      </c>
      <c r="C110" s="756">
        <v>170</v>
      </c>
      <c r="D110" s="654"/>
      <c r="E110" s="1157"/>
      <c r="F110" s="654"/>
      <c r="G110" s="1033"/>
      <c r="H110" s="867">
        <v>12</v>
      </c>
      <c r="I110" s="756">
        <v>190</v>
      </c>
      <c r="J110" s="654"/>
      <c r="K110" s="1057"/>
      <c r="L110" s="654"/>
      <c r="M110" s="1110"/>
      <c r="Q110" s="1132"/>
    </row>
    <row customHeight="1" ht="11.25" r="111" spans="1:17" x14ac:dyDescent="0.25">
      <c r="A111" s="279" t="s">
        <v>866</v>
      </c>
      <c r="B111" s="788">
        <v>52</v>
      </c>
      <c r="C111" s="756">
        <v>470</v>
      </c>
      <c r="D111" s="654"/>
      <c r="E111" s="1157"/>
      <c r="F111" s="654"/>
      <c r="G111" s="1033"/>
      <c r="H111" s="867">
        <v>8.1999999999999993</v>
      </c>
      <c r="I111" s="756">
        <v>74</v>
      </c>
      <c r="J111" s="654"/>
      <c r="K111" s="1057"/>
      <c r="L111" s="654"/>
      <c r="M111" s="1110"/>
      <c r="Q111" s="1132"/>
    </row>
    <row customHeight="1" ht="11.25" r="112" spans="1:17" x14ac:dyDescent="0.25">
      <c r="A112" s="305" t="s">
        <v>115</v>
      </c>
      <c r="B112" s="1146">
        <v>380</v>
      </c>
      <c r="C112" s="1119">
        <v>2000</v>
      </c>
      <c r="D112" s="1124"/>
      <c r="E112" s="1162"/>
      <c r="F112" s="1124"/>
      <c r="G112" s="1148"/>
      <c r="H112" s="1149"/>
      <c r="I112" s="1119">
        <v>2000</v>
      </c>
      <c r="J112" s="1124">
        <v>380</v>
      </c>
      <c r="K112" s="1162" t="s">
        <v>1165</v>
      </c>
      <c r="L112" s="1124"/>
      <c r="M112" s="1151"/>
      <c r="Q112" s="1132"/>
    </row>
    <row customHeight="1" ht="11.25" r="113" spans="1:17" x14ac:dyDescent="0.25">
      <c r="A113" s="305" t="s">
        <v>116</v>
      </c>
      <c r="B113" s="1146">
        <v>18</v>
      </c>
      <c r="C113" s="1119">
        <v>160</v>
      </c>
      <c r="D113" s="1124"/>
      <c r="E113" s="1162"/>
      <c r="F113" s="1124"/>
      <c r="G113" s="1148"/>
      <c r="H113" s="1149"/>
      <c r="I113" s="1119"/>
      <c r="J113" s="1124">
        <v>18</v>
      </c>
      <c r="K113" s="1162" t="s">
        <v>1165</v>
      </c>
      <c r="L113" s="1124">
        <v>160</v>
      </c>
      <c r="M113" s="1151" t="s">
        <v>1165</v>
      </c>
      <c r="Q113" s="1132"/>
    </row>
    <row customHeight="1" ht="11.25" r="114" spans="1:17" x14ac:dyDescent="0.25">
      <c r="A114" s="305" t="s">
        <v>117</v>
      </c>
      <c r="B114" s="1146">
        <v>71</v>
      </c>
      <c r="C114" s="1119">
        <v>640</v>
      </c>
      <c r="D114" s="1124"/>
      <c r="E114" s="1179"/>
      <c r="F114" s="1124"/>
      <c r="G114" s="1180"/>
      <c r="H114" s="1149"/>
      <c r="I114" s="1119"/>
      <c r="J114" s="1124">
        <v>71</v>
      </c>
      <c r="K114" s="1162" t="s">
        <v>1165</v>
      </c>
      <c r="L114" s="1124">
        <v>640</v>
      </c>
      <c r="M114" s="1151" t="s">
        <v>1165</v>
      </c>
      <c r="Q114" s="1132"/>
    </row>
    <row customHeight="1" ht="11.25" r="115" spans="1:17" x14ac:dyDescent="0.25">
      <c r="A115" s="305" t="s">
        <v>118</v>
      </c>
      <c r="B115" s="1146">
        <v>42</v>
      </c>
      <c r="C115" s="1119">
        <v>380</v>
      </c>
      <c r="D115" s="1124"/>
      <c r="E115" s="1162"/>
      <c r="F115" s="1124"/>
      <c r="G115" s="1148"/>
      <c r="H115" s="1149"/>
      <c r="I115" s="1119"/>
      <c r="J115" s="1124">
        <v>42</v>
      </c>
      <c r="K115" s="1162" t="s">
        <v>1165</v>
      </c>
      <c r="L115" s="1124">
        <v>380</v>
      </c>
      <c r="M115" s="1151" t="s">
        <v>1165</v>
      </c>
      <c r="Q115" s="1132"/>
    </row>
    <row customHeight="1" ht="11.25" r="116" spans="1:17" x14ac:dyDescent="0.25">
      <c r="A116" s="305" t="s">
        <v>119</v>
      </c>
      <c r="B116" s="1146">
        <v>46</v>
      </c>
      <c r="C116" s="1119">
        <v>410</v>
      </c>
      <c r="D116" s="1124"/>
      <c r="E116" s="1162"/>
      <c r="F116" s="1124"/>
      <c r="G116" s="1148"/>
      <c r="H116" s="1149"/>
      <c r="I116" s="1119"/>
      <c r="J116" s="1124">
        <v>46</v>
      </c>
      <c r="K116" s="1162" t="s">
        <v>1165</v>
      </c>
      <c r="L116" s="1124">
        <v>410</v>
      </c>
      <c r="M116" s="1151" t="s">
        <v>1165</v>
      </c>
      <c r="Q116" s="1132"/>
    </row>
    <row customHeight="1" ht="11.25" r="117" spans="1:17" x14ac:dyDescent="0.25">
      <c r="A117" s="279" t="s">
        <v>508</v>
      </c>
      <c r="B117" s="1141">
        <v>15</v>
      </c>
      <c r="C117" s="1142">
        <v>19</v>
      </c>
      <c r="D117" s="676"/>
      <c r="E117" s="1161"/>
      <c r="F117" s="676"/>
      <c r="G117" s="1144"/>
      <c r="H117" s="1145">
        <v>7.9</v>
      </c>
      <c r="I117" s="1142">
        <v>13</v>
      </c>
      <c r="J117" s="654"/>
      <c r="K117" s="1057"/>
      <c r="L117" s="654"/>
      <c r="M117" s="1110"/>
      <c r="Q117" s="1132"/>
    </row>
    <row customHeight="1" ht="11.25" r="118" spans="1:17" x14ac:dyDescent="0.25">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customHeight="1" ht="11.25" r="119" spans="1:17" x14ac:dyDescent="0.25">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customHeight="1" ht="11.25" r="120" spans="1:17" x14ac:dyDescent="0.25">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customHeight="1" ht="11.25" r="121" spans="1:17" x14ac:dyDescent="0.25">
      <c r="A121" s="279" t="s">
        <v>510</v>
      </c>
      <c r="B121" s="788">
        <v>160</v>
      </c>
      <c r="C121" s="756">
        <v>4700</v>
      </c>
      <c r="D121" s="654"/>
      <c r="E121" s="1157"/>
      <c r="F121" s="654"/>
      <c r="G121" s="1033"/>
      <c r="H121" s="867">
        <v>58</v>
      </c>
      <c r="I121" s="756">
        <v>300</v>
      </c>
      <c r="J121" s="654"/>
      <c r="K121" s="1057"/>
      <c r="L121" s="654"/>
      <c r="M121" s="1110"/>
      <c r="Q121" s="1132"/>
    </row>
    <row customHeight="1" ht="11.25" r="122" spans="1:17" x14ac:dyDescent="0.25">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customHeight="1" ht="11.25" r="123" spans="1:17" x14ac:dyDescent="0.25">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customHeight="1" ht="11.25" r="124" spans="1:17" x14ac:dyDescent="0.25">
      <c r="A124" s="279" t="s">
        <v>511</v>
      </c>
      <c r="B124" s="788">
        <v>4.5999999999999996</v>
      </c>
      <c r="C124" s="756"/>
      <c r="D124" s="654"/>
      <c r="E124" s="1157"/>
      <c r="F124" s="654">
        <v>300</v>
      </c>
      <c r="G124" s="1033" t="s">
        <v>1095</v>
      </c>
      <c r="H124" s="867">
        <v>10</v>
      </c>
      <c r="I124" s="756"/>
      <c r="J124" s="654"/>
      <c r="K124" s="1057"/>
      <c r="L124" s="654">
        <v>300</v>
      </c>
      <c r="M124" s="1110" t="s">
        <v>1095</v>
      </c>
      <c r="Q124" s="1132"/>
    </row>
    <row customHeight="1" ht="11.25" r="125" spans="1:17" x14ac:dyDescent="0.25">
      <c r="A125" s="279" t="s">
        <v>512</v>
      </c>
      <c r="B125" s="1141">
        <v>5</v>
      </c>
      <c r="C125" s="1142">
        <v>20</v>
      </c>
      <c r="D125" s="676"/>
      <c r="E125" s="1161"/>
      <c r="F125" s="676"/>
      <c r="G125" s="1144"/>
      <c r="H125" s="1145">
        <v>71</v>
      </c>
      <c r="I125" s="1142">
        <v>290</v>
      </c>
      <c r="J125" s="654"/>
      <c r="K125" s="1057"/>
      <c r="L125" s="654"/>
      <c r="M125" s="1110"/>
      <c r="Q125" s="1132"/>
    </row>
    <row customHeight="1" ht="11.25" r="126" spans="1:17" x14ac:dyDescent="0.25">
      <c r="A126" s="279" t="s">
        <v>867</v>
      </c>
      <c r="B126" s="788">
        <v>0.06</v>
      </c>
      <c r="C126" s="756">
        <v>3.2</v>
      </c>
      <c r="D126" s="654"/>
      <c r="E126" s="1157"/>
      <c r="F126" s="654"/>
      <c r="G126" s="1033"/>
      <c r="H126" s="867">
        <v>0.1</v>
      </c>
      <c r="I126" s="756">
        <v>1.9</v>
      </c>
      <c r="J126" s="654"/>
      <c r="K126" s="1057"/>
      <c r="L126" s="654"/>
      <c r="M126" s="1110"/>
      <c r="Q126" s="1132"/>
    </row>
    <row customHeight="1" ht="11.25" r="127" spans="1:17" x14ac:dyDescent="0.25">
      <c r="A127" s="279" t="s">
        <v>122</v>
      </c>
      <c r="B127" s="1146">
        <v>9</v>
      </c>
      <c r="C127" s="1119">
        <v>80</v>
      </c>
      <c r="D127" s="1124"/>
      <c r="E127" s="1162"/>
      <c r="F127" s="1124"/>
      <c r="G127" s="1148"/>
      <c r="H127" s="1149"/>
      <c r="I127" s="1119"/>
      <c r="J127" s="1124">
        <v>9</v>
      </c>
      <c r="K127" s="1162" t="s">
        <v>1165</v>
      </c>
      <c r="L127" s="1124">
        <v>80</v>
      </c>
      <c r="M127" s="1110" t="s">
        <v>1165</v>
      </c>
      <c r="Q127" s="1132"/>
    </row>
    <row customHeight="1" ht="11.25" r="128" spans="1:17" x14ac:dyDescent="0.25">
      <c r="A128" s="279" t="s">
        <v>513</v>
      </c>
      <c r="B128" s="788">
        <v>32</v>
      </c>
      <c r="C128" s="756">
        <v>290</v>
      </c>
      <c r="D128" s="654"/>
      <c r="E128" s="1162"/>
      <c r="F128" s="654"/>
      <c r="G128" s="1033"/>
      <c r="H128" s="867"/>
      <c r="I128" s="756"/>
      <c r="J128" s="654">
        <v>32</v>
      </c>
      <c r="K128" s="1162" t="s">
        <v>1165</v>
      </c>
      <c r="L128" s="654">
        <v>290</v>
      </c>
      <c r="M128" s="1110" t="s">
        <v>1165</v>
      </c>
      <c r="Q128" s="1132"/>
    </row>
    <row customHeight="1" ht="11.25" r="129" spans="1:17" x14ac:dyDescent="0.25">
      <c r="A129" s="279" t="s">
        <v>123</v>
      </c>
      <c r="B129" s="1146"/>
      <c r="C129" s="1119"/>
      <c r="D129" s="1124">
        <v>1200</v>
      </c>
      <c r="E129" s="1162" t="s">
        <v>1170</v>
      </c>
      <c r="F129" s="1124">
        <v>23100</v>
      </c>
      <c r="G129" s="1148" t="s">
        <v>1170</v>
      </c>
      <c r="H129" s="1149"/>
      <c r="I129" s="1119"/>
      <c r="J129" s="1124"/>
      <c r="K129" s="1179"/>
      <c r="L129" s="1124"/>
      <c r="M129" s="1151"/>
      <c r="Q129" s="1132"/>
    </row>
    <row customHeight="1" ht="11.25" r="130" spans="1:17" x14ac:dyDescent="0.25">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customHeight="1" ht="11.25" r="131" spans="1:17" x14ac:dyDescent="0.25">
      <c r="A131" s="279" t="s">
        <v>514</v>
      </c>
      <c r="B131" s="788">
        <v>85</v>
      </c>
      <c r="C131" s="756">
        <v>770</v>
      </c>
      <c r="D131" s="654"/>
      <c r="E131" s="1157"/>
      <c r="F131" s="654"/>
      <c r="G131" s="1033"/>
      <c r="H131" s="867">
        <v>10.8</v>
      </c>
      <c r="I131" s="756"/>
      <c r="J131" s="654"/>
      <c r="K131" s="1057"/>
      <c r="L131" s="654">
        <v>770</v>
      </c>
      <c r="M131" s="1110" t="s">
        <v>1165</v>
      </c>
      <c r="Q131" s="1132"/>
    </row>
    <row customHeight="1" ht="11.25" r="132" spans="1:17" x14ac:dyDescent="0.25">
      <c r="A132" s="279" t="s">
        <v>515</v>
      </c>
      <c r="B132" s="788">
        <v>200</v>
      </c>
      <c r="C132" s="756">
        <v>910</v>
      </c>
      <c r="D132" s="654"/>
      <c r="E132" s="1157"/>
      <c r="F132" s="654"/>
      <c r="G132" s="1033"/>
      <c r="H132" s="867">
        <v>610</v>
      </c>
      <c r="I132" s="756">
        <v>2100</v>
      </c>
      <c r="J132" s="654"/>
      <c r="K132" s="1057"/>
      <c r="L132" s="654"/>
      <c r="M132" s="1110"/>
      <c r="Q132" s="1132"/>
    </row>
    <row customHeight="1" ht="11.25" r="133" spans="1:17" x14ac:dyDescent="0.25">
      <c r="A133" s="279" t="s">
        <v>516</v>
      </c>
      <c r="B133" s="788">
        <v>53</v>
      </c>
      <c r="C133" s="756">
        <v>430</v>
      </c>
      <c r="D133" s="654"/>
      <c r="E133" s="1157"/>
      <c r="F133" s="654"/>
      <c r="G133" s="1033"/>
      <c r="H133" s="867">
        <v>98</v>
      </c>
      <c r="I133" s="756">
        <v>830</v>
      </c>
      <c r="J133" s="654"/>
      <c r="K133" s="1057"/>
      <c r="L133" s="654"/>
      <c r="M133" s="1110"/>
      <c r="Q133" s="1132"/>
    </row>
    <row customHeight="1" ht="11.25" r="134" spans="1:17" x14ac:dyDescent="0.25">
      <c r="A134" s="279" t="s">
        <v>124</v>
      </c>
      <c r="B134" s="1146">
        <v>1.2</v>
      </c>
      <c r="C134" s="1119">
        <v>11</v>
      </c>
      <c r="D134" s="1124"/>
      <c r="E134" s="1162"/>
      <c r="F134" s="1124"/>
      <c r="G134" s="1148"/>
      <c r="H134" s="1149"/>
      <c r="I134" s="1119"/>
      <c r="J134" s="1124">
        <v>1.2</v>
      </c>
      <c r="K134" s="1162" t="s">
        <v>1165</v>
      </c>
      <c r="L134" s="1124">
        <v>11</v>
      </c>
      <c r="M134" s="1110" t="s">
        <v>1165</v>
      </c>
      <c r="Q134" s="1132"/>
    </row>
    <row customHeight="1" ht="11.25" r="135" spans="1:17" x14ac:dyDescent="0.25">
      <c r="A135" s="305" t="s">
        <v>125</v>
      </c>
      <c r="B135" s="1146">
        <v>220</v>
      </c>
      <c r="C135" s="1119">
        <v>1200</v>
      </c>
      <c r="D135" s="1124"/>
      <c r="E135" s="1162"/>
      <c r="F135" s="1124"/>
      <c r="G135" s="1148"/>
      <c r="H135" s="1149">
        <v>330</v>
      </c>
      <c r="I135" s="1119">
        <v>1880</v>
      </c>
      <c r="J135" s="1124"/>
      <c r="K135" s="1179"/>
      <c r="L135" s="1124"/>
      <c r="M135" s="1151"/>
      <c r="Q135" s="1132"/>
    </row>
    <row customHeight="1" ht="11.25" r="136" spans="1:17" x14ac:dyDescent="0.25">
      <c r="A136" s="279" t="s">
        <v>517</v>
      </c>
      <c r="B136" s="788">
        <v>6</v>
      </c>
      <c r="C136" s="756">
        <v>54</v>
      </c>
      <c r="D136" s="654"/>
      <c r="E136" s="1157"/>
      <c r="F136" s="654"/>
      <c r="G136" s="1033"/>
      <c r="H136" s="867">
        <v>12</v>
      </c>
      <c r="I136" s="756">
        <v>110</v>
      </c>
      <c r="J136" s="654"/>
      <c r="K136" s="1057"/>
      <c r="L136" s="654"/>
      <c r="M136" s="1110"/>
      <c r="Q136" s="1132"/>
    </row>
    <row customHeight="1" ht="11.25" r="137" spans="1:17" x14ac:dyDescent="0.25">
      <c r="A137" s="279" t="s">
        <v>380</v>
      </c>
      <c r="B137" s="788">
        <v>62</v>
      </c>
      <c r="C137" s="756">
        <v>560</v>
      </c>
      <c r="D137" s="654"/>
      <c r="E137" s="1157"/>
      <c r="F137" s="654"/>
      <c r="G137" s="1033"/>
      <c r="H137" s="867">
        <v>9.8000000000000007</v>
      </c>
      <c r="I137" s="756">
        <v>120</v>
      </c>
      <c r="J137" s="654"/>
      <c r="K137" s="1057"/>
      <c r="L137" s="654"/>
      <c r="M137" s="1110"/>
      <c r="Q137" s="1132"/>
    </row>
    <row customHeight="1" ht="11.25" r="138" spans="1:17" x14ac:dyDescent="0.25">
      <c r="A138" s="279" t="s">
        <v>28</v>
      </c>
      <c r="B138" s="1141">
        <v>2.0000000000000001E-4</v>
      </c>
      <c r="C138" s="1142">
        <v>0.73</v>
      </c>
      <c r="D138" s="676"/>
      <c r="E138" s="1161"/>
      <c r="F138" s="676"/>
      <c r="G138" s="1144"/>
      <c r="H138" s="1145">
        <v>2.0000000000000001E-4</v>
      </c>
      <c r="I138" s="1142">
        <v>0.21</v>
      </c>
      <c r="J138" s="676"/>
      <c r="K138" s="1162"/>
      <c r="L138" s="676"/>
      <c r="M138" s="1110"/>
      <c r="Q138" s="1132"/>
    </row>
    <row customHeight="1" ht="11.25" r="139" spans="1:17" x14ac:dyDescent="0.25">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customHeight="1" ht="11.25" r="140" spans="1:17" x14ac:dyDescent="0.25">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customHeight="1" ht="11.25" r="141" spans="1:17" x14ac:dyDescent="0.25">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customHeight="1" ht="11.25" r="142" spans="1:17" x14ac:dyDescent="0.25">
      <c r="A142" s="279" t="s">
        <v>868</v>
      </c>
      <c r="B142" s="788">
        <v>130</v>
      </c>
      <c r="C142" s="756">
        <v>420</v>
      </c>
      <c r="D142" s="654"/>
      <c r="E142" s="1157"/>
      <c r="F142" s="654"/>
      <c r="G142" s="1033"/>
      <c r="H142" s="867">
        <v>110</v>
      </c>
      <c r="I142" s="756">
        <v>700</v>
      </c>
      <c r="J142" s="654"/>
      <c r="K142" s="1057"/>
      <c r="L142" s="654"/>
      <c r="M142" s="1110"/>
      <c r="Q142" s="1132"/>
    </row>
    <row customHeight="1" ht="11.25" r="143" spans="1:17" x14ac:dyDescent="0.25">
      <c r="A143" s="279" t="s">
        <v>869</v>
      </c>
      <c r="B143" s="788">
        <v>76</v>
      </c>
      <c r="C143" s="756">
        <v>690</v>
      </c>
      <c r="D143" s="654"/>
      <c r="E143" s="1157"/>
      <c r="F143" s="654"/>
      <c r="G143" s="1033"/>
      <c r="H143" s="867">
        <v>11</v>
      </c>
      <c r="I143" s="756">
        <v>200</v>
      </c>
      <c r="J143" s="654"/>
      <c r="K143" s="1057"/>
      <c r="L143" s="654"/>
      <c r="M143" s="1110"/>
      <c r="Q143" s="1132"/>
    </row>
    <row customHeight="1" ht="11.25" r="144" spans="1:17" x14ac:dyDescent="0.25">
      <c r="A144" s="279" t="s">
        <v>518</v>
      </c>
      <c r="B144" s="788">
        <v>730</v>
      </c>
      <c r="C144" s="756">
        <v>3200</v>
      </c>
      <c r="D144" s="654"/>
      <c r="E144" s="1157"/>
      <c r="F144" s="654"/>
      <c r="G144" s="1033"/>
      <c r="H144" s="867">
        <v>1200</v>
      </c>
      <c r="I144" s="756">
        <v>5200</v>
      </c>
      <c r="J144" s="654"/>
      <c r="K144" s="1057"/>
      <c r="L144" s="654"/>
      <c r="M144" s="1110"/>
      <c r="Q144" s="1132"/>
    </row>
    <row customHeight="1" ht="11.25" r="145" spans="1:17" x14ac:dyDescent="0.25">
      <c r="A145" s="279" t="s">
        <v>519</v>
      </c>
      <c r="B145" s="788">
        <v>200</v>
      </c>
      <c r="C145" s="756">
        <v>2000</v>
      </c>
      <c r="D145" s="654"/>
      <c r="E145" s="1157"/>
      <c r="F145" s="654"/>
      <c r="G145" s="1033"/>
      <c r="H145" s="867">
        <v>47</v>
      </c>
      <c r="I145" s="756">
        <v>440</v>
      </c>
      <c r="J145" s="654"/>
      <c r="K145" s="1057"/>
      <c r="L145" s="654"/>
      <c r="M145" s="1110"/>
      <c r="Q145" s="1132"/>
    </row>
    <row customHeight="1" ht="11.25" r="146" spans="1:17" x14ac:dyDescent="0.25">
      <c r="A146" s="279" t="s">
        <v>520</v>
      </c>
      <c r="B146" s="788">
        <v>1.9</v>
      </c>
      <c r="C146" s="756">
        <v>17</v>
      </c>
      <c r="D146" s="654"/>
      <c r="E146" s="1157"/>
      <c r="F146" s="654"/>
      <c r="G146" s="1033"/>
      <c r="H146" s="867">
        <v>12</v>
      </c>
      <c r="I146" s="756">
        <v>259</v>
      </c>
      <c r="J146" s="654"/>
      <c r="K146" s="1057"/>
      <c r="L146" s="654"/>
      <c r="M146" s="1110"/>
      <c r="Q146" s="1132"/>
    </row>
    <row customHeight="1" ht="11.25" r="147" spans="1:17" x14ac:dyDescent="0.25">
      <c r="A147" s="279" t="s">
        <v>521</v>
      </c>
      <c r="B147" s="788">
        <v>4.9000000000000004</v>
      </c>
      <c r="C147" s="756">
        <v>39</v>
      </c>
      <c r="D147" s="654"/>
      <c r="E147" s="1157"/>
      <c r="F147" s="654"/>
      <c r="G147" s="1033"/>
      <c r="H147" s="867">
        <v>6.5</v>
      </c>
      <c r="I147" s="756"/>
      <c r="J147" s="654"/>
      <c r="K147" s="1057"/>
      <c r="L147" s="654">
        <v>39</v>
      </c>
      <c r="M147" s="1110" t="s">
        <v>1165</v>
      </c>
      <c r="Q147" s="1132"/>
    </row>
    <row customHeight="1" ht="11.25" r="148" spans="1:17" x14ac:dyDescent="0.25">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customHeight="1" ht="11.25" r="149" spans="1:17" x14ac:dyDescent="0.25">
      <c r="A149" s="279" t="s">
        <v>127</v>
      </c>
      <c r="B149" s="1146">
        <v>30</v>
      </c>
      <c r="C149" s="1119">
        <v>270</v>
      </c>
      <c r="D149" s="1124"/>
      <c r="E149" s="1162"/>
      <c r="F149" s="1124"/>
      <c r="G149" s="1148"/>
      <c r="H149" s="1149">
        <v>50</v>
      </c>
      <c r="I149" s="1119"/>
      <c r="J149" s="1124"/>
      <c r="K149" s="1179"/>
      <c r="L149" s="1124">
        <v>270</v>
      </c>
      <c r="M149" s="1110" t="s">
        <v>1165</v>
      </c>
      <c r="Q149" s="1132"/>
    </row>
    <row customHeight="1" ht="11.25" r="150" spans="1:17" x14ac:dyDescent="0.25">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customHeight="1" ht="11.25" r="151" spans="1:17" x14ac:dyDescent="0.25">
      <c r="A151" s="279" t="s">
        <v>129</v>
      </c>
      <c r="B151" s="1146"/>
      <c r="C151" s="1119"/>
      <c r="D151" s="1124"/>
      <c r="E151" s="1162"/>
      <c r="F151" s="1124"/>
      <c r="G151" s="1148"/>
      <c r="H151" s="1149"/>
      <c r="I151" s="1119"/>
      <c r="J151" s="1124"/>
      <c r="K151" s="1179"/>
      <c r="L151" s="1124"/>
      <c r="M151" s="1151"/>
      <c r="Q151" s="1132"/>
    </row>
    <row customHeight="1" ht="11.25" r="152" spans="1:17" x14ac:dyDescent="0.25">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customHeight="1" ht="11.25" r="153" spans="1:17" x14ac:dyDescent="0.25">
      <c r="A153" s="305" t="s">
        <v>999</v>
      </c>
      <c r="B153" s="1146">
        <v>11</v>
      </c>
      <c r="C153" s="1119">
        <v>27</v>
      </c>
      <c r="D153" s="1124"/>
      <c r="E153" s="1162"/>
      <c r="F153" s="1124"/>
      <c r="G153" s="1148"/>
      <c r="H153" s="1149">
        <v>10</v>
      </c>
      <c r="I153" s="1119">
        <v>30</v>
      </c>
      <c r="J153" s="1124"/>
      <c r="K153" s="1179"/>
      <c r="L153" s="1124"/>
      <c r="M153" s="1151"/>
      <c r="Q153" s="1132"/>
    </row>
    <row customHeight="1" ht="11.25" r="154" spans="1:17" x14ac:dyDescent="0.25">
      <c r="A154" s="305" t="s">
        <v>644</v>
      </c>
      <c r="B154" s="1146"/>
      <c r="C154" s="1119"/>
      <c r="D154" s="1124"/>
      <c r="E154" s="1162"/>
      <c r="F154" s="1124"/>
      <c r="G154" s="1148"/>
      <c r="H154" s="1149"/>
      <c r="I154" s="1119"/>
      <c r="J154" s="1124"/>
      <c r="K154" s="1179"/>
      <c r="L154" s="1124"/>
      <c r="M154" s="1151"/>
      <c r="Q154" s="1132"/>
    </row>
    <row customHeight="1" ht="11.25" r="155" spans="1:17" x14ac:dyDescent="0.25">
      <c r="A155" s="305" t="s">
        <v>646</v>
      </c>
      <c r="B155" s="1146">
        <v>13</v>
      </c>
      <c r="C155" s="1119">
        <v>210</v>
      </c>
      <c r="D155" s="1124"/>
      <c r="E155" s="1162"/>
      <c r="F155" s="1124"/>
      <c r="G155" s="1148"/>
      <c r="H155" s="1149">
        <v>90</v>
      </c>
      <c r="I155" s="1119">
        <v>570</v>
      </c>
      <c r="J155" s="1124"/>
      <c r="K155" s="1179"/>
      <c r="L155" s="1124"/>
      <c r="M155" s="1151"/>
      <c r="Q155" s="1132"/>
    </row>
    <row customHeight="1" ht="11.25" r="156" spans="1:17" x14ac:dyDescent="0.25">
      <c r="A156" s="279" t="s">
        <v>522</v>
      </c>
      <c r="B156" s="788">
        <v>27</v>
      </c>
      <c r="C156" s="756">
        <v>120</v>
      </c>
      <c r="D156" s="654"/>
      <c r="E156" s="1157"/>
      <c r="F156" s="654"/>
      <c r="G156" s="1033"/>
      <c r="H156" s="867">
        <v>81</v>
      </c>
      <c r="I156" s="756">
        <v>90</v>
      </c>
      <c r="J156" s="654"/>
      <c r="K156" s="1057"/>
      <c r="L156" s="654"/>
      <c r="M156" s="1110"/>
      <c r="Q156" s="1132"/>
    </row>
    <row customHeight="1" ht="11.25" r="157" spans="1:17" x14ac:dyDescent="0.25">
      <c r="A157" s="279" t="s">
        <v>523</v>
      </c>
      <c r="B157" s="788">
        <v>930</v>
      </c>
      <c r="C157" s="756">
        <v>8400</v>
      </c>
      <c r="D157" s="1124"/>
      <c r="E157" s="1157"/>
      <c r="F157" s="654"/>
      <c r="G157" s="1033"/>
      <c r="H157" s="867"/>
      <c r="I157" s="756"/>
      <c r="J157" s="654">
        <v>930</v>
      </c>
      <c r="K157" s="1178" t="s">
        <v>816</v>
      </c>
      <c r="L157" s="654">
        <v>8400</v>
      </c>
      <c r="M157" s="1166" t="s">
        <v>815</v>
      </c>
      <c r="Q157" s="1132"/>
    </row>
    <row customHeight="1" ht="11.25" r="158" spans="1:17" x14ac:dyDescent="0.25">
      <c r="A158" s="279" t="s">
        <v>524</v>
      </c>
      <c r="B158" s="788">
        <v>27</v>
      </c>
      <c r="C158" s="756">
        <v>240</v>
      </c>
      <c r="D158" s="654"/>
      <c r="E158" s="1157"/>
      <c r="F158" s="654"/>
      <c r="G158" s="1033"/>
      <c r="H158" s="867">
        <v>13</v>
      </c>
      <c r="I158" s="756">
        <v>230</v>
      </c>
      <c r="J158" s="654">
        <v>100</v>
      </c>
      <c r="K158" s="1157" t="s">
        <v>814</v>
      </c>
      <c r="L158" s="654">
        <v>1000</v>
      </c>
      <c r="M158" s="1110" t="s">
        <v>813</v>
      </c>
      <c r="Q158" s="1132"/>
    </row>
    <row customHeight="1" ht="11.25" r="159" spans="1:17" thickBot="1" x14ac:dyDescent="0.3">
      <c r="A159" s="319" t="s">
        <v>525</v>
      </c>
      <c r="B159" s="795">
        <v>120</v>
      </c>
      <c r="C159" s="761">
        <v>120</v>
      </c>
      <c r="D159" s="1035"/>
      <c r="E159" s="1185"/>
      <c r="F159" s="1035"/>
      <c r="G159" s="1034"/>
      <c r="H159" s="844">
        <v>81</v>
      </c>
      <c r="I159" s="761">
        <v>90</v>
      </c>
      <c r="J159" s="1035"/>
      <c r="K159" s="1186"/>
      <c r="L159" s="1035"/>
      <c r="M159" s="1111"/>
      <c r="Q159" s="1132"/>
    </row>
    <row customHeight="1" ht="11.25" r="160" spans="1:17" thickTop="1" x14ac:dyDescent="0.25">
      <c r="A160" s="66" t="s">
        <v>741</v>
      </c>
      <c r="B160" s="768"/>
      <c r="C160" s="768"/>
      <c r="D160" s="768"/>
      <c r="E160" s="885"/>
      <c r="F160" s="768"/>
      <c r="G160" s="768"/>
      <c r="H160" s="768"/>
      <c r="I160" s="768"/>
      <c r="J160" s="768"/>
      <c r="K160" s="919"/>
      <c r="L160" s="1125"/>
      <c r="M160" s="1126"/>
    </row>
    <row customHeight="1" ht="23.25" r="161" spans="1:13" x14ac:dyDescent="0.25">
      <c r="A161" s="1624" t="s">
        <v>1423</v>
      </c>
      <c r="B161" s="1625"/>
      <c r="C161" s="1625"/>
      <c r="D161" s="1625"/>
      <c r="E161" s="1625"/>
      <c r="F161" s="1625"/>
      <c r="G161" s="1625"/>
      <c r="H161" s="1625"/>
      <c r="I161" s="1625"/>
      <c r="J161" s="1625"/>
      <c r="K161" s="1625"/>
      <c r="L161" s="1625"/>
      <c r="M161" s="1626"/>
    </row>
    <row customHeight="1" ht="11.25" r="162" spans="1:13" x14ac:dyDescent="0.25">
      <c r="A162" s="67"/>
      <c r="B162" s="768"/>
      <c r="C162" s="768"/>
      <c r="D162" s="768"/>
      <c r="E162" s="885"/>
      <c r="F162" s="768"/>
      <c r="G162" s="768"/>
      <c r="H162" s="768"/>
      <c r="I162" s="768"/>
      <c r="J162" s="768"/>
      <c r="K162" s="919"/>
      <c r="L162" s="768"/>
      <c r="M162" s="796"/>
    </row>
    <row customHeight="1" ht="11.25" r="163" spans="1:13" x14ac:dyDescent="0.25">
      <c r="A163" s="66" t="s">
        <v>529</v>
      </c>
      <c r="B163" s="768"/>
      <c r="C163" s="768"/>
      <c r="D163" s="768"/>
      <c r="E163" s="885"/>
      <c r="F163" s="768"/>
      <c r="G163" s="768"/>
      <c r="H163" s="768"/>
      <c r="I163" s="768"/>
      <c r="J163" s="768"/>
      <c r="K163" s="919"/>
      <c r="L163" s="768"/>
      <c r="M163" s="796"/>
    </row>
    <row customHeight="1" ht="11.25" r="164" spans="1:13" x14ac:dyDescent="0.25">
      <c r="A164" s="67" t="s">
        <v>419</v>
      </c>
      <c r="B164" s="768"/>
      <c r="C164" s="768"/>
      <c r="D164" s="768"/>
      <c r="E164" s="885"/>
      <c r="F164" s="768"/>
      <c r="G164" s="768"/>
      <c r="H164" s="768"/>
      <c r="I164" s="768"/>
      <c r="J164" s="768"/>
      <c r="K164" s="919"/>
      <c r="L164" s="768"/>
      <c r="M164" s="796"/>
    </row>
    <row customHeight="1" ht="11.25" r="165" spans="1:13" x14ac:dyDescent="0.25">
      <c r="A165" s="67" t="s">
        <v>420</v>
      </c>
      <c r="B165" s="768"/>
      <c r="C165" s="768"/>
      <c r="D165" s="768"/>
      <c r="E165" s="885"/>
      <c r="F165" s="768"/>
      <c r="G165" s="768"/>
      <c r="H165" s="768"/>
      <c r="I165" s="768"/>
      <c r="J165" s="768"/>
      <c r="K165" s="919"/>
      <c r="L165" s="768"/>
      <c r="M165" s="796"/>
    </row>
    <row customHeight="1" ht="11.25" r="166" spans="1:13" x14ac:dyDescent="0.25">
      <c r="A166" s="67" t="s">
        <v>1198</v>
      </c>
      <c r="B166" s="768"/>
      <c r="C166" s="768"/>
      <c r="D166" s="768"/>
      <c r="E166" s="885"/>
      <c r="F166" s="768"/>
      <c r="G166" s="768"/>
      <c r="H166" s="768"/>
      <c r="I166" s="768"/>
      <c r="J166" s="768"/>
      <c r="K166" s="919"/>
      <c r="L166" s="768"/>
      <c r="M166" s="796"/>
    </row>
    <row customHeight="1" ht="11.25" r="167" spans="1:13" x14ac:dyDescent="0.25">
      <c r="A167" s="67" t="s">
        <v>1193</v>
      </c>
      <c r="B167" s="768"/>
      <c r="C167" s="768"/>
      <c r="D167" s="768"/>
      <c r="E167" s="885"/>
      <c r="F167" s="768"/>
      <c r="G167" s="768"/>
      <c r="H167" s="768"/>
      <c r="I167" s="768"/>
      <c r="J167" s="768"/>
      <c r="K167" s="919"/>
      <c r="L167" s="768"/>
      <c r="M167" s="796"/>
    </row>
    <row customHeight="1" ht="11.25" r="168" spans="1:13" x14ac:dyDescent="0.25">
      <c r="A168" s="67" t="s">
        <v>1194</v>
      </c>
      <c r="B168" s="768"/>
      <c r="C168" s="768"/>
      <c r="D168" s="768"/>
      <c r="E168" s="885"/>
      <c r="F168" s="768"/>
      <c r="G168" s="768"/>
      <c r="H168" s="768"/>
      <c r="I168" s="768"/>
      <c r="J168" s="768"/>
      <c r="K168" s="919"/>
      <c r="L168" s="768"/>
      <c r="M168" s="796"/>
    </row>
    <row customHeight="1" ht="11.25" r="169" spans="1:13" x14ac:dyDescent="0.25">
      <c r="A169" s="283" t="s">
        <v>1424</v>
      </c>
      <c r="B169" s="768"/>
      <c r="C169" s="768"/>
      <c r="D169" s="768"/>
      <c r="E169" s="885"/>
      <c r="F169" s="768"/>
      <c r="G169" s="768"/>
      <c r="H169" s="768"/>
      <c r="I169" s="768"/>
      <c r="J169" s="768"/>
      <c r="K169" s="919"/>
      <c r="L169" s="768"/>
      <c r="M169" s="796"/>
    </row>
    <row customHeight="1" ht="11.25" r="170" spans="1:13" x14ac:dyDescent="0.25">
      <c r="A170" s="67" t="s">
        <v>739</v>
      </c>
      <c r="B170" s="768"/>
      <c r="C170" s="768"/>
      <c r="D170" s="768"/>
      <c r="E170" s="885"/>
      <c r="F170" s="768"/>
      <c r="G170" s="768"/>
      <c r="H170" s="768"/>
      <c r="I170" s="768"/>
      <c r="J170" s="768"/>
      <c r="K170" s="919"/>
      <c r="L170" s="768"/>
      <c r="M170" s="796"/>
    </row>
    <row customHeight="1" ht="11.25" r="171" spans="1:13" x14ac:dyDescent="0.25">
      <c r="A171" s="67" t="s">
        <v>1195</v>
      </c>
      <c r="B171" s="768"/>
      <c r="C171" s="768"/>
      <c r="D171" s="768"/>
      <c r="E171" s="885"/>
      <c r="F171" s="768"/>
      <c r="G171" s="768"/>
      <c r="H171" s="768"/>
      <c r="I171" s="768"/>
      <c r="J171" s="768"/>
      <c r="K171" s="919"/>
      <c r="L171" s="768"/>
      <c r="M171" s="796"/>
    </row>
    <row customHeight="1" ht="11.25" r="172" spans="1:13" x14ac:dyDescent="0.25">
      <c r="A172" s="67" t="s">
        <v>1196</v>
      </c>
      <c r="B172" s="768"/>
      <c r="C172" s="768"/>
      <c r="D172" s="768"/>
      <c r="E172" s="885"/>
      <c r="F172" s="768"/>
      <c r="G172" s="768"/>
      <c r="H172" s="768"/>
      <c r="I172" s="768"/>
      <c r="J172" s="768"/>
      <c r="K172" s="919"/>
      <c r="L172" s="768"/>
      <c r="M172" s="796"/>
    </row>
    <row customHeight="1" ht="11.25" r="173" spans="1:13" x14ac:dyDescent="0.25">
      <c r="A173" s="67" t="s">
        <v>1197</v>
      </c>
      <c r="B173" s="768"/>
      <c r="C173" s="768"/>
      <c r="D173" s="768"/>
      <c r="E173" s="885"/>
      <c r="F173" s="768"/>
      <c r="G173" s="768"/>
      <c r="H173" s="768"/>
      <c r="I173" s="768"/>
      <c r="J173" s="768"/>
      <c r="K173" s="919"/>
      <c r="L173" s="768"/>
      <c r="M173" s="796"/>
    </row>
    <row customHeight="1" ht="11.25" r="174" spans="1:13" x14ac:dyDescent="0.25">
      <c r="A174" s="67" t="s">
        <v>760</v>
      </c>
      <c r="B174" s="768"/>
      <c r="C174" s="768"/>
      <c r="D174" s="768"/>
      <c r="E174" s="885"/>
      <c r="F174" s="768"/>
      <c r="G174" s="768"/>
      <c r="H174" s="768"/>
      <c r="I174" s="768"/>
      <c r="J174" s="768"/>
      <c r="K174" s="919"/>
      <c r="L174" s="768"/>
      <c r="M174" s="796"/>
    </row>
    <row customHeight="1" ht="11.25" r="175" spans="1:13" x14ac:dyDescent="0.25">
      <c r="A175" s="67" t="s">
        <v>761</v>
      </c>
      <c r="B175" s="768"/>
      <c r="C175" s="768"/>
      <c r="D175" s="768"/>
      <c r="E175" s="885"/>
      <c r="F175" s="768"/>
      <c r="G175" s="768"/>
      <c r="H175" s="768"/>
      <c r="I175" s="768"/>
      <c r="J175" s="768"/>
      <c r="K175" s="919"/>
      <c r="L175" s="768"/>
      <c r="M175" s="796"/>
    </row>
    <row customHeight="1" ht="11.25" r="176" spans="1:13" x14ac:dyDescent="0.25">
      <c r="A176" s="67" t="s">
        <v>177</v>
      </c>
      <c r="B176" s="768"/>
      <c r="C176" s="768"/>
      <c r="D176" s="768"/>
      <c r="E176" s="885"/>
      <c r="F176" s="768"/>
      <c r="G176" s="768"/>
      <c r="H176" s="768"/>
      <c r="I176" s="768"/>
      <c r="J176" s="768"/>
      <c r="K176" s="919"/>
      <c r="L176" s="768"/>
      <c r="M176" s="796"/>
    </row>
    <row customHeight="1" ht="11.25" r="177" spans="1:13" x14ac:dyDescent="0.25">
      <c r="A177" s="67" t="s">
        <v>1199</v>
      </c>
      <c r="B177" s="768"/>
      <c r="C177" s="768"/>
      <c r="D177" s="768"/>
      <c r="E177" s="885"/>
      <c r="F177" s="768"/>
      <c r="G177" s="768"/>
      <c r="H177" s="768"/>
      <c r="I177" s="768"/>
      <c r="J177" s="768"/>
      <c r="K177" s="919"/>
      <c r="L177" s="768"/>
      <c r="M177" s="796"/>
    </row>
    <row customHeight="1" ht="11.25" r="178" spans="1:13" x14ac:dyDescent="0.25">
      <c r="A178" s="67" t="s">
        <v>1199</v>
      </c>
      <c r="B178" s="768"/>
      <c r="C178" s="768"/>
      <c r="D178" s="768"/>
      <c r="E178" s="67"/>
      <c r="F178" s="768"/>
      <c r="G178" s="768"/>
      <c r="H178" s="768"/>
      <c r="I178" s="768"/>
      <c r="J178" s="768"/>
      <c r="K178" s="919"/>
      <c r="L178" s="768"/>
      <c r="M178" s="796"/>
    </row>
    <row customHeight="1" ht="11.25" r="179" spans="1:13" thickBot="1" x14ac:dyDescent="0.3">
      <c r="A179" s="69" t="s">
        <v>386</v>
      </c>
      <c r="B179" s="888"/>
      <c r="C179" s="888"/>
      <c r="D179" s="888"/>
      <c r="E179" s="854"/>
      <c r="F179" s="888"/>
      <c r="G179" s="888"/>
      <c r="H179" s="888"/>
      <c r="I179" s="888"/>
      <c r="J179" s="888"/>
      <c r="K179" s="1187"/>
      <c r="L179" s="888"/>
      <c r="M179" s="1037"/>
    </row>
    <row ht="13.8" r="180" spans="1:13" thickTop="1" x14ac:dyDescent="0.25"/>
  </sheetData>
  <sheetProtection algorithmName="SHA-512" hashValue="bvWUqwPhtrSW9wzxyR8TKFdo2wvbaavClGznMUBsGxHUnlsipVUpOSzU1uyjviSzp/bMTUC58GNzVv/TjfH3PQ==" objects="1" saltValue="w9D+J6txI/K0DurR5SYaGg==" scenarios="1" sheet="1" spinCount="100000"/>
  <mergeCells count="3">
    <mergeCell ref="B4:G4"/>
    <mergeCell ref="H4:M4"/>
    <mergeCell ref="A161:M161"/>
  </mergeCells>
  <phoneticPr fontId="0" type="noConversion"/>
  <printOptions horizontalCentered="1"/>
  <pageMargins bottom="1" footer="0.5" header="0.5" left="0.17" right="0.16" top="0.53"/>
  <pageSetup fitToHeight="3" orientation="landscape" r:id="rId1" scale="60"/>
  <headerFooter alignWithMargins="0">
    <oddFooter><![CDATA[&LHawai'i DOH
Summer 2016 (rev Nov 2016)&C&8Page &P of &N&R&A]]></oddFooter>
  </headerFooter>
  <rowBreaks count="1" manualBreakCount="1">
    <brk id="156" man="1" max="16383"/>
  </rowBreaks>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66"/>
  <sheetViews>
    <sheetView workbookViewId="0" zoomScaleNormal="100">
      <pane activePane="bottomLeft" topLeftCell="A5" ySplit="1728"/>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771" width="14.6640625" collapsed="false"/>
    <col min="3" max="3" customWidth="true" style="771" width="28.0" collapsed="false"/>
    <col min="4" max="4" customWidth="true" style="280" width="14.6640625" collapsed="false"/>
    <col min="5" max="5" customWidth="true" style="1001" width="14.6640625" collapsed="false"/>
    <col min="6" max="6" customWidth="true" style="280" width="10.44140625" collapsed="false"/>
    <col min="7" max="8" style="280" width="9.109375" collapsed="false"/>
    <col min="9" max="9" customWidth="true" style="1200" width="13.88671875" collapsed="false"/>
    <col min="10" max="11" customWidth="true" style="280" width="10.44140625" collapsed="false"/>
    <col min="12" max="16384" style="280" width="9.109375" collapsed="false"/>
  </cols>
  <sheetData>
    <row customFormat="1" ht="31.2" r="1" s="1069" spans="1:9" x14ac:dyDescent="0.3">
      <c r="A1" s="1067" t="s">
        <v>551</v>
      </c>
      <c r="B1" s="321"/>
      <c r="C1" s="321"/>
      <c r="D1" s="1067"/>
      <c r="E1" s="1068"/>
    </row>
    <row customFormat="1" ht="13.8" r="2" s="1069" spans="1:9" x14ac:dyDescent="0.25">
      <c r="A2" s="1002" t="s">
        <v>38</v>
      </c>
      <c r="B2" s="1070"/>
      <c r="C2" s="1070"/>
      <c r="D2" s="1002"/>
      <c r="E2" s="1071"/>
    </row>
    <row customFormat="1" ht="10.8" r="3" s="275" spans="1:9" thickBot="1" x14ac:dyDescent="0.25">
      <c r="A3" s="1003"/>
      <c r="B3" s="801"/>
      <c r="C3" s="801"/>
      <c r="D3" s="1003"/>
      <c r="E3" s="803"/>
      <c r="I3" s="883"/>
    </row>
    <row customFormat="1" customHeight="1" ht="15" r="4" s="1191" spans="1:9" thickBot="1" thickTop="1" x14ac:dyDescent="0.25">
      <c r="A4" s="1040" t="s">
        <v>654</v>
      </c>
      <c r="B4" s="1045" t="s">
        <v>546</v>
      </c>
      <c r="C4" s="1188" t="s">
        <v>526</v>
      </c>
      <c r="D4" s="1189" t="s">
        <v>547</v>
      </c>
      <c r="E4" s="1190" t="s">
        <v>548</v>
      </c>
    </row>
    <row customFormat="1" r="5" s="1191" spans="1:9" x14ac:dyDescent="0.2">
      <c r="A5" s="309" t="s">
        <v>589</v>
      </c>
      <c r="B5" s="1192">
        <v>990</v>
      </c>
      <c r="C5" s="1193" t="s">
        <v>1459</v>
      </c>
      <c r="D5" s="787"/>
      <c r="E5" s="868">
        <v>990</v>
      </c>
    </row>
    <row customFormat="1" r="6" s="1191" spans="1:9" x14ac:dyDescent="0.2">
      <c r="A6" s="279" t="s">
        <v>590</v>
      </c>
      <c r="B6" s="1192" t="s">
        <v>1014</v>
      </c>
      <c r="C6" s="1193" t="s">
        <v>1014</v>
      </c>
      <c r="D6" s="787"/>
      <c r="E6" s="868"/>
    </row>
    <row customFormat="1" r="7" s="1191" spans="1:9" x14ac:dyDescent="0.2">
      <c r="A7" s="279" t="s">
        <v>591</v>
      </c>
      <c r="B7" s="1192" t="s">
        <v>1014</v>
      </c>
      <c r="C7" s="1193" t="s">
        <v>1014</v>
      </c>
      <c r="D7" s="787"/>
      <c r="E7" s="868"/>
    </row>
    <row customFormat="1" r="8" s="1191" spans="1:9" x14ac:dyDescent="0.2">
      <c r="A8" s="279" t="s">
        <v>592</v>
      </c>
      <c r="B8" s="1192">
        <v>2.5999999999999998E-5</v>
      </c>
      <c r="C8" s="1193" t="s">
        <v>1460</v>
      </c>
      <c r="D8" s="787">
        <v>2.5999999999999998E-5</v>
      </c>
      <c r="E8" s="868">
        <v>5.0000000000000002E-5</v>
      </c>
    </row>
    <row customFormat="1" r="9" s="1191" spans="1:9" x14ac:dyDescent="0.2">
      <c r="A9" s="279" t="s">
        <v>171</v>
      </c>
      <c r="B9" s="1192" t="s">
        <v>1014</v>
      </c>
      <c r="C9" s="1193" t="s">
        <v>1014</v>
      </c>
      <c r="D9" s="787"/>
      <c r="E9" s="868"/>
    </row>
    <row customFormat="1" r="10" s="1191" spans="1:9" x14ac:dyDescent="0.2">
      <c r="A10" s="305" t="s">
        <v>172</v>
      </c>
      <c r="B10" s="1192" t="s">
        <v>1014</v>
      </c>
      <c r="C10" s="1193" t="s">
        <v>1014</v>
      </c>
      <c r="D10" s="787"/>
      <c r="E10" s="868"/>
    </row>
    <row customFormat="1" r="11" s="1191" spans="1:9" x14ac:dyDescent="0.2">
      <c r="A11" s="279" t="s">
        <v>103</v>
      </c>
      <c r="B11" s="1192" t="s">
        <v>1014</v>
      </c>
      <c r="C11" s="1193" t="s">
        <v>1014</v>
      </c>
      <c r="D11" s="787"/>
      <c r="E11" s="868"/>
    </row>
    <row customFormat="1" r="12" s="1191" spans="1:9" x14ac:dyDescent="0.2">
      <c r="A12" s="279" t="s">
        <v>593</v>
      </c>
      <c r="B12" s="1192">
        <v>40000</v>
      </c>
      <c r="C12" s="1193" t="s">
        <v>1459</v>
      </c>
      <c r="D12" s="787"/>
      <c r="E12" s="868">
        <v>40000</v>
      </c>
    </row>
    <row customFormat="1" r="13" s="1191" spans="1:9" x14ac:dyDescent="0.2">
      <c r="A13" s="279" t="s">
        <v>594</v>
      </c>
      <c r="B13" s="1192">
        <v>15000</v>
      </c>
      <c r="C13" s="1193" t="s">
        <v>1460</v>
      </c>
      <c r="D13" s="787">
        <v>15000</v>
      </c>
      <c r="E13" s="868">
        <v>640</v>
      </c>
    </row>
    <row customFormat="1" r="14" s="1191" spans="1:9" x14ac:dyDescent="0.2">
      <c r="A14" s="279" t="s">
        <v>731</v>
      </c>
      <c r="B14" s="1192">
        <v>0.14000000000000001</v>
      </c>
      <c r="C14" s="1193" t="s">
        <v>1459</v>
      </c>
      <c r="D14" s="787"/>
      <c r="E14" s="868">
        <v>0.14000000000000001</v>
      </c>
    </row>
    <row customFormat="1" r="15" s="1191" spans="1:9" x14ac:dyDescent="0.2">
      <c r="A15" s="279" t="s">
        <v>104</v>
      </c>
      <c r="B15" s="1192" t="s">
        <v>1014</v>
      </c>
      <c r="C15" s="1193" t="s">
        <v>1014</v>
      </c>
      <c r="D15" s="787"/>
      <c r="E15" s="868"/>
    </row>
    <row customFormat="1" r="16" s="1191" spans="1:9" x14ac:dyDescent="0.2">
      <c r="A16" s="279" t="s">
        <v>732</v>
      </c>
      <c r="B16" s="1192" t="s">
        <v>1014</v>
      </c>
      <c r="C16" s="1193" t="s">
        <v>1014</v>
      </c>
      <c r="D16" s="787"/>
      <c r="E16" s="868"/>
    </row>
    <row customFormat="1" r="17" s="1191" spans="1:5" x14ac:dyDescent="0.2">
      <c r="A17" s="279" t="s">
        <v>1245</v>
      </c>
      <c r="B17" s="1192" t="s">
        <v>1014</v>
      </c>
      <c r="C17" s="1193" t="s">
        <v>1014</v>
      </c>
      <c r="D17" s="787"/>
      <c r="E17" s="868"/>
    </row>
    <row customFormat="1" r="18" s="1191" spans="1:5" x14ac:dyDescent="0.2">
      <c r="A18" s="279" t="s">
        <v>733</v>
      </c>
      <c r="B18" s="1192">
        <v>13</v>
      </c>
      <c r="C18" s="1193" t="s">
        <v>1460</v>
      </c>
      <c r="D18" s="787">
        <v>13</v>
      </c>
      <c r="E18" s="868">
        <v>51</v>
      </c>
    </row>
    <row customFormat="1" r="19" s="1191" spans="1:5" x14ac:dyDescent="0.2">
      <c r="A19" s="279" t="s">
        <v>734</v>
      </c>
      <c r="B19" s="1192">
        <v>1.7999999999999999E-2</v>
      </c>
      <c r="C19" s="1193" t="s">
        <v>1459</v>
      </c>
      <c r="D19" s="787"/>
      <c r="E19" s="868">
        <v>1.7999999999999999E-2</v>
      </c>
    </row>
    <row customFormat="1" r="20" s="1191" spans="1:5" x14ac:dyDescent="0.2">
      <c r="A20" s="279" t="s">
        <v>735</v>
      </c>
      <c r="B20" s="1192">
        <v>1.7999999999999999E-2</v>
      </c>
      <c r="C20" s="1193" t="s">
        <v>1459</v>
      </c>
      <c r="D20" s="787"/>
      <c r="E20" s="868">
        <v>1.7999999999999999E-2</v>
      </c>
    </row>
    <row customFormat="1" r="21" s="1191" spans="1:5" x14ac:dyDescent="0.2">
      <c r="A21" s="279" t="s">
        <v>736</v>
      </c>
      <c r="B21" s="1192">
        <v>1.7999999999999999E-2</v>
      </c>
      <c r="C21" s="1193" t="s">
        <v>1459</v>
      </c>
      <c r="D21" s="787"/>
      <c r="E21" s="868">
        <v>1.7999999999999999E-2</v>
      </c>
    </row>
    <row customFormat="1" r="22" s="1191" spans="1:5" x14ac:dyDescent="0.2">
      <c r="A22" s="279" t="s">
        <v>737</v>
      </c>
      <c r="B22" s="1192" t="s">
        <v>1014</v>
      </c>
      <c r="C22" s="1193" t="s">
        <v>1014</v>
      </c>
      <c r="D22" s="787"/>
      <c r="E22" s="868"/>
    </row>
    <row customFormat="1" r="23" s="1191" spans="1:5" x14ac:dyDescent="0.2">
      <c r="A23" s="279" t="s">
        <v>738</v>
      </c>
      <c r="B23" s="1192">
        <v>1.7999999999999999E-2</v>
      </c>
      <c r="C23" s="1193" t="s">
        <v>1459</v>
      </c>
      <c r="D23" s="787"/>
      <c r="E23" s="868">
        <v>1.7999999999999999E-2</v>
      </c>
    </row>
    <row customFormat="1" r="24" s="1191" spans="1:5" x14ac:dyDescent="0.2">
      <c r="A24" s="279" t="s">
        <v>136</v>
      </c>
      <c r="B24" s="1192">
        <v>3.7999999999999999E-2</v>
      </c>
      <c r="C24" s="1193" t="s">
        <v>1460</v>
      </c>
      <c r="D24" s="787">
        <v>3.7999999999999999E-2</v>
      </c>
      <c r="E24" s="868"/>
    </row>
    <row customFormat="1" r="25" s="1191" spans="1:5" x14ac:dyDescent="0.2">
      <c r="A25" s="279" t="s">
        <v>243</v>
      </c>
      <c r="B25" s="1192" t="s">
        <v>1014</v>
      </c>
      <c r="C25" s="1193" t="s">
        <v>1014</v>
      </c>
      <c r="D25" s="787"/>
      <c r="E25" s="868"/>
    </row>
    <row customFormat="1" r="26" s="1191" spans="1:5" x14ac:dyDescent="0.2">
      <c r="A26" s="279" t="s">
        <v>137</v>
      </c>
      <c r="B26" s="1192">
        <v>0.44</v>
      </c>
      <c r="C26" s="1193" t="s">
        <v>1460</v>
      </c>
      <c r="D26" s="787">
        <v>0.44</v>
      </c>
      <c r="E26" s="868">
        <v>0.53</v>
      </c>
    </row>
    <row customFormat="1" r="27" s="1191" spans="1:5" x14ac:dyDescent="0.2">
      <c r="A27" s="789" t="s">
        <v>1177</v>
      </c>
      <c r="B27" s="1192">
        <v>1400</v>
      </c>
      <c r="C27" s="1193" t="s">
        <v>1460</v>
      </c>
      <c r="D27" s="787">
        <v>1400</v>
      </c>
      <c r="E27" s="868">
        <v>65000</v>
      </c>
    </row>
    <row customFormat="1" r="28" s="1191" spans="1:5" x14ac:dyDescent="0.2">
      <c r="A28" s="279" t="s">
        <v>138</v>
      </c>
      <c r="B28" s="1192">
        <v>2.2000000000000002</v>
      </c>
      <c r="C28" s="1193" t="s">
        <v>1459</v>
      </c>
      <c r="D28" s="787"/>
      <c r="E28" s="868">
        <v>2.2000000000000002</v>
      </c>
    </row>
    <row customFormat="1" r="29" s="1191" spans="1:5" x14ac:dyDescent="0.2">
      <c r="A29" s="279" t="s">
        <v>139</v>
      </c>
      <c r="B29" s="1192" t="s">
        <v>1014</v>
      </c>
      <c r="C29" s="1193" t="s">
        <v>1014</v>
      </c>
      <c r="D29" s="787"/>
      <c r="E29" s="868"/>
    </row>
    <row customFormat="1" r="30" s="1191" spans="1:5" x14ac:dyDescent="0.2">
      <c r="A30" s="279" t="s">
        <v>140</v>
      </c>
      <c r="B30" s="1192" t="s">
        <v>1014</v>
      </c>
      <c r="C30" s="1193" t="s">
        <v>1014</v>
      </c>
      <c r="D30" s="787"/>
      <c r="E30" s="868"/>
    </row>
    <row customFormat="1" r="31" s="1191" spans="1:5" x14ac:dyDescent="0.2">
      <c r="A31" s="279" t="s">
        <v>141</v>
      </c>
      <c r="B31" s="1192">
        <v>140</v>
      </c>
      <c r="C31" s="1193" t="s">
        <v>1459</v>
      </c>
      <c r="D31" s="787"/>
      <c r="E31" s="868">
        <v>140</v>
      </c>
    </row>
    <row customFormat="1" r="32" s="1191" spans="1:5" x14ac:dyDescent="0.2">
      <c r="A32" s="279" t="s">
        <v>142</v>
      </c>
      <c r="B32" s="1192">
        <v>1500</v>
      </c>
      <c r="C32" s="1193" t="s">
        <v>1459</v>
      </c>
      <c r="D32" s="787"/>
      <c r="E32" s="868">
        <v>1500</v>
      </c>
    </row>
    <row customFormat="1" r="33" s="1191" spans="1:5" x14ac:dyDescent="0.2">
      <c r="A33" s="279" t="s">
        <v>143</v>
      </c>
      <c r="B33" s="1192" t="s">
        <v>1014</v>
      </c>
      <c r="C33" s="1193" t="s">
        <v>1014</v>
      </c>
      <c r="D33" s="787"/>
      <c r="E33" s="868"/>
    </row>
    <row customFormat="1" r="34" s="1191" spans="1:5" x14ac:dyDescent="0.2">
      <c r="A34" s="279" t="s">
        <v>144</v>
      </c>
      <c r="B34" s="1192">
        <v>2.2999999999999998</v>
      </c>
      <c r="C34" s="1193" t="s">
        <v>1460</v>
      </c>
      <c r="D34" s="787">
        <v>2.2999999999999998</v>
      </c>
      <c r="E34" s="868">
        <v>1.6</v>
      </c>
    </row>
    <row customFormat="1" r="35" s="1191" spans="1:5" x14ac:dyDescent="0.2">
      <c r="A35" s="279" t="s">
        <v>655</v>
      </c>
      <c r="B35" s="1192">
        <v>1.5999999999999999E-5</v>
      </c>
      <c r="C35" s="1193" t="s">
        <v>1460</v>
      </c>
      <c r="D35" s="787">
        <v>1.5999999999999999E-5</v>
      </c>
      <c r="E35" s="868">
        <v>8.0999999999999996E-4</v>
      </c>
    </row>
    <row customFormat="1" r="36" s="1191" spans="1:5" x14ac:dyDescent="0.2">
      <c r="A36" s="279" t="s">
        <v>145</v>
      </c>
      <c r="B36" s="1192" t="s">
        <v>1014</v>
      </c>
      <c r="C36" s="1193" t="s">
        <v>1014</v>
      </c>
      <c r="D36" s="787"/>
      <c r="E36" s="868"/>
    </row>
    <row customFormat="1" r="37" s="1191" spans="1:5" x14ac:dyDescent="0.2">
      <c r="A37" s="279" t="s">
        <v>146</v>
      </c>
      <c r="B37" s="1192">
        <v>21000</v>
      </c>
      <c r="C37" s="1193" t="s">
        <v>1459</v>
      </c>
      <c r="D37" s="787"/>
      <c r="E37" s="868">
        <v>21000</v>
      </c>
    </row>
    <row customFormat="1" r="38" s="280" spans="1:5" x14ac:dyDescent="0.2">
      <c r="A38" s="279" t="s">
        <v>829</v>
      </c>
      <c r="B38" s="1192" t="s">
        <v>1014</v>
      </c>
      <c r="C38" s="1193" t="s">
        <v>1014</v>
      </c>
      <c r="D38" s="1194"/>
      <c r="E38" s="1195"/>
    </row>
    <row customFormat="1" r="39" s="280" spans="1:5" x14ac:dyDescent="0.2">
      <c r="A39" s="279" t="s">
        <v>147</v>
      </c>
      <c r="B39" s="1192">
        <v>5.0999999999999996</v>
      </c>
      <c r="C39" s="1193" t="s">
        <v>1460</v>
      </c>
      <c r="D39" s="787">
        <v>5.0999999999999996</v>
      </c>
      <c r="E39" s="868">
        <v>470</v>
      </c>
    </row>
    <row customFormat="1" customHeight="1" ht="11.25" r="40" s="280" spans="1:5" x14ac:dyDescent="0.2">
      <c r="A40" s="279" t="s">
        <v>830</v>
      </c>
      <c r="B40" s="1192" t="s">
        <v>1014</v>
      </c>
      <c r="C40" s="1193" t="s">
        <v>1014</v>
      </c>
      <c r="D40" s="787"/>
      <c r="E40" s="868"/>
    </row>
    <row customFormat="1" customHeight="1" ht="11.25" r="41" s="280" spans="1:5" x14ac:dyDescent="0.2">
      <c r="A41" s="279" t="s">
        <v>148</v>
      </c>
      <c r="B41" s="1192">
        <v>150</v>
      </c>
      <c r="C41" s="1193" t="s">
        <v>1459</v>
      </c>
      <c r="D41" s="787"/>
      <c r="E41" s="868">
        <v>150</v>
      </c>
    </row>
    <row customFormat="1" customHeight="1" ht="11.25" r="42" s="280" spans="1:5" x14ac:dyDescent="0.2">
      <c r="A42" s="279" t="s">
        <v>653</v>
      </c>
      <c r="B42" s="1192" t="s">
        <v>1014</v>
      </c>
      <c r="C42" s="1193" t="s">
        <v>1014</v>
      </c>
      <c r="D42" s="787"/>
      <c r="E42" s="868"/>
    </row>
    <row customFormat="1" customHeight="1" ht="11.25" r="43" s="280" spans="1:5" x14ac:dyDescent="0.2">
      <c r="A43" s="279" t="s">
        <v>827</v>
      </c>
      <c r="B43" s="1192" t="s">
        <v>1014</v>
      </c>
      <c r="C43" s="1193" t="s">
        <v>1014</v>
      </c>
      <c r="D43" s="787"/>
      <c r="E43" s="868"/>
    </row>
    <row customFormat="1" customHeight="1" ht="11.25" r="44" s="280" spans="1:5" x14ac:dyDescent="0.2">
      <c r="A44" s="279" t="s">
        <v>828</v>
      </c>
      <c r="B44" s="1192" t="s">
        <v>1014</v>
      </c>
      <c r="C44" s="1193" t="s">
        <v>1014</v>
      </c>
      <c r="D44" s="787"/>
      <c r="E44" s="868"/>
    </row>
    <row customFormat="1" customHeight="1" ht="11.25" r="45" s="280" spans="1:5" x14ac:dyDescent="0.2">
      <c r="A45" s="279" t="s">
        <v>149</v>
      </c>
      <c r="B45" s="1192">
        <v>1.7999999999999999E-2</v>
      </c>
      <c r="C45" s="1193" t="s">
        <v>1459</v>
      </c>
      <c r="D45" s="787"/>
      <c r="E45" s="868">
        <v>1.7999999999999999E-2</v>
      </c>
    </row>
    <row customFormat="1" customHeight="1" ht="11.25" r="46" s="280" spans="1:5" x14ac:dyDescent="0.2">
      <c r="A46" s="279" t="s">
        <v>150</v>
      </c>
      <c r="B46" s="1192" t="s">
        <v>1014</v>
      </c>
      <c r="C46" s="1193" t="s">
        <v>1014</v>
      </c>
      <c r="D46" s="787"/>
      <c r="E46" s="868"/>
    </row>
    <row customFormat="1" customHeight="1" ht="11.25" r="47" s="280" spans="1:5" x14ac:dyDescent="0.2">
      <c r="A47" s="279" t="s">
        <v>151</v>
      </c>
      <c r="B47" s="1192" t="s">
        <v>1014</v>
      </c>
      <c r="C47" s="1193" t="s">
        <v>1014</v>
      </c>
      <c r="D47" s="787"/>
      <c r="E47" s="868"/>
    </row>
    <row customFormat="1" customHeight="1" ht="11.25" r="48" s="280" spans="1:5" x14ac:dyDescent="0.2">
      <c r="A48" s="279" t="s">
        <v>152</v>
      </c>
      <c r="B48" s="1192">
        <v>220000</v>
      </c>
      <c r="C48" s="1193" t="s">
        <v>1459</v>
      </c>
      <c r="D48" s="787"/>
      <c r="E48" s="868">
        <v>220000</v>
      </c>
    </row>
    <row customFormat="1" customHeight="1" ht="11.25" r="49" s="280" spans="1:5" x14ac:dyDescent="0.2">
      <c r="A49" s="279" t="s">
        <v>105</v>
      </c>
      <c r="B49" s="1192" t="s">
        <v>1014</v>
      </c>
      <c r="C49" s="1193" t="s">
        <v>1014</v>
      </c>
      <c r="D49" s="787"/>
      <c r="E49" s="868"/>
    </row>
    <row customFormat="1" customHeight="1" ht="11.25" r="50" s="280" spans="1:5" x14ac:dyDescent="0.2">
      <c r="A50" s="279" t="s">
        <v>106</v>
      </c>
      <c r="B50" s="1192" t="s">
        <v>1014</v>
      </c>
      <c r="C50" s="1193" t="s">
        <v>1014</v>
      </c>
      <c r="D50" s="787"/>
      <c r="E50" s="868"/>
    </row>
    <row customFormat="1" customHeight="1" ht="11.25" r="51" s="280" spans="1:5" x14ac:dyDescent="0.2">
      <c r="A51" s="279" t="s">
        <v>153</v>
      </c>
      <c r="B51" s="1192">
        <v>1.7999999999999999E-2</v>
      </c>
      <c r="C51" s="1193" t="s">
        <v>1459</v>
      </c>
      <c r="D51" s="787"/>
      <c r="E51" s="868">
        <v>1.7999999999999999E-2</v>
      </c>
    </row>
    <row customFormat="1" customHeight="1" ht="11.25" r="52" s="280" spans="1:5" x14ac:dyDescent="0.2">
      <c r="A52" s="279" t="s">
        <v>86</v>
      </c>
      <c r="B52" s="1192" t="s">
        <v>1014</v>
      </c>
      <c r="C52" s="1193" t="s">
        <v>1014</v>
      </c>
      <c r="D52" s="787"/>
      <c r="E52" s="868"/>
    </row>
    <row customFormat="1" customHeight="1" ht="11.25" r="53" s="280" spans="1:5" x14ac:dyDescent="0.2">
      <c r="A53" s="279" t="s">
        <v>154</v>
      </c>
      <c r="B53" s="1192">
        <v>13</v>
      </c>
      <c r="C53" s="1193" t="s">
        <v>1459</v>
      </c>
      <c r="D53" s="787"/>
      <c r="E53" s="868">
        <v>13</v>
      </c>
    </row>
    <row customFormat="1" customHeight="1" ht="11.25" r="54" s="280" spans="1:5" x14ac:dyDescent="0.2">
      <c r="A54" s="279" t="s">
        <v>528</v>
      </c>
      <c r="B54" s="1192" t="s">
        <v>1014</v>
      </c>
      <c r="C54" s="1193" t="s">
        <v>1014</v>
      </c>
      <c r="D54" s="787"/>
      <c r="E54" s="868"/>
    </row>
    <row customFormat="1" customHeight="1" ht="11.25" r="55" s="280" spans="1:5" x14ac:dyDescent="0.2">
      <c r="A55" s="279" t="s">
        <v>155</v>
      </c>
      <c r="B55" s="1192">
        <v>850</v>
      </c>
      <c r="C55" s="1193" t="s">
        <v>1460</v>
      </c>
      <c r="D55" s="787">
        <v>850</v>
      </c>
      <c r="E55" s="868">
        <v>17000</v>
      </c>
    </row>
    <row customFormat="1" customHeight="1" ht="11.25" r="56" s="280" spans="1:5" x14ac:dyDescent="0.2">
      <c r="A56" s="279" t="s">
        <v>235</v>
      </c>
      <c r="B56" s="1192">
        <v>850</v>
      </c>
      <c r="C56" s="1193" t="s">
        <v>1460</v>
      </c>
      <c r="D56" s="787">
        <v>850</v>
      </c>
      <c r="E56" s="868">
        <v>960</v>
      </c>
    </row>
    <row customFormat="1" customHeight="1" ht="11.25" r="57" s="280" spans="1:5" x14ac:dyDescent="0.2">
      <c r="A57" s="279" t="s">
        <v>236</v>
      </c>
      <c r="B57" s="1192">
        <v>850</v>
      </c>
      <c r="C57" s="1193" t="s">
        <v>1460</v>
      </c>
      <c r="D57" s="787">
        <v>850</v>
      </c>
      <c r="E57" s="868">
        <v>2600</v>
      </c>
    </row>
    <row customFormat="1" customHeight="1" ht="11.25" r="58" s="280" spans="1:5" x14ac:dyDescent="0.2">
      <c r="A58" s="279" t="s">
        <v>237</v>
      </c>
      <c r="B58" s="1192">
        <v>7.0000000000000001E-3</v>
      </c>
      <c r="C58" s="1193" t="s">
        <v>1460</v>
      </c>
      <c r="D58" s="787">
        <v>7.0000000000000001E-3</v>
      </c>
      <c r="E58" s="868">
        <v>2.8000000000000001E-2</v>
      </c>
    </row>
    <row customFormat="1" customHeight="1" ht="11.25" r="59" s="280" spans="1:5" x14ac:dyDescent="0.2">
      <c r="A59" s="279" t="s">
        <v>375</v>
      </c>
      <c r="B59" s="1192">
        <v>3.1E-4</v>
      </c>
      <c r="C59" s="1193" t="s">
        <v>1459</v>
      </c>
      <c r="D59" s="787"/>
      <c r="E59" s="868">
        <v>3.1E-4</v>
      </c>
    </row>
    <row customFormat="1" customHeight="1" ht="11.25" r="60" s="280" spans="1:5" x14ac:dyDescent="0.2">
      <c r="A60" s="279" t="s">
        <v>376</v>
      </c>
      <c r="B60" s="1192">
        <v>2.2000000000000001E-4</v>
      </c>
      <c r="C60" s="1193" t="s">
        <v>1459</v>
      </c>
      <c r="D60" s="787"/>
      <c r="E60" s="868">
        <v>2.2000000000000001E-4</v>
      </c>
    </row>
    <row customFormat="1" customHeight="1" ht="11.25" r="61" s="280" spans="1:5" x14ac:dyDescent="0.2">
      <c r="A61" s="279" t="s">
        <v>377</v>
      </c>
      <c r="B61" s="1192">
        <v>7.9999999999999996E-6</v>
      </c>
      <c r="C61" s="1193" t="s">
        <v>1460</v>
      </c>
      <c r="D61" s="787">
        <v>7.9999999999999996E-6</v>
      </c>
      <c r="E61" s="868">
        <v>2.2000000000000001E-4</v>
      </c>
    </row>
    <row customFormat="1" customHeight="1" ht="11.25" r="62" s="280" spans="1:5" x14ac:dyDescent="0.2">
      <c r="A62" s="279" t="s">
        <v>244</v>
      </c>
      <c r="B62" s="1192" t="s">
        <v>1014</v>
      </c>
      <c r="C62" s="1193" t="s">
        <v>1014</v>
      </c>
      <c r="D62" s="787"/>
      <c r="E62" s="868"/>
    </row>
    <row customFormat="1" customHeight="1" ht="11.25" r="63" s="280" spans="1:5" x14ac:dyDescent="0.2">
      <c r="A63" s="279" t="s">
        <v>245</v>
      </c>
      <c r="B63" s="1192">
        <v>79</v>
      </c>
      <c r="C63" s="1193" t="s">
        <v>1460</v>
      </c>
      <c r="D63" s="787">
        <v>79</v>
      </c>
      <c r="E63" s="868">
        <v>37</v>
      </c>
    </row>
    <row customFormat="1" customHeight="1" ht="11.25" r="64" s="280" spans="1:5" x14ac:dyDescent="0.2">
      <c r="A64" s="279" t="s">
        <v>307</v>
      </c>
      <c r="B64" s="1192">
        <v>0.6</v>
      </c>
      <c r="C64" s="1193" t="s">
        <v>1460</v>
      </c>
      <c r="D64" s="787">
        <v>0.6</v>
      </c>
      <c r="E64" s="868">
        <v>3.2</v>
      </c>
    </row>
    <row customFormat="1" customHeight="1" ht="11.25" r="65" s="280" spans="1:5" x14ac:dyDescent="0.2">
      <c r="A65" s="279" t="s">
        <v>308</v>
      </c>
      <c r="B65" s="1192" t="s">
        <v>1014</v>
      </c>
      <c r="C65" s="1193" t="s">
        <v>1014</v>
      </c>
      <c r="D65" s="787"/>
      <c r="E65" s="868"/>
    </row>
    <row customFormat="1" customHeight="1" ht="11.25" r="66" s="280" spans="1:5" x14ac:dyDescent="0.2">
      <c r="A66" s="279" t="s">
        <v>238</v>
      </c>
      <c r="B66" s="1192" t="s">
        <v>67</v>
      </c>
      <c r="C66" s="1193" t="s">
        <v>1459</v>
      </c>
      <c r="D66" s="787"/>
      <c r="E66" s="868" t="s">
        <v>67</v>
      </c>
    </row>
    <row customFormat="1" customHeight="1" ht="11.25" r="67" s="280" spans="1:5" x14ac:dyDescent="0.2">
      <c r="A67" s="279" t="s">
        <v>1002</v>
      </c>
      <c r="B67" s="1192">
        <v>290</v>
      </c>
      <c r="C67" s="1193" t="s">
        <v>1459</v>
      </c>
      <c r="D67" s="787"/>
      <c r="E67" s="868">
        <v>290</v>
      </c>
    </row>
    <row customFormat="1" customHeight="1" ht="11.25" r="68" s="280" spans="1:5" x14ac:dyDescent="0.2">
      <c r="A68" s="279" t="s">
        <v>107</v>
      </c>
      <c r="B68" s="1192" t="s">
        <v>1014</v>
      </c>
      <c r="C68" s="1193" t="s">
        <v>1014</v>
      </c>
      <c r="D68" s="787"/>
      <c r="E68" s="868"/>
    </row>
    <row customFormat="1" customHeight="1" ht="11.25" r="69" s="280" spans="1:5" x14ac:dyDescent="0.2">
      <c r="A69" s="279" t="s">
        <v>1003</v>
      </c>
      <c r="B69" s="1192">
        <v>15</v>
      </c>
      <c r="C69" s="1193" t="s">
        <v>1459</v>
      </c>
      <c r="D69" s="787"/>
      <c r="E69" s="868">
        <v>15</v>
      </c>
    </row>
    <row customFormat="1" customHeight="1" ht="11.25" r="70" s="280" spans="1:5" x14ac:dyDescent="0.2">
      <c r="A70" s="279" t="s">
        <v>309</v>
      </c>
      <c r="B70" s="1192">
        <v>4.5999999999999996</v>
      </c>
      <c r="C70" s="1193" t="s">
        <v>1460</v>
      </c>
      <c r="D70" s="787">
        <v>4.5999999999999996</v>
      </c>
      <c r="E70" s="868">
        <v>1700</v>
      </c>
    </row>
    <row customFormat="1" customHeight="1" ht="11.25" r="71" s="280" spans="1:5" x14ac:dyDescent="0.2">
      <c r="A71" s="279" t="s">
        <v>1004</v>
      </c>
      <c r="B71" s="1192">
        <v>2.5000000000000001E-5</v>
      </c>
      <c r="C71" s="1193" t="s">
        <v>1460</v>
      </c>
      <c r="D71" s="787">
        <v>2.5000000000000001E-5</v>
      </c>
      <c r="E71" s="868">
        <v>5.3999999999999998E-5</v>
      </c>
    </row>
    <row customFormat="1" customHeight="1" ht="11.25" r="72" s="280" spans="1:5" x14ac:dyDescent="0.2">
      <c r="A72" s="279" t="s">
        <v>1005</v>
      </c>
      <c r="B72" s="1192">
        <v>44000</v>
      </c>
      <c r="C72" s="1193" t="s">
        <v>1459</v>
      </c>
      <c r="D72" s="787"/>
      <c r="E72" s="868">
        <v>44000</v>
      </c>
    </row>
    <row customFormat="1" customHeight="1" ht="11.25" r="73" s="280" spans="1:5" x14ac:dyDescent="0.2">
      <c r="A73" s="279" t="s">
        <v>1007</v>
      </c>
      <c r="B73" s="1192">
        <v>850</v>
      </c>
      <c r="C73" s="1193" t="s">
        <v>1459</v>
      </c>
      <c r="D73" s="787"/>
      <c r="E73" s="868">
        <v>850</v>
      </c>
    </row>
    <row customFormat="1" customHeight="1" ht="11.25" r="74" s="280" spans="1:5" x14ac:dyDescent="0.2">
      <c r="A74" s="279" t="s">
        <v>1006</v>
      </c>
      <c r="B74" s="1192">
        <v>1100000</v>
      </c>
      <c r="C74" s="1193" t="s">
        <v>1459</v>
      </c>
      <c r="D74" s="787"/>
      <c r="E74" s="868">
        <v>1100000</v>
      </c>
    </row>
    <row customFormat="1" customHeight="1" ht="11.25" r="75" s="280" spans="1:5" x14ac:dyDescent="0.2">
      <c r="A75" s="279" t="s">
        <v>108</v>
      </c>
      <c r="B75" s="1192" t="s">
        <v>1014</v>
      </c>
      <c r="C75" s="1193" t="s">
        <v>1014</v>
      </c>
      <c r="D75" s="787"/>
      <c r="E75" s="868"/>
    </row>
    <row customFormat="1" customHeight="1" ht="11.25" r="76" s="280" spans="1:5" x14ac:dyDescent="0.2">
      <c r="A76" s="279" t="s">
        <v>310</v>
      </c>
      <c r="B76" s="1192">
        <v>5300</v>
      </c>
      <c r="C76" s="1193" t="s">
        <v>1459</v>
      </c>
      <c r="D76" s="787"/>
      <c r="E76" s="868">
        <v>5300</v>
      </c>
    </row>
    <row customFormat="1" customHeight="1" ht="11.25" r="77" s="280" spans="1:5" x14ac:dyDescent="0.2">
      <c r="A77" s="279" t="s">
        <v>109</v>
      </c>
      <c r="B77" s="1192">
        <v>3</v>
      </c>
      <c r="C77" s="1193" t="s">
        <v>1460</v>
      </c>
      <c r="D77" s="787">
        <v>3</v>
      </c>
      <c r="E77" s="868">
        <v>3.4</v>
      </c>
    </row>
    <row customFormat="1" customHeight="1" ht="11.25" r="78" s="280" spans="1:5" x14ac:dyDescent="0.2">
      <c r="A78" s="279" t="s">
        <v>110</v>
      </c>
      <c r="B78" s="1192" t="s">
        <v>1014</v>
      </c>
      <c r="C78" s="1193" t="s">
        <v>1014</v>
      </c>
      <c r="D78" s="787"/>
      <c r="E78" s="868"/>
    </row>
    <row customFormat="1" customHeight="1" ht="11.25" r="79" s="280" spans="1:5" x14ac:dyDescent="0.2">
      <c r="A79" s="279" t="s">
        <v>402</v>
      </c>
      <c r="B79" s="1192" t="s">
        <v>1014</v>
      </c>
      <c r="C79" s="1193" t="s">
        <v>1014</v>
      </c>
      <c r="D79" s="787"/>
      <c r="E79" s="868"/>
    </row>
    <row customFormat="1" customHeight="1" ht="11.25" r="80" s="280" spans="1:5" x14ac:dyDescent="0.2">
      <c r="A80" s="279" t="s">
        <v>635</v>
      </c>
      <c r="B80" s="1192">
        <v>5.0000000000000001E-9</v>
      </c>
      <c r="C80" s="1193" t="s">
        <v>1460</v>
      </c>
      <c r="D80" s="787">
        <v>5.0000000000000001E-9</v>
      </c>
      <c r="E80" s="868">
        <v>5.1000000000000002E-9</v>
      </c>
    </row>
    <row customFormat="1" customHeight="1" ht="11.25" r="81" s="280" spans="1:5" x14ac:dyDescent="0.2">
      <c r="A81" s="279" t="s">
        <v>111</v>
      </c>
      <c r="B81" s="1192" t="s">
        <v>1014</v>
      </c>
      <c r="C81" s="1193" t="s">
        <v>1014</v>
      </c>
      <c r="D81" s="787"/>
      <c r="E81" s="868"/>
    </row>
    <row customFormat="1" customHeight="1" ht="11.25" r="82" s="280" spans="1:5" x14ac:dyDescent="0.2">
      <c r="A82" s="279" t="s">
        <v>384</v>
      </c>
      <c r="B82" s="1192">
        <v>52</v>
      </c>
      <c r="C82" s="1193" t="s">
        <v>1460</v>
      </c>
      <c r="D82" s="787">
        <v>52</v>
      </c>
      <c r="E82" s="868">
        <v>89</v>
      </c>
    </row>
    <row customFormat="1" customHeight="1" ht="11.25" r="83" s="280" spans="1:5" x14ac:dyDescent="0.2">
      <c r="A83" s="279" t="s">
        <v>350</v>
      </c>
      <c r="B83" s="1192">
        <v>0.81</v>
      </c>
      <c r="C83" s="1193" t="s">
        <v>1459</v>
      </c>
      <c r="D83" s="787"/>
      <c r="E83" s="868">
        <v>0.81</v>
      </c>
    </row>
    <row customFormat="1" customHeight="1" ht="11.25" r="84" s="280" spans="1:5" x14ac:dyDescent="0.2">
      <c r="A84" s="279" t="s">
        <v>36</v>
      </c>
      <c r="B84" s="1192" t="s">
        <v>1014</v>
      </c>
      <c r="C84" s="1193" t="s">
        <v>1014</v>
      </c>
      <c r="D84" s="787"/>
      <c r="E84" s="868"/>
    </row>
    <row customFormat="1" customHeight="1" ht="11.25" r="85" s="280" spans="1:5" x14ac:dyDescent="0.2">
      <c r="A85" s="279" t="s">
        <v>351</v>
      </c>
      <c r="B85" s="1192">
        <v>1070</v>
      </c>
      <c r="C85" s="1193" t="s">
        <v>1460</v>
      </c>
      <c r="D85" s="787">
        <v>1070</v>
      </c>
      <c r="E85" s="868">
        <v>29000</v>
      </c>
    </row>
    <row customFormat="1" customHeight="1" ht="11.25" r="86" s="280" spans="1:5" x14ac:dyDescent="0.2">
      <c r="A86" s="279" t="s">
        <v>352</v>
      </c>
      <c r="B86" s="1192">
        <v>18</v>
      </c>
      <c r="C86" s="1193" t="s">
        <v>1460</v>
      </c>
      <c r="D86" s="787">
        <v>18</v>
      </c>
      <c r="E86" s="868">
        <v>140</v>
      </c>
    </row>
    <row customFormat="1" customHeight="1" ht="11.25" r="87" s="280" spans="1:5" x14ac:dyDescent="0.2">
      <c r="A87" s="279" t="s">
        <v>353</v>
      </c>
      <c r="B87" s="1192">
        <v>5300</v>
      </c>
      <c r="C87" s="1193" t="s">
        <v>1459</v>
      </c>
      <c r="D87" s="787"/>
      <c r="E87" s="868">
        <v>5300</v>
      </c>
    </row>
    <row customFormat="1" customHeight="1" ht="11.25" r="88" s="280" spans="1:5" x14ac:dyDescent="0.2">
      <c r="A88" s="279" t="s">
        <v>112</v>
      </c>
      <c r="B88" s="1192" t="s">
        <v>1014</v>
      </c>
      <c r="C88" s="1193" t="s">
        <v>1014</v>
      </c>
      <c r="D88" s="787"/>
      <c r="E88" s="868"/>
    </row>
    <row customFormat="1" customHeight="1" ht="11.25" r="89" s="280" spans="1:5" x14ac:dyDescent="0.2">
      <c r="A89" s="279" t="s">
        <v>354</v>
      </c>
      <c r="B89" s="1192">
        <v>9.0000000000000006E-5</v>
      </c>
      <c r="C89" s="1193" t="s">
        <v>1460</v>
      </c>
      <c r="D89" s="787">
        <v>9.0000000000000006E-5</v>
      </c>
      <c r="E89" s="868">
        <v>7.8999999999999996E-5</v>
      </c>
    </row>
    <row customFormat="1" customHeight="1" ht="11.25" r="90" s="280" spans="1:5" x14ac:dyDescent="0.2">
      <c r="A90" s="279" t="s">
        <v>355</v>
      </c>
      <c r="B90" s="1192">
        <v>3.8999999999999999E-5</v>
      </c>
      <c r="C90" s="1193" t="s">
        <v>1459</v>
      </c>
      <c r="D90" s="787"/>
      <c r="E90" s="868">
        <v>3.8999999999999999E-5</v>
      </c>
    </row>
    <row customFormat="1" customHeight="1" ht="11.25" r="91" s="280" spans="1:5" x14ac:dyDescent="0.2">
      <c r="A91" s="279" t="s">
        <v>385</v>
      </c>
      <c r="B91" s="1192">
        <v>2.4000000000000001E-4</v>
      </c>
      <c r="C91" s="1193" t="s">
        <v>1460</v>
      </c>
      <c r="D91" s="787">
        <v>2.4000000000000001E-4</v>
      </c>
      <c r="E91" s="868">
        <v>2.9E-4</v>
      </c>
    </row>
    <row customFormat="1" customHeight="1" ht="11.25" r="92" s="280" spans="1:5" x14ac:dyDescent="0.2">
      <c r="A92" s="279" t="s">
        <v>356</v>
      </c>
      <c r="B92" s="1192">
        <v>16</v>
      </c>
      <c r="C92" s="1193" t="s">
        <v>1460</v>
      </c>
      <c r="D92" s="787">
        <v>16</v>
      </c>
      <c r="E92" s="868">
        <v>18</v>
      </c>
    </row>
    <row customFormat="1" customHeight="1" ht="11.25" r="93" s="280" spans="1:5" x14ac:dyDescent="0.2">
      <c r="A93" s="279" t="s">
        <v>378</v>
      </c>
      <c r="B93" s="1192">
        <v>0.02</v>
      </c>
      <c r="C93" s="1193" t="s">
        <v>1460</v>
      </c>
      <c r="D93" s="787">
        <v>0.02</v>
      </c>
      <c r="E93" s="868">
        <v>6.3E-2</v>
      </c>
    </row>
    <row customFormat="1" customHeight="1" ht="11.25" r="94" s="280" spans="1:5" x14ac:dyDescent="0.2">
      <c r="A94" s="279" t="s">
        <v>357</v>
      </c>
      <c r="B94" s="1192">
        <v>2.9</v>
      </c>
      <c r="C94" s="1193" t="s">
        <v>1460</v>
      </c>
      <c r="D94" s="787">
        <v>2.9</v>
      </c>
      <c r="E94" s="868">
        <v>3.3</v>
      </c>
    </row>
    <row customFormat="1" customHeight="1" ht="11.25" r="95" s="280" spans="1:5" x14ac:dyDescent="0.2">
      <c r="A95" s="279" t="s">
        <v>113</v>
      </c>
      <c r="B95" s="1192" t="s">
        <v>1014</v>
      </c>
      <c r="C95" s="1193" t="s">
        <v>1014</v>
      </c>
      <c r="D95" s="787"/>
      <c r="E95" s="868"/>
    </row>
    <row customFormat="1" customHeight="1" ht="11.25" r="96" s="280" spans="1:5" x14ac:dyDescent="0.2">
      <c r="A96" s="279" t="s">
        <v>358</v>
      </c>
      <c r="B96" s="1192">
        <v>1.7999999999999999E-2</v>
      </c>
      <c r="C96" s="1193" t="s">
        <v>1459</v>
      </c>
      <c r="D96" s="787"/>
      <c r="E96" s="868">
        <v>1.7999999999999999E-2</v>
      </c>
    </row>
    <row customFormat="1" customHeight="1" ht="11.25" r="97" s="280" spans="1:5" x14ac:dyDescent="0.2">
      <c r="A97" s="279" t="s">
        <v>114</v>
      </c>
      <c r="B97" s="1192">
        <v>170000</v>
      </c>
      <c r="C97" s="1193" t="s">
        <v>1460</v>
      </c>
      <c r="D97" s="1196">
        <v>170000</v>
      </c>
      <c r="E97" s="868"/>
    </row>
    <row customFormat="1" customHeight="1" ht="11.25" r="98" s="280" spans="1:5" x14ac:dyDescent="0.2">
      <c r="A98" s="279" t="s">
        <v>359</v>
      </c>
      <c r="B98" s="1192" t="s">
        <v>1014</v>
      </c>
      <c r="C98" s="1193" t="s">
        <v>1014</v>
      </c>
      <c r="D98" s="787"/>
      <c r="E98" s="868"/>
    </row>
    <row customFormat="1" customHeight="1" ht="11.25" r="99" s="280" spans="1:5" x14ac:dyDescent="0.2">
      <c r="A99" s="279" t="s">
        <v>360</v>
      </c>
      <c r="B99" s="1192">
        <v>4.7E-2</v>
      </c>
      <c r="C99" s="1193" t="s">
        <v>1460</v>
      </c>
      <c r="D99" s="787">
        <v>4.7E-2</v>
      </c>
      <c r="E99" s="868">
        <v>0.3</v>
      </c>
    </row>
    <row customFormat="1" customHeight="1" ht="11.25" r="100" s="280" spans="1:5" x14ac:dyDescent="0.2">
      <c r="A100" s="279" t="s">
        <v>361</v>
      </c>
      <c r="B100" s="1192" t="s">
        <v>1014</v>
      </c>
      <c r="C100" s="1193" t="s">
        <v>1014</v>
      </c>
      <c r="D100" s="787"/>
      <c r="E100" s="868"/>
    </row>
    <row customFormat="1" customHeight="1" ht="11.25" r="101" s="280" spans="1:5" x14ac:dyDescent="0.2">
      <c r="A101" s="279" t="s">
        <v>363</v>
      </c>
      <c r="B101" s="1192" t="s">
        <v>1014</v>
      </c>
      <c r="C101" s="1193" t="s">
        <v>1014</v>
      </c>
      <c r="D101" s="787"/>
      <c r="E101" s="868"/>
    </row>
    <row customFormat="1" customHeight="1" ht="11.25" r="102" s="280" spans="1:5" x14ac:dyDescent="0.2">
      <c r="A102" s="279" t="s">
        <v>364</v>
      </c>
      <c r="B102" s="1192" t="s">
        <v>1014</v>
      </c>
      <c r="C102" s="1193" t="s">
        <v>1014</v>
      </c>
      <c r="D102" s="787"/>
      <c r="E102" s="868"/>
    </row>
    <row customFormat="1" customHeight="1" ht="11.25" r="103" s="280" spans="1:5" x14ac:dyDescent="0.2">
      <c r="A103" s="279" t="s">
        <v>365</v>
      </c>
      <c r="B103" s="1192" t="s">
        <v>1014</v>
      </c>
      <c r="C103" s="1193" t="s">
        <v>1014</v>
      </c>
      <c r="D103" s="787"/>
      <c r="E103" s="868"/>
    </row>
    <row customFormat="1" customHeight="1" ht="11.25" r="104" s="280" spans="1:5" x14ac:dyDescent="0.2">
      <c r="A104" s="279" t="s">
        <v>366</v>
      </c>
      <c r="B104" s="1192" t="s">
        <v>1014</v>
      </c>
      <c r="C104" s="1193" t="s">
        <v>1014</v>
      </c>
      <c r="D104" s="787"/>
      <c r="E104" s="868"/>
    </row>
    <row customFormat="1" customHeight="1" ht="11.25" r="105" s="280" spans="1:5" x14ac:dyDescent="0.2">
      <c r="A105" s="279" t="s">
        <v>362</v>
      </c>
      <c r="B105" s="1192">
        <v>590</v>
      </c>
      <c r="C105" s="1193" t="s">
        <v>1459</v>
      </c>
      <c r="D105" s="787"/>
      <c r="E105" s="868">
        <v>590</v>
      </c>
    </row>
    <row customFormat="1" customHeight="1" ht="11.25" r="106" s="280" spans="1:5" x14ac:dyDescent="0.2">
      <c r="A106" s="279" t="s">
        <v>631</v>
      </c>
      <c r="B106" s="1192" t="s">
        <v>1014</v>
      </c>
      <c r="C106" s="1193" t="s">
        <v>1014</v>
      </c>
      <c r="D106" s="787"/>
      <c r="E106" s="868"/>
    </row>
    <row customFormat="1" customHeight="1" ht="11.25" r="107" s="280" spans="1:5" x14ac:dyDescent="0.2">
      <c r="A107" s="279" t="s">
        <v>632</v>
      </c>
      <c r="B107" s="1192" t="s">
        <v>1014</v>
      </c>
      <c r="C107" s="1193" t="s">
        <v>1014</v>
      </c>
      <c r="D107" s="787"/>
      <c r="E107" s="868"/>
    </row>
    <row customFormat="1" customHeight="1" ht="11.25" r="108" s="280" spans="1:5" x14ac:dyDescent="0.2">
      <c r="A108" s="279" t="s">
        <v>506</v>
      </c>
      <c r="B108" s="1192" t="s">
        <v>1014</v>
      </c>
      <c r="C108" s="1193" t="s">
        <v>1014</v>
      </c>
      <c r="D108" s="787"/>
      <c r="E108" s="868"/>
    </row>
    <row customFormat="1" customHeight="1" ht="11.25" r="109" s="280" spans="1:5" x14ac:dyDescent="0.2">
      <c r="A109" s="279" t="s">
        <v>507</v>
      </c>
      <c r="B109" s="1192" t="s">
        <v>1014</v>
      </c>
      <c r="C109" s="1193" t="s">
        <v>1014</v>
      </c>
      <c r="D109" s="787"/>
      <c r="E109" s="868"/>
    </row>
    <row customFormat="1" customHeight="1" ht="11.25" r="110" s="280" spans="1:5" x14ac:dyDescent="0.2">
      <c r="A110" s="279" t="s">
        <v>866</v>
      </c>
      <c r="B110" s="1192">
        <v>33</v>
      </c>
      <c r="C110" s="1193" t="s">
        <v>1460</v>
      </c>
      <c r="D110" s="787">
        <v>33</v>
      </c>
      <c r="E110" s="868">
        <v>4600</v>
      </c>
    </row>
    <row customFormat="1" customHeight="1" ht="11.25" r="111" s="280" spans="1:5" x14ac:dyDescent="0.2">
      <c r="A111" s="279" t="s">
        <v>115</v>
      </c>
      <c r="B111" s="1192" t="s">
        <v>1014</v>
      </c>
      <c r="C111" s="1193" t="s">
        <v>1014</v>
      </c>
      <c r="D111" s="787"/>
      <c r="E111" s="868"/>
    </row>
    <row customFormat="1" customHeight="1" ht="11.25" r="112" s="280" spans="1:5" x14ac:dyDescent="0.2">
      <c r="A112" s="279" t="s">
        <v>116</v>
      </c>
      <c r="B112" s="1192" t="s">
        <v>1014</v>
      </c>
      <c r="C112" s="1193" t="s">
        <v>1014</v>
      </c>
      <c r="D112" s="787"/>
      <c r="E112" s="868"/>
    </row>
    <row customFormat="1" customHeight="1" ht="11.25" r="113" s="280" spans="1:5" x14ac:dyDescent="0.2">
      <c r="A113" s="279" t="s">
        <v>117</v>
      </c>
      <c r="B113" s="1192" t="s">
        <v>1014</v>
      </c>
      <c r="C113" s="1193" t="s">
        <v>1014</v>
      </c>
      <c r="D113" s="787"/>
      <c r="E113" s="868"/>
    </row>
    <row customFormat="1" customHeight="1" ht="11.25" r="114" s="280" spans="1:5" x14ac:dyDescent="0.2">
      <c r="A114" s="279" t="s">
        <v>118</v>
      </c>
      <c r="B114" s="1192" t="s">
        <v>1014</v>
      </c>
      <c r="C114" s="1193" t="s">
        <v>1014</v>
      </c>
      <c r="D114" s="787"/>
      <c r="E114" s="868"/>
    </row>
    <row customFormat="1" customHeight="1" ht="11.25" r="115" s="280" spans="1:5" x14ac:dyDescent="0.2">
      <c r="A115" s="279" t="s">
        <v>119</v>
      </c>
      <c r="B115" s="1192" t="s">
        <v>1014</v>
      </c>
      <c r="C115" s="1193" t="s">
        <v>1014</v>
      </c>
      <c r="D115" s="787"/>
      <c r="E115" s="868"/>
    </row>
    <row customFormat="1" customHeight="1" ht="11.25" r="116" s="280" spans="1:5" x14ac:dyDescent="0.2">
      <c r="A116" s="279" t="s">
        <v>508</v>
      </c>
      <c r="B116" s="1192">
        <v>3</v>
      </c>
      <c r="C116" s="1193" t="s">
        <v>1459</v>
      </c>
      <c r="D116" s="787"/>
      <c r="E116" s="868">
        <v>3</v>
      </c>
    </row>
    <row customFormat="1" customHeight="1" ht="11.25" r="117" s="280" spans="1:5" x14ac:dyDescent="0.2">
      <c r="A117" s="279" t="s">
        <v>120</v>
      </c>
      <c r="B117" s="1192" t="s">
        <v>1014</v>
      </c>
      <c r="C117" s="1193" t="s">
        <v>1014</v>
      </c>
      <c r="D117" s="787"/>
      <c r="E117" s="868"/>
    </row>
    <row customFormat="1" customHeight="1" ht="11.25" r="118" s="280" spans="1:5" x14ac:dyDescent="0.2">
      <c r="A118" s="279" t="s">
        <v>241</v>
      </c>
      <c r="B118" s="1192" t="s">
        <v>1014</v>
      </c>
      <c r="C118" s="1193" t="s">
        <v>1014</v>
      </c>
      <c r="D118" s="787"/>
      <c r="E118" s="868"/>
    </row>
    <row customFormat="1" customHeight="1" ht="11.25" r="119" s="280" spans="1:5" x14ac:dyDescent="0.2">
      <c r="A119" s="279" t="s">
        <v>509</v>
      </c>
      <c r="B119" s="1192" t="s">
        <v>1014</v>
      </c>
      <c r="C119" s="1193" t="s">
        <v>1014</v>
      </c>
      <c r="D119" s="787"/>
      <c r="E119" s="868"/>
    </row>
    <row customFormat="1" customHeight="1" ht="11.25" r="120" s="280" spans="1:5" x14ac:dyDescent="0.2">
      <c r="A120" s="279" t="s">
        <v>510</v>
      </c>
      <c r="B120" s="1192">
        <v>1700000</v>
      </c>
      <c r="C120" s="1193" t="s">
        <v>1459</v>
      </c>
      <c r="D120" s="787"/>
      <c r="E120" s="868">
        <v>1700000</v>
      </c>
    </row>
    <row customFormat="1" customHeight="1" ht="11.25" r="121" s="280" spans="1:5" x14ac:dyDescent="0.2">
      <c r="A121" s="279" t="s">
        <v>379</v>
      </c>
      <c r="B121" s="1192">
        <v>7.8999999999999996E-5</v>
      </c>
      <c r="C121" s="1193" t="s">
        <v>1460</v>
      </c>
      <c r="D121" s="787">
        <v>7.8999999999999996E-5</v>
      </c>
      <c r="E121" s="868">
        <v>6.3999999999999997E-5</v>
      </c>
    </row>
    <row customFormat="1" customHeight="1" ht="11.25" r="122" s="280" spans="1:5" x14ac:dyDescent="0.2">
      <c r="A122" s="279" t="s">
        <v>121</v>
      </c>
      <c r="B122" s="1192" t="s">
        <v>1014</v>
      </c>
      <c r="C122" s="1193" t="s">
        <v>1014</v>
      </c>
      <c r="D122" s="787"/>
      <c r="E122" s="868"/>
    </row>
    <row customFormat="1" customHeight="1" ht="11.25" r="123" s="280" spans="1:5" x14ac:dyDescent="0.2">
      <c r="A123" s="279" t="s">
        <v>511</v>
      </c>
      <c r="B123" s="1192">
        <v>4000</v>
      </c>
      <c r="C123" s="1193" t="s">
        <v>1459</v>
      </c>
      <c r="D123" s="787"/>
      <c r="E123" s="868">
        <v>4000</v>
      </c>
    </row>
    <row customFormat="1" customHeight="1" ht="11.25" r="124" s="280" spans="1:5" x14ac:dyDescent="0.2">
      <c r="A124" s="279" t="s">
        <v>512</v>
      </c>
      <c r="B124" s="1192" t="s">
        <v>1014</v>
      </c>
      <c r="C124" s="1193" t="s">
        <v>1014</v>
      </c>
      <c r="D124" s="787"/>
      <c r="E124" s="868"/>
    </row>
    <row customFormat="1" customHeight="1" ht="11.25" r="125" s="280" spans="1:5" x14ac:dyDescent="0.2">
      <c r="A125" s="279" t="s">
        <v>867</v>
      </c>
      <c r="B125" s="1192" t="s">
        <v>1014</v>
      </c>
      <c r="C125" s="1193" t="s">
        <v>1014</v>
      </c>
      <c r="D125" s="787"/>
      <c r="E125" s="868"/>
    </row>
    <row customFormat="1" customHeight="1" ht="11.25" r="126" s="280" spans="1:5" x14ac:dyDescent="0.2">
      <c r="A126" s="279" t="s">
        <v>122</v>
      </c>
      <c r="B126" s="1192" t="s">
        <v>1014</v>
      </c>
      <c r="C126" s="1193" t="s">
        <v>1014</v>
      </c>
      <c r="D126" s="787"/>
      <c r="E126" s="868"/>
    </row>
    <row customFormat="1" customHeight="1" ht="11.25" r="127" s="280" spans="1:5" x14ac:dyDescent="0.2">
      <c r="A127" s="279" t="s">
        <v>513</v>
      </c>
      <c r="B127" s="1192" t="s">
        <v>1014</v>
      </c>
      <c r="C127" s="1193" t="s">
        <v>1014</v>
      </c>
      <c r="D127" s="787"/>
      <c r="E127" s="868"/>
    </row>
    <row customFormat="1" customHeight="1" ht="11.25" r="128" s="280" spans="1:5" x14ac:dyDescent="0.2">
      <c r="A128" s="279" t="s">
        <v>123</v>
      </c>
      <c r="B128" s="1192" t="s">
        <v>1014</v>
      </c>
      <c r="C128" s="1193" t="s">
        <v>1014</v>
      </c>
      <c r="D128" s="787"/>
      <c r="E128" s="868"/>
    </row>
    <row customFormat="1" customHeight="1" ht="11.25" r="129" s="280" spans="1:5" x14ac:dyDescent="0.2">
      <c r="A129" s="279" t="s">
        <v>27</v>
      </c>
      <c r="B129" s="1192" t="s">
        <v>1014</v>
      </c>
      <c r="C129" s="1193" t="s">
        <v>1014</v>
      </c>
      <c r="D129" s="787"/>
      <c r="E129" s="868"/>
    </row>
    <row customFormat="1" customHeight="1" ht="11.25" r="130" s="280" spans="1:5" x14ac:dyDescent="0.2">
      <c r="A130" s="279" t="s">
        <v>514</v>
      </c>
      <c r="B130" s="1192" t="s">
        <v>1014</v>
      </c>
      <c r="C130" s="1193" t="s">
        <v>1014</v>
      </c>
      <c r="D130" s="787"/>
      <c r="E130" s="868"/>
    </row>
    <row customFormat="1" customHeight="1" ht="11.25" r="131" s="280" spans="1:5" x14ac:dyDescent="0.2">
      <c r="A131" s="279" t="s">
        <v>515</v>
      </c>
      <c r="B131" s="1192">
        <v>3.5</v>
      </c>
      <c r="C131" s="1193" t="s">
        <v>1460</v>
      </c>
      <c r="D131" s="787">
        <v>3.5</v>
      </c>
      <c r="E131" s="868">
        <v>4</v>
      </c>
    </row>
    <row customFormat="1" customHeight="1" ht="11.25" r="132" s="280" spans="1:5" x14ac:dyDescent="0.2">
      <c r="A132" s="279" t="s">
        <v>516</v>
      </c>
      <c r="B132" s="1192">
        <v>2.9</v>
      </c>
      <c r="C132" s="1193" t="s">
        <v>1460</v>
      </c>
      <c r="D132" s="1122">
        <v>2.9</v>
      </c>
      <c r="E132" s="868">
        <v>3.3</v>
      </c>
    </row>
    <row customFormat="1" customHeight="1" ht="11.25" r="133" s="280" spans="1:5" x14ac:dyDescent="0.2">
      <c r="A133" s="279" t="s">
        <v>124</v>
      </c>
      <c r="B133" s="1192" t="s">
        <v>1014</v>
      </c>
      <c r="C133" s="1193" t="s">
        <v>1014</v>
      </c>
      <c r="D133" s="787"/>
      <c r="E133" s="868"/>
    </row>
    <row customFormat="1" customHeight="1" ht="11.25" r="134" s="280" spans="1:5" x14ac:dyDescent="0.2">
      <c r="A134" s="279" t="s">
        <v>125</v>
      </c>
      <c r="B134" s="1192" t="s">
        <v>1014</v>
      </c>
      <c r="C134" s="1193" t="s">
        <v>1014</v>
      </c>
      <c r="D134" s="787"/>
      <c r="E134" s="868"/>
    </row>
    <row customFormat="1" customHeight="1" ht="11.25" r="135" s="280" spans="1:5" x14ac:dyDescent="0.2">
      <c r="A135" s="279" t="s">
        <v>517</v>
      </c>
      <c r="B135" s="1192">
        <v>16</v>
      </c>
      <c r="C135" s="1193" t="s">
        <v>1460</v>
      </c>
      <c r="D135" s="787">
        <v>16</v>
      </c>
      <c r="E135" s="868">
        <v>6.3</v>
      </c>
    </row>
    <row customFormat="1" customHeight="1" ht="11.25" r="136" s="280" spans="1:5" x14ac:dyDescent="0.2">
      <c r="A136" s="279" t="s">
        <v>380</v>
      </c>
      <c r="B136" s="1192">
        <v>140000</v>
      </c>
      <c r="C136" s="1193" t="s">
        <v>1460</v>
      </c>
      <c r="D136" s="787">
        <v>140000</v>
      </c>
      <c r="E136" s="868">
        <v>200000</v>
      </c>
    </row>
    <row customFormat="1" customHeight="1" ht="11.25" r="137" s="280" spans="1:5" x14ac:dyDescent="0.2">
      <c r="A137" s="279" t="s">
        <v>28</v>
      </c>
      <c r="B137" s="1192">
        <v>2.4000000000000001E-4</v>
      </c>
      <c r="C137" s="1193" t="s">
        <v>1460</v>
      </c>
      <c r="D137" s="787">
        <v>2.4000000000000001E-4</v>
      </c>
      <c r="E137" s="868">
        <v>2.7999999999999998E-4</v>
      </c>
    </row>
    <row customFormat="1" customHeight="1" ht="11.25" r="138" s="280" spans="1:5" x14ac:dyDescent="0.2">
      <c r="A138" s="279" t="s">
        <v>66</v>
      </c>
      <c r="B138" s="1192" t="s">
        <v>1014</v>
      </c>
      <c r="C138" s="1193" t="s">
        <v>1014</v>
      </c>
      <c r="D138" s="1120"/>
      <c r="E138" s="1197"/>
    </row>
    <row customFormat="1" customHeight="1" ht="11.25" r="139" s="280" spans="1:5" x14ac:dyDescent="0.2">
      <c r="A139" s="279" t="s">
        <v>65</v>
      </c>
      <c r="B139" s="1192" t="s">
        <v>1014</v>
      </c>
      <c r="C139" s="1193" t="s">
        <v>1014</v>
      </c>
      <c r="D139" s="1120"/>
      <c r="E139" s="1197"/>
    </row>
    <row customFormat="1" customHeight="1" ht="11.25" r="140" s="280" spans="1:5" x14ac:dyDescent="0.2">
      <c r="A140" s="279" t="s">
        <v>825</v>
      </c>
      <c r="B140" s="1192" t="s">
        <v>1014</v>
      </c>
      <c r="C140" s="1193" t="s">
        <v>1014</v>
      </c>
      <c r="D140" s="1120"/>
      <c r="E140" s="1197"/>
    </row>
    <row customFormat="1" customHeight="1" ht="11.25" r="141" s="280" spans="1:5" x14ac:dyDescent="0.2">
      <c r="A141" s="279" t="s">
        <v>868</v>
      </c>
      <c r="B141" s="1192" t="s">
        <v>1014</v>
      </c>
      <c r="C141" s="1193" t="s">
        <v>1014</v>
      </c>
      <c r="D141" s="787"/>
      <c r="E141" s="868"/>
    </row>
    <row customFormat="1" customHeight="1" ht="11.25" r="142" s="280" spans="1:5" x14ac:dyDescent="0.2">
      <c r="A142" s="279" t="s">
        <v>869</v>
      </c>
      <c r="B142" s="1192">
        <v>340000</v>
      </c>
      <c r="C142" s="1193" t="s">
        <v>1460</v>
      </c>
      <c r="D142" s="787">
        <v>340000</v>
      </c>
      <c r="E142" s="868"/>
    </row>
    <row customFormat="1" customHeight="1" ht="11.25" r="143" s="280" spans="1:5" x14ac:dyDescent="0.2">
      <c r="A143" s="279" t="s">
        <v>518</v>
      </c>
      <c r="B143" s="1192">
        <v>14</v>
      </c>
      <c r="C143" s="1193" t="s">
        <v>1460</v>
      </c>
      <c r="D143" s="787">
        <v>14</v>
      </c>
      <c r="E143" s="868">
        <v>16</v>
      </c>
    </row>
    <row customFormat="1" customHeight="1" ht="11.25" r="144" s="280" spans="1:5" x14ac:dyDescent="0.2">
      <c r="A144" s="279" t="s">
        <v>519</v>
      </c>
      <c r="B144" s="1192">
        <v>26</v>
      </c>
      <c r="C144" s="1193" t="s">
        <v>1460</v>
      </c>
      <c r="D144" s="787">
        <v>26</v>
      </c>
      <c r="E144" s="868">
        <v>30</v>
      </c>
    </row>
    <row customHeight="1" ht="11.25" r="145" spans="1:9" x14ac:dyDescent="0.2">
      <c r="A145" s="279" t="s">
        <v>520</v>
      </c>
      <c r="B145" s="1192">
        <v>3600</v>
      </c>
      <c r="C145" s="1193" t="s">
        <v>1459</v>
      </c>
      <c r="D145" s="787"/>
      <c r="E145" s="868">
        <v>3600</v>
      </c>
      <c r="I145" s="280"/>
    </row>
    <row customHeight="1" ht="11.25" r="146" spans="1:9" x14ac:dyDescent="0.2">
      <c r="A146" s="279" t="s">
        <v>521</v>
      </c>
      <c r="B146" s="1192">
        <v>1.2</v>
      </c>
      <c r="C146" s="1193" t="s">
        <v>1460</v>
      </c>
      <c r="D146" s="787">
        <v>1.2</v>
      </c>
      <c r="E146" s="868"/>
      <c r="I146" s="280"/>
    </row>
    <row customHeight="1" ht="11.25" r="147" spans="1:9" x14ac:dyDescent="0.2">
      <c r="A147" s="305" t="s">
        <v>126</v>
      </c>
      <c r="B147" s="1192"/>
      <c r="C147" s="1193"/>
      <c r="D147" s="787"/>
      <c r="E147" s="868"/>
      <c r="I147" s="280"/>
    </row>
    <row customHeight="1" ht="11.25" r="148" spans="1:9" x14ac:dyDescent="0.2">
      <c r="A148" s="279" t="s">
        <v>127</v>
      </c>
      <c r="B148" s="1192" t="s">
        <v>1014</v>
      </c>
      <c r="C148" s="1193" t="s">
        <v>1014</v>
      </c>
      <c r="D148" s="787"/>
      <c r="E148" s="868"/>
      <c r="I148" s="280"/>
    </row>
    <row customHeight="1" ht="11.25" r="149" spans="1:9" x14ac:dyDescent="0.2">
      <c r="A149" s="279" t="s">
        <v>128</v>
      </c>
      <c r="B149" s="1192" t="s">
        <v>1014</v>
      </c>
      <c r="C149" s="1193" t="s">
        <v>1014</v>
      </c>
      <c r="D149" s="787"/>
      <c r="E149" s="868"/>
      <c r="I149" s="280"/>
    </row>
    <row customHeight="1" ht="11.25" r="150" spans="1:9" x14ac:dyDescent="0.2">
      <c r="A150" s="279" t="s">
        <v>129</v>
      </c>
      <c r="B150" s="1192" t="s">
        <v>1014</v>
      </c>
      <c r="C150" s="1193" t="s">
        <v>1014</v>
      </c>
      <c r="D150" s="787"/>
      <c r="E150" s="868"/>
      <c r="I150" s="280"/>
    </row>
    <row customHeight="1" ht="11.25" r="151" spans="1:9" x14ac:dyDescent="0.2">
      <c r="A151" s="279" t="s">
        <v>643</v>
      </c>
      <c r="B151" s="1192" t="s">
        <v>1014</v>
      </c>
      <c r="C151" s="1193" t="s">
        <v>1014</v>
      </c>
      <c r="D151" s="787"/>
      <c r="E151" s="868"/>
      <c r="I151" s="280"/>
    </row>
    <row customHeight="1" ht="11.25" r="152" spans="1:9" x14ac:dyDescent="0.2">
      <c r="A152" s="279" t="s">
        <v>644</v>
      </c>
      <c r="B152" s="1192" t="s">
        <v>1014</v>
      </c>
      <c r="C152" s="1193" t="s">
        <v>1014</v>
      </c>
      <c r="D152" s="787"/>
      <c r="E152" s="868"/>
      <c r="I152" s="280"/>
    </row>
    <row customHeight="1" ht="11.25" r="153" spans="1:9" x14ac:dyDescent="0.2">
      <c r="A153" s="279" t="s">
        <v>645</v>
      </c>
      <c r="B153" s="1192" t="s">
        <v>1014</v>
      </c>
      <c r="C153" s="1193" t="s">
        <v>1014</v>
      </c>
      <c r="D153" s="787"/>
      <c r="E153" s="868"/>
      <c r="I153" s="280"/>
    </row>
    <row customHeight="1" ht="11.25" r="154" spans="1:9" x14ac:dyDescent="0.2">
      <c r="A154" s="279" t="s">
        <v>646</v>
      </c>
      <c r="B154" s="1192" t="s">
        <v>1014</v>
      </c>
      <c r="C154" s="1193" t="s">
        <v>1014</v>
      </c>
      <c r="D154" s="787"/>
      <c r="E154" s="868"/>
      <c r="I154" s="280"/>
    </row>
    <row customHeight="1" ht="11.25" r="155" spans="1:9" x14ac:dyDescent="0.2">
      <c r="A155" s="279" t="s">
        <v>522</v>
      </c>
      <c r="B155" s="1192" t="s">
        <v>1014</v>
      </c>
      <c r="C155" s="1193" t="s">
        <v>1014</v>
      </c>
      <c r="D155" s="787"/>
      <c r="E155" s="868"/>
      <c r="I155" s="280"/>
    </row>
    <row customHeight="1" ht="11.25" r="156" spans="1:9" x14ac:dyDescent="0.2">
      <c r="A156" s="279" t="s">
        <v>523</v>
      </c>
      <c r="B156" s="1192">
        <v>170</v>
      </c>
      <c r="C156" s="1193" t="s">
        <v>1460</v>
      </c>
      <c r="D156" s="1122">
        <v>170</v>
      </c>
      <c r="E156" s="994">
        <v>530</v>
      </c>
      <c r="I156" s="280"/>
    </row>
    <row customHeight="1" ht="11.25" r="157" spans="1:9" x14ac:dyDescent="0.2">
      <c r="A157" s="279" t="s">
        <v>524</v>
      </c>
      <c r="B157" s="1192" t="s">
        <v>1014</v>
      </c>
      <c r="C157" s="1193" t="s">
        <v>1014</v>
      </c>
      <c r="D157" s="787"/>
      <c r="E157" s="868"/>
      <c r="I157" s="280"/>
    </row>
    <row customHeight="1" ht="11.25" r="158" spans="1:9" thickBot="1" x14ac:dyDescent="0.25">
      <c r="A158" s="281" t="s">
        <v>525</v>
      </c>
      <c r="B158" s="1192" t="s">
        <v>1014</v>
      </c>
      <c r="C158" s="1198" t="s">
        <v>1014</v>
      </c>
      <c r="D158" s="961"/>
      <c r="E158" s="1036"/>
      <c r="I158" s="280"/>
    </row>
    <row customHeight="1" ht="11.25" r="159" spans="1:9" thickTop="1" x14ac:dyDescent="0.2">
      <c r="A159" s="763"/>
      <c r="B159" s="1125"/>
      <c r="C159" s="1125"/>
      <c r="D159" s="1020"/>
      <c r="E159" s="1199"/>
    </row>
    <row customHeight="1" ht="11.25" r="160" spans="1:9" x14ac:dyDescent="0.2">
      <c r="A160" s="66" t="s">
        <v>741</v>
      </c>
      <c r="B160" s="604"/>
      <c r="C160" s="604"/>
      <c r="D160" s="275"/>
      <c r="E160" s="1127"/>
    </row>
    <row customHeight="1" ht="11.25" r="161" spans="1:5" x14ac:dyDescent="0.2">
      <c r="A161" s="283" t="s">
        <v>1111</v>
      </c>
      <c r="B161" s="358"/>
      <c r="C161" s="358"/>
      <c r="D161" s="358"/>
      <c r="E161" s="1201"/>
    </row>
    <row customHeight="1" ht="11.25" r="162" spans="1:5" x14ac:dyDescent="0.2">
      <c r="A162" s="283" t="s">
        <v>550</v>
      </c>
      <c r="B162" s="358"/>
      <c r="C162" s="358"/>
      <c r="D162" s="358"/>
      <c r="E162" s="1201"/>
    </row>
    <row customHeight="1" ht="11.25" r="163" spans="1:5" x14ac:dyDescent="0.2">
      <c r="A163" s="66" t="s">
        <v>529</v>
      </c>
      <c r="B163" s="604"/>
      <c r="C163" s="604"/>
      <c r="D163" s="275"/>
      <c r="E163" s="1127"/>
    </row>
    <row customHeight="1" ht="11.25" r="164" spans="1:5" x14ac:dyDescent="0.2">
      <c r="A164" s="67" t="s">
        <v>549</v>
      </c>
      <c r="B164" s="604"/>
      <c r="C164" s="604"/>
      <c r="D164" s="275"/>
      <c r="E164" s="1127"/>
    </row>
    <row customHeight="1" ht="11.25" r="165" spans="1:5" thickBot="1" x14ac:dyDescent="0.25">
      <c r="A165" s="69" t="s">
        <v>636</v>
      </c>
      <c r="B165" s="888"/>
      <c r="C165" s="888"/>
      <c r="D165" s="1202"/>
      <c r="E165" s="1203"/>
    </row>
    <row ht="10.8" r="166" spans="1:5" thickTop="1" x14ac:dyDescent="0.2"/>
  </sheetData>
  <sheetProtection algorithmName="SHA-512" hashValue="iLIHSlGuuJdBGk2cW0wN8P/YiZWYqIbXQ+5J/OddoXEmnT2IaInKLCZnYuQwpKHNs+CCTExAAu7762awJCM0/Q==" objects="1" saltValue="091ye1iAAGnsCeohzscEGw==" scenarios="1" sheet="1" spinCount="100000"/>
  <phoneticPr fontId="0" type="noConversion"/>
  <printOptions horizontalCentered="1"/>
  <pageMargins bottom="1" footer="0.5" header="0.5" left="0.17" right="0.16" top="0.53"/>
  <pageSetup fitToHeight="4" orientation="landscape" r:id="rId1" scale="93"/>
  <headerFooter alignWithMargins="0">
    <oddFooter><![CDATA[&LHawai'i DOH
Summer 2016 (rev Nov 2016)&C&8Page &P of &N&R&A]]></oddFooter>
  </headerFooter>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F165"/>
  <sheetViews>
    <sheetView workbookViewId="0" zoomScaleNormal="100">
      <pane activePane="bottomLeft" topLeftCell="A5" ySplit="2136"/>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0" width="14.6640625" collapsed="false"/>
    <col min="3" max="4" style="280" width="9.109375" collapsed="false"/>
    <col min="5" max="5" customWidth="true" style="1200" width="13.88671875" collapsed="false"/>
    <col min="6" max="7" customWidth="true" style="280" width="10.44140625" collapsed="false"/>
    <col min="8" max="16384" style="280" width="9.109375" collapsed="false"/>
  </cols>
  <sheetData>
    <row customFormat="1" ht="31.2" r="1" s="1069" spans="1:5" x14ac:dyDescent="0.3">
      <c r="A1" s="1067" t="s">
        <v>935</v>
      </c>
      <c r="B1" s="1067"/>
    </row>
    <row customFormat="1" ht="13.8" r="2" s="1069" spans="1:5" x14ac:dyDescent="0.25">
      <c r="A2" s="1002" t="s">
        <v>38</v>
      </c>
      <c r="B2" s="1002"/>
    </row>
    <row customFormat="1" ht="10.8" r="3" s="275" spans="1:5" thickBot="1" x14ac:dyDescent="0.25">
      <c r="A3" s="1003"/>
      <c r="B3" s="1003"/>
      <c r="E3" s="883"/>
    </row>
    <row customFormat="1" ht="21.6" r="4" s="278" spans="1:5" thickBot="1" thickTop="1" x14ac:dyDescent="0.25">
      <c r="A4" s="1040" t="s">
        <v>242</v>
      </c>
      <c r="B4" s="1204" t="s">
        <v>261</v>
      </c>
    </row>
    <row customFormat="1" r="5" s="278" spans="1:5" x14ac:dyDescent="0.2">
      <c r="A5" s="309" t="s">
        <v>589</v>
      </c>
      <c r="B5" s="832" t="s">
        <v>381</v>
      </c>
    </row>
    <row customFormat="1" r="6" s="278" spans="1:5" x14ac:dyDescent="0.2">
      <c r="A6" s="279" t="s">
        <v>590</v>
      </c>
      <c r="B6" s="837" t="s">
        <v>381</v>
      </c>
    </row>
    <row customFormat="1" r="7" s="278" spans="1:5" x14ac:dyDescent="0.2">
      <c r="A7" s="279" t="s">
        <v>591</v>
      </c>
      <c r="B7" s="837" t="s">
        <v>381</v>
      </c>
    </row>
    <row customFormat="1" r="8" s="278" spans="1:5" x14ac:dyDescent="0.2">
      <c r="A8" s="279" t="s">
        <v>592</v>
      </c>
      <c r="B8" s="837" t="s">
        <v>381</v>
      </c>
    </row>
    <row customFormat="1" r="9" s="278" spans="1:5" x14ac:dyDescent="0.2">
      <c r="A9" s="279" t="s">
        <v>171</v>
      </c>
      <c r="B9" s="837" t="s">
        <v>381</v>
      </c>
    </row>
    <row customFormat="1" r="10" s="278" spans="1:5" x14ac:dyDescent="0.2">
      <c r="A10" s="305" t="s">
        <v>172</v>
      </c>
      <c r="B10" s="837" t="s">
        <v>381</v>
      </c>
    </row>
    <row customFormat="1" r="11" s="278" spans="1:5" x14ac:dyDescent="0.2">
      <c r="A11" s="305" t="s">
        <v>103</v>
      </c>
      <c r="B11" s="837" t="s">
        <v>381</v>
      </c>
    </row>
    <row customFormat="1" r="12" s="278" spans="1:5" x14ac:dyDescent="0.2">
      <c r="A12" s="279" t="s">
        <v>593</v>
      </c>
      <c r="B12" s="837" t="s">
        <v>381</v>
      </c>
    </row>
    <row customFormat="1" r="13" s="278" spans="1:5" x14ac:dyDescent="0.2">
      <c r="A13" s="279" t="s">
        <v>594</v>
      </c>
      <c r="B13" s="837" t="s">
        <v>381</v>
      </c>
    </row>
    <row customFormat="1" r="14" s="278" spans="1:5" x14ac:dyDescent="0.2">
      <c r="A14" s="279" t="s">
        <v>731</v>
      </c>
      <c r="B14" s="837">
        <v>100</v>
      </c>
    </row>
    <row customFormat="1" r="15" s="278" spans="1:5" x14ac:dyDescent="0.2">
      <c r="A15" s="279" t="s">
        <v>104</v>
      </c>
      <c r="B15" s="837" t="s">
        <v>381</v>
      </c>
    </row>
    <row customFormat="1" r="16" s="278" spans="1:5" x14ac:dyDescent="0.2">
      <c r="A16" s="279" t="s">
        <v>732</v>
      </c>
      <c r="B16" s="837" t="s">
        <v>381</v>
      </c>
    </row>
    <row customFormat="1" r="17" s="278" spans="1:2" x14ac:dyDescent="0.2">
      <c r="A17" s="279" t="s">
        <v>1245</v>
      </c>
      <c r="B17" s="837"/>
    </row>
    <row customFormat="1" r="18" s="278" spans="1:2" x14ac:dyDescent="0.2">
      <c r="A18" s="279" t="s">
        <v>733</v>
      </c>
      <c r="B18" s="837" t="s">
        <v>381</v>
      </c>
    </row>
    <row customFormat="1" r="19" s="278" spans="1:2" x14ac:dyDescent="0.2">
      <c r="A19" s="279" t="s">
        <v>734</v>
      </c>
      <c r="B19" s="837" t="s">
        <v>381</v>
      </c>
    </row>
    <row customFormat="1" r="20" s="278" spans="1:2" x14ac:dyDescent="0.2">
      <c r="A20" s="279" t="s">
        <v>735</v>
      </c>
      <c r="B20" s="837" t="s">
        <v>381</v>
      </c>
    </row>
    <row customFormat="1" r="21" s="278" spans="1:2" x14ac:dyDescent="0.2">
      <c r="A21" s="279" t="s">
        <v>736</v>
      </c>
      <c r="B21" s="837" t="s">
        <v>381</v>
      </c>
    </row>
    <row customFormat="1" r="22" s="278" spans="1:2" x14ac:dyDescent="0.2">
      <c r="A22" s="279" t="s">
        <v>737</v>
      </c>
      <c r="B22" s="837" t="s">
        <v>381</v>
      </c>
    </row>
    <row customFormat="1" r="23" s="278" spans="1:2" x14ac:dyDescent="0.2">
      <c r="A23" s="279" t="s">
        <v>738</v>
      </c>
      <c r="B23" s="837" t="s">
        <v>381</v>
      </c>
    </row>
    <row customFormat="1" r="24" s="278" spans="1:2" x14ac:dyDescent="0.2">
      <c r="A24" s="279" t="s">
        <v>136</v>
      </c>
      <c r="B24" s="837">
        <v>100</v>
      </c>
    </row>
    <row customFormat="1" r="25" s="278" spans="1:2" x14ac:dyDescent="0.2">
      <c r="A25" s="279" t="s">
        <v>243</v>
      </c>
      <c r="B25" s="837" t="s">
        <v>381</v>
      </c>
    </row>
    <row customFormat="1" r="26" s="278" spans="1:2" x14ac:dyDescent="0.2">
      <c r="A26" s="279" t="s">
        <v>137</v>
      </c>
      <c r="B26" s="837" t="s">
        <v>381</v>
      </c>
    </row>
    <row customFormat="1" r="27" s="278" spans="1:2" x14ac:dyDescent="0.2">
      <c r="A27" s="789" t="s">
        <v>1177</v>
      </c>
      <c r="B27" s="837" t="s">
        <v>381</v>
      </c>
    </row>
    <row customFormat="1" r="28" s="278" spans="1:2" x14ac:dyDescent="0.2">
      <c r="A28" s="279" t="s">
        <v>138</v>
      </c>
      <c r="B28" s="837" t="s">
        <v>381</v>
      </c>
    </row>
    <row customFormat="1" r="29" s="278" spans="1:2" x14ac:dyDescent="0.2">
      <c r="A29" s="279" t="s">
        <v>139</v>
      </c>
      <c r="B29" s="837">
        <v>700</v>
      </c>
    </row>
    <row customFormat="1" r="30" s="278" spans="1:2" x14ac:dyDescent="0.2">
      <c r="A30" s="279" t="s">
        <v>140</v>
      </c>
      <c r="B30" s="837" t="s">
        <v>381</v>
      </c>
    </row>
    <row customFormat="1" r="31" s="278" spans="1:2" x14ac:dyDescent="0.2">
      <c r="A31" s="279" t="s">
        <v>141</v>
      </c>
      <c r="B31" s="837" t="s">
        <v>381</v>
      </c>
    </row>
    <row customFormat="1" r="32" s="278" spans="1:2" x14ac:dyDescent="0.2">
      <c r="A32" s="279" t="s">
        <v>142</v>
      </c>
      <c r="B32" s="837" t="s">
        <v>381</v>
      </c>
    </row>
    <row customFormat="1" r="33" s="278" spans="1:2" x14ac:dyDescent="0.2">
      <c r="A33" s="279" t="s">
        <v>143</v>
      </c>
      <c r="B33" s="837">
        <v>10</v>
      </c>
    </row>
    <row customFormat="1" r="34" s="278" spans="1:2" x14ac:dyDescent="0.2">
      <c r="A34" s="279" t="s">
        <v>144</v>
      </c>
      <c r="B34" s="837" t="s">
        <v>381</v>
      </c>
    </row>
    <row customFormat="1" r="35" s="278" spans="1:2" x14ac:dyDescent="0.2">
      <c r="A35" s="279" t="s">
        <v>655</v>
      </c>
      <c r="B35" s="837" t="s">
        <v>381</v>
      </c>
    </row>
    <row customFormat="1" r="36" s="278" spans="1:2" x14ac:dyDescent="0.2">
      <c r="A36" s="279" t="s">
        <v>145</v>
      </c>
      <c r="B36" s="837" t="s">
        <v>381</v>
      </c>
    </row>
    <row customFormat="1" r="37" s="278" spans="1:2" x14ac:dyDescent="0.2">
      <c r="A37" s="279" t="s">
        <v>146</v>
      </c>
      <c r="B37" s="837" t="s">
        <v>381</v>
      </c>
    </row>
    <row customFormat="1" r="38" s="278" spans="1:2" x14ac:dyDescent="0.2">
      <c r="A38" s="279" t="s">
        <v>829</v>
      </c>
      <c r="B38" s="837" t="s">
        <v>381</v>
      </c>
    </row>
    <row customFormat="1" customHeight="1" ht="11.25" r="39" s="280" spans="1:2" x14ac:dyDescent="0.2">
      <c r="A39" s="307" t="s">
        <v>147</v>
      </c>
      <c r="B39" s="1205" t="s">
        <v>381</v>
      </c>
    </row>
    <row customFormat="1" customHeight="1" ht="11.25" r="40" s="280" spans="1:2" x14ac:dyDescent="0.2">
      <c r="A40" s="279" t="s">
        <v>830</v>
      </c>
      <c r="B40" s="1205" t="s">
        <v>381</v>
      </c>
    </row>
    <row customFormat="1" customHeight="1" ht="11.25" r="41" s="280" spans="1:2" x14ac:dyDescent="0.2">
      <c r="A41" s="279" t="s">
        <v>148</v>
      </c>
      <c r="B41" s="1205" t="s">
        <v>381</v>
      </c>
    </row>
    <row customFormat="1" customHeight="1" ht="11.25" r="42" s="280" spans="1:2" x14ac:dyDescent="0.2">
      <c r="A42" s="279" t="s">
        <v>653</v>
      </c>
      <c r="B42" s="1205" t="s">
        <v>381</v>
      </c>
    </row>
    <row customFormat="1" customHeight="1" ht="11.25" r="43" s="280" spans="1:2" x14ac:dyDescent="0.2">
      <c r="A43" s="279" t="s">
        <v>827</v>
      </c>
      <c r="B43" s="1205" t="s">
        <v>381</v>
      </c>
    </row>
    <row customFormat="1" customHeight="1" ht="11.25" r="44" s="280" spans="1:2" x14ac:dyDescent="0.2">
      <c r="A44" s="279" t="s">
        <v>828</v>
      </c>
      <c r="B44" s="1205">
        <v>100</v>
      </c>
    </row>
    <row customFormat="1" customHeight="1" ht="11.25" r="45" s="280" spans="1:2" x14ac:dyDescent="0.2">
      <c r="A45" s="279" t="s">
        <v>149</v>
      </c>
      <c r="B45" s="837" t="s">
        <v>381</v>
      </c>
    </row>
    <row customFormat="1" customHeight="1" ht="11.25" r="46" s="280" spans="1:2" x14ac:dyDescent="0.2">
      <c r="A46" s="279" t="s">
        <v>150</v>
      </c>
      <c r="B46" s="1205">
        <v>50</v>
      </c>
    </row>
    <row customFormat="1" customHeight="1" ht="11.25" r="47" s="280" spans="1:2" x14ac:dyDescent="0.2">
      <c r="A47" s="279" t="s">
        <v>151</v>
      </c>
      <c r="B47" s="1205">
        <v>200</v>
      </c>
    </row>
    <row customFormat="1" customHeight="1" ht="11.25" r="48" s="280" spans="1:2" x14ac:dyDescent="0.2">
      <c r="A48" s="279" t="s">
        <v>152</v>
      </c>
      <c r="B48" s="1205" t="s">
        <v>381</v>
      </c>
    </row>
    <row customFormat="1" customHeight="1" ht="11.25" r="49" s="280" spans="1:2" x14ac:dyDescent="0.2">
      <c r="A49" s="305" t="s">
        <v>105</v>
      </c>
      <c r="B49" s="1205" t="s">
        <v>381</v>
      </c>
    </row>
    <row customFormat="1" customHeight="1" ht="11.25" r="50" s="280" spans="1:2" x14ac:dyDescent="0.2">
      <c r="A50" s="279" t="s">
        <v>106</v>
      </c>
      <c r="B50" s="1205" t="s">
        <v>381</v>
      </c>
    </row>
    <row customFormat="1" customHeight="1" ht="11.25" r="51" s="280" spans="1:2" x14ac:dyDescent="0.2">
      <c r="A51" s="279" t="s">
        <v>153</v>
      </c>
      <c r="B51" s="1205" t="s">
        <v>381</v>
      </c>
    </row>
    <row customFormat="1" customHeight="1" ht="11.25" r="52" s="280" spans="1:2" x14ac:dyDescent="0.2">
      <c r="A52" s="279" t="s">
        <v>401</v>
      </c>
      <c r="B52" s="1205" t="s">
        <v>381</v>
      </c>
    </row>
    <row customFormat="1" customHeight="1" ht="11.25" r="53" s="280" spans="1:2" x14ac:dyDescent="0.2">
      <c r="A53" s="279" t="s">
        <v>154</v>
      </c>
      <c r="B53" s="1205" t="s">
        <v>381</v>
      </c>
    </row>
    <row customFormat="1" customHeight="1" ht="11.25" r="54" s="280" spans="1:2" x14ac:dyDescent="0.2">
      <c r="A54" s="279" t="s">
        <v>528</v>
      </c>
      <c r="B54" s="1205" t="s">
        <v>381</v>
      </c>
    </row>
    <row customFormat="1" customHeight="1" ht="11.25" r="55" s="280" spans="1:2" x14ac:dyDescent="0.2">
      <c r="A55" s="279" t="s">
        <v>155</v>
      </c>
      <c r="B55" s="1205" t="s">
        <v>381</v>
      </c>
    </row>
    <row customFormat="1" customHeight="1" ht="11.25" r="56" s="280" spans="1:2" x14ac:dyDescent="0.2">
      <c r="A56" s="279" t="s">
        <v>235</v>
      </c>
      <c r="B56" s="1205" t="s">
        <v>381</v>
      </c>
    </row>
    <row customFormat="1" customHeight="1" ht="11.25" r="57" s="280" spans="1:2" x14ac:dyDescent="0.2">
      <c r="A57" s="279" t="s">
        <v>236</v>
      </c>
      <c r="B57" s="1205" t="s">
        <v>381</v>
      </c>
    </row>
    <row customFormat="1" customHeight="1" ht="11.25" r="58" s="280" spans="1:2" x14ac:dyDescent="0.2">
      <c r="A58" s="279" t="s">
        <v>237</v>
      </c>
      <c r="B58" s="1205" t="s">
        <v>381</v>
      </c>
    </row>
    <row customFormat="1" customHeight="1" ht="11.25" r="59" s="280" spans="1:2" x14ac:dyDescent="0.2">
      <c r="A59" s="279" t="s">
        <v>375</v>
      </c>
      <c r="B59" s="1205" t="s">
        <v>381</v>
      </c>
    </row>
    <row customFormat="1" customHeight="1" ht="11.25" r="60" s="280" spans="1:2" x14ac:dyDescent="0.2">
      <c r="A60" s="279" t="s">
        <v>376</v>
      </c>
      <c r="B60" s="1205" t="s">
        <v>381</v>
      </c>
    </row>
    <row customFormat="1" customHeight="1" ht="11.25" r="61" s="280" spans="1:2" x14ac:dyDescent="0.2">
      <c r="A61" s="279" t="s">
        <v>377</v>
      </c>
      <c r="B61" s="1205" t="s">
        <v>381</v>
      </c>
    </row>
    <row customFormat="1" customHeight="1" ht="11.25" r="62" s="280" spans="1:2" x14ac:dyDescent="0.2">
      <c r="A62" s="279" t="s">
        <v>244</v>
      </c>
      <c r="B62" s="1205" t="s">
        <v>381</v>
      </c>
    </row>
    <row customFormat="1" customHeight="1" ht="11.25" r="63" s="280" spans="1:2" x14ac:dyDescent="0.2">
      <c r="A63" s="279" t="s">
        <v>245</v>
      </c>
      <c r="B63" s="1205" t="s">
        <v>381</v>
      </c>
    </row>
    <row customFormat="1" customHeight="1" ht="11.25" r="64" s="280" spans="1:2" x14ac:dyDescent="0.2">
      <c r="A64" s="279" t="s">
        <v>307</v>
      </c>
      <c r="B64" s="1205" t="s">
        <v>381</v>
      </c>
    </row>
    <row customFormat="1" customHeight="1" ht="11.25" r="65" s="280" spans="1:2" x14ac:dyDescent="0.2">
      <c r="A65" s="279" t="s">
        <v>308</v>
      </c>
      <c r="B65" s="1205" t="s">
        <v>381</v>
      </c>
    </row>
    <row customFormat="1" customHeight="1" ht="11.25" r="66" s="280" spans="1:2" x14ac:dyDescent="0.2">
      <c r="A66" s="279" t="s">
        <v>238</v>
      </c>
      <c r="B66" s="1205" t="s">
        <v>381</v>
      </c>
    </row>
    <row customFormat="1" customHeight="1" ht="11.25" r="67" s="280" spans="1:2" x14ac:dyDescent="0.2">
      <c r="A67" s="279" t="s">
        <v>1002</v>
      </c>
      <c r="B67" s="1205" t="s">
        <v>381</v>
      </c>
    </row>
    <row customFormat="1" customHeight="1" ht="11.25" r="68" s="280" spans="1:2" x14ac:dyDescent="0.2">
      <c r="A68" s="279" t="s">
        <v>107</v>
      </c>
      <c r="B68" s="1205" t="s">
        <v>381</v>
      </c>
    </row>
    <row customFormat="1" customHeight="1" ht="11.25" r="69" s="280" spans="1:2" x14ac:dyDescent="0.2">
      <c r="A69" s="279" t="s">
        <v>1003</v>
      </c>
      <c r="B69" s="1205" t="s">
        <v>381</v>
      </c>
    </row>
    <row customFormat="1" customHeight="1" ht="11.25" r="70" s="280" spans="1:2" x14ac:dyDescent="0.2">
      <c r="A70" s="279" t="s">
        <v>309</v>
      </c>
      <c r="B70" s="1205" t="s">
        <v>381</v>
      </c>
    </row>
    <row customFormat="1" customHeight="1" ht="11.25" r="71" s="280" spans="1:2" x14ac:dyDescent="0.2">
      <c r="A71" s="279" t="s">
        <v>1004</v>
      </c>
      <c r="B71" s="1205" t="s">
        <v>381</v>
      </c>
    </row>
    <row customFormat="1" customHeight="1" ht="11.25" r="72" s="280" spans="1:2" x14ac:dyDescent="0.2">
      <c r="A72" s="279" t="s">
        <v>1005</v>
      </c>
      <c r="B72" s="1205" t="s">
        <v>381</v>
      </c>
    </row>
    <row customFormat="1" customHeight="1" ht="11.25" r="73" s="280" spans="1:2" x14ac:dyDescent="0.2">
      <c r="A73" s="279" t="s">
        <v>1007</v>
      </c>
      <c r="B73" s="1205" t="s">
        <v>381</v>
      </c>
    </row>
    <row customFormat="1" customHeight="1" ht="11.25" r="74" s="280" spans="1:2" x14ac:dyDescent="0.2">
      <c r="A74" s="279" t="s">
        <v>1006</v>
      </c>
      <c r="B74" s="1205" t="s">
        <v>381</v>
      </c>
    </row>
    <row customFormat="1" customHeight="1" ht="11.25" r="75" s="280" spans="1:2" x14ac:dyDescent="0.2">
      <c r="A75" s="305" t="s">
        <v>108</v>
      </c>
      <c r="B75" s="1205" t="s">
        <v>381</v>
      </c>
    </row>
    <row customFormat="1" customHeight="1" ht="11.25" r="76" s="280" spans="1:2" x14ac:dyDescent="0.2">
      <c r="A76" s="279" t="s">
        <v>310</v>
      </c>
      <c r="B76" s="1205" t="s">
        <v>381</v>
      </c>
    </row>
    <row customFormat="1" customHeight="1" ht="11.25" r="77" s="280" spans="1:2" x14ac:dyDescent="0.2">
      <c r="A77" s="305" t="s">
        <v>109</v>
      </c>
      <c r="B77" s="1205" t="s">
        <v>381</v>
      </c>
    </row>
    <row customFormat="1" customHeight="1" ht="11.25" r="78" s="280" spans="1:2" x14ac:dyDescent="0.2">
      <c r="A78" s="305" t="s">
        <v>110</v>
      </c>
      <c r="B78" s="1205" t="s">
        <v>381</v>
      </c>
    </row>
    <row customFormat="1" customHeight="1" ht="11.25" r="79" s="280" spans="1:2" x14ac:dyDescent="0.2">
      <c r="A79" s="279" t="s">
        <v>402</v>
      </c>
      <c r="B79" s="1205" t="s">
        <v>381</v>
      </c>
    </row>
    <row customFormat="1" customHeight="1" ht="11.25" r="80" s="280" spans="1:2" x14ac:dyDescent="0.2">
      <c r="A80" s="279" t="s">
        <v>635</v>
      </c>
      <c r="B80" s="1205" t="s">
        <v>381</v>
      </c>
    </row>
    <row customFormat="1" customHeight="1" ht="11.25" r="81" s="280" spans="1:2" x14ac:dyDescent="0.2">
      <c r="A81" s="279" t="s">
        <v>111</v>
      </c>
      <c r="B81" s="1205" t="s">
        <v>381</v>
      </c>
    </row>
    <row customFormat="1" customHeight="1" ht="11.25" r="82" s="280" spans="1:2" x14ac:dyDescent="0.2">
      <c r="A82" s="279" t="s">
        <v>384</v>
      </c>
      <c r="B82" s="1205" t="s">
        <v>381</v>
      </c>
    </row>
    <row customFormat="1" customHeight="1" ht="11.25" r="83" s="280" spans="1:2" x14ac:dyDescent="0.2">
      <c r="A83" s="279" t="s">
        <v>350</v>
      </c>
      <c r="B83" s="1205" t="s">
        <v>381</v>
      </c>
    </row>
    <row customFormat="1" customHeight="1" ht="11.25" r="84" s="280" spans="1:2" x14ac:dyDescent="0.2">
      <c r="A84" s="279" t="s">
        <v>36</v>
      </c>
      <c r="B84" s="1205" t="s">
        <v>381</v>
      </c>
    </row>
    <row customFormat="1" customHeight="1" ht="11.25" r="85" s="280" spans="1:2" x14ac:dyDescent="0.2">
      <c r="A85" s="279" t="s">
        <v>351</v>
      </c>
      <c r="B85" s="1205" t="s">
        <v>381</v>
      </c>
    </row>
    <row customFormat="1" customHeight="1" ht="11.25" r="86" s="280" spans="1:2" x14ac:dyDescent="0.2">
      <c r="A86" s="279" t="s">
        <v>352</v>
      </c>
      <c r="B86" s="1205" t="s">
        <v>381</v>
      </c>
    </row>
    <row customFormat="1" customHeight="1" ht="11.25" r="87" s="280" spans="1:2" x14ac:dyDescent="0.2">
      <c r="A87" s="279" t="s">
        <v>353</v>
      </c>
      <c r="B87" s="1205" t="s">
        <v>381</v>
      </c>
    </row>
    <row customFormat="1" customHeight="1" ht="11.25" r="88" s="280" spans="1:2" x14ac:dyDescent="0.2">
      <c r="A88" s="279" t="s">
        <v>112</v>
      </c>
      <c r="B88" s="1205" t="s">
        <v>381</v>
      </c>
    </row>
    <row customFormat="1" customHeight="1" ht="11.25" r="89" s="280" spans="1:2" x14ac:dyDescent="0.2">
      <c r="A89" s="279" t="s">
        <v>354</v>
      </c>
      <c r="B89" s="1205" t="s">
        <v>381</v>
      </c>
    </row>
    <row customFormat="1" customHeight="1" ht="11.25" r="90" s="280" spans="1:2" x14ac:dyDescent="0.2">
      <c r="A90" s="279" t="s">
        <v>355</v>
      </c>
      <c r="B90" s="1205" t="s">
        <v>381</v>
      </c>
    </row>
    <row customFormat="1" customHeight="1" ht="11.25" r="91" s="280" spans="1:2" x14ac:dyDescent="0.2">
      <c r="A91" s="279" t="s">
        <v>385</v>
      </c>
      <c r="B91" s="1205" t="s">
        <v>381</v>
      </c>
    </row>
    <row customFormat="1" customHeight="1" ht="11.25" r="92" s="280" spans="1:2" x14ac:dyDescent="0.2">
      <c r="A92" s="279" t="s">
        <v>356</v>
      </c>
      <c r="B92" s="1205" t="s">
        <v>381</v>
      </c>
    </row>
    <row customFormat="1" customHeight="1" ht="11.25" r="93" s="280" spans="1:2" x14ac:dyDescent="0.2">
      <c r="A93" s="279" t="s">
        <v>378</v>
      </c>
      <c r="B93" s="1205" t="s">
        <v>381</v>
      </c>
    </row>
    <row customFormat="1" customHeight="1" ht="11.25" r="94" s="280" spans="1:2" x14ac:dyDescent="0.2">
      <c r="A94" s="279" t="s">
        <v>357</v>
      </c>
      <c r="B94" s="1205" t="s">
        <v>381</v>
      </c>
    </row>
    <row customFormat="1" customHeight="1" ht="11.25" r="95" s="280" spans="1:2" x14ac:dyDescent="0.2">
      <c r="A95" s="279" t="s">
        <v>113</v>
      </c>
      <c r="B95" s="1205" t="s">
        <v>381</v>
      </c>
    </row>
    <row customFormat="1" customHeight="1" ht="11.25" r="96" s="280" spans="1:2" x14ac:dyDescent="0.2">
      <c r="A96" s="279" t="s">
        <v>358</v>
      </c>
      <c r="B96" s="1205" t="s">
        <v>381</v>
      </c>
    </row>
    <row customFormat="1" customHeight="1" ht="11.25" r="97" s="280" spans="1:2" x14ac:dyDescent="0.2">
      <c r="A97" s="279" t="s">
        <v>114</v>
      </c>
      <c r="B97" s="1205" t="s">
        <v>381</v>
      </c>
    </row>
    <row customFormat="1" customHeight="1" ht="11.25" r="98" s="280" spans="1:2" x14ac:dyDescent="0.2">
      <c r="A98" s="279" t="s">
        <v>359</v>
      </c>
      <c r="B98" s="1205" t="s">
        <v>381</v>
      </c>
    </row>
    <row customFormat="1" customHeight="1" ht="11.25" r="99" s="280" spans="1:2" x14ac:dyDescent="0.2">
      <c r="A99" s="279" t="s">
        <v>360</v>
      </c>
      <c r="B99" s="1205" t="s">
        <v>381</v>
      </c>
    </row>
    <row customFormat="1" customHeight="1" ht="11.25" r="100" s="280" spans="1:2" x14ac:dyDescent="0.2">
      <c r="A100" s="279" t="s">
        <v>361</v>
      </c>
      <c r="B100" s="1205" t="s">
        <v>381</v>
      </c>
    </row>
    <row customFormat="1" customHeight="1" ht="11.25" r="101" s="280" spans="1:2" x14ac:dyDescent="0.2">
      <c r="A101" s="279" t="s">
        <v>363</v>
      </c>
      <c r="B101" s="1205" t="s">
        <v>381</v>
      </c>
    </row>
    <row customFormat="1" customHeight="1" ht="11.25" r="102" s="280" spans="1:2" x14ac:dyDescent="0.2">
      <c r="A102" s="279" t="s">
        <v>364</v>
      </c>
      <c r="B102" s="1205" t="s">
        <v>381</v>
      </c>
    </row>
    <row customFormat="1" customHeight="1" ht="11.25" r="103" s="280" spans="1:2" x14ac:dyDescent="0.2">
      <c r="A103" s="279" t="s">
        <v>365</v>
      </c>
      <c r="B103" s="1205" t="s">
        <v>381</v>
      </c>
    </row>
    <row customFormat="1" customHeight="1" ht="11.25" r="104" s="280" spans="1:2" x14ac:dyDescent="0.2">
      <c r="A104" s="279" t="s">
        <v>366</v>
      </c>
      <c r="B104" s="1205" t="s">
        <v>381</v>
      </c>
    </row>
    <row customFormat="1" customHeight="1" ht="11.25" r="105" s="280" spans="1:2" x14ac:dyDescent="0.2">
      <c r="A105" s="279" t="s">
        <v>362</v>
      </c>
      <c r="B105" s="1205" t="s">
        <v>381</v>
      </c>
    </row>
    <row customFormat="1" customHeight="1" ht="11.25" r="106" s="280" spans="1:2" x14ac:dyDescent="0.2">
      <c r="A106" s="279" t="s">
        <v>631</v>
      </c>
      <c r="B106" s="1205" t="s">
        <v>381</v>
      </c>
    </row>
    <row customFormat="1" customHeight="1" ht="11.25" r="107" s="280" spans="1:2" x14ac:dyDescent="0.2">
      <c r="A107" s="279" t="s">
        <v>632</v>
      </c>
      <c r="B107" s="1205" t="s">
        <v>381</v>
      </c>
    </row>
    <row customFormat="1" customHeight="1" ht="11.25" r="108" s="280" spans="1:2" x14ac:dyDescent="0.2">
      <c r="A108" s="279" t="s">
        <v>506</v>
      </c>
      <c r="B108" s="1205">
        <v>10</v>
      </c>
    </row>
    <row customFormat="1" customHeight="1" ht="11.25" r="109" s="280" spans="1:2" x14ac:dyDescent="0.2">
      <c r="A109" s="279" t="s">
        <v>507</v>
      </c>
      <c r="B109" s="1205" t="s">
        <v>381</v>
      </c>
    </row>
    <row customFormat="1" customHeight="1" ht="11.25" r="110" s="280" spans="1:2" x14ac:dyDescent="0.2">
      <c r="A110" s="279" t="s">
        <v>866</v>
      </c>
      <c r="B110" s="1205">
        <v>200</v>
      </c>
    </row>
    <row customFormat="1" customHeight="1" ht="11.25" r="111" s="280" spans="1:2" x14ac:dyDescent="0.2">
      <c r="A111" s="305" t="s">
        <v>115</v>
      </c>
      <c r="B111" s="1205" t="s">
        <v>381</v>
      </c>
    </row>
    <row customFormat="1" customHeight="1" ht="11.25" r="112" s="280" spans="1:2" x14ac:dyDescent="0.2">
      <c r="A112" s="305" t="s">
        <v>116</v>
      </c>
      <c r="B112" s="1205" t="s">
        <v>381</v>
      </c>
    </row>
    <row customFormat="1" customHeight="1" ht="11.25" r="113" s="280" spans="1:2" x14ac:dyDescent="0.2">
      <c r="A113" s="305" t="s">
        <v>117</v>
      </c>
      <c r="B113" s="1205" t="s">
        <v>381</v>
      </c>
    </row>
    <row customFormat="1" customHeight="1" ht="11.25" r="114" s="280" spans="1:2" x14ac:dyDescent="0.2">
      <c r="A114" s="305" t="s">
        <v>118</v>
      </c>
      <c r="B114" s="1205" t="s">
        <v>381</v>
      </c>
    </row>
    <row customFormat="1" customHeight="1" ht="11.25" r="115" s="280" spans="1:2" x14ac:dyDescent="0.2">
      <c r="A115" s="305" t="s">
        <v>119</v>
      </c>
      <c r="B115" s="1205" t="s">
        <v>381</v>
      </c>
    </row>
    <row customFormat="1" customHeight="1" ht="11.25" r="116" s="280" spans="1:2" x14ac:dyDescent="0.2">
      <c r="A116" s="279" t="s">
        <v>508</v>
      </c>
      <c r="B116" s="1205" t="s">
        <v>381</v>
      </c>
    </row>
    <row customFormat="1" customHeight="1" ht="11.25" r="117" s="280" spans="1:2" x14ac:dyDescent="0.2">
      <c r="A117" s="305" t="s">
        <v>120</v>
      </c>
      <c r="B117" s="1205" t="s">
        <v>381</v>
      </c>
    </row>
    <row customFormat="1" customHeight="1" ht="11.25" r="118" s="280" spans="1:2" x14ac:dyDescent="0.2">
      <c r="A118" s="279" t="s">
        <v>241</v>
      </c>
      <c r="B118" s="1205" t="s">
        <v>381</v>
      </c>
    </row>
    <row customFormat="1" customHeight="1" ht="11.25" r="119" s="280" spans="1:2" x14ac:dyDescent="0.2">
      <c r="A119" s="279" t="s">
        <v>509</v>
      </c>
      <c r="B119" s="1205" t="s">
        <v>381</v>
      </c>
    </row>
    <row customFormat="1" customHeight="1" ht="11.25" r="120" s="280" spans="1:2" x14ac:dyDescent="0.2">
      <c r="A120" s="279" t="s">
        <v>510</v>
      </c>
      <c r="B120" s="1205" t="s">
        <v>381</v>
      </c>
    </row>
    <row customFormat="1" customHeight="1" ht="11.25" r="121" s="280" spans="1:2" x14ac:dyDescent="0.2">
      <c r="A121" s="279" t="s">
        <v>379</v>
      </c>
      <c r="B121" s="1205" t="s">
        <v>381</v>
      </c>
    </row>
    <row customFormat="1" customHeight="1" ht="11.25" r="122" s="280" spans="1:2" x14ac:dyDescent="0.2">
      <c r="A122" s="279" t="s">
        <v>121</v>
      </c>
      <c r="B122" s="1205" t="s">
        <v>381</v>
      </c>
    </row>
    <row customFormat="1" customHeight="1" ht="11.25" r="123" s="280" spans="1:2" x14ac:dyDescent="0.2">
      <c r="A123" s="279" t="s">
        <v>511</v>
      </c>
      <c r="B123" s="1205" t="s">
        <v>381</v>
      </c>
    </row>
    <row customFormat="1" customHeight="1" ht="11.25" r="124" s="280" spans="1:2" x14ac:dyDescent="0.2">
      <c r="A124" s="279" t="s">
        <v>512</v>
      </c>
      <c r="B124" s="1205">
        <v>20</v>
      </c>
    </row>
    <row customFormat="1" customHeight="1" ht="11.25" r="125" s="280" spans="1:2" x14ac:dyDescent="0.2">
      <c r="A125" s="279" t="s">
        <v>867</v>
      </c>
      <c r="B125" s="1205" t="s">
        <v>381</v>
      </c>
    </row>
    <row customFormat="1" customHeight="1" ht="11.25" r="126" s="280" spans="1:2" x14ac:dyDescent="0.2">
      <c r="A126" s="279" t="s">
        <v>122</v>
      </c>
      <c r="B126" s="1205" t="s">
        <v>381</v>
      </c>
    </row>
    <row customFormat="1" customHeight="1" ht="11.25" r="127" s="280" spans="1:2" x14ac:dyDescent="0.2">
      <c r="A127" s="279" t="s">
        <v>513</v>
      </c>
      <c r="B127" s="1205" t="s">
        <v>381</v>
      </c>
    </row>
    <row customFormat="1" customHeight="1" ht="11.25" r="128" s="280" spans="1:2" x14ac:dyDescent="0.2">
      <c r="A128" s="279" t="s">
        <v>123</v>
      </c>
      <c r="B128" s="1205" t="s">
        <v>381</v>
      </c>
    </row>
    <row customFormat="1" customHeight="1" ht="11.25" r="129" s="280" spans="1:2" x14ac:dyDescent="0.2">
      <c r="A129" s="279" t="s">
        <v>27</v>
      </c>
      <c r="B129" s="1205" t="s">
        <v>381</v>
      </c>
    </row>
    <row customFormat="1" customHeight="1" ht="11.25" r="130" s="280" spans="1:2" x14ac:dyDescent="0.2">
      <c r="A130" s="279" t="s">
        <v>514</v>
      </c>
      <c r="B130" s="1205" t="s">
        <v>381</v>
      </c>
    </row>
    <row customFormat="1" customHeight="1" ht="11.25" r="131" s="280" spans="1:2" x14ac:dyDescent="0.2">
      <c r="A131" s="279" t="s">
        <v>515</v>
      </c>
      <c r="B131" s="1205" t="s">
        <v>381</v>
      </c>
    </row>
    <row customFormat="1" customHeight="1" ht="11.25" r="132" s="280" spans="1:2" x14ac:dyDescent="0.2">
      <c r="A132" s="279" t="s">
        <v>516</v>
      </c>
      <c r="B132" s="1205" t="s">
        <v>381</v>
      </c>
    </row>
    <row customFormat="1" customHeight="1" ht="11.25" r="133" s="280" spans="1:2" x14ac:dyDescent="0.2">
      <c r="A133" s="279" t="s">
        <v>124</v>
      </c>
      <c r="B133" s="1205" t="s">
        <v>381</v>
      </c>
    </row>
    <row customFormat="1" customHeight="1" ht="11.25" r="134" s="280" spans="1:2" x14ac:dyDescent="0.2">
      <c r="A134" s="305" t="s">
        <v>125</v>
      </c>
      <c r="B134" s="1205" t="s">
        <v>381</v>
      </c>
    </row>
    <row customFormat="1" customHeight="1" ht="11.25" r="135" s="280" spans="1:2" x14ac:dyDescent="0.2">
      <c r="A135" s="279" t="s">
        <v>517</v>
      </c>
      <c r="B135" s="1205" t="s">
        <v>381</v>
      </c>
    </row>
    <row customFormat="1" customHeight="1" ht="11.25" r="136" s="280" spans="1:2" x14ac:dyDescent="0.2">
      <c r="A136" s="279" t="s">
        <v>380</v>
      </c>
      <c r="B136" s="1205" t="s">
        <v>381</v>
      </c>
    </row>
    <row customFormat="1" customHeight="1" ht="11.25" r="137" s="280" spans="1:2" x14ac:dyDescent="0.2">
      <c r="A137" s="279" t="s">
        <v>28</v>
      </c>
      <c r="B137" s="1205" t="s">
        <v>381</v>
      </c>
    </row>
    <row customFormat="1" customHeight="1" ht="11.25" r="138" s="280" spans="1:2" x14ac:dyDescent="0.2">
      <c r="A138" s="279" t="s">
        <v>66</v>
      </c>
      <c r="B138" s="1205" t="s">
        <v>381</v>
      </c>
    </row>
    <row customFormat="1" customHeight="1" ht="11.25" r="139" s="280" spans="1:2" x14ac:dyDescent="0.2">
      <c r="A139" s="279" t="s">
        <v>65</v>
      </c>
      <c r="B139" s="1205" t="s">
        <v>381</v>
      </c>
    </row>
    <row customFormat="1" customHeight="1" ht="11.25" r="140" s="280" spans="1:2" x14ac:dyDescent="0.2">
      <c r="A140" s="279" t="s">
        <v>825</v>
      </c>
      <c r="B140" s="1205" t="s">
        <v>381</v>
      </c>
    </row>
    <row customFormat="1" customHeight="1" ht="11.25" r="141" s="280" spans="1:2" x14ac:dyDescent="0.2">
      <c r="A141" s="279" t="s">
        <v>868</v>
      </c>
      <c r="B141" s="1205" t="s">
        <v>381</v>
      </c>
    </row>
    <row customFormat="1" customHeight="1" ht="11.25" r="142" s="280" spans="1:2" x14ac:dyDescent="0.2">
      <c r="A142" s="279" t="s">
        <v>869</v>
      </c>
      <c r="B142" s="1205" t="s">
        <v>381</v>
      </c>
    </row>
    <row customFormat="1" customHeight="1" ht="11.25" r="143" s="280" spans="1:2" x14ac:dyDescent="0.2">
      <c r="A143" s="279" t="s">
        <v>518</v>
      </c>
      <c r="B143" s="1205" t="s">
        <v>381</v>
      </c>
    </row>
    <row customFormat="1" customHeight="1" ht="11.25" r="144" s="280" spans="1:2" x14ac:dyDescent="0.2">
      <c r="A144" s="279" t="s">
        <v>519</v>
      </c>
      <c r="B144" s="1205" t="s">
        <v>381</v>
      </c>
    </row>
    <row customHeight="1" ht="11.25" r="145" spans="1:5" x14ac:dyDescent="0.2">
      <c r="A145" s="279" t="s">
        <v>520</v>
      </c>
      <c r="B145" s="1205" t="s">
        <v>381</v>
      </c>
      <c r="E145" s="280"/>
    </row>
    <row customHeight="1" ht="11.25" r="146" spans="1:5" x14ac:dyDescent="0.2">
      <c r="A146" s="279" t="s">
        <v>521</v>
      </c>
      <c r="B146" s="1205" t="s">
        <v>381</v>
      </c>
      <c r="E146" s="280"/>
    </row>
    <row customHeight="1" ht="11.25" r="147" spans="1:5" x14ac:dyDescent="0.2">
      <c r="A147" s="305" t="s">
        <v>126</v>
      </c>
      <c r="B147" s="1205" t="s">
        <v>381</v>
      </c>
      <c r="E147" s="280"/>
    </row>
    <row customHeight="1" ht="11.25" r="148" spans="1:5" x14ac:dyDescent="0.2">
      <c r="A148" s="279" t="s">
        <v>127</v>
      </c>
      <c r="B148" s="1205" t="s">
        <v>381</v>
      </c>
      <c r="E148" s="280"/>
    </row>
    <row customHeight="1" ht="11.25" r="149" spans="1:5" x14ac:dyDescent="0.2">
      <c r="A149" s="279" t="s">
        <v>128</v>
      </c>
      <c r="B149" s="1205" t="s">
        <v>381</v>
      </c>
      <c r="E149" s="280"/>
    </row>
    <row customHeight="1" ht="11.25" r="150" spans="1:5" x14ac:dyDescent="0.2">
      <c r="A150" s="279" t="s">
        <v>129</v>
      </c>
      <c r="B150" s="1205" t="s">
        <v>381</v>
      </c>
      <c r="E150" s="280"/>
    </row>
    <row customHeight="1" ht="11.25" r="151" spans="1:5" x14ac:dyDescent="0.2">
      <c r="A151" s="279" t="s">
        <v>643</v>
      </c>
      <c r="B151" s="1205" t="s">
        <v>381</v>
      </c>
      <c r="E151" s="280"/>
    </row>
    <row customHeight="1" ht="11.25" r="152" spans="1:5" x14ac:dyDescent="0.2">
      <c r="A152" s="305" t="s">
        <v>999</v>
      </c>
      <c r="B152" s="1205" t="s">
        <v>381</v>
      </c>
      <c r="E152" s="280"/>
    </row>
    <row customHeight="1" ht="11.25" r="153" spans="1:5" x14ac:dyDescent="0.2">
      <c r="A153" s="305" t="s">
        <v>644</v>
      </c>
      <c r="B153" s="1205" t="s">
        <v>381</v>
      </c>
      <c r="E153" s="280"/>
    </row>
    <row customHeight="1" ht="11.25" r="154" spans="1:5" x14ac:dyDescent="0.2">
      <c r="A154" s="305" t="s">
        <v>646</v>
      </c>
      <c r="B154" s="1205" t="s">
        <v>381</v>
      </c>
      <c r="E154" s="280"/>
    </row>
    <row customHeight="1" ht="11.25" r="155" spans="1:5" x14ac:dyDescent="0.2">
      <c r="A155" s="279" t="s">
        <v>522</v>
      </c>
      <c r="B155" s="837">
        <v>100</v>
      </c>
      <c r="E155" s="280"/>
    </row>
    <row customHeight="1" ht="11.25" r="156" spans="1:5" x14ac:dyDescent="0.2">
      <c r="A156" s="279" t="s">
        <v>523</v>
      </c>
      <c r="B156" s="837" t="s">
        <v>381</v>
      </c>
      <c r="E156" s="280"/>
    </row>
    <row customHeight="1" ht="11.25" r="157" spans="1:5" x14ac:dyDescent="0.2">
      <c r="A157" s="279" t="s">
        <v>524</v>
      </c>
      <c r="B157" s="837" t="s">
        <v>381</v>
      </c>
      <c r="E157" s="280"/>
    </row>
    <row customHeight="1" ht="11.25" r="158" spans="1:5" thickBot="1" x14ac:dyDescent="0.25">
      <c r="A158" s="281" t="s">
        <v>525</v>
      </c>
      <c r="B158" s="872">
        <v>2000</v>
      </c>
      <c r="E158" s="280"/>
    </row>
    <row customHeight="1" ht="11.25" r="159" spans="1:5" thickTop="1" x14ac:dyDescent="0.2">
      <c r="A159" s="66" t="s">
        <v>741</v>
      </c>
      <c r="B159" s="1206"/>
    </row>
    <row customHeight="1" ht="11.25" r="160" spans="1:5" x14ac:dyDescent="0.25">
      <c r="A160" s="1688" t="s">
        <v>552</v>
      </c>
      <c r="B160" s="1678"/>
    </row>
    <row customHeight="1" ht="11.25" r="161" spans="1:2" x14ac:dyDescent="0.25">
      <c r="A161" s="1679"/>
      <c r="B161" s="1681"/>
    </row>
    <row customHeight="1" ht="11.25" r="162" spans="1:2" x14ac:dyDescent="0.2">
      <c r="A162" s="66" t="s">
        <v>529</v>
      </c>
      <c r="B162" s="1206"/>
    </row>
    <row customHeight="1" ht="11.25" r="163" spans="1:2" x14ac:dyDescent="0.2">
      <c r="A163" s="67" t="s">
        <v>262</v>
      </c>
      <c r="B163" s="1201"/>
    </row>
    <row customHeight="1" ht="11.25" r="164" spans="1:2" thickBot="1" x14ac:dyDescent="0.25">
      <c r="A164" s="69" t="s">
        <v>946</v>
      </c>
      <c r="B164" s="1207"/>
    </row>
    <row ht="10.8" r="165" spans="1:2" thickTop="1" x14ac:dyDescent="0.2"/>
  </sheetData>
  <sheetProtection algorithmName="SHA-512" hashValue="806mIczzXvruA94XV4vZJ2Z7HCAsj1Mm0XqkJKHyM3fwAk40OtXNKX15ROrtP2zJlvfKUOUnNgRtkVA1Vyvkmw==" objects="1" saltValue="2d+mfGtQAcoHbAw/ojL69g==" scenarios="1" sheet="1" spinCount="100000"/>
  <mergeCells count="2">
    <mergeCell ref="A160:B160"/>
    <mergeCell ref="A161:B161"/>
  </mergeCells>
  <phoneticPr fontId="0" type="noConversion"/>
  <printOptions horizontalCentered="1"/>
  <pageMargins bottom="1" footer="0.5" header="0.5" left="0.17" right="0.16" top="0.53"/>
  <pageSetup orientation="portrait" r:id="rId1"/>
  <headerFooter alignWithMargins="0">
    <oddFooter><![CDATA[&LHawai'i DOH
Summer 2016 (rev Nov 2016)&C&8Page &P of &N&R&A]]></oddFooter>
  </headerFooter>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2"/>
  <sheetViews>
    <sheetView topLeftCell="C1" workbookViewId="0" zoomScale="90" zoomScaleNormal="90">
      <selection activeCell="C7" sqref="C7"/>
    </sheetView>
  </sheetViews>
  <sheetFormatPr defaultColWidth="8.6640625" defaultRowHeight="10.199999999999999" x14ac:dyDescent="0.2"/>
  <cols>
    <col min="1" max="1" customWidth="true" hidden="true" style="294" width="0.0" collapsed="false"/>
    <col min="2" max="2" customWidth="true" hidden="true" style="294" width="9.109375" collapsed="false"/>
    <col min="3" max="3" customWidth="true" style="280" width="40.88671875" collapsed="false"/>
    <col min="4" max="4" customWidth="true" style="291" width="13.5546875" collapsed="false"/>
    <col min="5" max="5" customWidth="true" hidden="true" style="291" width="13.5546875" collapsed="false"/>
    <col min="6" max="6" customWidth="true" style="291" width="13.5546875" collapsed="false"/>
    <col min="7" max="7" customWidth="true" style="291" width="11.109375" collapsed="false"/>
    <col min="8" max="8" customWidth="true" style="284" width="11.109375" collapsed="false"/>
    <col min="9" max="13" customWidth="true" style="284" width="13.5546875" collapsed="false"/>
    <col min="14" max="14" customWidth="true" style="771" width="13.5546875" collapsed="false"/>
    <col min="15" max="16" customWidth="true" style="294" width="13.5546875" collapsed="false"/>
    <col min="17" max="16384" style="294" width="8.6640625" collapsed="false"/>
  </cols>
  <sheetData>
    <row ht="15.6" r="1" spans="1:17" x14ac:dyDescent="0.2">
      <c r="C1" s="1208" t="s">
        <v>1051</v>
      </c>
      <c r="D1" s="1209"/>
      <c r="E1" s="1209"/>
      <c r="F1" s="1209"/>
      <c r="G1" s="1210"/>
      <c r="H1" s="1211"/>
      <c r="I1" s="1211"/>
      <c r="J1" s="1211"/>
      <c r="K1" s="1211"/>
      <c r="L1" s="1211"/>
      <c r="M1" s="1211"/>
      <c r="N1" s="1211"/>
    </row>
    <row ht="16.2" r="2" spans="1:17" thickBot="1" x14ac:dyDescent="0.25">
      <c r="C2" s="1208"/>
      <c r="D2" s="1209"/>
      <c r="E2" s="1209"/>
      <c r="F2" s="1209"/>
      <c r="G2" s="1210"/>
      <c r="H2" s="1211"/>
      <c r="I2" s="1211"/>
      <c r="J2" s="1211"/>
      <c r="K2" s="1211"/>
      <c r="L2" s="1211"/>
      <c r="M2" s="1211"/>
      <c r="N2" s="1211"/>
      <c r="O2" s="771"/>
    </row>
    <row ht="16.8" r="3" spans="1:17" thickBot="1" thickTop="1" x14ac:dyDescent="0.35">
      <c r="C3" s="1067"/>
      <c r="D3" s="294"/>
      <c r="E3" s="294"/>
      <c r="F3" s="294"/>
      <c r="I3" s="1212" t="s">
        <v>949</v>
      </c>
      <c r="J3" s="1213"/>
      <c r="K3" s="1213"/>
      <c r="L3" s="1213"/>
      <c r="M3" s="1214" t="s">
        <v>957</v>
      </c>
      <c r="N3" s="1213"/>
      <c r="O3" s="1215"/>
      <c r="P3" s="1216"/>
    </row>
    <row ht="16.2" r="4" spans="1:17" thickBot="1" x14ac:dyDescent="0.35">
      <c r="C4" s="1067"/>
      <c r="D4" s="294"/>
      <c r="E4" s="1217" t="s">
        <v>559</v>
      </c>
      <c r="F4" s="294"/>
      <c r="I4" s="1218" t="s">
        <v>958</v>
      </c>
      <c r="J4" s="1219"/>
      <c r="K4" s="1220" t="s">
        <v>959</v>
      </c>
      <c r="L4" s="1221"/>
      <c r="M4" s="1222" t="s">
        <v>958</v>
      </c>
      <c r="N4" s="1223"/>
      <c r="O4" s="1219" t="s">
        <v>959</v>
      </c>
      <c r="P4" s="1224"/>
    </row>
    <row ht="51.6" r="5" spans="1:17"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customHeight="1" ht="15" r="6" spans="1:17"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customHeight="1" ht="11.25" r="7" spans="1:17"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customHeight="1" ht="11.25" r="8" spans="1:17"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customHeight="1" ht="11.25" r="9" spans="1:17"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customHeight="1" ht="11.25" r="10" spans="1:17"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customHeight="1" ht="11.25" r="11" spans="1:17"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customHeight="1" ht="11.25" r="12" spans="1:17"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customHeight="1" ht="11.25" r="13" spans="1:17"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customHeight="1" ht="11.25" r="14" spans="1:17"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customHeight="1" ht="11.25" r="15" spans="1:17"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customHeight="1" ht="11.25" r="16" spans="1:17"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customHeight="1" ht="11.25" r="17" spans="1:17"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customHeight="1" ht="11.25" r="18" spans="1:17"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customHeight="1" ht="11.25" r="19" spans="1:17"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customHeight="1" ht="11.25" r="20" spans="1:17"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customHeight="1" ht="11.25" r="21" spans="1:17"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customHeight="1" ht="11.25" r="22" spans="1:17"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customHeight="1" ht="11.25" r="23" spans="1:17"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customHeight="1" ht="11.25" r="24" spans="1:17"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customHeight="1" ht="11.25" r="25" spans="1:17"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customHeight="1" ht="11.25" r="26" spans="1:17"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customHeight="1" ht="11.25" r="27" spans="1:17"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customHeight="1" ht="11.25" r="28" spans="1:17"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customHeight="1" ht="11.25" r="29" spans="1:17"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customHeight="1" ht="11.25" r="30" spans="1:17"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customHeight="1" ht="11.25" r="31" spans="1:17"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customHeight="1" ht="11.25" r="32" spans="1:17"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customHeight="1" ht="11.25" r="33" spans="1:17"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customHeight="1" ht="11.25" r="34" spans="1:17"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customHeight="1" ht="11.25" r="35" spans="1:17"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customHeight="1" ht="11.25" r="36" spans="1:17"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customHeight="1" ht="11.25" r="37" spans="1:17"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customHeight="1" ht="11.25" r="38" spans="1:17"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customHeight="1" ht="11.25" r="39" spans="1:17"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customHeight="1" ht="11.25" r="40" spans="1:17"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customHeight="1" ht="11.25" r="41" spans="1:17"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customHeight="1" ht="11.25" r="42" spans="1:17"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customHeight="1" ht="11.25" r="43" spans="1:17"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customHeight="1" ht="11.25" r="44" spans="1:17"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customHeight="1" ht="11.25" r="45" spans="1:17"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customHeight="1" ht="11.25" r="46" spans="1:17"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customHeight="1" ht="11.25" r="47" spans="1:17"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customHeight="1" ht="11.25" r="48" spans="1:17"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customHeight="1" ht="11.25" r="49" spans="1:17"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customHeight="1" ht="11.25" r="50" spans="1:17"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customHeight="1" ht="11.25" r="51" spans="1:17"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customHeight="1" ht="11.25" r="52" spans="1:17"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customHeight="1" ht="11.25" r="53" spans="1:17"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customHeight="1" ht="11.25" r="54" spans="1:17"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customHeight="1" ht="11.25" r="55" spans="1:17"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customHeight="1" ht="11.25" r="56" spans="1:17"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customHeight="1" ht="11.25" r="57" spans="1:17"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customHeight="1" ht="11.25" r="58" spans="1:17"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customHeight="1" ht="11.25" r="59" spans="1:17"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customHeight="1" ht="11.25" r="60" spans="1:17"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customHeight="1" ht="11.25" r="61" spans="1:17"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customHeight="1" ht="11.25" r="62" spans="1:17"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customHeight="1" ht="11.25" r="63" spans="1:17"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customHeight="1" ht="11.25" r="64" spans="1:17"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customHeight="1" ht="11.25" r="65" spans="1:17"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customHeight="1" ht="11.25" r="66" spans="1:17"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customHeight="1" ht="11.25" r="67" spans="1:17"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customHeight="1" ht="11.25" r="68" spans="1:17"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customHeight="1" ht="11.25" r="69" spans="1:17"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customHeight="1" ht="11.25" r="70" spans="1:17"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customHeight="1" ht="11.25" r="71" spans="1:17"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customHeight="1" ht="11.25" r="72" spans="1:17"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customHeight="1" ht="11.25" r="73" spans="1:17"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customHeight="1" ht="11.25" r="74" spans="1:17"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customHeight="1" ht="11.25" r="75" spans="1:17"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customHeight="1" ht="11.25" r="76" spans="1:17"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customHeight="1" ht="11.25" r="77" spans="1:17"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customHeight="1" ht="11.25" r="78" spans="1:17"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customHeight="1" ht="11.25" r="79" spans="1:17"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customHeight="1" ht="11.25" r="80" spans="1:17"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customHeight="1" ht="11.25" r="81" spans="1:17"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customHeight="1" ht="11.25" r="82" spans="1:17"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customHeight="1" ht="11.25" r="83" spans="1:17"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customHeight="1" ht="11.25" r="84" spans="1:17"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customHeight="1" ht="11.25" r="85" spans="1:17"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customHeight="1" ht="11.25" r="86" spans="1:17"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customHeight="1" ht="11.25" r="87" spans="1:17"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customHeight="1" ht="11.25" r="88" spans="1:17"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customHeight="1" ht="11.25" r="89" spans="1:17"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customHeight="1" ht="11.25" r="90" spans="1:17"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customHeight="1" ht="11.25" r="91" spans="1:17"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customHeight="1" ht="11.25" r="92" spans="1:17"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customHeight="1" ht="11.25" r="93" spans="1:17"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customHeight="1" ht="11.25" r="94" spans="1:17"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customHeight="1" ht="11.25" r="95" spans="1:17"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customHeight="1" ht="11.25" r="96" spans="1:17"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customHeight="1" ht="11.25" r="97" spans="1:17"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customHeight="1" ht="11.25" r="98" spans="1:17"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customHeight="1" ht="11.25" r="99" spans="1:17"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customHeight="1" ht="11.25" r="100" spans="1:17"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customHeight="1" ht="11.25" r="101" spans="1:17"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customHeight="1" ht="11.25" r="102" spans="1:17"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customHeight="1" ht="11.25" r="103" spans="1:17"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customHeight="1" ht="11.25" r="104" spans="1:17"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customHeight="1" ht="11.25" r="105" spans="1:17"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customHeight="1" ht="11.25" r="106" spans="1:17"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customHeight="1" ht="11.25" r="107" spans="1:17"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customHeight="1" ht="11.25" r="108" spans="1:17"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customHeight="1" ht="11.25" r="109" spans="1:17"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customHeight="1" ht="11.25" r="110" spans="1:17"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customHeight="1" ht="11.25" r="111" spans="1:17"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customHeight="1" ht="11.25" r="112" spans="1:17"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customHeight="1" ht="11.25" r="113" spans="1:17"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customHeight="1" ht="11.25" r="114" spans="1:17"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customHeight="1" ht="11.25" r="115" spans="1:17"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customHeight="1" ht="11.25" r="116" spans="1:17"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customHeight="1" ht="11.25" r="117" spans="1:17"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customHeight="1" ht="11.25" r="118" spans="1:17"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customHeight="1" ht="11.25" r="119" spans="1:17"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customHeight="1" ht="11.25" r="120" spans="1:17"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customHeight="1" ht="11.25" r="121" spans="1:17"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customHeight="1" ht="11.25" r="122" spans="1:17"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customHeight="1" ht="11.25" r="123" spans="1:17"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customHeight="1" ht="11.25" r="124" spans="1:17"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customHeight="1" ht="11.25" r="125" spans="1:17"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customHeight="1" ht="11.25" r="126" spans="1:17"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customHeight="1" ht="11.25" r="127" spans="1:17"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customHeight="1" ht="11.25" r="128" spans="1:17"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customHeight="1" ht="11.25" r="129" spans="1:17"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customHeight="1" ht="11.25" r="130" spans="1:17"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customHeight="1" ht="11.25" r="131" spans="1:17"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customHeight="1" ht="11.25" r="132" spans="1:17"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customHeight="1" ht="11.25" r="133" spans="1:17"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customHeight="1" ht="11.25" r="134" spans="1:17"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customHeight="1" ht="11.25" r="135" spans="1:17"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customHeight="1" ht="11.25" r="136" spans="1:17"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customHeight="1" ht="11.25" r="137" spans="1:17"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customHeight="1" ht="11.25" r="138" spans="1:17"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customHeight="1" ht="11.25" r="139" spans="1:17"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customHeight="1" ht="11.25" r="140" spans="1:17"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customHeight="1" ht="11.25" r="141" spans="1:17"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customHeight="1" ht="11.25" r="142" spans="1:17"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customHeight="1" ht="11.25" r="143" spans="1:17"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customHeight="1" ht="11.25" r="144" spans="1:17"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customHeight="1" ht="11.25" r="145" spans="1:17"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customHeight="1" ht="11.25" r="146" spans="1:17"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customHeight="1" ht="11.25" r="147" spans="1:17"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customHeight="1" ht="11.25" r="148" spans="1:17"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customHeight="1" ht="11.25" r="149" spans="1:17"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customHeight="1" ht="11.25" r="150" spans="1:17"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customHeight="1" ht="11.25" r="151" spans="1:17"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customHeight="1" ht="11.25" r="152" spans="1:17"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customHeight="1" ht="11.25" r="153" spans="1:17"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customHeight="1" ht="11.25" r="154" spans="1:17"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customHeight="1" ht="11.25" r="155" spans="1:17"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customHeight="1" ht="11.25" r="156" spans="1:17"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customHeight="1" ht="11.25" r="157" spans="1:17"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customHeight="1" ht="11.25" r="158" spans="1:17"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customHeight="1" ht="11.25" r="159" spans="1:17"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customHeight="1" ht="11.25" r="160" spans="1:17"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ht="10.8" r="161" spans="3:16"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customHeight="1" ht="21.75" r="165" spans="3:16" x14ac:dyDescent="0.25">
      <c r="C165" s="1624" t="s">
        <v>1427</v>
      </c>
      <c r="D165" s="1625"/>
      <c r="E165" s="1625"/>
      <c r="F165" s="1625"/>
      <c r="G165" s="1625"/>
      <c r="H165" s="1625"/>
      <c r="I165" s="1625"/>
      <c r="J165" s="1625"/>
      <c r="K165" s="1625"/>
      <c r="L165" s="1625"/>
      <c r="M165" s="1625"/>
      <c r="N165" s="1689"/>
      <c r="O165" s="301"/>
      <c r="P165" s="1251"/>
    </row>
    <row customFormat="1" ht="13.2" r="166" s="297" spans="3:16" x14ac:dyDescent="0.25">
      <c r="C166" s="67" t="s">
        <v>1426</v>
      </c>
      <c r="D166" s="331"/>
      <c r="E166" s="331"/>
      <c r="F166" s="331"/>
      <c r="G166" s="331"/>
      <c r="H166" s="916"/>
      <c r="I166" s="916"/>
      <c r="J166" s="916"/>
      <c r="K166" s="916"/>
      <c r="L166" s="916"/>
      <c r="M166" s="916"/>
      <c r="N166" s="916"/>
      <c r="O166" s="331"/>
      <c r="P166" s="1252"/>
    </row>
    <row customHeight="1" ht="24.75" r="167" spans="3:16" x14ac:dyDescent="0.25">
      <c r="C167" s="1624" t="s">
        <v>758</v>
      </c>
      <c r="D167" s="1625"/>
      <c r="E167" s="1625"/>
      <c r="F167" s="1625"/>
      <c r="G167" s="1625"/>
      <c r="H167" s="1625"/>
      <c r="I167" s="1625"/>
      <c r="J167" s="1625"/>
      <c r="K167" s="1625"/>
      <c r="L167" s="1625"/>
      <c r="M167" s="1625"/>
      <c r="N167" s="1625"/>
      <c r="O167" s="1625"/>
      <c r="P167" s="1626"/>
    </row>
    <row customFormat="1" ht="13.2" r="168" s="297" spans="3:16" x14ac:dyDescent="0.25">
      <c r="C168" s="67" t="s">
        <v>753</v>
      </c>
      <c r="D168" s="331"/>
      <c r="E168" s="331"/>
      <c r="F168" s="331"/>
      <c r="G168" s="331"/>
      <c r="H168" s="916"/>
      <c r="I168" s="916"/>
      <c r="J168" s="916"/>
      <c r="K168" s="916"/>
      <c r="L168" s="916"/>
      <c r="M168" s="916"/>
      <c r="N168" s="916"/>
      <c r="O168" s="331"/>
      <c r="P168" s="1252"/>
    </row>
    <row customFormat="1" ht="13.2" r="169" s="297" spans="3:16" x14ac:dyDescent="0.25">
      <c r="C169" s="67" t="s">
        <v>392</v>
      </c>
      <c r="D169" s="331"/>
      <c r="E169" s="331"/>
      <c r="F169" s="331"/>
      <c r="G169" s="331"/>
      <c r="H169" s="916"/>
      <c r="I169" s="916"/>
      <c r="J169" s="916"/>
      <c r="K169" s="916"/>
      <c r="L169" s="916"/>
      <c r="M169" s="916"/>
      <c r="N169" s="916"/>
      <c r="O169" s="331"/>
      <c r="P169" s="1252"/>
    </row>
    <row customFormat="1" ht="13.2" r="170" s="297" spans="3:16" x14ac:dyDescent="0.25">
      <c r="C170" s="67" t="s">
        <v>1052</v>
      </c>
      <c r="D170" s="331"/>
      <c r="E170" s="331"/>
      <c r="F170" s="331"/>
      <c r="G170" s="331"/>
      <c r="H170" s="916"/>
      <c r="I170" s="916"/>
      <c r="J170" s="916"/>
      <c r="K170" s="916"/>
      <c r="L170" s="916"/>
      <c r="M170" s="916"/>
      <c r="N170" s="916"/>
      <c r="O170" s="331"/>
      <c r="P170" s="1252"/>
    </row>
    <row customFormat="1" ht="13.2" r="171" s="297" spans="3:16" x14ac:dyDescent="0.25">
      <c r="C171" s="67" t="s">
        <v>759</v>
      </c>
      <c r="D171" s="331"/>
      <c r="E171" s="331"/>
      <c r="F171" s="331"/>
      <c r="G171" s="331"/>
      <c r="H171" s="916"/>
      <c r="I171" s="916"/>
      <c r="J171" s="916"/>
      <c r="K171" s="916"/>
      <c r="L171" s="916"/>
      <c r="M171" s="916"/>
      <c r="N171" s="916"/>
      <c r="O171" s="331"/>
      <c r="P171" s="1252"/>
    </row>
    <row customFormat="1" ht="13.2" r="172" s="297" spans="3:16" x14ac:dyDescent="0.25">
      <c r="C172" s="67" t="s">
        <v>88</v>
      </c>
      <c r="D172" s="331"/>
      <c r="E172" s="331"/>
      <c r="F172" s="331"/>
      <c r="G172" s="331"/>
      <c r="H172" s="916"/>
      <c r="I172" s="916"/>
      <c r="J172" s="916"/>
      <c r="K172" s="916"/>
      <c r="L172" s="916"/>
      <c r="M172" s="916"/>
      <c r="N172" s="916"/>
      <c r="O172" s="331"/>
      <c r="P172" s="1252"/>
    </row>
    <row customFormat="1" ht="13.8" r="173" s="297" spans="3:16" thickBot="1" x14ac:dyDescent="0.3">
      <c r="C173" s="69" t="s">
        <v>553</v>
      </c>
      <c r="D173" s="1253"/>
      <c r="E173" s="1253"/>
      <c r="F173" s="1253"/>
      <c r="G173" s="1253"/>
      <c r="H173" s="922"/>
      <c r="I173" s="922"/>
      <c r="J173" s="922"/>
      <c r="K173" s="922"/>
      <c r="L173" s="922"/>
      <c r="M173" s="922"/>
      <c r="N173" s="922"/>
      <c r="O173" s="1253"/>
      <c r="P173" s="1254"/>
    </row>
    <row customFormat="1" ht="13.8" r="174" s="297" spans="3:16" thickTop="1" x14ac:dyDescent="0.25">
      <c r="C174" s="1255"/>
      <c r="H174" s="925"/>
      <c r="I174" s="925"/>
      <c r="J174" s="925"/>
      <c r="K174" s="925"/>
      <c r="L174" s="925"/>
      <c r="M174" s="925"/>
      <c r="N174" s="925"/>
    </row>
    <row customFormat="1" ht="13.2" r="175" s="297" spans="3:16" x14ac:dyDescent="0.25">
      <c r="C175" s="1255"/>
      <c r="H175" s="925"/>
      <c r="I175" s="925"/>
      <c r="J175" s="925"/>
      <c r="K175" s="925"/>
      <c r="L175" s="925"/>
      <c r="M175" s="925"/>
      <c r="N175" s="925"/>
    </row>
    <row customFormat="1" ht="13.2" r="176" s="297" spans="3:16" x14ac:dyDescent="0.25">
      <c r="C176" s="1255"/>
      <c r="H176" s="925"/>
      <c r="I176" s="925"/>
      <c r="J176" s="925"/>
      <c r="K176" s="925"/>
      <c r="L176" s="925"/>
      <c r="M176" s="925"/>
      <c r="N176" s="925"/>
    </row>
    <row customFormat="1" ht="13.2" r="177" s="297" spans="3:14" x14ac:dyDescent="0.25">
      <c r="C177" s="1255"/>
      <c r="H177" s="925"/>
      <c r="I177" s="925"/>
      <c r="J177" s="925"/>
      <c r="K177" s="925"/>
      <c r="L177" s="925"/>
      <c r="M177" s="925"/>
      <c r="N177" s="925"/>
    </row>
    <row customFormat="1" ht="13.2" r="178" s="297" spans="3:14" x14ac:dyDescent="0.25">
      <c r="C178" s="1255"/>
      <c r="H178" s="925"/>
      <c r="I178" s="925"/>
      <c r="J178" s="925"/>
      <c r="K178" s="925"/>
      <c r="L178" s="925"/>
      <c r="M178" s="925"/>
      <c r="N178" s="925"/>
    </row>
    <row customFormat="1" ht="13.2" r="179" s="297" spans="3:14" x14ac:dyDescent="0.25">
      <c r="C179" s="1255"/>
      <c r="H179" s="925"/>
      <c r="I179" s="925"/>
      <c r="J179" s="925"/>
      <c r="K179" s="925"/>
      <c r="L179" s="925"/>
      <c r="M179" s="925"/>
      <c r="N179" s="925"/>
    </row>
    <row customFormat="1" ht="13.2" r="180" s="297" spans="3:14" x14ac:dyDescent="0.25">
      <c r="C180" s="1255"/>
      <c r="H180" s="925"/>
      <c r="I180" s="925"/>
      <c r="J180" s="925"/>
      <c r="K180" s="925"/>
      <c r="L180" s="925"/>
      <c r="M180" s="925"/>
      <c r="N180" s="925"/>
    </row>
    <row customFormat="1" ht="13.2" r="181" s="297" spans="3:14" x14ac:dyDescent="0.25">
      <c r="C181" s="1255"/>
      <c r="H181" s="925"/>
      <c r="I181" s="925"/>
      <c r="J181" s="925"/>
      <c r="K181" s="925"/>
      <c r="L181" s="925"/>
      <c r="M181" s="925"/>
      <c r="N181" s="925"/>
    </row>
    <row customFormat="1" ht="13.2" r="182" s="297" spans="3:14" x14ac:dyDescent="0.25">
      <c r="C182" s="1255"/>
      <c r="H182" s="925"/>
      <c r="I182" s="925"/>
      <c r="J182" s="925"/>
      <c r="K182" s="925"/>
      <c r="L182" s="925"/>
      <c r="M182" s="925"/>
      <c r="N182" s="925"/>
    </row>
    <row customFormat="1" ht="13.2" r="183" s="297" spans="3:14" x14ac:dyDescent="0.25">
      <c r="C183" s="1255"/>
      <c r="H183" s="925"/>
      <c r="I183" s="925"/>
      <c r="J183" s="925"/>
      <c r="K183" s="925"/>
      <c r="L183" s="925"/>
      <c r="M183" s="925"/>
      <c r="N183" s="925"/>
    </row>
    <row customFormat="1" ht="13.2" r="184" s="297" spans="3:14" x14ac:dyDescent="0.25">
      <c r="C184" s="1255"/>
      <c r="H184" s="925"/>
      <c r="I184" s="925"/>
      <c r="J184" s="925"/>
      <c r="K184" s="925"/>
      <c r="L184" s="925"/>
      <c r="M184" s="925"/>
      <c r="N184" s="925"/>
    </row>
    <row customFormat="1" ht="13.2" r="185" s="297" spans="3:14" x14ac:dyDescent="0.25">
      <c r="C185" s="1255"/>
      <c r="H185" s="925"/>
      <c r="I185" s="925"/>
      <c r="J185" s="925"/>
      <c r="K185" s="925"/>
      <c r="L185" s="925"/>
      <c r="M185" s="925"/>
      <c r="N185" s="925"/>
    </row>
    <row customFormat="1" ht="13.2" r="186" s="297" spans="3:14" x14ac:dyDescent="0.25">
      <c r="C186" s="1255"/>
      <c r="H186" s="925"/>
      <c r="I186" s="925"/>
      <c r="J186" s="925"/>
      <c r="K186" s="925"/>
      <c r="L186" s="925"/>
      <c r="M186" s="925"/>
      <c r="N186" s="925"/>
    </row>
    <row customFormat="1" ht="13.2" r="187" s="297" spans="3:14" x14ac:dyDescent="0.25">
      <c r="C187" s="1255"/>
      <c r="H187" s="925"/>
      <c r="I187" s="925"/>
      <c r="J187" s="925"/>
      <c r="K187" s="925"/>
      <c r="L187" s="925"/>
      <c r="M187" s="925"/>
      <c r="N187" s="925"/>
    </row>
    <row customFormat="1" ht="13.2" r="188" s="297" spans="3:14" x14ac:dyDescent="0.25">
      <c r="C188" s="1255"/>
      <c r="H188" s="925"/>
      <c r="I188" s="925"/>
      <c r="J188" s="925"/>
      <c r="K188" s="925"/>
      <c r="L188" s="925"/>
      <c r="M188" s="925"/>
      <c r="N188" s="925"/>
    </row>
    <row customFormat="1" ht="13.2" r="189" s="297" spans="3:14" x14ac:dyDescent="0.25">
      <c r="C189" s="1255"/>
      <c r="H189" s="925"/>
      <c r="I189" s="925"/>
      <c r="J189" s="925"/>
      <c r="K189" s="925"/>
      <c r="L189" s="925"/>
      <c r="M189" s="925"/>
      <c r="N189" s="925"/>
    </row>
    <row customFormat="1" ht="13.2" r="190" s="297" spans="3:14" x14ac:dyDescent="0.25">
      <c r="C190" s="1255"/>
      <c r="H190" s="925"/>
      <c r="I190" s="925"/>
      <c r="J190" s="925"/>
      <c r="K190" s="925"/>
      <c r="L190" s="925"/>
      <c r="M190" s="925"/>
      <c r="N190" s="925"/>
    </row>
    <row customFormat="1" ht="13.2" r="191" s="297" spans="3:14" x14ac:dyDescent="0.25">
      <c r="C191" s="1255"/>
      <c r="H191" s="925"/>
      <c r="I191" s="925"/>
      <c r="J191" s="925"/>
      <c r="K191" s="925"/>
      <c r="L191" s="925"/>
      <c r="M191" s="925"/>
      <c r="N191" s="925"/>
    </row>
    <row customFormat="1" ht="13.2" r="192" s="297" spans="3:14" x14ac:dyDescent="0.25">
      <c r="C192" s="1255"/>
      <c r="H192" s="925"/>
      <c r="I192" s="925"/>
      <c r="J192" s="925"/>
      <c r="K192" s="925"/>
      <c r="L192" s="925"/>
      <c r="M192" s="925"/>
      <c r="N192" s="925"/>
    </row>
    <row customFormat="1" ht="13.2" r="193" s="297" spans="3:14" x14ac:dyDescent="0.25">
      <c r="C193" s="1255"/>
      <c r="H193" s="925"/>
      <c r="I193" s="925"/>
      <c r="J193" s="925"/>
      <c r="K193" s="925"/>
      <c r="L193" s="925"/>
      <c r="M193" s="925"/>
      <c r="N193" s="925"/>
    </row>
    <row customFormat="1" ht="13.2" r="194" s="297" spans="3:14" x14ac:dyDescent="0.25">
      <c r="C194" s="1255"/>
      <c r="H194" s="925"/>
      <c r="I194" s="925"/>
      <c r="J194" s="925"/>
      <c r="K194" s="925"/>
      <c r="L194" s="925"/>
      <c r="M194" s="925"/>
      <c r="N194" s="925"/>
    </row>
    <row customFormat="1" ht="13.2" r="195" s="297" spans="3:14" x14ac:dyDescent="0.25">
      <c r="C195" s="1255"/>
      <c r="H195" s="925"/>
      <c r="I195" s="925"/>
      <c r="J195" s="925"/>
      <c r="K195" s="925"/>
      <c r="L195" s="925"/>
      <c r="M195" s="925"/>
      <c r="N195" s="925"/>
    </row>
    <row customFormat="1" ht="13.2" r="196" s="297" spans="3:14" x14ac:dyDescent="0.25">
      <c r="C196" s="1255"/>
      <c r="H196" s="925"/>
      <c r="I196" s="925"/>
      <c r="J196" s="925"/>
      <c r="K196" s="925"/>
      <c r="L196" s="925"/>
      <c r="M196" s="925"/>
      <c r="N196" s="925"/>
    </row>
    <row customFormat="1" ht="13.2" r="197" s="297" spans="3:14" x14ac:dyDescent="0.25">
      <c r="C197" s="1255"/>
      <c r="H197" s="925"/>
      <c r="I197" s="925"/>
      <c r="J197" s="925"/>
      <c r="K197" s="925"/>
      <c r="L197" s="925"/>
      <c r="M197" s="925"/>
      <c r="N197" s="925"/>
    </row>
    <row customFormat="1" ht="13.2" r="198" s="297" spans="3:14" x14ac:dyDescent="0.25">
      <c r="C198" s="1255"/>
      <c r="H198" s="925"/>
      <c r="I198" s="925"/>
      <c r="J198" s="925"/>
      <c r="K198" s="925"/>
      <c r="L198" s="925"/>
      <c r="M198" s="925"/>
      <c r="N198" s="925"/>
    </row>
    <row customFormat="1" ht="13.2" r="199" s="297" spans="3:14" x14ac:dyDescent="0.25">
      <c r="C199" s="1255"/>
      <c r="H199" s="925"/>
      <c r="I199" s="925"/>
      <c r="J199" s="925"/>
      <c r="K199" s="925"/>
      <c r="L199" s="925"/>
      <c r="M199" s="925"/>
      <c r="N199" s="925"/>
    </row>
    <row customFormat="1" ht="13.2" r="200" s="297" spans="3:14" x14ac:dyDescent="0.25">
      <c r="C200" s="1255"/>
      <c r="H200" s="925"/>
      <c r="I200" s="925"/>
      <c r="J200" s="925"/>
      <c r="K200" s="925"/>
      <c r="L200" s="925"/>
      <c r="M200" s="925"/>
      <c r="N200" s="925"/>
    </row>
    <row customFormat="1" ht="13.2" r="201" s="297" spans="3:14" x14ac:dyDescent="0.25">
      <c r="C201" s="1255"/>
      <c r="H201" s="925"/>
      <c r="I201" s="925"/>
      <c r="J201" s="925"/>
      <c r="K201" s="925"/>
      <c r="L201" s="925"/>
      <c r="M201" s="925"/>
      <c r="N201" s="925"/>
    </row>
    <row customFormat="1" ht="13.2" r="202" s="297" spans="3:14" x14ac:dyDescent="0.25">
      <c r="C202" s="1255"/>
      <c r="H202" s="925"/>
      <c r="I202" s="925"/>
      <c r="J202" s="925"/>
      <c r="K202" s="925"/>
      <c r="L202" s="925"/>
      <c r="M202" s="925"/>
      <c r="N202" s="925"/>
    </row>
    <row customFormat="1" ht="13.2" r="203" s="297" spans="3:14" x14ac:dyDescent="0.25">
      <c r="C203" s="1255"/>
      <c r="H203" s="925"/>
      <c r="I203" s="925"/>
      <c r="J203" s="925"/>
      <c r="K203" s="925"/>
      <c r="L203" s="925"/>
      <c r="M203" s="925"/>
      <c r="N203" s="925"/>
    </row>
    <row customFormat="1" ht="13.2" r="204" s="297" spans="3:14" x14ac:dyDescent="0.25">
      <c r="C204" s="1255"/>
      <c r="H204" s="925"/>
      <c r="I204" s="925"/>
      <c r="J204" s="925"/>
      <c r="K204" s="925"/>
      <c r="L204" s="925"/>
      <c r="M204" s="925"/>
      <c r="N204" s="925"/>
    </row>
    <row customFormat="1" ht="13.2" r="205" s="297" spans="3:14" x14ac:dyDescent="0.25">
      <c r="C205" s="1255"/>
      <c r="H205" s="925"/>
      <c r="I205" s="925"/>
      <c r="J205" s="925"/>
      <c r="K205" s="925"/>
      <c r="L205" s="925"/>
      <c r="M205" s="925"/>
      <c r="N205" s="925"/>
    </row>
    <row customFormat="1" ht="13.2" r="206" s="297" spans="3:14" x14ac:dyDescent="0.25">
      <c r="C206" s="1255"/>
      <c r="H206" s="925"/>
      <c r="I206" s="925"/>
      <c r="J206" s="925"/>
      <c r="K206" s="925"/>
      <c r="L206" s="925"/>
      <c r="M206" s="925"/>
      <c r="N206" s="925"/>
    </row>
    <row customFormat="1" ht="13.2" r="207" s="297" spans="3:14" x14ac:dyDescent="0.25">
      <c r="C207" s="1255"/>
      <c r="H207" s="925"/>
      <c r="I207" s="925"/>
      <c r="J207" s="925"/>
      <c r="K207" s="925"/>
      <c r="L207" s="925"/>
      <c r="M207" s="925"/>
      <c r="N207" s="925"/>
    </row>
    <row customFormat="1" ht="13.2" r="208" s="297" spans="3:14" x14ac:dyDescent="0.25">
      <c r="C208" s="1255"/>
      <c r="H208" s="925"/>
      <c r="I208" s="925"/>
      <c r="J208" s="925"/>
      <c r="K208" s="925"/>
      <c r="L208" s="925"/>
      <c r="M208" s="925"/>
      <c r="N208" s="925"/>
    </row>
    <row customFormat="1" ht="13.2" r="209" s="297" spans="3:14" x14ac:dyDescent="0.25">
      <c r="C209" s="1255"/>
      <c r="H209" s="925"/>
      <c r="I209" s="925"/>
      <c r="J209" s="925"/>
      <c r="K209" s="925"/>
      <c r="L209" s="925"/>
      <c r="M209" s="925"/>
      <c r="N209" s="925"/>
    </row>
    <row customFormat="1" ht="13.2" r="210" s="297" spans="3:14" x14ac:dyDescent="0.25">
      <c r="C210" s="1255"/>
      <c r="H210" s="925"/>
      <c r="I210" s="925"/>
      <c r="J210" s="925"/>
      <c r="K210" s="925"/>
      <c r="L210" s="925"/>
      <c r="M210" s="925"/>
      <c r="N210" s="925"/>
    </row>
    <row customFormat="1" ht="13.2" r="211" s="297" spans="3:14" x14ac:dyDescent="0.25">
      <c r="C211" s="1255"/>
      <c r="H211" s="925"/>
      <c r="I211" s="925"/>
      <c r="J211" s="925"/>
      <c r="K211" s="925"/>
      <c r="L211" s="925"/>
      <c r="M211" s="925"/>
      <c r="N211" s="925"/>
    </row>
    <row customFormat="1" ht="13.2" r="212" s="297" spans="3:14" x14ac:dyDescent="0.25">
      <c r="C212" s="1255"/>
      <c r="H212" s="925"/>
      <c r="I212" s="925"/>
      <c r="J212" s="925"/>
      <c r="K212" s="925"/>
      <c r="L212" s="925"/>
      <c r="M212" s="925"/>
      <c r="N212" s="925"/>
    </row>
    <row customFormat="1" ht="13.2" r="213" s="297" spans="3:14" x14ac:dyDescent="0.25">
      <c r="C213" s="1255"/>
      <c r="H213" s="925"/>
      <c r="I213" s="925"/>
      <c r="J213" s="925"/>
      <c r="K213" s="925"/>
      <c r="L213" s="925"/>
      <c r="M213" s="925"/>
      <c r="N213" s="925"/>
    </row>
    <row customFormat="1" ht="13.2" r="214" s="297" spans="3:14" x14ac:dyDescent="0.25">
      <c r="C214" s="1255"/>
      <c r="H214" s="925"/>
      <c r="I214" s="925"/>
      <c r="J214" s="925"/>
      <c r="K214" s="925"/>
      <c r="L214" s="925"/>
      <c r="M214" s="925"/>
      <c r="N214" s="925"/>
    </row>
    <row customFormat="1" ht="13.2" r="215" s="297" spans="3:14" x14ac:dyDescent="0.25">
      <c r="C215" s="1255"/>
      <c r="H215" s="925"/>
      <c r="I215" s="925"/>
      <c r="J215" s="925"/>
      <c r="K215" s="925"/>
      <c r="L215" s="925"/>
      <c r="M215" s="925"/>
      <c r="N215" s="925"/>
    </row>
    <row customFormat="1" ht="13.2" r="216" s="297" spans="3:14" x14ac:dyDescent="0.25">
      <c r="C216" s="1255"/>
      <c r="H216" s="925"/>
      <c r="I216" s="925"/>
      <c r="J216" s="925"/>
      <c r="K216" s="925"/>
      <c r="L216" s="925"/>
      <c r="M216" s="925"/>
      <c r="N216" s="925"/>
    </row>
    <row customFormat="1" ht="13.2" r="217" s="297" spans="3:14" x14ac:dyDescent="0.25">
      <c r="C217" s="1255"/>
      <c r="H217" s="925"/>
      <c r="I217" s="925"/>
      <c r="J217" s="925"/>
      <c r="K217" s="925"/>
      <c r="L217" s="925"/>
      <c r="M217" s="925"/>
      <c r="N217" s="925"/>
    </row>
    <row customFormat="1" ht="13.2" r="218" s="297" spans="3:14" x14ac:dyDescent="0.25">
      <c r="C218" s="1255"/>
      <c r="H218" s="925"/>
      <c r="I218" s="925"/>
      <c r="J218" s="925"/>
      <c r="K218" s="925"/>
      <c r="L218" s="925"/>
      <c r="M218" s="925"/>
      <c r="N218" s="925"/>
    </row>
    <row customFormat="1" ht="13.2" r="219" s="297" spans="3:14" x14ac:dyDescent="0.25">
      <c r="C219" s="1255"/>
      <c r="H219" s="925"/>
      <c r="I219" s="925"/>
      <c r="J219" s="925"/>
      <c r="K219" s="925"/>
      <c r="L219" s="925"/>
      <c r="M219" s="925"/>
      <c r="N219" s="925"/>
    </row>
    <row customFormat="1" ht="13.2" r="220" s="297" spans="3:14" x14ac:dyDescent="0.25">
      <c r="C220" s="1255"/>
      <c r="H220" s="925"/>
      <c r="I220" s="925"/>
      <c r="J220" s="925"/>
      <c r="K220" s="925"/>
      <c r="L220" s="925"/>
      <c r="M220" s="925"/>
      <c r="N220" s="925"/>
    </row>
    <row customFormat="1" ht="13.2" r="221" s="297" spans="3:14" x14ac:dyDescent="0.25">
      <c r="C221" s="1255"/>
      <c r="H221" s="925"/>
      <c r="I221" s="925"/>
      <c r="J221" s="925"/>
      <c r="K221" s="925"/>
      <c r="L221" s="925"/>
      <c r="M221" s="925"/>
      <c r="N221" s="925"/>
    </row>
    <row customFormat="1" ht="13.2" r="222" s="297" spans="3:14" x14ac:dyDescent="0.25">
      <c r="C222" s="1255"/>
      <c r="H222" s="925"/>
      <c r="I222" s="925"/>
      <c r="J222" s="925"/>
      <c r="K222" s="925"/>
      <c r="L222" s="925"/>
      <c r="M222" s="925"/>
      <c r="N222" s="925"/>
    </row>
    <row customFormat="1" ht="13.2" r="223" s="297" spans="3:14" x14ac:dyDescent="0.25">
      <c r="C223" s="1255"/>
      <c r="H223" s="925"/>
      <c r="I223" s="925"/>
      <c r="J223" s="925"/>
      <c r="K223" s="925"/>
      <c r="L223" s="925"/>
      <c r="M223" s="925"/>
      <c r="N223" s="925"/>
    </row>
    <row customFormat="1" ht="13.2" r="224" s="297" spans="3:14" x14ac:dyDescent="0.25">
      <c r="C224" s="1255"/>
      <c r="H224" s="925"/>
      <c r="I224" s="925"/>
      <c r="J224" s="925"/>
      <c r="K224" s="925"/>
      <c r="L224" s="925"/>
      <c r="M224" s="925"/>
      <c r="N224" s="925"/>
    </row>
    <row customFormat="1" ht="13.2" r="225" s="297" spans="3:14" x14ac:dyDescent="0.25">
      <c r="C225" s="1255"/>
      <c r="H225" s="925"/>
      <c r="I225" s="925"/>
      <c r="J225" s="925"/>
      <c r="K225" s="925"/>
      <c r="L225" s="925"/>
      <c r="M225" s="925"/>
      <c r="N225" s="925"/>
    </row>
    <row customFormat="1" ht="13.2" r="226" s="297" spans="3:14" x14ac:dyDescent="0.25">
      <c r="C226" s="1255"/>
      <c r="H226" s="925"/>
      <c r="I226" s="925"/>
      <c r="J226" s="925"/>
      <c r="K226" s="925"/>
      <c r="L226" s="925"/>
      <c r="M226" s="925"/>
      <c r="N226" s="925"/>
    </row>
    <row customFormat="1" ht="13.2" r="227" s="297" spans="3:14" x14ac:dyDescent="0.25">
      <c r="C227" s="1255"/>
      <c r="H227" s="925"/>
      <c r="I227" s="925"/>
      <c r="J227" s="925"/>
      <c r="K227" s="925"/>
      <c r="L227" s="925"/>
      <c r="M227" s="925"/>
      <c r="N227" s="925"/>
    </row>
    <row customFormat="1" ht="13.2" r="228" s="297" spans="3:14" x14ac:dyDescent="0.25">
      <c r="C228" s="1255"/>
      <c r="H228" s="925"/>
      <c r="I228" s="925"/>
      <c r="J228" s="925"/>
      <c r="K228" s="925"/>
      <c r="L228" s="925"/>
      <c r="M228" s="925"/>
      <c r="N228" s="925"/>
    </row>
    <row customFormat="1" ht="13.2" r="229" s="297" spans="3:14" x14ac:dyDescent="0.25">
      <c r="C229" s="1255"/>
      <c r="H229" s="925"/>
      <c r="I229" s="925"/>
      <c r="J229" s="925"/>
      <c r="K229" s="925"/>
      <c r="L229" s="925"/>
      <c r="M229" s="925"/>
      <c r="N229" s="925"/>
    </row>
    <row customFormat="1" ht="13.2" r="230" s="297" spans="3:14" x14ac:dyDescent="0.25">
      <c r="C230" s="1255"/>
      <c r="H230" s="925"/>
      <c r="I230" s="925"/>
      <c r="J230" s="925"/>
      <c r="K230" s="925"/>
      <c r="L230" s="925"/>
      <c r="M230" s="925"/>
      <c r="N230" s="925"/>
    </row>
    <row customFormat="1" ht="13.2" r="231" s="297" spans="3:14" x14ac:dyDescent="0.25">
      <c r="C231" s="1255"/>
      <c r="H231" s="925"/>
      <c r="I231" s="925"/>
      <c r="J231" s="925"/>
      <c r="K231" s="925"/>
      <c r="L231" s="925"/>
      <c r="M231" s="925"/>
      <c r="N231" s="925"/>
    </row>
    <row customFormat="1" ht="13.2" r="232" s="297" spans="3:14" x14ac:dyDescent="0.25">
      <c r="C232" s="1255"/>
      <c r="H232" s="925"/>
      <c r="I232" s="925"/>
      <c r="J232" s="925"/>
      <c r="K232" s="925"/>
      <c r="L232" s="925"/>
      <c r="M232" s="925"/>
      <c r="N232" s="925"/>
    </row>
    <row customFormat="1" ht="13.2" r="233" s="297" spans="3:14" x14ac:dyDescent="0.25">
      <c r="C233" s="1255"/>
      <c r="H233" s="925"/>
      <c r="I233" s="925"/>
      <c r="J233" s="925"/>
      <c r="K233" s="925"/>
      <c r="L233" s="925"/>
      <c r="M233" s="925"/>
      <c r="N233" s="925"/>
    </row>
    <row customFormat="1" ht="13.2" r="234" s="297" spans="3:14" x14ac:dyDescent="0.25">
      <c r="C234" s="1255"/>
      <c r="H234" s="925"/>
      <c r="I234" s="925"/>
      <c r="J234" s="925"/>
      <c r="K234" s="925"/>
      <c r="L234" s="925"/>
      <c r="M234" s="925"/>
      <c r="N234" s="925"/>
    </row>
    <row customFormat="1" ht="13.2" r="235" s="297" spans="3:14" x14ac:dyDescent="0.25">
      <c r="C235" s="1255"/>
      <c r="H235" s="925"/>
      <c r="I235" s="925"/>
      <c r="J235" s="925"/>
      <c r="K235" s="925"/>
      <c r="L235" s="925"/>
      <c r="M235" s="925"/>
      <c r="N235" s="925"/>
    </row>
    <row customFormat="1" ht="13.2" r="236" s="297" spans="3:14" x14ac:dyDescent="0.25">
      <c r="C236" s="1255"/>
      <c r="H236" s="925"/>
      <c r="I236" s="925"/>
      <c r="J236" s="925"/>
      <c r="K236" s="925"/>
      <c r="L236" s="925"/>
      <c r="M236" s="925"/>
      <c r="N236" s="925"/>
    </row>
    <row customFormat="1" ht="13.2" r="237" s="297" spans="3:14" x14ac:dyDescent="0.25">
      <c r="C237" s="1255"/>
      <c r="H237" s="925"/>
      <c r="I237" s="925"/>
      <c r="J237" s="925"/>
      <c r="K237" s="925"/>
      <c r="L237" s="925"/>
      <c r="M237" s="925"/>
      <c r="N237" s="925"/>
    </row>
    <row customFormat="1" ht="13.2" r="238" s="297" spans="3:14" x14ac:dyDescent="0.25">
      <c r="C238" s="1255"/>
      <c r="H238" s="925"/>
      <c r="I238" s="925"/>
      <c r="J238" s="925"/>
      <c r="K238" s="925"/>
      <c r="L238" s="925"/>
      <c r="M238" s="925"/>
      <c r="N238" s="925"/>
    </row>
    <row customFormat="1" ht="13.2" r="239" s="297" spans="3:14" x14ac:dyDescent="0.25">
      <c r="C239" s="1255"/>
      <c r="H239" s="925"/>
      <c r="I239" s="925"/>
      <c r="J239" s="925"/>
      <c r="K239" s="925"/>
      <c r="L239" s="925"/>
      <c r="M239" s="925"/>
      <c r="N239" s="925"/>
    </row>
    <row customFormat="1" ht="13.2" r="240" s="297" spans="3:14" x14ac:dyDescent="0.25">
      <c r="C240" s="1255"/>
      <c r="H240" s="925"/>
      <c r="I240" s="925"/>
      <c r="J240" s="925"/>
      <c r="K240" s="925"/>
      <c r="L240" s="925"/>
      <c r="M240" s="925"/>
      <c r="N240" s="925"/>
    </row>
    <row customFormat="1" ht="13.2" r="241" s="297" spans="3:14" x14ac:dyDescent="0.25">
      <c r="C241" s="1255"/>
      <c r="H241" s="925"/>
      <c r="I241" s="925"/>
      <c r="J241" s="925"/>
      <c r="K241" s="925"/>
      <c r="L241" s="925"/>
      <c r="M241" s="925"/>
      <c r="N241" s="925"/>
    </row>
    <row customFormat="1" ht="13.2" r="242" s="297" spans="3:14" x14ac:dyDescent="0.25">
      <c r="C242" s="1255"/>
      <c r="H242" s="925"/>
      <c r="I242" s="925"/>
      <c r="J242" s="925"/>
      <c r="K242" s="925"/>
      <c r="L242" s="925"/>
      <c r="M242" s="925"/>
      <c r="N242" s="925"/>
    </row>
    <row customFormat="1" ht="13.2" r="243" s="297" spans="3:14" x14ac:dyDescent="0.25">
      <c r="C243" s="1255"/>
      <c r="H243" s="925"/>
      <c r="I243" s="925"/>
      <c r="J243" s="925"/>
      <c r="K243" s="925"/>
      <c r="L243" s="925"/>
      <c r="M243" s="925"/>
      <c r="N243" s="925"/>
    </row>
    <row customFormat="1" ht="13.2" r="244" s="297" spans="3:14" x14ac:dyDescent="0.25">
      <c r="C244" s="1255"/>
      <c r="H244" s="925"/>
      <c r="I244" s="925"/>
      <c r="J244" s="925"/>
      <c r="K244" s="925"/>
      <c r="L244" s="925"/>
      <c r="M244" s="925"/>
      <c r="N244" s="925"/>
    </row>
    <row customFormat="1" ht="13.2" r="245" s="297" spans="3:14" x14ac:dyDescent="0.25">
      <c r="C245" s="1255"/>
      <c r="H245" s="925"/>
      <c r="I245" s="925"/>
      <c r="J245" s="925"/>
      <c r="K245" s="925"/>
      <c r="L245" s="925"/>
      <c r="M245" s="925"/>
      <c r="N245" s="925"/>
    </row>
    <row customFormat="1" ht="13.2" r="246" s="297" spans="3:14" x14ac:dyDescent="0.25">
      <c r="C246" s="1255"/>
      <c r="H246" s="925"/>
      <c r="I246" s="925"/>
      <c r="J246" s="925"/>
      <c r="K246" s="925"/>
      <c r="L246" s="925"/>
      <c r="M246" s="925"/>
      <c r="N246" s="925"/>
    </row>
    <row customFormat="1" ht="13.2" r="247" s="297" spans="3:14" x14ac:dyDescent="0.25">
      <c r="C247" s="1255"/>
      <c r="H247" s="925"/>
      <c r="I247" s="925"/>
      <c r="J247" s="925"/>
      <c r="K247" s="925"/>
      <c r="L247" s="925"/>
      <c r="M247" s="925"/>
      <c r="N247" s="925"/>
    </row>
    <row customFormat="1" ht="13.2" r="248" s="297" spans="3:14" x14ac:dyDescent="0.25">
      <c r="C248" s="1255"/>
      <c r="H248" s="925"/>
      <c r="I248" s="925"/>
      <c r="J248" s="925"/>
      <c r="K248" s="925"/>
      <c r="L248" s="925"/>
      <c r="M248" s="925"/>
      <c r="N248" s="925"/>
    </row>
    <row customFormat="1" ht="13.2" r="249" s="297" spans="3:14" x14ac:dyDescent="0.25">
      <c r="C249" s="1255"/>
      <c r="H249" s="925"/>
      <c r="I249" s="925"/>
      <c r="J249" s="925"/>
      <c r="K249" s="925"/>
      <c r="L249" s="925"/>
      <c r="M249" s="925"/>
      <c r="N249" s="925"/>
    </row>
    <row customFormat="1" ht="13.2" r="250" s="297" spans="3:14" x14ac:dyDescent="0.25">
      <c r="C250" s="1255"/>
      <c r="H250" s="925"/>
      <c r="I250" s="925"/>
      <c r="J250" s="925"/>
      <c r="K250" s="925"/>
      <c r="L250" s="925"/>
      <c r="M250" s="925"/>
      <c r="N250" s="925"/>
    </row>
    <row customFormat="1" ht="13.2" r="251" s="297" spans="3:14" x14ac:dyDescent="0.25">
      <c r="C251" s="1255"/>
      <c r="H251" s="925"/>
      <c r="I251" s="925"/>
      <c r="J251" s="925"/>
      <c r="K251" s="925"/>
      <c r="L251" s="925"/>
      <c r="M251" s="925"/>
      <c r="N251" s="925"/>
    </row>
    <row customFormat="1" ht="13.2" r="252" s="297" spans="3:14" x14ac:dyDescent="0.25">
      <c r="C252" s="1255"/>
      <c r="H252" s="925"/>
      <c r="I252" s="925"/>
      <c r="J252" s="925"/>
      <c r="K252" s="925"/>
      <c r="L252" s="925"/>
      <c r="M252" s="925"/>
      <c r="N252" s="925"/>
    </row>
    <row customFormat="1" ht="13.2" r="253" s="297" spans="3:14" x14ac:dyDescent="0.25">
      <c r="C253" s="1255"/>
      <c r="H253" s="925"/>
      <c r="I253" s="925"/>
      <c r="J253" s="925"/>
      <c r="K253" s="925"/>
      <c r="L253" s="925"/>
      <c r="M253" s="925"/>
      <c r="N253" s="925"/>
    </row>
    <row customFormat="1" ht="13.2" r="254" s="297" spans="3:14" x14ac:dyDescent="0.25">
      <c r="C254" s="1255"/>
      <c r="H254" s="925"/>
      <c r="I254" s="925"/>
      <c r="J254" s="925"/>
      <c r="K254" s="925"/>
      <c r="L254" s="925"/>
      <c r="M254" s="925"/>
      <c r="N254" s="925"/>
    </row>
    <row customFormat="1" ht="13.2" r="255" s="297" spans="3:14" x14ac:dyDescent="0.25">
      <c r="C255" s="1255"/>
      <c r="H255" s="925"/>
      <c r="I255" s="925"/>
      <c r="J255" s="925"/>
      <c r="K255" s="925"/>
      <c r="L255" s="925"/>
      <c r="M255" s="925"/>
      <c r="N255" s="925"/>
    </row>
    <row customFormat="1" ht="13.2" r="256" s="297" spans="3:14" x14ac:dyDescent="0.25">
      <c r="C256" s="1255"/>
      <c r="H256" s="925"/>
      <c r="I256" s="925"/>
      <c r="J256" s="925"/>
      <c r="K256" s="925"/>
      <c r="L256" s="925"/>
      <c r="M256" s="925"/>
      <c r="N256" s="925"/>
    </row>
    <row customFormat="1" ht="13.2" r="257" s="297" spans="3:14" x14ac:dyDescent="0.25">
      <c r="C257" s="1255"/>
      <c r="H257" s="925"/>
      <c r="I257" s="925"/>
      <c r="J257" s="925"/>
      <c r="K257" s="925"/>
      <c r="L257" s="925"/>
      <c r="M257" s="925"/>
      <c r="N257" s="925"/>
    </row>
    <row customFormat="1" ht="13.2" r="258" s="297" spans="3:14" x14ac:dyDescent="0.25">
      <c r="C258" s="1255"/>
      <c r="H258" s="925"/>
      <c r="I258" s="925"/>
      <c r="J258" s="925"/>
      <c r="K258" s="925"/>
      <c r="L258" s="925"/>
      <c r="M258" s="925"/>
      <c r="N258" s="925"/>
    </row>
    <row customFormat="1" ht="13.2" r="259" s="297" spans="3:14" x14ac:dyDescent="0.25">
      <c r="C259" s="1255"/>
      <c r="H259" s="925"/>
      <c r="I259" s="925"/>
      <c r="J259" s="925"/>
      <c r="K259" s="925"/>
      <c r="L259" s="925"/>
      <c r="M259" s="925"/>
      <c r="N259" s="925"/>
    </row>
    <row customFormat="1" ht="13.2" r="260" s="297" spans="3:14" x14ac:dyDescent="0.25">
      <c r="C260" s="1255"/>
      <c r="H260" s="925"/>
      <c r="I260" s="925"/>
      <c r="J260" s="925"/>
      <c r="K260" s="925"/>
      <c r="L260" s="925"/>
      <c r="M260" s="925"/>
      <c r="N260" s="925"/>
    </row>
    <row customFormat="1" ht="13.2" r="261" s="297" spans="3:14" x14ac:dyDescent="0.25">
      <c r="C261" s="1255"/>
      <c r="H261" s="925"/>
      <c r="I261" s="925"/>
      <c r="J261" s="925"/>
      <c r="K261" s="925"/>
      <c r="L261" s="925"/>
      <c r="M261" s="925"/>
      <c r="N261" s="925"/>
    </row>
    <row customFormat="1" ht="13.2" r="262" s="297" spans="3:14" x14ac:dyDescent="0.25">
      <c r="C262" s="1255"/>
      <c r="H262" s="925"/>
      <c r="I262" s="925"/>
      <c r="J262" s="925"/>
      <c r="K262" s="925"/>
      <c r="L262" s="925"/>
      <c r="M262" s="925"/>
      <c r="N262" s="925"/>
    </row>
    <row customFormat="1" ht="13.2" r="263" s="297" spans="3:14" x14ac:dyDescent="0.25">
      <c r="C263" s="1255"/>
      <c r="H263" s="925"/>
      <c r="I263" s="925"/>
      <c r="J263" s="925"/>
      <c r="K263" s="925"/>
      <c r="L263" s="925"/>
      <c r="M263" s="925"/>
      <c r="N263" s="925"/>
    </row>
    <row customFormat="1" ht="13.2" r="264" s="297" spans="3:14" x14ac:dyDescent="0.25">
      <c r="C264" s="1255"/>
      <c r="H264" s="925"/>
      <c r="I264" s="925"/>
      <c r="J264" s="925"/>
      <c r="K264" s="925"/>
      <c r="L264" s="925"/>
      <c r="M264" s="925"/>
      <c r="N264" s="925"/>
    </row>
    <row customFormat="1" ht="13.2" r="265" s="297" spans="3:14" x14ac:dyDescent="0.25">
      <c r="C265" s="1255"/>
      <c r="H265" s="925"/>
      <c r="I265" s="925"/>
      <c r="J265" s="925"/>
      <c r="K265" s="925"/>
      <c r="L265" s="925"/>
      <c r="M265" s="925"/>
      <c r="N265" s="925"/>
    </row>
    <row customFormat="1" ht="13.2" r="266" s="297" spans="3:14" x14ac:dyDescent="0.25">
      <c r="C266" s="1255"/>
      <c r="H266" s="925"/>
      <c r="I266" s="925"/>
      <c r="J266" s="925"/>
      <c r="K266" s="925"/>
      <c r="L266" s="925"/>
      <c r="M266" s="925"/>
      <c r="N266" s="925"/>
    </row>
    <row customFormat="1" ht="13.2" r="267" s="297" spans="3:14" x14ac:dyDescent="0.25">
      <c r="C267" s="1255"/>
      <c r="H267" s="925"/>
      <c r="I267" s="925"/>
      <c r="J267" s="925"/>
      <c r="K267" s="925"/>
      <c r="L267" s="925"/>
      <c r="M267" s="925"/>
      <c r="N267" s="925"/>
    </row>
    <row customFormat="1" ht="13.2" r="268" s="297" spans="3:14" x14ac:dyDescent="0.25">
      <c r="C268" s="1255"/>
      <c r="H268" s="925"/>
      <c r="I268" s="925"/>
      <c r="J268" s="925"/>
      <c r="K268" s="925"/>
      <c r="L268" s="925"/>
      <c r="M268" s="925"/>
      <c r="N268" s="925"/>
    </row>
    <row customFormat="1" ht="13.2" r="269" s="297" spans="3:14" x14ac:dyDescent="0.25">
      <c r="C269" s="1255"/>
      <c r="H269" s="925"/>
      <c r="I269" s="925"/>
      <c r="J269" s="925"/>
      <c r="K269" s="925"/>
      <c r="L269" s="925"/>
      <c r="M269" s="925"/>
      <c r="N269" s="925"/>
    </row>
    <row customFormat="1" ht="13.2" r="270" s="297" spans="3:14" x14ac:dyDescent="0.25">
      <c r="C270" s="1255"/>
      <c r="H270" s="925"/>
      <c r="I270" s="925"/>
      <c r="J270" s="925"/>
      <c r="K270" s="925"/>
      <c r="L270" s="925"/>
      <c r="M270" s="925"/>
      <c r="N270" s="925"/>
    </row>
    <row customFormat="1" ht="13.2" r="271" s="297" spans="3:14" x14ac:dyDescent="0.25">
      <c r="C271" s="1255"/>
      <c r="H271" s="925"/>
      <c r="I271" s="925"/>
      <c r="J271" s="925"/>
      <c r="K271" s="925"/>
      <c r="L271" s="925"/>
      <c r="M271" s="925"/>
      <c r="N271" s="925"/>
    </row>
    <row customFormat="1" ht="13.2" r="272" s="297" spans="3:14" x14ac:dyDescent="0.25">
      <c r="C272" s="1255"/>
      <c r="H272" s="925"/>
      <c r="I272" s="925"/>
      <c r="J272" s="925"/>
      <c r="K272" s="925"/>
      <c r="L272" s="925"/>
      <c r="M272" s="925"/>
      <c r="N272" s="925"/>
    </row>
    <row customFormat="1" ht="13.2" r="273" s="297" spans="3:14" x14ac:dyDescent="0.25">
      <c r="C273" s="1255"/>
      <c r="H273" s="925"/>
      <c r="I273" s="925"/>
      <c r="J273" s="925"/>
      <c r="K273" s="925"/>
      <c r="L273" s="925"/>
      <c r="M273" s="925"/>
      <c r="N273" s="925"/>
    </row>
    <row customFormat="1" ht="13.2" r="274" s="297" spans="3:14" x14ac:dyDescent="0.25">
      <c r="C274" s="1255"/>
      <c r="H274" s="925"/>
      <c r="I274" s="925"/>
      <c r="J274" s="925"/>
      <c r="K274" s="925"/>
      <c r="L274" s="925"/>
      <c r="M274" s="925"/>
      <c r="N274" s="925"/>
    </row>
    <row customFormat="1" ht="13.2" r="275" s="297" spans="3:14" x14ac:dyDescent="0.25">
      <c r="C275" s="1255"/>
      <c r="H275" s="925"/>
      <c r="I275" s="925"/>
      <c r="J275" s="925"/>
      <c r="K275" s="925"/>
      <c r="L275" s="925"/>
      <c r="M275" s="925"/>
      <c r="N275" s="925"/>
    </row>
    <row customFormat="1" ht="13.2" r="276" s="297" spans="3:14" x14ac:dyDescent="0.25">
      <c r="C276" s="1255"/>
      <c r="H276" s="925"/>
      <c r="I276" s="925"/>
      <c r="J276" s="925"/>
      <c r="K276" s="925"/>
      <c r="L276" s="925"/>
      <c r="M276" s="925"/>
      <c r="N276" s="925"/>
    </row>
    <row customFormat="1" ht="13.2" r="277" s="297" spans="3:14" x14ac:dyDescent="0.25">
      <c r="C277" s="1255"/>
      <c r="H277" s="925"/>
      <c r="I277" s="925"/>
      <c r="J277" s="925"/>
      <c r="K277" s="925"/>
      <c r="L277" s="925"/>
      <c r="M277" s="925"/>
      <c r="N277" s="925"/>
    </row>
    <row customFormat="1" ht="13.2" r="278" s="297" spans="3:14" x14ac:dyDescent="0.25">
      <c r="C278" s="1255"/>
      <c r="H278" s="925"/>
      <c r="I278" s="925"/>
      <c r="J278" s="925"/>
      <c r="K278" s="925"/>
      <c r="L278" s="925"/>
      <c r="M278" s="925"/>
      <c r="N278" s="925"/>
    </row>
    <row customFormat="1" ht="13.2" r="279" s="297" spans="3:14" x14ac:dyDescent="0.25">
      <c r="C279" s="1255"/>
      <c r="H279" s="925"/>
      <c r="I279" s="925"/>
      <c r="J279" s="925"/>
      <c r="K279" s="925"/>
      <c r="L279" s="925"/>
      <c r="M279" s="925"/>
      <c r="N279" s="925"/>
    </row>
    <row customFormat="1" ht="13.2" r="280" s="297" spans="3:14" x14ac:dyDescent="0.25">
      <c r="C280" s="1255"/>
      <c r="H280" s="925"/>
      <c r="I280" s="925"/>
      <c r="J280" s="925"/>
      <c r="K280" s="925"/>
      <c r="L280" s="925"/>
      <c r="M280" s="925"/>
      <c r="N280" s="925"/>
    </row>
    <row customFormat="1" ht="13.2" r="281" s="297" spans="3:14" x14ac:dyDescent="0.25">
      <c r="C281" s="1255"/>
      <c r="H281" s="925"/>
      <c r="I281" s="925"/>
      <c r="J281" s="925"/>
      <c r="K281" s="925"/>
      <c r="L281" s="925"/>
      <c r="M281" s="925"/>
      <c r="N281" s="925"/>
    </row>
    <row customFormat="1" ht="13.2" r="282" s="297" spans="3:14" x14ac:dyDescent="0.25">
      <c r="C282" s="1255"/>
      <c r="H282" s="925"/>
      <c r="I282" s="925"/>
      <c r="J282" s="925"/>
      <c r="K282" s="925"/>
      <c r="L282" s="925"/>
      <c r="M282" s="925"/>
      <c r="N282" s="925"/>
    </row>
    <row customFormat="1" ht="13.2" r="283" s="297" spans="3:14" x14ac:dyDescent="0.25">
      <c r="C283" s="1255"/>
      <c r="H283" s="925"/>
      <c r="I283" s="925"/>
      <c r="J283" s="925"/>
      <c r="K283" s="925"/>
      <c r="L283" s="925"/>
      <c r="M283" s="925"/>
      <c r="N283" s="925"/>
    </row>
    <row customFormat="1" ht="13.2" r="284" s="297" spans="3:14" x14ac:dyDescent="0.25">
      <c r="C284" s="1255"/>
      <c r="H284" s="925"/>
      <c r="I284" s="925"/>
      <c r="J284" s="925"/>
      <c r="K284" s="925"/>
      <c r="L284" s="925"/>
      <c r="M284" s="925"/>
      <c r="N284" s="925"/>
    </row>
    <row customFormat="1" ht="13.2" r="285" s="297" spans="3:14" x14ac:dyDescent="0.25">
      <c r="C285" s="1255"/>
      <c r="H285" s="925"/>
      <c r="I285" s="925"/>
      <c r="J285" s="925"/>
      <c r="K285" s="925"/>
      <c r="L285" s="925"/>
      <c r="M285" s="925"/>
      <c r="N285" s="925"/>
    </row>
    <row customFormat="1" ht="13.2" r="286" s="297" spans="3:14" x14ac:dyDescent="0.25">
      <c r="C286" s="1255"/>
      <c r="H286" s="925"/>
      <c r="I286" s="925"/>
      <c r="J286" s="925"/>
      <c r="K286" s="925"/>
      <c r="L286" s="925"/>
      <c r="M286" s="925"/>
      <c r="N286" s="925"/>
    </row>
    <row customFormat="1" ht="13.2" r="287" s="297" spans="3:14" x14ac:dyDescent="0.25">
      <c r="C287" s="1255"/>
      <c r="H287" s="925"/>
      <c r="I287" s="925"/>
      <c r="J287" s="925"/>
      <c r="K287" s="925"/>
      <c r="L287" s="925"/>
      <c r="M287" s="925"/>
      <c r="N287" s="925"/>
    </row>
    <row customFormat="1" ht="13.2" r="288" s="297" spans="3:14" x14ac:dyDescent="0.25">
      <c r="C288" s="1255"/>
      <c r="H288" s="925"/>
      <c r="I288" s="925"/>
      <c r="J288" s="925"/>
      <c r="K288" s="925"/>
      <c r="L288" s="925"/>
      <c r="M288" s="925"/>
      <c r="N288" s="925"/>
    </row>
    <row customFormat="1" ht="13.2" r="289" s="297" spans="3:14" x14ac:dyDescent="0.25">
      <c r="C289" s="1255"/>
      <c r="H289" s="925"/>
      <c r="I289" s="925"/>
      <c r="J289" s="925"/>
      <c r="K289" s="925"/>
      <c r="L289" s="925"/>
      <c r="M289" s="925"/>
      <c r="N289" s="925"/>
    </row>
    <row customFormat="1" ht="13.2" r="290" s="297" spans="3:14" x14ac:dyDescent="0.25">
      <c r="C290" s="1255"/>
      <c r="H290" s="925"/>
      <c r="I290" s="925"/>
      <c r="J290" s="925"/>
      <c r="K290" s="925"/>
      <c r="L290" s="925"/>
      <c r="M290" s="925"/>
      <c r="N290" s="925"/>
    </row>
    <row customFormat="1" ht="13.2" r="291" s="297" spans="3:14" x14ac:dyDescent="0.25">
      <c r="C291" s="1255"/>
      <c r="H291" s="925"/>
      <c r="I291" s="925"/>
      <c r="J291" s="925"/>
      <c r="K291" s="925"/>
      <c r="L291" s="925"/>
      <c r="M291" s="925"/>
      <c r="N291" s="925"/>
    </row>
    <row customFormat="1" ht="13.2" r="292" s="297" spans="3:14" x14ac:dyDescent="0.25">
      <c r="C292" s="1255"/>
      <c r="H292" s="925"/>
      <c r="I292" s="925"/>
      <c r="J292" s="925"/>
      <c r="K292" s="925"/>
      <c r="L292" s="925"/>
      <c r="M292" s="925"/>
      <c r="N292" s="925"/>
    </row>
    <row customFormat="1" ht="13.2" r="293" s="297" spans="3:14" x14ac:dyDescent="0.25">
      <c r="C293" s="1255"/>
      <c r="H293" s="925"/>
      <c r="I293" s="925"/>
      <c r="J293" s="925"/>
      <c r="K293" s="925"/>
      <c r="L293" s="925"/>
      <c r="M293" s="925"/>
      <c r="N293" s="925"/>
    </row>
    <row customFormat="1" ht="13.2" r="294" s="297" spans="3:14" x14ac:dyDescent="0.25">
      <c r="C294" s="1255"/>
      <c r="H294" s="925"/>
      <c r="I294" s="925"/>
      <c r="J294" s="925"/>
      <c r="K294" s="925"/>
      <c r="L294" s="925"/>
      <c r="M294" s="925"/>
      <c r="N294" s="925"/>
    </row>
    <row customFormat="1" ht="13.2" r="295" s="297" spans="3:14" x14ac:dyDescent="0.25">
      <c r="C295" s="1255"/>
      <c r="H295" s="925"/>
      <c r="I295" s="925"/>
      <c r="J295" s="925"/>
      <c r="K295" s="925"/>
      <c r="L295" s="925"/>
      <c r="M295" s="925"/>
      <c r="N295" s="925"/>
    </row>
    <row customFormat="1" ht="13.2" r="296" s="297" spans="3:14" x14ac:dyDescent="0.25">
      <c r="C296" s="1255"/>
      <c r="H296" s="925"/>
      <c r="I296" s="925"/>
      <c r="J296" s="925"/>
      <c r="K296" s="925"/>
      <c r="L296" s="925"/>
      <c r="M296" s="925"/>
      <c r="N296" s="925"/>
    </row>
    <row customFormat="1" ht="13.2" r="297" s="297" spans="3:14" x14ac:dyDescent="0.25">
      <c r="C297" s="1255"/>
      <c r="H297" s="925"/>
      <c r="I297" s="925"/>
      <c r="J297" s="925"/>
      <c r="K297" s="925"/>
      <c r="L297" s="925"/>
      <c r="M297" s="925"/>
      <c r="N297" s="925"/>
    </row>
    <row customFormat="1" ht="13.2" r="298" s="297" spans="3:14" x14ac:dyDescent="0.25">
      <c r="C298" s="1255"/>
      <c r="H298" s="925"/>
      <c r="I298" s="925"/>
      <c r="J298" s="925"/>
      <c r="K298" s="925"/>
      <c r="L298" s="925"/>
      <c r="M298" s="925"/>
      <c r="N298" s="925"/>
    </row>
    <row customFormat="1" ht="13.2" r="299" s="297" spans="3:14" x14ac:dyDescent="0.25">
      <c r="C299" s="1255"/>
      <c r="H299" s="925"/>
      <c r="I299" s="925"/>
      <c r="J299" s="925"/>
      <c r="K299" s="925"/>
      <c r="L299" s="925"/>
      <c r="M299" s="925"/>
      <c r="N299" s="925"/>
    </row>
    <row customFormat="1" ht="13.2" r="300" s="297" spans="3:14" x14ac:dyDescent="0.25">
      <c r="C300" s="1255"/>
      <c r="H300" s="925"/>
      <c r="I300" s="925"/>
      <c r="J300" s="925"/>
      <c r="K300" s="925"/>
      <c r="L300" s="925"/>
      <c r="M300" s="925"/>
      <c r="N300" s="925"/>
    </row>
    <row customFormat="1" ht="13.2" r="301" s="297" spans="3:14" x14ac:dyDescent="0.25">
      <c r="C301" s="1255"/>
      <c r="H301" s="925"/>
      <c r="I301" s="925"/>
      <c r="J301" s="925"/>
      <c r="K301" s="925"/>
      <c r="L301" s="925"/>
      <c r="M301" s="925"/>
      <c r="N301" s="925"/>
    </row>
    <row customFormat="1" ht="13.2" r="302" s="297" spans="3:14" x14ac:dyDescent="0.25">
      <c r="C302" s="1255"/>
      <c r="H302" s="925"/>
      <c r="I302" s="925"/>
      <c r="J302" s="925"/>
      <c r="K302" s="925"/>
      <c r="L302" s="925"/>
      <c r="M302" s="925"/>
      <c r="N302" s="925"/>
    </row>
    <row customFormat="1" ht="13.2" r="303" s="297" spans="3:14" x14ac:dyDescent="0.25">
      <c r="C303" s="1255"/>
      <c r="H303" s="925"/>
      <c r="I303" s="925"/>
      <c r="J303" s="925"/>
      <c r="K303" s="925"/>
      <c r="L303" s="925"/>
      <c r="M303" s="925"/>
      <c r="N303" s="925"/>
    </row>
    <row customFormat="1" ht="13.2" r="304" s="297" spans="3:14" x14ac:dyDescent="0.25">
      <c r="C304" s="1255"/>
      <c r="H304" s="925"/>
      <c r="I304" s="925"/>
      <c r="J304" s="925"/>
      <c r="K304" s="925"/>
      <c r="L304" s="925"/>
      <c r="M304" s="925"/>
      <c r="N304" s="925"/>
    </row>
    <row customFormat="1" ht="13.2" r="305" s="297" spans="3:14" x14ac:dyDescent="0.25">
      <c r="C305" s="1255"/>
      <c r="H305" s="925"/>
      <c r="I305" s="925"/>
      <c r="J305" s="925"/>
      <c r="K305" s="925"/>
      <c r="L305" s="925"/>
      <c r="M305" s="925"/>
      <c r="N305" s="925"/>
    </row>
    <row customFormat="1" ht="13.2" r="306" s="297" spans="3:14" x14ac:dyDescent="0.25">
      <c r="C306" s="1255"/>
      <c r="H306" s="925"/>
      <c r="I306" s="925"/>
      <c r="J306" s="925"/>
      <c r="K306" s="925"/>
      <c r="L306" s="925"/>
      <c r="M306" s="925"/>
      <c r="N306" s="925"/>
    </row>
    <row customFormat="1" ht="13.2" r="307" s="297" spans="3:14" x14ac:dyDescent="0.25">
      <c r="C307" s="1255"/>
      <c r="H307" s="925"/>
      <c r="I307" s="925"/>
      <c r="J307" s="925"/>
      <c r="K307" s="925"/>
      <c r="L307" s="925"/>
      <c r="M307" s="925"/>
      <c r="N307" s="925"/>
    </row>
    <row customFormat="1" ht="13.2" r="308" s="297" spans="3:14" x14ac:dyDescent="0.25">
      <c r="C308" s="1255"/>
      <c r="H308" s="925"/>
      <c r="I308" s="925"/>
      <c r="J308" s="925"/>
      <c r="K308" s="925"/>
      <c r="L308" s="925"/>
      <c r="M308" s="925"/>
      <c r="N308" s="925"/>
    </row>
    <row customFormat="1" ht="13.2" r="309" s="297" spans="3:14" x14ac:dyDescent="0.25">
      <c r="C309" s="1255"/>
      <c r="H309" s="925"/>
      <c r="I309" s="925"/>
      <c r="J309" s="925"/>
      <c r="K309" s="925"/>
      <c r="L309" s="925"/>
      <c r="M309" s="925"/>
      <c r="N309" s="925"/>
    </row>
    <row customFormat="1" ht="13.2" r="310" s="297" spans="3:14" x14ac:dyDescent="0.25">
      <c r="C310" s="1255"/>
      <c r="H310" s="925"/>
      <c r="I310" s="925"/>
      <c r="J310" s="925"/>
      <c r="K310" s="925"/>
      <c r="L310" s="925"/>
      <c r="M310" s="925"/>
      <c r="N310" s="925"/>
    </row>
    <row customFormat="1" ht="13.2" r="311" s="297" spans="3:14" x14ac:dyDescent="0.25">
      <c r="C311" s="1255"/>
      <c r="H311" s="925"/>
      <c r="I311" s="925"/>
      <c r="J311" s="925"/>
      <c r="K311" s="925"/>
      <c r="L311" s="925"/>
      <c r="M311" s="925"/>
      <c r="N311" s="925"/>
    </row>
    <row customFormat="1" ht="13.2" r="312" s="297" spans="3:14" x14ac:dyDescent="0.25">
      <c r="C312" s="1255"/>
      <c r="H312" s="925"/>
      <c r="I312" s="925"/>
      <c r="J312" s="925"/>
      <c r="K312" s="925"/>
      <c r="L312" s="925"/>
      <c r="M312" s="925"/>
      <c r="N312" s="925"/>
    </row>
    <row customFormat="1" ht="13.2" r="313" s="297" spans="3:14" x14ac:dyDescent="0.25">
      <c r="C313" s="1255"/>
      <c r="H313" s="925"/>
      <c r="I313" s="925"/>
      <c r="J313" s="925"/>
      <c r="K313" s="925"/>
      <c r="L313" s="925"/>
      <c r="M313" s="925"/>
      <c r="N313" s="925"/>
    </row>
    <row customFormat="1" ht="13.2" r="314" s="297" spans="3:14" x14ac:dyDescent="0.25">
      <c r="C314" s="1255"/>
      <c r="H314" s="925"/>
      <c r="I314" s="925"/>
      <c r="J314" s="925"/>
      <c r="K314" s="925"/>
      <c r="L314" s="925"/>
      <c r="M314" s="925"/>
      <c r="N314" s="925"/>
    </row>
    <row customFormat="1" ht="13.2" r="315" s="297" spans="3:14" x14ac:dyDescent="0.25">
      <c r="C315" s="1255"/>
      <c r="H315" s="925"/>
      <c r="I315" s="925"/>
      <c r="J315" s="925"/>
      <c r="K315" s="925"/>
      <c r="L315" s="925"/>
      <c r="M315" s="925"/>
      <c r="N315" s="925"/>
    </row>
    <row customFormat="1" ht="13.2" r="316" s="297" spans="3:14" x14ac:dyDescent="0.25">
      <c r="C316" s="1255"/>
      <c r="H316" s="925"/>
      <c r="I316" s="925"/>
      <c r="J316" s="925"/>
      <c r="K316" s="925"/>
      <c r="L316" s="925"/>
      <c r="M316" s="925"/>
      <c r="N316" s="925"/>
    </row>
    <row customFormat="1" ht="13.2" r="317" s="297" spans="3:14" x14ac:dyDescent="0.25">
      <c r="C317" s="1255"/>
      <c r="H317" s="925"/>
      <c r="I317" s="925"/>
      <c r="J317" s="925"/>
      <c r="K317" s="925"/>
      <c r="L317" s="925"/>
      <c r="M317" s="925"/>
      <c r="N317" s="925"/>
    </row>
    <row customFormat="1" ht="13.2" r="318" s="297" spans="3:14" x14ac:dyDescent="0.25">
      <c r="C318" s="1255"/>
      <c r="H318" s="925"/>
      <c r="I318" s="925"/>
      <c r="J318" s="925"/>
      <c r="K318" s="925"/>
      <c r="L318" s="925"/>
      <c r="M318" s="925"/>
      <c r="N318" s="925"/>
    </row>
    <row customFormat="1" ht="13.2" r="319" s="297" spans="3:14" x14ac:dyDescent="0.25">
      <c r="C319" s="1255"/>
      <c r="H319" s="925"/>
      <c r="I319" s="925"/>
      <c r="J319" s="925"/>
      <c r="K319" s="925"/>
      <c r="L319" s="925"/>
      <c r="M319" s="925"/>
      <c r="N319" s="925"/>
    </row>
    <row customFormat="1" ht="13.2" r="320" s="297" spans="3:14" x14ac:dyDescent="0.25">
      <c r="C320" s="1255"/>
      <c r="H320" s="925"/>
      <c r="I320" s="925"/>
      <c r="J320" s="925"/>
      <c r="K320" s="925"/>
      <c r="L320" s="925"/>
      <c r="M320" s="925"/>
      <c r="N320" s="925"/>
    </row>
    <row customFormat="1" ht="13.2" r="321" s="297" spans="3:14" x14ac:dyDescent="0.25">
      <c r="C321" s="1255"/>
      <c r="H321" s="925"/>
      <c r="I321" s="925"/>
      <c r="J321" s="925"/>
      <c r="K321" s="925"/>
      <c r="L321" s="925"/>
      <c r="M321" s="925"/>
      <c r="N321" s="925"/>
    </row>
    <row customFormat="1" ht="13.2" r="322" s="297" spans="3:14" x14ac:dyDescent="0.25">
      <c r="C322" s="1255"/>
      <c r="H322" s="925"/>
      <c r="I322" s="925"/>
      <c r="J322" s="925"/>
      <c r="K322" s="925"/>
      <c r="L322" s="925"/>
      <c r="M322" s="925"/>
      <c r="N322" s="925"/>
    </row>
    <row customFormat="1" ht="13.2" r="323" s="297" spans="3:14" x14ac:dyDescent="0.25">
      <c r="C323" s="1255"/>
      <c r="H323" s="925"/>
      <c r="I323" s="925"/>
      <c r="J323" s="925"/>
      <c r="K323" s="925"/>
      <c r="L323" s="925"/>
      <c r="M323" s="925"/>
      <c r="N323" s="925"/>
    </row>
    <row customFormat="1" ht="13.2" r="324" s="297" spans="3:14" x14ac:dyDescent="0.25">
      <c r="C324" s="1255"/>
      <c r="H324" s="925"/>
      <c r="I324" s="925"/>
      <c r="J324" s="925"/>
      <c r="K324" s="925"/>
      <c r="L324" s="925"/>
      <c r="M324" s="925"/>
      <c r="N324" s="925"/>
    </row>
    <row customFormat="1" ht="13.2" r="325" s="297" spans="3:14" x14ac:dyDescent="0.25">
      <c r="C325" s="1255"/>
      <c r="H325" s="925"/>
      <c r="I325" s="925"/>
      <c r="J325" s="925"/>
      <c r="K325" s="925"/>
      <c r="L325" s="925"/>
      <c r="M325" s="925"/>
      <c r="N325" s="925"/>
    </row>
    <row customFormat="1" ht="13.2" r="326" s="297" spans="3:14" x14ac:dyDescent="0.25">
      <c r="C326" s="1255"/>
      <c r="H326" s="925"/>
      <c r="I326" s="925"/>
      <c r="J326" s="925"/>
      <c r="K326" s="925"/>
      <c r="L326" s="925"/>
      <c r="M326" s="925"/>
      <c r="N326" s="925"/>
    </row>
    <row customFormat="1" ht="13.2" r="327" s="297" spans="3:14" x14ac:dyDescent="0.25">
      <c r="C327" s="1255"/>
      <c r="H327" s="925"/>
      <c r="I327" s="925"/>
      <c r="J327" s="925"/>
      <c r="K327" s="925"/>
      <c r="L327" s="925"/>
      <c r="M327" s="925"/>
      <c r="N327" s="925"/>
    </row>
    <row customFormat="1" ht="13.2" r="328" s="297" spans="3:14" x14ac:dyDescent="0.25">
      <c r="C328" s="1255"/>
      <c r="H328" s="925"/>
      <c r="I328" s="925"/>
      <c r="J328" s="925"/>
      <c r="K328" s="925"/>
      <c r="L328" s="925"/>
      <c r="M328" s="925"/>
      <c r="N328" s="925"/>
    </row>
    <row customFormat="1" ht="13.2" r="329" s="297" spans="3:14" x14ac:dyDescent="0.25">
      <c r="C329" s="1255"/>
      <c r="H329" s="925"/>
      <c r="I329" s="925"/>
      <c r="J329" s="925"/>
      <c r="K329" s="925"/>
      <c r="L329" s="925"/>
      <c r="M329" s="925"/>
      <c r="N329" s="925"/>
    </row>
    <row customFormat="1" ht="13.2" r="330" s="297" spans="3:14" x14ac:dyDescent="0.25">
      <c r="C330" s="1255"/>
      <c r="H330" s="925"/>
      <c r="I330" s="925"/>
      <c r="J330" s="925"/>
      <c r="K330" s="925"/>
      <c r="L330" s="925"/>
      <c r="M330" s="925"/>
      <c r="N330" s="925"/>
    </row>
    <row customFormat="1" ht="13.2" r="331" s="297" spans="3:14" x14ac:dyDescent="0.25">
      <c r="C331" s="1255"/>
      <c r="H331" s="925"/>
      <c r="I331" s="925"/>
      <c r="J331" s="925"/>
      <c r="K331" s="925"/>
      <c r="L331" s="925"/>
      <c r="M331" s="925"/>
      <c r="N331" s="925"/>
    </row>
    <row customFormat="1" ht="13.2" r="332" s="297" spans="3:14" x14ac:dyDescent="0.25">
      <c r="C332" s="1255"/>
      <c r="H332" s="925"/>
      <c r="I332" s="925"/>
      <c r="J332" s="925"/>
      <c r="K332" s="925"/>
      <c r="L332" s="925"/>
      <c r="M332" s="925"/>
      <c r="N332" s="925"/>
    </row>
    <row customFormat="1" ht="13.2" r="333" s="297" spans="3:14" x14ac:dyDescent="0.25">
      <c r="C333" s="1255"/>
      <c r="H333" s="925"/>
      <c r="I333" s="925"/>
      <c r="J333" s="925"/>
      <c r="K333" s="925"/>
      <c r="L333" s="925"/>
      <c r="M333" s="925"/>
      <c r="N333" s="925"/>
    </row>
    <row customFormat="1" ht="13.2" r="334" s="297" spans="3:14" x14ac:dyDescent="0.25">
      <c r="C334" s="1255"/>
      <c r="H334" s="925"/>
      <c r="I334" s="925"/>
      <c r="J334" s="925"/>
      <c r="K334" s="925"/>
      <c r="L334" s="925"/>
      <c r="M334" s="925"/>
      <c r="N334" s="925"/>
    </row>
    <row customFormat="1" ht="13.2" r="335" s="297" spans="3:14" x14ac:dyDescent="0.25">
      <c r="C335" s="1255"/>
      <c r="H335" s="925"/>
      <c r="I335" s="925"/>
      <c r="J335" s="925"/>
      <c r="K335" s="925"/>
      <c r="L335" s="925"/>
      <c r="M335" s="925"/>
      <c r="N335" s="925"/>
    </row>
    <row customFormat="1" ht="13.2" r="336" s="297" spans="3:14" x14ac:dyDescent="0.25">
      <c r="C336" s="1255"/>
      <c r="H336" s="925"/>
      <c r="I336" s="925"/>
      <c r="J336" s="925"/>
      <c r="K336" s="925"/>
      <c r="L336" s="925"/>
      <c r="M336" s="925"/>
      <c r="N336" s="925"/>
    </row>
    <row customFormat="1" ht="13.2" r="337" s="297" spans="3:14" x14ac:dyDescent="0.25">
      <c r="C337" s="1255"/>
      <c r="H337" s="925"/>
      <c r="I337" s="925"/>
      <c r="J337" s="925"/>
      <c r="K337" s="925"/>
      <c r="L337" s="925"/>
      <c r="M337" s="925"/>
      <c r="N337" s="925"/>
    </row>
    <row customFormat="1" ht="13.2" r="338" s="297" spans="3:14" x14ac:dyDescent="0.25">
      <c r="C338" s="1255"/>
      <c r="H338" s="925"/>
      <c r="I338" s="925"/>
      <c r="J338" s="925"/>
      <c r="K338" s="925"/>
      <c r="L338" s="925"/>
      <c r="M338" s="925"/>
      <c r="N338" s="925"/>
    </row>
    <row customFormat="1" ht="13.2" r="339" s="297" spans="3:14" x14ac:dyDescent="0.25">
      <c r="C339" s="1255"/>
      <c r="H339" s="925"/>
      <c r="I339" s="925"/>
      <c r="J339" s="925"/>
      <c r="K339" s="925"/>
      <c r="L339" s="925"/>
      <c r="M339" s="925"/>
      <c r="N339" s="925"/>
    </row>
    <row customFormat="1" ht="13.2" r="340" s="297" spans="3:14" x14ac:dyDescent="0.25">
      <c r="C340" s="1255"/>
      <c r="H340" s="925"/>
      <c r="I340" s="925"/>
      <c r="J340" s="925"/>
      <c r="K340" s="925"/>
      <c r="L340" s="925"/>
      <c r="M340" s="925"/>
      <c r="N340" s="925"/>
    </row>
    <row customFormat="1" ht="13.2" r="341" s="297" spans="3:14" x14ac:dyDescent="0.25">
      <c r="C341" s="1255"/>
      <c r="H341" s="925"/>
      <c r="I341" s="925"/>
      <c r="J341" s="925"/>
      <c r="K341" s="925"/>
      <c r="L341" s="925"/>
      <c r="M341" s="925"/>
      <c r="N341" s="925"/>
    </row>
    <row customFormat="1" ht="13.2" r="342" s="297" spans="3:14" x14ac:dyDescent="0.25">
      <c r="C342" s="1255"/>
      <c r="H342" s="925"/>
      <c r="I342" s="925"/>
      <c r="J342" s="925"/>
      <c r="K342" s="925"/>
      <c r="L342" s="925"/>
      <c r="M342" s="925"/>
      <c r="N342" s="925"/>
    </row>
    <row customFormat="1" ht="13.2" r="343" s="297" spans="3:14" x14ac:dyDescent="0.25">
      <c r="C343" s="1255"/>
      <c r="H343" s="925"/>
      <c r="I343" s="925"/>
      <c r="J343" s="925"/>
      <c r="K343" s="925"/>
      <c r="L343" s="925"/>
      <c r="M343" s="925"/>
      <c r="N343" s="925"/>
    </row>
    <row customFormat="1" ht="13.2" r="344" s="297" spans="3:14" x14ac:dyDescent="0.25">
      <c r="C344" s="1255"/>
      <c r="H344" s="925"/>
      <c r="I344" s="925"/>
      <c r="J344" s="925"/>
      <c r="K344" s="925"/>
      <c r="L344" s="925"/>
      <c r="M344" s="925"/>
      <c r="N344" s="925"/>
    </row>
    <row customFormat="1" ht="13.2" r="345" s="297" spans="3:14" x14ac:dyDescent="0.25">
      <c r="C345" s="1255"/>
      <c r="H345" s="925"/>
      <c r="I345" s="925"/>
      <c r="J345" s="925"/>
      <c r="K345" s="925"/>
      <c r="L345" s="925"/>
      <c r="M345" s="925"/>
      <c r="N345" s="925"/>
    </row>
    <row customFormat="1" ht="13.2" r="346" s="297" spans="3:14" x14ac:dyDescent="0.25">
      <c r="C346" s="1255"/>
      <c r="H346" s="925"/>
      <c r="I346" s="925"/>
      <c r="J346" s="925"/>
      <c r="K346" s="925"/>
      <c r="L346" s="925"/>
      <c r="M346" s="925"/>
      <c r="N346" s="925"/>
    </row>
    <row customFormat="1" ht="13.2" r="347" s="297" spans="3:14" x14ac:dyDescent="0.25">
      <c r="C347" s="1255"/>
      <c r="H347" s="925"/>
      <c r="I347" s="925"/>
      <c r="J347" s="925"/>
      <c r="K347" s="925"/>
      <c r="L347" s="925"/>
      <c r="M347" s="925"/>
      <c r="N347" s="925"/>
    </row>
    <row customFormat="1" ht="13.2" r="348" s="297" spans="3:14" x14ac:dyDescent="0.25">
      <c r="C348" s="1255"/>
      <c r="H348" s="925"/>
      <c r="I348" s="925"/>
      <c r="J348" s="925"/>
      <c r="K348" s="925"/>
      <c r="L348" s="925"/>
      <c r="M348" s="925"/>
      <c r="N348" s="925"/>
    </row>
    <row customFormat="1" ht="13.2" r="349" s="297" spans="3:14" x14ac:dyDescent="0.25">
      <c r="C349" s="1255"/>
      <c r="H349" s="925"/>
      <c r="I349" s="925"/>
      <c r="J349" s="925"/>
      <c r="K349" s="925"/>
      <c r="L349" s="925"/>
      <c r="M349" s="925"/>
      <c r="N349" s="925"/>
    </row>
    <row customFormat="1" ht="13.2" r="350" s="297" spans="3:14" x14ac:dyDescent="0.25">
      <c r="C350" s="1255"/>
      <c r="H350" s="925"/>
      <c r="I350" s="925"/>
      <c r="J350" s="925"/>
      <c r="K350" s="925"/>
      <c r="L350" s="925"/>
      <c r="M350" s="925"/>
      <c r="N350" s="925"/>
    </row>
    <row customFormat="1" ht="13.2" r="351" s="297" spans="3:14" x14ac:dyDescent="0.25">
      <c r="C351" s="1255"/>
      <c r="H351" s="925"/>
      <c r="I351" s="925"/>
      <c r="J351" s="925"/>
      <c r="K351" s="925"/>
      <c r="L351" s="925"/>
      <c r="M351" s="925"/>
      <c r="N351" s="925"/>
    </row>
    <row customFormat="1" ht="13.2" r="352" s="297" spans="3:14" x14ac:dyDescent="0.25">
      <c r="C352" s="1255"/>
      <c r="H352" s="925"/>
      <c r="I352" s="925"/>
      <c r="J352" s="925"/>
      <c r="K352" s="925"/>
      <c r="L352" s="925"/>
      <c r="M352" s="925"/>
      <c r="N352" s="925"/>
    </row>
    <row customFormat="1" ht="13.2" r="353" s="297" spans="3:14" x14ac:dyDescent="0.25">
      <c r="C353" s="1255"/>
      <c r="H353" s="925"/>
      <c r="I353" s="925"/>
      <c r="J353" s="925"/>
      <c r="K353" s="925"/>
      <c r="L353" s="925"/>
      <c r="M353" s="925"/>
      <c r="N353" s="925"/>
    </row>
    <row customFormat="1" ht="13.2" r="354" s="297" spans="3:14" x14ac:dyDescent="0.25">
      <c r="C354" s="1255"/>
      <c r="H354" s="925"/>
      <c r="I354" s="925"/>
      <c r="J354" s="925"/>
      <c r="K354" s="925"/>
      <c r="L354" s="925"/>
      <c r="M354" s="925"/>
      <c r="N354" s="925"/>
    </row>
    <row customFormat="1" ht="13.2" r="355" s="297" spans="3:14" x14ac:dyDescent="0.25">
      <c r="C355" s="1255"/>
      <c r="H355" s="925"/>
      <c r="I355" s="925"/>
      <c r="J355" s="925"/>
      <c r="K355" s="925"/>
      <c r="L355" s="925"/>
      <c r="M355" s="925"/>
      <c r="N355" s="925"/>
    </row>
    <row customFormat="1" ht="13.2" r="356" s="297" spans="3:14" x14ac:dyDescent="0.25">
      <c r="C356" s="1255"/>
      <c r="H356" s="925"/>
      <c r="I356" s="925"/>
      <c r="J356" s="925"/>
      <c r="K356" s="925"/>
      <c r="L356" s="925"/>
      <c r="M356" s="925"/>
      <c r="N356" s="925"/>
    </row>
    <row customFormat="1" ht="13.2" r="357" s="297" spans="3:14" x14ac:dyDescent="0.25">
      <c r="C357" s="1255"/>
      <c r="H357" s="925"/>
      <c r="I357" s="925"/>
      <c r="J357" s="925"/>
      <c r="K357" s="925"/>
      <c r="L357" s="925"/>
      <c r="M357" s="925"/>
      <c r="N357" s="925"/>
    </row>
    <row customFormat="1" ht="13.2" r="358" s="297" spans="3:14" x14ac:dyDescent="0.25">
      <c r="C358" s="1255"/>
      <c r="H358" s="925"/>
      <c r="I358" s="925"/>
      <c r="J358" s="925"/>
      <c r="K358" s="925"/>
      <c r="L358" s="925"/>
      <c r="M358" s="925"/>
      <c r="N358" s="925"/>
    </row>
    <row customFormat="1" ht="13.2" r="359" s="297" spans="3:14" x14ac:dyDescent="0.25">
      <c r="C359" s="1255"/>
      <c r="H359" s="925"/>
      <c r="I359" s="925"/>
      <c r="J359" s="925"/>
      <c r="K359" s="925"/>
      <c r="L359" s="925"/>
      <c r="M359" s="925"/>
      <c r="N359" s="925"/>
    </row>
    <row customFormat="1" ht="13.2" r="360" s="297" spans="3:14" x14ac:dyDescent="0.25">
      <c r="C360" s="1255"/>
      <c r="H360" s="925"/>
      <c r="I360" s="925"/>
      <c r="J360" s="925"/>
      <c r="K360" s="925"/>
      <c r="L360" s="925"/>
      <c r="M360" s="925"/>
      <c r="N360" s="925"/>
    </row>
    <row customFormat="1" ht="13.2" r="361" s="297" spans="3:14" x14ac:dyDescent="0.25">
      <c r="C361" s="1255"/>
      <c r="H361" s="925"/>
      <c r="I361" s="925"/>
      <c r="J361" s="925"/>
      <c r="K361" s="925"/>
      <c r="L361" s="925"/>
      <c r="M361" s="925"/>
      <c r="N361" s="925"/>
    </row>
    <row customFormat="1" ht="13.2" r="362" s="297" spans="3:14" x14ac:dyDescent="0.25">
      <c r="C362" s="1255"/>
      <c r="H362" s="925"/>
      <c r="I362" s="925"/>
      <c r="J362" s="925"/>
      <c r="K362" s="925"/>
      <c r="L362" s="925"/>
      <c r="M362" s="925"/>
      <c r="N362" s="925"/>
    </row>
    <row customFormat="1" ht="13.2" r="363" s="297" spans="3:14" x14ac:dyDescent="0.25">
      <c r="C363" s="1255"/>
      <c r="H363" s="925"/>
      <c r="I363" s="925"/>
      <c r="J363" s="925"/>
      <c r="K363" s="925"/>
      <c r="L363" s="925"/>
      <c r="M363" s="925"/>
      <c r="N363" s="925"/>
    </row>
    <row customFormat="1" ht="13.2" r="364" s="297" spans="3:14" x14ac:dyDescent="0.25">
      <c r="C364" s="1255"/>
      <c r="H364" s="925"/>
      <c r="I364" s="925"/>
      <c r="J364" s="925"/>
      <c r="K364" s="925"/>
      <c r="L364" s="925"/>
      <c r="M364" s="925"/>
      <c r="N364" s="925"/>
    </row>
    <row customFormat="1" ht="13.2" r="365" s="297" spans="3:14" x14ac:dyDescent="0.25">
      <c r="C365" s="1255"/>
      <c r="H365" s="925"/>
      <c r="I365" s="925"/>
      <c r="J365" s="925"/>
      <c r="K365" s="925"/>
      <c r="L365" s="925"/>
      <c r="M365" s="925"/>
      <c r="N365" s="925"/>
    </row>
    <row customFormat="1" ht="13.2" r="366" s="297" spans="3:14" x14ac:dyDescent="0.25">
      <c r="C366" s="1255"/>
      <c r="H366" s="925"/>
      <c r="I366" s="925"/>
      <c r="J366" s="925"/>
      <c r="K366" s="925"/>
      <c r="L366" s="925"/>
      <c r="M366" s="925"/>
      <c r="N366" s="925"/>
    </row>
    <row customFormat="1" ht="13.2" r="367" s="297" spans="3:14" x14ac:dyDescent="0.25">
      <c r="C367" s="1255"/>
      <c r="H367" s="925"/>
      <c r="I367" s="925"/>
      <c r="J367" s="925"/>
      <c r="K367" s="925"/>
      <c r="L367" s="925"/>
      <c r="M367" s="925"/>
      <c r="N367" s="925"/>
    </row>
    <row customFormat="1" ht="13.2" r="368" s="297" spans="3:14" x14ac:dyDescent="0.25">
      <c r="C368" s="1255"/>
      <c r="H368" s="925"/>
      <c r="I368" s="925"/>
      <c r="J368" s="925"/>
      <c r="K368" s="925"/>
      <c r="L368" s="925"/>
      <c r="M368" s="925"/>
      <c r="N368" s="925"/>
    </row>
    <row customFormat="1" ht="13.2" r="369" s="297" spans="3:14" x14ac:dyDescent="0.25">
      <c r="C369" s="1255"/>
      <c r="H369" s="925"/>
      <c r="I369" s="925"/>
      <c r="J369" s="925"/>
      <c r="K369" s="925"/>
      <c r="L369" s="925"/>
      <c r="M369" s="925"/>
      <c r="N369" s="925"/>
    </row>
    <row customFormat="1" ht="13.2" r="370" s="297" spans="3:14" x14ac:dyDescent="0.25">
      <c r="C370" s="1255"/>
      <c r="H370" s="925"/>
      <c r="I370" s="925"/>
      <c r="J370" s="925"/>
      <c r="K370" s="925"/>
      <c r="L370" s="925"/>
      <c r="M370" s="925"/>
      <c r="N370" s="925"/>
    </row>
    <row customFormat="1" ht="13.2" r="371" s="297" spans="3:14" x14ac:dyDescent="0.25">
      <c r="C371" s="1255"/>
      <c r="H371" s="925"/>
      <c r="I371" s="925"/>
      <c r="J371" s="925"/>
      <c r="K371" s="925"/>
      <c r="L371" s="925"/>
      <c r="M371" s="925"/>
      <c r="N371" s="925"/>
    </row>
    <row customFormat="1" ht="13.2" r="372" s="297" spans="3:14" x14ac:dyDescent="0.25">
      <c r="C372" s="1255"/>
      <c r="H372" s="925"/>
      <c r="I372" s="925"/>
      <c r="J372" s="925"/>
      <c r="K372" s="925"/>
      <c r="L372" s="925"/>
      <c r="M372" s="925"/>
      <c r="N372" s="925"/>
    </row>
    <row customFormat="1" ht="13.2" r="373" s="297" spans="3:14" x14ac:dyDescent="0.25">
      <c r="C373" s="1255"/>
      <c r="H373" s="925"/>
      <c r="I373" s="925"/>
      <c r="J373" s="925"/>
      <c r="K373" s="925"/>
      <c r="L373" s="925"/>
      <c r="M373" s="925"/>
      <c r="N373" s="925"/>
    </row>
    <row customFormat="1" ht="13.2" r="374" s="297" spans="3:14" x14ac:dyDescent="0.25">
      <c r="C374" s="1255"/>
      <c r="H374" s="925"/>
      <c r="I374" s="925"/>
      <c r="J374" s="925"/>
      <c r="K374" s="925"/>
      <c r="L374" s="925"/>
      <c r="M374" s="925"/>
      <c r="N374" s="925"/>
    </row>
    <row customFormat="1" ht="13.2" r="375" s="297" spans="3:14" x14ac:dyDescent="0.25">
      <c r="C375" s="1255"/>
      <c r="H375" s="925"/>
      <c r="I375" s="925"/>
      <c r="J375" s="925"/>
      <c r="K375" s="925"/>
      <c r="L375" s="925"/>
      <c r="M375" s="925"/>
      <c r="N375" s="925"/>
    </row>
    <row customFormat="1" ht="13.2" r="376" s="297" spans="3:14" x14ac:dyDescent="0.25">
      <c r="C376" s="1255"/>
      <c r="H376" s="925"/>
      <c r="I376" s="925"/>
      <c r="J376" s="925"/>
      <c r="K376" s="925"/>
      <c r="L376" s="925"/>
      <c r="M376" s="925"/>
      <c r="N376" s="925"/>
    </row>
    <row customFormat="1" ht="13.2" r="377" s="297" spans="3:14" x14ac:dyDescent="0.25">
      <c r="C377" s="1255"/>
      <c r="H377" s="925"/>
      <c r="I377" s="925"/>
      <c r="J377" s="925"/>
      <c r="K377" s="925"/>
      <c r="L377" s="925"/>
      <c r="M377" s="925"/>
      <c r="N377" s="925"/>
    </row>
    <row customFormat="1" ht="13.2" r="378" s="297" spans="3:14" x14ac:dyDescent="0.25">
      <c r="C378" s="1255"/>
      <c r="H378" s="925"/>
      <c r="I378" s="925"/>
      <c r="J378" s="925"/>
      <c r="K378" s="925"/>
      <c r="L378" s="925"/>
      <c r="M378" s="925"/>
      <c r="N378" s="925"/>
    </row>
    <row customFormat="1" ht="13.2" r="379" s="297" spans="3:14" x14ac:dyDescent="0.25">
      <c r="C379" s="1255"/>
      <c r="H379" s="925"/>
      <c r="I379" s="925"/>
      <c r="J379" s="925"/>
      <c r="K379" s="925"/>
      <c r="L379" s="925"/>
      <c r="M379" s="925"/>
      <c r="N379" s="925"/>
    </row>
    <row customFormat="1" ht="13.2" r="380" s="297" spans="3:14" x14ac:dyDescent="0.25">
      <c r="C380" s="1255"/>
      <c r="H380" s="925"/>
      <c r="I380" s="925"/>
      <c r="J380" s="925"/>
      <c r="K380" s="925"/>
      <c r="L380" s="925"/>
      <c r="M380" s="925"/>
      <c r="N380" s="925"/>
    </row>
    <row customFormat="1" ht="13.2" r="381" s="297" spans="3:14" x14ac:dyDescent="0.25">
      <c r="C381" s="1255"/>
      <c r="H381" s="925"/>
      <c r="I381" s="925"/>
      <c r="J381" s="925"/>
      <c r="K381" s="925"/>
      <c r="L381" s="925"/>
      <c r="M381" s="925"/>
      <c r="N381" s="925"/>
    </row>
    <row customFormat="1" ht="13.2" r="382" s="297" spans="3:14" x14ac:dyDescent="0.25">
      <c r="C382" s="1255"/>
      <c r="H382" s="925"/>
      <c r="I382" s="925"/>
      <c r="J382" s="925"/>
      <c r="K382" s="925"/>
      <c r="L382" s="925"/>
      <c r="M382" s="925"/>
      <c r="N382" s="925"/>
    </row>
    <row customFormat="1" ht="13.2" r="383" s="297" spans="3:14" x14ac:dyDescent="0.25">
      <c r="C383" s="1255"/>
      <c r="H383" s="925"/>
      <c r="I383" s="925"/>
      <c r="J383" s="925"/>
      <c r="K383" s="925"/>
      <c r="L383" s="925"/>
      <c r="M383" s="925"/>
      <c r="N383" s="925"/>
    </row>
    <row customFormat="1" ht="13.2" r="384" s="297" spans="3:14" x14ac:dyDescent="0.25">
      <c r="C384" s="1255"/>
      <c r="H384" s="925"/>
      <c r="I384" s="925"/>
      <c r="J384" s="925"/>
      <c r="K384" s="925"/>
      <c r="L384" s="925"/>
      <c r="M384" s="925"/>
      <c r="N384" s="925"/>
    </row>
    <row customFormat="1" ht="13.2" r="385" s="297" spans="3:14" x14ac:dyDescent="0.25">
      <c r="C385" s="1255"/>
      <c r="H385" s="925"/>
      <c r="I385" s="925"/>
      <c r="J385" s="925"/>
      <c r="K385" s="925"/>
      <c r="L385" s="925"/>
      <c r="M385" s="925"/>
      <c r="N385" s="925"/>
    </row>
    <row customFormat="1" ht="13.2" r="386" s="297" spans="3:14" x14ac:dyDescent="0.25">
      <c r="C386" s="1255"/>
      <c r="H386" s="925"/>
      <c r="I386" s="925"/>
      <c r="J386" s="925"/>
      <c r="K386" s="925"/>
      <c r="L386" s="925"/>
      <c r="M386" s="925"/>
      <c r="N386" s="925"/>
    </row>
    <row customFormat="1" ht="13.2" r="387" s="297" spans="3:14" x14ac:dyDescent="0.25">
      <c r="C387" s="1255"/>
      <c r="H387" s="925"/>
      <c r="I387" s="925"/>
      <c r="J387" s="925"/>
      <c r="K387" s="925"/>
      <c r="L387" s="925"/>
      <c r="M387" s="925"/>
      <c r="N387" s="925"/>
    </row>
    <row customFormat="1" ht="13.2" r="388" s="297" spans="3:14" x14ac:dyDescent="0.25">
      <c r="C388" s="1255"/>
      <c r="H388" s="925"/>
      <c r="I388" s="925"/>
      <c r="J388" s="925"/>
      <c r="K388" s="925"/>
      <c r="L388" s="925"/>
      <c r="M388" s="925"/>
      <c r="N388" s="925"/>
    </row>
    <row customFormat="1" ht="13.2" r="389" s="297" spans="3:14" x14ac:dyDescent="0.25">
      <c r="C389" s="1255"/>
      <c r="H389" s="925"/>
      <c r="I389" s="925"/>
      <c r="J389" s="925"/>
      <c r="K389" s="925"/>
      <c r="L389" s="925"/>
      <c r="M389" s="925"/>
      <c r="N389" s="925"/>
    </row>
    <row customFormat="1" ht="13.2" r="390" s="297" spans="3:14" x14ac:dyDescent="0.25">
      <c r="C390" s="1255"/>
      <c r="H390" s="925"/>
      <c r="I390" s="925"/>
      <c r="J390" s="925"/>
      <c r="K390" s="925"/>
      <c r="L390" s="925"/>
      <c r="M390" s="925"/>
      <c r="N390" s="925"/>
    </row>
    <row customFormat="1" ht="13.2" r="391" s="297" spans="3:14" x14ac:dyDescent="0.25">
      <c r="C391" s="1255"/>
      <c r="H391" s="925"/>
      <c r="I391" s="925"/>
      <c r="J391" s="925"/>
      <c r="K391" s="925"/>
      <c r="L391" s="925"/>
      <c r="M391" s="925"/>
      <c r="N391" s="925"/>
    </row>
    <row customFormat="1" ht="13.2" r="392" s="297" spans="3:14" x14ac:dyDescent="0.25">
      <c r="C392" s="1255"/>
      <c r="H392" s="925"/>
      <c r="I392" s="925"/>
      <c r="J392" s="925"/>
      <c r="K392" s="925"/>
      <c r="L392" s="925"/>
      <c r="M392" s="925"/>
      <c r="N392" s="925"/>
    </row>
  </sheetData>
  <sheetProtection algorithmName="SHA-512" hashValue="Bn3kQbsbQSx204I4YLlo1+gvkkc34t8TpzoJtHHwYTFK3Jya/T9fPnKWLDNbgroyCBXAffv5ExfcfemcqNzd9w==" objects="1" saltValue="z2jqcTd5Nwhdw7yH6xc60Q==" scenarios="1" sheet="1" spinCount="100000"/>
  <mergeCells count="2">
    <mergeCell ref="C165:N165"/>
    <mergeCell ref="C167:P167"/>
  </mergeCells>
  <phoneticPr fontId="0" type="noConversion"/>
  <printOptions horizontalCentered="1"/>
  <pageMargins bottom="1" footer="0.5" header="0.5" left="0.17" right="0.16" top="0.53"/>
  <pageSetup fitToHeight="4" orientation="landscape" r:id="rId1" scale="59"/>
  <headerFooter alignWithMargins="0">
    <oddFooter><![CDATA[&LHawai'i DOH
Summer 2016 (rev Nov 2016)&C&8Page &P of &N&R&A]]></oddFooter>
  </headerFooter>
  <rowBreaks count="1" manualBreakCount="1">
    <brk id="157" man="1" max="16383"/>
  </rowBreaks>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D22"/>
  <sheetViews>
    <sheetView workbookViewId="0" zoomScaleNormal="100">
      <selection activeCell="B7" sqref="B7"/>
    </sheetView>
  </sheetViews>
  <sheetFormatPr defaultRowHeight="13.2" x14ac:dyDescent="0.25"/>
  <cols>
    <col min="1" max="1" customWidth="true" width="30.109375" collapsed="false"/>
    <col min="2" max="2" customWidth="true" style="49" width="25.88671875" collapsed="false"/>
    <col min="3" max="3" customWidth="true" style="49" width="14.0" collapsed="false"/>
  </cols>
  <sheetData>
    <row ht="31.2" r="1" spans="1:3" x14ac:dyDescent="0.3">
      <c r="A1" s="33" t="s">
        <v>726</v>
      </c>
      <c r="B1" s="34"/>
      <c r="C1" s="34"/>
    </row>
    <row ht="13.8" r="2" spans="1:3" thickBot="1" x14ac:dyDescent="0.3">
      <c r="A2" s="34"/>
      <c r="B2" s="34"/>
      <c r="C2" s="34"/>
    </row>
    <row customHeight="1" ht="51" r="3" spans="1:3" thickTop="1" x14ac:dyDescent="0.25">
      <c r="A3" s="35" t="s">
        <v>792</v>
      </c>
      <c r="B3" s="36" t="s">
        <v>793</v>
      </c>
      <c r="C3" s="37" t="s">
        <v>727</v>
      </c>
    </row>
    <row customHeight="1" ht="26.1" r="4" spans="1:3" x14ac:dyDescent="0.25">
      <c r="A4" s="1695" t="s">
        <v>794</v>
      </c>
      <c r="B4" s="1696"/>
      <c r="C4" s="1697"/>
    </row>
    <row ht="52.8" r="5" spans="1:3" x14ac:dyDescent="0.25">
      <c r="A5" s="1690" t="s">
        <v>404</v>
      </c>
      <c r="B5" s="38" t="s">
        <v>234</v>
      </c>
      <c r="C5" s="39">
        <v>100</v>
      </c>
    </row>
    <row ht="39.6" r="6" spans="1:3" x14ac:dyDescent="0.25">
      <c r="A6" s="1691"/>
      <c r="B6" s="38" t="s">
        <v>5</v>
      </c>
      <c r="C6" s="39">
        <v>500</v>
      </c>
    </row>
    <row ht="26.4" r="7" spans="1:3" x14ac:dyDescent="0.25">
      <c r="A7" s="1692"/>
      <c r="B7" s="38" t="s">
        <v>369</v>
      </c>
      <c r="C7" s="39">
        <v>1000</v>
      </c>
    </row>
    <row ht="52.8" r="8" spans="1:3" x14ac:dyDescent="0.25">
      <c r="A8" s="1690" t="s">
        <v>405</v>
      </c>
      <c r="B8" s="38" t="s">
        <v>234</v>
      </c>
      <c r="C8" s="39">
        <v>500</v>
      </c>
    </row>
    <row ht="39.6" r="9" spans="1:3" x14ac:dyDescent="0.25">
      <c r="A9" s="1693"/>
      <c r="B9" s="38" t="s">
        <v>5</v>
      </c>
      <c r="C9" s="39">
        <v>1000</v>
      </c>
    </row>
    <row ht="26.4" r="10" spans="1:3" x14ac:dyDescent="0.25">
      <c r="A10" s="1694"/>
      <c r="B10" s="38" t="s">
        <v>369</v>
      </c>
      <c r="C10" s="39">
        <v>2500</v>
      </c>
    </row>
    <row customHeight="1" ht="26.1" r="11" spans="1:3" x14ac:dyDescent="0.25">
      <c r="A11" s="1698" t="s">
        <v>370</v>
      </c>
      <c r="B11" s="1449"/>
      <c r="C11" s="1445"/>
    </row>
    <row ht="52.8" r="12" spans="1:3" x14ac:dyDescent="0.25">
      <c r="A12" s="1690" t="s">
        <v>404</v>
      </c>
      <c r="B12" s="38" t="s">
        <v>234</v>
      </c>
      <c r="C12" s="39">
        <v>500</v>
      </c>
    </row>
    <row ht="39.6" r="13" spans="1:3" x14ac:dyDescent="0.25">
      <c r="A13" s="1691"/>
      <c r="B13" s="38" t="s">
        <v>5</v>
      </c>
      <c r="C13" s="39">
        <v>1000</v>
      </c>
    </row>
    <row ht="26.4" r="14" spans="1:3" x14ac:dyDescent="0.25">
      <c r="A14" s="1692"/>
      <c r="B14" s="38" t="s">
        <v>369</v>
      </c>
      <c r="C14" s="39">
        <v>2500</v>
      </c>
    </row>
    <row ht="52.8" r="15" spans="1:3" x14ac:dyDescent="0.25">
      <c r="A15" s="1690" t="s">
        <v>405</v>
      </c>
      <c r="B15" s="38" t="s">
        <v>234</v>
      </c>
      <c r="C15" s="39">
        <v>1000</v>
      </c>
    </row>
    <row ht="39.6" r="16" spans="1:3" x14ac:dyDescent="0.25">
      <c r="A16" s="1693"/>
      <c r="B16" s="38" t="s">
        <v>5</v>
      </c>
      <c r="C16" s="39">
        <v>2500</v>
      </c>
    </row>
    <row ht="27" r="17" spans="1:3" thickBot="1" x14ac:dyDescent="0.3">
      <c r="A17" s="1694"/>
      <c r="B17" s="40" t="s">
        <v>369</v>
      </c>
      <c r="C17" s="41">
        <v>5000</v>
      </c>
    </row>
    <row ht="13.8" r="18" spans="1:3" thickTop="1" x14ac:dyDescent="0.25">
      <c r="A18" s="42"/>
      <c r="B18" s="43"/>
      <c r="C18" s="44"/>
    </row>
    <row r="19" spans="1:3" x14ac:dyDescent="0.25">
      <c r="A19" s="20" t="s">
        <v>387</v>
      </c>
      <c r="B19" s="45"/>
      <c r="C19" s="46"/>
    </row>
    <row ht="13.8" r="20" spans="1:3" thickBot="1" x14ac:dyDescent="0.3">
      <c r="A20" s="22" t="s">
        <v>847</v>
      </c>
      <c r="B20" s="47"/>
      <c r="C20" s="48"/>
    </row>
    <row ht="13.8" r="21" spans="1:3" thickTop="1" x14ac:dyDescent="0.25">
      <c r="A21" s="5"/>
    </row>
    <row r="22" spans="1:3" x14ac:dyDescent="0.25">
      <c r="A22" s="5"/>
    </row>
  </sheetData>
  <sheetProtection algorithmName="SHA-512" hashValue="1BS/Qnjdlb/l9xdlouArGc6cswGnIm7DSZ+8uU3SljnpUDr/qMwbFl0rTcd5Wiw+t9WO/ygK9t2Pbv5Jbync9Q==" objects="1" saltValue="WWqg7bNDSlVAeqo+ehX2rA==" scenarios="1" sheet="1" spinCount="100000"/>
  <mergeCells count="6">
    <mergeCell ref="A12:A14"/>
    <mergeCell ref="A15:A17"/>
    <mergeCell ref="A4:C4"/>
    <mergeCell ref="A11:C11"/>
    <mergeCell ref="A5:A7"/>
    <mergeCell ref="A8:A10"/>
  </mergeCells>
  <phoneticPr fontId="0" type="noConversion"/>
  <printOptions horizontalCentered="1"/>
  <pageMargins bottom="1" footer="0.5" header="0.5" left="0.17" right="0.16" top="0.53"/>
  <pageSetup orientation="portrait" r:id="rId1"/>
  <headerFooter alignWithMargins="0">
    <oddFooter><![CDATA[&LHawai'i DOH
Summer 2016&C&8Page &P of &N&R&A]]></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09375" defaultRowHeight="15.6" x14ac:dyDescent="0.3"/>
  <cols>
    <col min="1" max="1" customWidth="true" style="90" width="1.33203125" collapsed="false"/>
    <col min="2" max="2" customWidth="true" style="90" width="1.109375" collapsed="false"/>
    <col min="3" max="3" customWidth="true" style="90" width="1.5546875" collapsed="false"/>
    <col min="4" max="4" customWidth="true" style="90" width="15.88671875" collapsed="false"/>
    <col min="5" max="5" customWidth="true" style="90" width="1.44140625" collapsed="false"/>
    <col min="6" max="6" customWidth="true" style="143" width="14.44140625" collapsed="false"/>
    <col min="7" max="7" customWidth="true" style="143" width="2.44140625" collapsed="false"/>
    <col min="8" max="8" customWidth="true" style="90" width="2.5546875" collapsed="false"/>
    <col min="9" max="9" customWidth="true" style="90" width="0.6640625" collapsed="false"/>
    <col min="10" max="10" customWidth="true" style="143" width="15.5546875" collapsed="false"/>
    <col min="11" max="11" customWidth="true" style="90" width="9.88671875" collapsed="false"/>
    <col min="12" max="12" customWidth="true" style="90" width="13.6640625" collapsed="false"/>
    <col min="13" max="13" customWidth="true" style="90" width="0.6640625" collapsed="false"/>
    <col min="14" max="14" customWidth="true" style="90" width="2.88671875" collapsed="false"/>
    <col min="15" max="15" customWidth="true" style="90" width="19.6640625" collapsed="false"/>
    <col min="16" max="16" customWidth="true" style="90" width="0.88671875" collapsed="false"/>
    <col min="17" max="17" customWidth="true" style="90" width="8.88671875" collapsed="false"/>
    <col min="18" max="20" width="9.0" collapsed="false"/>
    <col min="21" max="21" customWidth="true" style="95" width="25.109375" collapsed="false"/>
    <col min="22" max="22" customWidth="true" style="95" width="20.6640625" collapsed="false"/>
    <col min="23" max="16384" style="90" width="9.109375" collapsed="false"/>
  </cols>
  <sheetData>
    <row customHeight="1" ht="47.25" r="1" spans="2:21" x14ac:dyDescent="0.3">
      <c r="D1" s="1494" t="s">
        <v>616</v>
      </c>
      <c r="E1" s="1494"/>
      <c r="F1" s="1418"/>
      <c r="G1" s="1418"/>
      <c r="H1" s="1418"/>
      <c r="I1" s="1418"/>
      <c r="J1" s="1418"/>
      <c r="K1" s="1418"/>
      <c r="L1" s="1418"/>
      <c r="M1" s="1418"/>
      <c r="N1" s="1418"/>
      <c r="O1" s="1418"/>
    </row>
    <row customHeight="1" ht="41.25" r="2" spans="2:21" x14ac:dyDescent="0.3">
      <c r="D2" s="1415" t="s">
        <v>1434</v>
      </c>
      <c r="E2" s="1415"/>
      <c r="F2" s="1493"/>
      <c r="G2" s="1493"/>
      <c r="H2" s="1493"/>
      <c r="I2" s="1493"/>
      <c r="J2" s="1493"/>
      <c r="K2" s="1493"/>
      <c r="L2" s="1493"/>
      <c r="M2" s="1493"/>
      <c r="N2" s="1493"/>
      <c r="O2" s="1493"/>
    </row>
    <row ht="17.399999999999999" r="3" spans="2:21" x14ac:dyDescent="0.3">
      <c r="B3" s="1515" t="e">
        <f>'2. EAL Surfer - Tier 1 EALs'!H3</f>
        <v>#N/A</v>
      </c>
      <c r="C3" s="1516"/>
      <c r="D3" s="1516"/>
      <c r="E3" s="1516"/>
      <c r="F3" s="1516"/>
      <c r="G3" s="1516"/>
      <c r="H3" s="1516"/>
      <c r="I3" s="1516"/>
      <c r="J3" s="1516"/>
      <c r="K3" s="1516"/>
      <c r="L3" s="1516"/>
      <c r="M3" s="1516"/>
      <c r="N3" s="1516"/>
      <c r="O3" s="1516"/>
      <c r="P3" s="1516"/>
    </row>
    <row customHeight="1" ht="6" r="4" spans="2:21" thickBot="1" x14ac:dyDescent="0.35"/>
    <row customHeight="1" ht="5.25" r="5" spans="2:21" thickBot="1" thickTop="1" x14ac:dyDescent="0.35">
      <c r="B5" s="200"/>
      <c r="C5" s="201"/>
      <c r="D5" s="202"/>
      <c r="E5" s="202"/>
      <c r="F5" s="203"/>
      <c r="G5" s="203"/>
      <c r="H5" s="201"/>
      <c r="I5" s="201"/>
      <c r="J5" s="204"/>
      <c r="K5" s="204"/>
      <c r="L5" s="204"/>
      <c r="M5" s="204"/>
      <c r="N5" s="201"/>
      <c r="O5" s="201"/>
      <c r="P5" s="205"/>
      <c r="Q5" s="96"/>
    </row>
    <row customHeight="1" ht="43.5" r="6" spans="2:21" thickTop="1" x14ac:dyDescent="0.3">
      <c r="B6" s="111"/>
      <c r="C6" s="1507" t="e">
        <f>IF(AND('2. EAL Surfer - Tier 1 EALs'!D22=0,'2. EAL Surfer - Tier 1 EALs'!D24=0),"",IF(OR(K14&lt;'2. EAL Surfer - Tier 1 EALs'!D22,K21&lt;'2. EAL Surfer - Tier 1 EALs'!D24),"EALs Exceeded ('X').
Further evaluation of identified hazards recommended.","No EALs exceeded."))</f>
        <v>#N/A</v>
      </c>
      <c r="D6" s="1508"/>
      <c r="E6" s="1508"/>
      <c r="F6" s="1508"/>
      <c r="G6" s="1508"/>
      <c r="H6" s="229" t="e">
        <f>IF('2. EAL Surfer - Tier 1 EALs'!D22&gt;J7,"X","")</f>
        <v>#N/A</v>
      </c>
      <c r="I6" s="206"/>
      <c r="J6" s="226" t="s">
        <v>282</v>
      </c>
      <c r="K6" s="207"/>
      <c r="L6" s="218" t="s">
        <v>41</v>
      </c>
      <c r="M6" s="208"/>
      <c r="N6" s="209" t="e">
        <f>IF('2. EAL Surfer - Tier 1 EALs'!D22&gt;O7,"X","")</f>
        <v>#N/A</v>
      </c>
      <c r="O6" s="226" t="s">
        <v>335</v>
      </c>
      <c r="P6" s="210"/>
      <c r="Q6" s="96"/>
    </row>
    <row customHeight="1" ht="13.5" r="7" spans="2:21" thickBot="1" x14ac:dyDescent="0.35">
      <c r="B7" s="111"/>
      <c r="C7" s="1508"/>
      <c r="D7" s="1508"/>
      <c r="E7" s="1508"/>
      <c r="F7" s="1508"/>
      <c r="G7" s="1508"/>
      <c r="H7" s="228"/>
      <c r="I7" s="206"/>
      <c r="J7" s="227" t="e">
        <f>'Surfer Compiler HDOH'!C22</f>
        <v>#N/A</v>
      </c>
      <c r="K7" s="206"/>
      <c r="L7" s="219" t="e">
        <f>'Surfer Compiler HDOH'!C95</f>
        <v>#N/A</v>
      </c>
      <c r="M7" s="211"/>
      <c r="N7" s="206"/>
      <c r="O7" s="227" t="e">
        <f>'Surfer Compiler HDOH'!C50</f>
        <v>#N/A</v>
      </c>
      <c r="P7" s="210"/>
      <c r="Q7" s="96"/>
    </row>
    <row customHeight="1" ht="8.25" r="8" spans="2:21" thickBot="1" thickTop="1" x14ac:dyDescent="0.35">
      <c r="B8" s="111"/>
      <c r="C8" s="96"/>
      <c r="D8" s="212"/>
      <c r="E8" s="212"/>
      <c r="F8" s="206"/>
      <c r="G8" s="206"/>
      <c r="H8" s="206"/>
      <c r="I8" s="206"/>
      <c r="J8" s="213"/>
      <c r="K8" s="206"/>
      <c r="L8" s="206"/>
      <c r="M8" s="206"/>
      <c r="N8" s="206"/>
      <c r="O8" s="213"/>
      <c r="P8" s="210"/>
      <c r="Q8" s="96"/>
    </row>
    <row customHeight="1" ht="28.5" r="9" spans="2:21" thickTop="1" x14ac:dyDescent="0.3">
      <c r="B9" s="111"/>
      <c r="C9" s="96"/>
      <c r="D9" s="215"/>
      <c r="E9" s="214" t="e">
        <f>IF('2. EAL Surfer - Tier 1 EALs'!D22&gt;F10,"X","")</f>
        <v>#N/A</v>
      </c>
      <c r="F9" s="226" t="s">
        <v>283</v>
      </c>
      <c r="G9" s="215"/>
      <c r="H9" s="206"/>
      <c r="I9" s="206"/>
      <c r="J9" s="206"/>
      <c r="K9" s="206"/>
      <c r="L9" s="1495" t="s">
        <v>284</v>
      </c>
      <c r="M9" s="216"/>
      <c r="N9" s="209" t="e">
        <f>IF('2. EAL Surfer - Tier 1 EALs'!D22&gt;O10,"X","")</f>
        <v>#N/A</v>
      </c>
      <c r="O9" s="226" t="s">
        <v>647</v>
      </c>
      <c r="P9" s="210"/>
      <c r="Q9" s="96"/>
    </row>
    <row customHeight="1" ht="13.5" r="10" spans="2:21" thickBot="1" x14ac:dyDescent="0.35">
      <c r="B10" s="111"/>
      <c r="C10" s="96"/>
      <c r="D10" s="427"/>
      <c r="E10" s="212"/>
      <c r="F10" s="227" t="e">
        <f>'Surfer Compiler HDOH'!C23</f>
        <v>#N/A</v>
      </c>
      <c r="G10" s="211"/>
      <c r="H10" s="206"/>
      <c r="I10" s="206"/>
      <c r="J10" s="206"/>
      <c r="K10" s="206"/>
      <c r="L10" s="1496"/>
      <c r="M10" s="217"/>
      <c r="N10" s="206"/>
      <c r="O10" s="227" t="e">
        <f>'Surfer Compiler HDOH'!C46</f>
        <v>#N/A</v>
      </c>
      <c r="P10" s="210"/>
      <c r="Q10" s="96"/>
    </row>
    <row customHeight="1" ht="4.5" r="11" spans="2:21" thickBot="1" thickTop="1" x14ac:dyDescent="0.35">
      <c r="B11" s="111"/>
      <c r="C11" s="96"/>
      <c r="D11" s="213"/>
      <c r="E11" s="213"/>
      <c r="F11" s="206"/>
      <c r="G11" s="206"/>
      <c r="H11" s="206"/>
      <c r="I11" s="206"/>
      <c r="J11" s="206"/>
      <c r="K11" s="206"/>
      <c r="L11" s="206"/>
      <c r="M11" s="206"/>
      <c r="N11" s="206"/>
      <c r="O11" s="213"/>
      <c r="P11" s="210"/>
      <c r="Q11" s="96"/>
    </row>
    <row customHeight="1" ht="11.25" r="12" spans="2:21" thickTop="1" x14ac:dyDescent="0.3">
      <c r="B12" s="1512" t="e">
        <f>IF('2. EAL Surfer - Tier 1 EALs'!D22="-","",IF('2. EAL Surfer - Tier 1 EALs'!D22&gt;'Surfer Compiler HDOH'!C70,"X",""))</f>
        <v>#N/A</v>
      </c>
      <c r="C12" s="1513"/>
      <c r="D12" s="1510" t="str">
        <f>IF(VLOOKUP('2. EAL Surfer - Tier 1 EALs'!C16,'2. EAL Surfer - Tier 1 EALs'!O33:X186,10)=2,"Soil Background:","")</f>
        <v>Soil Background:</v>
      </c>
      <c r="E12" s="1511"/>
      <c r="F12" s="1509" t="e">
        <f>IF(VLOOKUP('2. EAL Surfer - Tier 1 EALs'!C16,'2. EAL Surfer - Tier 1 EALs'!O33:X186,10)=2,IF('Surfer Compiler HDOH'!C24="-","?",'Surfer Compiler HDOH'!C24),"")</f>
        <v>#N/A</v>
      </c>
      <c r="G12" s="223"/>
      <c r="H12" s="1497" t="s">
        <v>42</v>
      </c>
      <c r="I12" s="1498"/>
      <c r="J12" s="1498"/>
      <c r="K12" s="1499"/>
      <c r="L12" s="222"/>
      <c r="M12" s="265"/>
      <c r="N12" s="1503" t="s">
        <v>1217</v>
      </c>
      <c r="O12" s="1504"/>
      <c r="P12" s="224"/>
      <c r="Q12" s="96"/>
    </row>
    <row customHeight="1" ht="8.25" r="13" spans="2:21" x14ac:dyDescent="0.3">
      <c r="B13" s="1514"/>
      <c r="C13" s="1513"/>
      <c r="D13" s="1511"/>
      <c r="E13" s="1511"/>
      <c r="F13" s="1509"/>
      <c r="G13" s="223"/>
      <c r="H13" s="1500"/>
      <c r="I13" s="1501"/>
      <c r="J13" s="1501"/>
      <c r="K13" s="1502"/>
      <c r="L13" s="1549" t="e">
        <f>IF('2. EAL Surfer - Tier 1 EALs'!D26&gt;N14,"X","")</f>
        <v>#N/A</v>
      </c>
      <c r="M13" s="222"/>
      <c r="N13" s="1505"/>
      <c r="O13" s="1506"/>
      <c r="P13" s="224"/>
      <c r="Q13" s="96"/>
    </row>
    <row customHeight="1" ht="15.75" r="14" spans="2:21" thickBot="1" x14ac:dyDescent="0.35">
      <c r="B14" s="220"/>
      <c r="C14" s="221"/>
      <c r="D14" s="1539" t="str">
        <f>IF(OR('2. EAL Surfer - Tier 1 EALs'!D22&gt;0,'2. EAL Surfer - Tier 1 EALs'!D24&gt;0),"Input Site Concentrations","")</f>
        <v>Input Site Concentrations</v>
      </c>
      <c r="E14" s="1539"/>
      <c r="F14" s="1540"/>
      <c r="G14" s="223"/>
      <c r="H14" s="1519" t="s">
        <v>289</v>
      </c>
      <c r="I14" s="1520"/>
      <c r="J14" s="1520"/>
      <c r="K14" s="661" t="e">
        <f>'Surfer Compiler HDOH'!C71</f>
        <v>#N/A</v>
      </c>
      <c r="L14" s="1550"/>
      <c r="M14" s="121"/>
      <c r="N14" s="1537" t="e">
        <f>'Surfer Compiler HDOH'!C99</f>
        <v>#N/A</v>
      </c>
      <c r="O14" s="1538"/>
      <c r="P14" s="224"/>
      <c r="Q14" s="96"/>
    </row>
    <row customHeight="1" ht="6" r="15" spans="2:21" thickBot="1" thickTop="1" x14ac:dyDescent="0.35">
      <c r="B15" s="220"/>
      <c r="C15" s="221"/>
      <c r="D15" s="1540"/>
      <c r="E15" s="1540"/>
      <c r="F15" s="1540"/>
      <c r="G15" s="223"/>
      <c r="H15" s="222"/>
      <c r="I15" s="222"/>
      <c r="J15" s="223"/>
      <c r="K15" s="222"/>
      <c r="L15" s="1550"/>
      <c r="M15" s="222"/>
      <c r="N15" s="222"/>
      <c r="O15" s="222"/>
      <c r="P15" s="224"/>
      <c r="Q15" s="96"/>
    </row>
    <row customHeight="1" ht="14.25" r="16" spans="2:21" thickTop="1" x14ac:dyDescent="0.3">
      <c r="B16" s="220"/>
      <c r="C16" s="221"/>
      <c r="D16" s="265" t="str">
        <f>IF('2. EAL Surfer - Tier 1 EALs'!D22&gt;0,"Soil (mg/kg):","")</f>
        <v>Soil (mg/kg):</v>
      </c>
      <c r="E16" s="266"/>
      <c r="F16" s="267" t="n">
        <f>IF('2. EAL Surfer - Tier 1 EALs'!D22&gt;0,'2. EAL Surfer - Tier 1 EALs'!D22,"")</f>
        <v>10.0</v>
      </c>
      <c r="G16" s="1551" t="e">
        <f>IF('2. EAL Surfer - Tier 1 EALs'!D22&gt;H17,"X","")</f>
        <v>#N/A</v>
      </c>
      <c r="H16" s="1541" t="s">
        <v>285</v>
      </c>
      <c r="I16" s="1542"/>
      <c r="J16" s="1543"/>
      <c r="K16" s="1544"/>
      <c r="L16" s="222"/>
      <c r="M16" s="222"/>
      <c r="N16" s="222"/>
      <c r="O16" s="222"/>
      <c r="P16" s="224"/>
      <c r="Q16" s="96"/>
      <c r="U16" s="124"/>
    </row>
    <row customHeight="1" ht="13.5" r="17" spans="2:21" thickBot="1" x14ac:dyDescent="0.35">
      <c r="B17" s="220"/>
      <c r="C17" s="221"/>
      <c r="D17" s="265" t="str">
        <f>IF('2. EAL Surfer - Tier 1 EALs'!D24&gt;0,"Groundwater (ug/L):","")</f>
        <v>Groundwater (ug/L):</v>
      </c>
      <c r="E17" s="266"/>
      <c r="F17" s="267" t="n">
        <f>IF('2. EAL Surfer - Tier 1 EALs'!D24&gt;0,'2. EAL Surfer - Tier 1 EALs'!D24,"")</f>
        <v>5300.0</v>
      </c>
      <c r="G17" s="1552"/>
      <c r="H17" s="1521" t="e">
        <f>'Surfer Compiler HDOH'!C21</f>
        <v>#N/A</v>
      </c>
      <c r="I17" s="1522"/>
      <c r="J17" s="1523"/>
      <c r="K17" s="1524"/>
      <c r="L17" s="222"/>
      <c r="M17" s="222"/>
      <c r="N17" s="222"/>
      <c r="O17" s="222"/>
      <c r="P17" s="224"/>
      <c r="Q17" s="96"/>
      <c r="U17" s="126"/>
    </row>
    <row customHeight="1" ht="12.75" r="18" spans="2:21" thickBot="1" thickTop="1" x14ac:dyDescent="0.35">
      <c r="B18" s="220"/>
      <c r="C18" s="221"/>
      <c r="D18" s="265" t="str">
        <f>IF('2. EAL Surfer - Tier 1 EALs'!D26&gt;0,"Soil Gas (ug/m3):","")</f>
        <v>Soil Gas (ug/m3):</v>
      </c>
      <c r="E18" s="266"/>
      <c r="F18" s="267" t="n">
        <f>IF('2. EAL Surfer - Tier 1 EALs'!D26&gt;0,'2. EAL Surfer - Tier 1 EALs'!D26,"")</f>
        <v>250000.0</v>
      </c>
      <c r="G18" s="223"/>
      <c r="H18" s="222"/>
      <c r="I18" s="222"/>
      <c r="J18" s="223"/>
      <c r="K18" s="222"/>
      <c r="L18" s="222"/>
      <c r="M18" s="222"/>
      <c r="N18" s="222"/>
      <c r="O18" s="222"/>
      <c r="P18" s="224"/>
      <c r="Q18" s="96"/>
      <c r="U18" s="125"/>
    </row>
    <row customHeight="1" ht="5.25" r="19" spans="2:21" thickBot="1" thickTop="1" x14ac:dyDescent="0.35">
      <c r="B19" s="128"/>
      <c r="C19" s="129"/>
      <c r="D19" s="130"/>
      <c r="E19" s="130"/>
      <c r="F19" s="131"/>
      <c r="G19" s="131"/>
      <c r="H19" s="1497" t="s">
        <v>43</v>
      </c>
      <c r="I19" s="1525"/>
      <c r="J19" s="1525"/>
      <c r="K19" s="1526"/>
      <c r="L19" s="130"/>
      <c r="M19" s="130"/>
      <c r="N19" s="130"/>
      <c r="O19" s="130"/>
      <c r="P19" s="132"/>
      <c r="Q19" s="96"/>
    </row>
    <row customHeight="1" ht="45" r="20" spans="2:21" thickTop="1" x14ac:dyDescent="0.3">
      <c r="B20" s="1545" t="e">
        <f>IF('2. EAL Surfer - Tier 1 EALs'!D24&gt;D21,"X","")</f>
        <v>#N/A</v>
      </c>
      <c r="C20" s="1546"/>
      <c r="D20" s="133" t="s">
        <v>40</v>
      </c>
      <c r="E20" s="424"/>
      <c r="F20" s="1547"/>
      <c r="G20" s="1547"/>
      <c r="H20" s="1527"/>
      <c r="I20" s="1528"/>
      <c r="J20" s="1528"/>
      <c r="K20" s="1529"/>
      <c r="L20" s="130"/>
      <c r="M20" s="130"/>
      <c r="N20" s="134" t="e">
        <f>IF('2. EAL Surfer - Tier 1 EALs'!D24&gt;O21,"X","")</f>
        <v>#N/A</v>
      </c>
      <c r="O20" s="133" t="s">
        <v>335</v>
      </c>
      <c r="P20" s="132"/>
      <c r="Q20" s="96"/>
    </row>
    <row customHeight="1" ht="13.5" r="21" spans="2:21" thickBot="1" x14ac:dyDescent="0.35">
      <c r="B21" s="1545"/>
      <c r="C21" s="1546"/>
      <c r="D21" s="135" t="e">
        <f>'Surfer Compiler HDOH'!C83</f>
        <v>#N/A</v>
      </c>
      <c r="E21" s="425"/>
      <c r="F21" s="1547"/>
      <c r="G21" s="1547"/>
      <c r="H21" s="1519" t="s">
        <v>778</v>
      </c>
      <c r="I21" s="1548"/>
      <c r="J21" s="1548"/>
      <c r="K21" s="661" t="e">
        <f>'Surfer Compiler HDOH'!C38</f>
        <v>#N/A</v>
      </c>
      <c r="L21" s="130"/>
      <c r="M21" s="130"/>
      <c r="N21" s="130"/>
      <c r="O21" s="135" t="e">
        <f>'Surfer Compiler HDOH'!C35</f>
        <v>#N/A</v>
      </c>
      <c r="P21" s="132"/>
      <c r="Q21" s="96"/>
    </row>
    <row customHeight="1" ht="8.25" r="22" spans="2:21" thickBot="1" thickTop="1" x14ac:dyDescent="0.35">
      <c r="B22" s="128"/>
      <c r="C22" s="129"/>
      <c r="D22" s="130"/>
      <c r="E22" s="130"/>
      <c r="F22" s="131"/>
      <c r="G22" s="131"/>
      <c r="H22" s="130"/>
      <c r="I22" s="130"/>
      <c r="J22" s="131"/>
      <c r="K22" s="130"/>
      <c r="L22" s="130"/>
      <c r="M22" s="130"/>
      <c r="N22" s="130"/>
      <c r="O22" s="130"/>
      <c r="P22" s="132"/>
      <c r="Q22" s="96"/>
    </row>
    <row customHeight="1" ht="35.25" r="23" spans="2:21" thickTop="1" x14ac:dyDescent="0.3">
      <c r="B23" s="128"/>
      <c r="C23" s="129"/>
      <c r="D23" s="130"/>
      <c r="E23" s="130"/>
      <c r="F23" s="133" t="str">
        <f>IF('2. EAL Surfer - Tier 1 EALs'!D5='2. EAL Surfer - Tier 1 EALs'!AE13,"Taste &amp;   Odors","Gross Contamination")</f>
        <v>Gross Contamination</v>
      </c>
      <c r="G23" s="131"/>
      <c r="H23" s="130"/>
      <c r="I23" s="130"/>
      <c r="J23" s="131"/>
      <c r="K23" s="130"/>
      <c r="L23" s="1517" t="s">
        <v>284</v>
      </c>
      <c r="M23" s="130"/>
      <c r="N23" s="130"/>
      <c r="O23" s="133" t="s">
        <v>288</v>
      </c>
      <c r="P23" s="132"/>
      <c r="Q23" s="96"/>
    </row>
    <row customHeight="1" ht="16.5" r="24" spans="2:21" thickBot="1" x14ac:dyDescent="0.35">
      <c r="B24" s="128"/>
      <c r="C24" s="129"/>
      <c r="D24" s="134" t="e">
        <f>IF('2. EAL Surfer - Tier 1 EALs'!D24&gt;F24,"X","")</f>
        <v>#N/A</v>
      </c>
      <c r="E24" s="134"/>
      <c r="F24" s="135" t="e">
        <f>'Surfer Compiler HDOH'!C87</f>
        <v>#N/A</v>
      </c>
      <c r="G24" s="136"/>
      <c r="H24" s="137"/>
      <c r="I24" s="137"/>
      <c r="J24" s="137"/>
      <c r="K24" s="137"/>
      <c r="L24" s="1518"/>
      <c r="M24" s="138"/>
      <c r="N24" s="134" t="e">
        <f>IF('2. EAL Surfer - Tier 1 EALs'!D24&gt;O24,"X","")</f>
        <v>#N/A</v>
      </c>
      <c r="O24" s="135" t="e">
        <f>'Surfer Compiler HDOH'!C34</f>
        <v>#N/A</v>
      </c>
      <c r="P24" s="132"/>
      <c r="Q24" s="96"/>
    </row>
    <row customHeight="1" ht="6" r="25" spans="2:21" thickBot="1" thickTop="1" x14ac:dyDescent="0.35">
      <c r="B25" s="139"/>
      <c r="C25" s="140"/>
      <c r="D25" s="140"/>
      <c r="E25" s="140"/>
      <c r="F25" s="141"/>
      <c r="G25" s="141"/>
      <c r="H25" s="140"/>
      <c r="I25" s="140"/>
      <c r="J25" s="141"/>
      <c r="K25" s="140"/>
      <c r="L25" s="140"/>
      <c r="M25" s="140"/>
      <c r="N25" s="140"/>
      <c r="O25" s="140"/>
      <c r="P25" s="142"/>
      <c r="Q25" s="96"/>
    </row>
    <row customHeight="1" ht="9.75" r="26" spans="2:21" thickBot="1" thickTop="1" x14ac:dyDescent="0.35"/>
    <row customHeight="1" ht="15.75" r="27" spans="2:21" thickBot="1" thickTop="1" x14ac:dyDescent="0.35">
      <c r="B27" s="302"/>
      <c r="C27" s="597"/>
      <c r="D27" s="597"/>
      <c r="E27" s="596"/>
      <c r="F27" s="1486" t="s">
        <v>317</v>
      </c>
      <c r="G27" s="1487"/>
      <c r="H27" s="1487"/>
      <c r="I27" s="1487"/>
      <c r="J27" s="1487"/>
      <c r="K27" s="1487"/>
      <c r="L27" s="1487"/>
      <c r="M27" s="1487"/>
      <c r="N27" s="1488"/>
    </row>
    <row customHeight="1" ht="39.9" r="28" spans="2:21" thickTop="1" x14ac:dyDescent="0.3">
      <c r="B28" s="303"/>
      <c r="C28" s="303"/>
      <c r="D28" s="302"/>
      <c r="E28" s="304"/>
      <c r="F28" s="598"/>
      <c r="H28" s="599"/>
      <c r="I28" s="599"/>
      <c r="J28" s="522" t="s">
        <v>545</v>
      </c>
      <c r="K28" s="1533" t="str">
        <f>'2. EAL Surfer - Tier 1 EALs'!D5</f>
        <v>Unrestricted</v>
      </c>
      <c r="L28" s="1442"/>
      <c r="M28" s="1442"/>
      <c r="N28" s="1466"/>
      <c r="O28" s="586" t="str">
        <f>IF('2. EAL Surfer - Tier 1 EALs'!D5='2. EAL Surfer - Tier 1 EALs'!O14,"Note: Land use restrictions
may apply.","")</f>
        <v/>
      </c>
    </row>
    <row customHeight="1" ht="39.9" r="29" spans="2:21" x14ac:dyDescent="0.3">
      <c r="B29" s="303"/>
      <c r="C29" s="303"/>
      <c r="D29" s="302"/>
      <c r="E29" s="304"/>
      <c r="F29" s="1534" t="s">
        <v>280</v>
      </c>
      <c r="G29" s="1535"/>
      <c r="H29" s="1535"/>
      <c r="I29" s="1535"/>
      <c r="J29" s="1536"/>
      <c r="K29" s="1530" t="str">
        <f>'2. EAL Surfer - Tier 1 EALs'!D7</f>
        <v>Drinking Water Resource</v>
      </c>
      <c r="L29" s="1531"/>
      <c r="M29" s="1468"/>
      <c r="N29" s="1532"/>
    </row>
    <row customHeight="1" ht="24.9" r="30" spans="2:21" thickBot="1" x14ac:dyDescent="0.35">
      <c r="B30" s="303"/>
      <c r="C30" s="303"/>
      <c r="D30" s="302"/>
      <c r="E30" s="304"/>
      <c r="F30" s="1489" t="s">
        <v>930</v>
      </c>
      <c r="G30" s="1490"/>
      <c r="H30" s="1490"/>
      <c r="I30" s="1490"/>
      <c r="J30" s="1490"/>
      <c r="K30" s="1491" t="str">
        <f>'2. EAL Surfer - Tier 1 EALs'!D10</f>
        <v>&gt;150m</v>
      </c>
      <c r="L30" s="1490"/>
      <c r="M30" s="1490"/>
      <c r="N30" s="1492"/>
    </row>
    <row customHeight="1" ht="12.75" r="31" spans="2:21" thickTop="1" x14ac:dyDescent="0.3"/>
    <row customHeight="1" ht="45.75" r="32" spans="2:21" x14ac:dyDescent="0.3">
      <c r="D32" s="1483" t="s">
        <v>1218</v>
      </c>
      <c r="E32" s="1483"/>
      <c r="F32" s="1462"/>
      <c r="G32" s="1462"/>
      <c r="H32" s="1462"/>
      <c r="I32" s="1462"/>
      <c r="J32" s="1462"/>
      <c r="K32" s="1462"/>
      <c r="L32" s="1462"/>
      <c r="M32" s="1462"/>
      <c r="N32" s="1462"/>
      <c r="O32" s="1462"/>
      <c r="P32" s="1418"/>
    </row>
    <row customHeight="1" ht="6.75" r="33" spans="4:17" x14ac:dyDescent="0.3">
      <c r="D33" s="262"/>
      <c r="E33" s="262"/>
      <c r="F33" s="264"/>
      <c r="G33" s="264"/>
      <c r="H33" s="264"/>
      <c r="I33" s="264"/>
      <c r="J33" s="264"/>
      <c r="K33" s="264"/>
      <c r="L33" s="264"/>
      <c r="M33" s="264"/>
      <c r="N33" s="264"/>
      <c r="O33" s="264"/>
      <c r="P33" s="198"/>
    </row>
    <row customHeight="1" ht="15.75" r="34" spans="4:17" x14ac:dyDescent="0.3">
      <c r="D34" s="1483" t="s">
        <v>931</v>
      </c>
      <c r="E34" s="1483"/>
      <c r="F34" s="1485"/>
      <c r="G34" s="1485"/>
      <c r="H34" s="1485"/>
      <c r="I34" s="1485"/>
      <c r="J34" s="1485"/>
      <c r="K34" s="1485"/>
      <c r="L34" s="1485"/>
      <c r="M34" s="1485"/>
      <c r="N34" s="1485"/>
      <c r="O34" s="1485"/>
      <c r="P34" s="1485"/>
      <c r="Q34" s="99"/>
    </row>
    <row customHeight="1" ht="30.75" r="35" spans="4:17" x14ac:dyDescent="0.3">
      <c r="D35" s="1484" t="s">
        <v>1125</v>
      </c>
      <c r="E35" s="1484"/>
      <c r="F35" s="1485"/>
      <c r="G35" s="1485"/>
      <c r="H35" s="1485"/>
      <c r="I35" s="1485"/>
      <c r="J35" s="1485"/>
      <c r="K35" s="1485"/>
      <c r="L35" s="1485"/>
      <c r="M35" s="1485"/>
      <c r="N35" s="1485"/>
      <c r="O35" s="1485"/>
      <c r="P35" s="1485"/>
    </row>
    <row r="36" spans="4:17" x14ac:dyDescent="0.3">
      <c r="D36" s="1417" t="s">
        <v>429</v>
      </c>
      <c r="E36" s="1418"/>
      <c r="F36" s="1418"/>
      <c r="G36" s="1418"/>
      <c r="H36" s="1418"/>
      <c r="I36" s="1418"/>
      <c r="J36" s="1418"/>
      <c r="K36" s="1418"/>
      <c r="L36" s="1418"/>
      <c r="M36" s="1418"/>
      <c r="N36" s="1418"/>
      <c r="O36" s="1418"/>
      <c r="P36" s="1418"/>
    </row>
    <row customHeight="1" ht="32.25" r="37" spans="4:17" x14ac:dyDescent="0.3">
      <c r="D37" s="1417" t="s">
        <v>1133</v>
      </c>
      <c r="E37" s="1418"/>
      <c r="F37" s="1418"/>
      <c r="G37" s="1418"/>
      <c r="H37" s="1418"/>
      <c r="I37" s="1418"/>
      <c r="J37" s="1418"/>
      <c r="K37" s="1418"/>
      <c r="L37" s="1418"/>
      <c r="M37" s="1418"/>
      <c r="N37" s="1418"/>
      <c r="O37" s="1418"/>
      <c r="P37" s="1418"/>
    </row>
  </sheetData>
  <sheetProtection algorithmName="SHA-512" hashValue="335eEkQs2Z/uCZMzqsWv2mL9GnOYqbJ7gOP3RYlVxIGhZ7oSNR9iFdGul0UUbtAdInpBjI45X1IS4pMKQVBPqA==" objects="1" saltValue="gMvxxdhRP0OyA/lWyVv1vw==" scenarios="1" sheet="1" spinCount="100000"/>
  <mergeCells count="33">
    <mergeCell ref="B20:C21"/>
    <mergeCell ref="F20:G21"/>
    <mergeCell ref="H21:J21"/>
    <mergeCell ref="L13:L15"/>
    <mergeCell ref="G16:G17"/>
    <mergeCell ref="L23:L24"/>
    <mergeCell ref="H14:J14"/>
    <mergeCell ref="H17:K17"/>
    <mergeCell ref="H19:K20"/>
    <mergeCell ref="K29:N29"/>
    <mergeCell ref="K28:N28"/>
    <mergeCell ref="F29:J29"/>
    <mergeCell ref="N14:O14"/>
    <mergeCell ref="D14:F15"/>
    <mergeCell ref="H16:K16"/>
    <mergeCell ref="D2:O2"/>
    <mergeCell ref="D1:O1"/>
    <mergeCell ref="L9:L10"/>
    <mergeCell ref="H12:K13"/>
    <mergeCell ref="N12:O13"/>
    <mergeCell ref="C6:G7"/>
    <mergeCell ref="F12:F13"/>
    <mergeCell ref="D12:E13"/>
    <mergeCell ref="B12:C13"/>
    <mergeCell ref="B3:P3"/>
    <mergeCell ref="D37:P37"/>
    <mergeCell ref="D36:P36"/>
    <mergeCell ref="D32:P32"/>
    <mergeCell ref="D35:P35"/>
    <mergeCell ref="F27:N27"/>
    <mergeCell ref="D34:P34"/>
    <mergeCell ref="F30:J30"/>
    <mergeCell ref="K30:N30"/>
  </mergeCells>
  <phoneticPr fontId="17" type="noConversion"/>
  <dataValidations count="1" disablePrompts="1">
    <dataValidation allowBlank="1" showErrorMessage="1" showInputMessage="1" sqref="F5:G5" type="list">
      <formula1>$U$17:$U$18</formula1>
    </dataValidation>
  </dataValidations>
  <printOptions horizontalCentered="1"/>
  <pageMargins bottom="0.53" footer="0.31" header="0.5" left="0.4" right="0.42" top="0.56999999999999995"/>
  <pageSetup horizontalDpi="4294967293" orientation="landscape" r:id="rId1" scale="78"/>
  <headerFooter alignWithMargins="0">
    <oddFooter>&amp;R&amp;A</oddFooter>
  </headerFooter>
  <drawing r:id="rId2"/>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80" zoomScaleNormal="80">
      <pane activePane="bottomLeft" topLeftCell="A4" ySplit="2112"/>
      <selection sqref="A1:XFD1048576"/>
      <selection activeCell="A4" pane="bottomLeft" sqref="A4"/>
    </sheetView>
  </sheetViews>
  <sheetFormatPr defaultColWidth="9.109375" defaultRowHeight="10.199999999999999" x14ac:dyDescent="0.2"/>
  <cols>
    <col min="1" max="1" customWidth="true" style="280" width="40.6640625" collapsed="false"/>
    <col min="2" max="3" customWidth="true" style="284" width="12.6640625" collapsed="false"/>
    <col min="4" max="5" customWidth="true" style="284" width="12.5546875" collapsed="false"/>
    <col min="6" max="6" customWidth="true" style="926" width="12.5546875" collapsed="false"/>
    <col min="7" max="8" customWidth="true" style="1200" width="14.5546875" collapsed="false"/>
    <col min="9" max="9" customWidth="true" style="1200" width="13.33203125" collapsed="false"/>
    <col min="10" max="10" customWidth="true" style="292" width="12.6640625" collapsed="false"/>
    <col min="11" max="16384" style="280" width="9.109375" collapsed="false"/>
  </cols>
  <sheetData>
    <row customFormat="1" customHeight="1" ht="30" r="1" s="275" spans="1:10" x14ac:dyDescent="0.3">
      <c r="A1" s="1665" t="s">
        <v>193</v>
      </c>
      <c r="B1" s="1628"/>
      <c r="C1" s="1628"/>
      <c r="D1" s="1628"/>
      <c r="E1" s="1628"/>
      <c r="F1" s="1628"/>
      <c r="G1" s="1628"/>
      <c r="H1" s="1628"/>
      <c r="I1" s="1628"/>
      <c r="J1" s="1628"/>
    </row>
    <row customFormat="1" customHeight="1" ht="15.9" r="2" s="275" spans="1:10" thickBot="1" x14ac:dyDescent="0.25">
      <c r="A2" s="1003"/>
      <c r="B2" s="276"/>
      <c r="C2" s="276"/>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r="4" s="278" spans="1:10" x14ac:dyDescent="0.2">
      <c r="A4" s="309" t="s">
        <v>589</v>
      </c>
      <c r="B4" s="787">
        <v>1000</v>
      </c>
      <c r="C4" s="655">
        <v>2500</v>
      </c>
      <c r="D4" s="787">
        <v>1000</v>
      </c>
      <c r="E4" s="655">
        <v>2500</v>
      </c>
      <c r="F4" s="839" t="s">
        <v>564</v>
      </c>
      <c r="G4" s="1261" t="s">
        <v>9</v>
      </c>
      <c r="H4" s="1262">
        <v>513</v>
      </c>
      <c r="I4" s="1244">
        <v>0.08</v>
      </c>
      <c r="J4" s="1263">
        <v>5.6249999999999994E-2</v>
      </c>
    </row>
    <row customFormat="1" r="5" s="278" spans="1:10" x14ac:dyDescent="0.2">
      <c r="A5" s="279" t="s">
        <v>590</v>
      </c>
      <c r="B5" s="787">
        <v>500</v>
      </c>
      <c r="C5" s="655">
        <v>1000</v>
      </c>
      <c r="D5" s="787">
        <v>500</v>
      </c>
      <c r="E5" s="655">
        <v>1000</v>
      </c>
      <c r="F5" s="839" t="s">
        <v>564</v>
      </c>
      <c r="G5" s="1261" t="s">
        <v>251</v>
      </c>
      <c r="H5" s="1262" t="s">
        <v>381</v>
      </c>
      <c r="I5" s="1244" t="s">
        <v>381</v>
      </c>
      <c r="J5" s="1263" t="s">
        <v>381</v>
      </c>
    </row>
    <row customFormat="1" r="6" s="278" spans="1:10" x14ac:dyDescent="0.2">
      <c r="A6" s="279" t="s">
        <v>591</v>
      </c>
      <c r="B6" s="787">
        <v>500</v>
      </c>
      <c r="C6" s="655">
        <v>1000</v>
      </c>
      <c r="D6" s="787">
        <v>500</v>
      </c>
      <c r="E6" s="655">
        <v>1000</v>
      </c>
      <c r="F6" s="839">
        <v>114665.0314465409</v>
      </c>
      <c r="G6" s="1261">
        <v>270</v>
      </c>
      <c r="H6" s="1262">
        <v>30862</v>
      </c>
      <c r="I6" s="1244">
        <v>13</v>
      </c>
      <c r="J6" s="1263">
        <v>20.76923076923077</v>
      </c>
    </row>
    <row customFormat="1" r="7" s="278" spans="1:10" x14ac:dyDescent="0.2">
      <c r="A7" s="279" t="s">
        <v>592</v>
      </c>
      <c r="B7" s="787">
        <v>1000</v>
      </c>
      <c r="C7" s="655">
        <v>2500</v>
      </c>
      <c r="D7" s="787">
        <v>1000</v>
      </c>
      <c r="E7" s="655">
        <v>2500</v>
      </c>
      <c r="F7" s="839" t="s">
        <v>564</v>
      </c>
      <c r="G7" s="1261" t="s">
        <v>10</v>
      </c>
      <c r="H7" s="1262">
        <v>263</v>
      </c>
      <c r="I7" s="1244">
        <v>1.7000000000000001E-2</v>
      </c>
      <c r="J7" s="1263">
        <v>1.3529411764705882E-3</v>
      </c>
    </row>
    <row customFormat="1" r="8" s="278" spans="1:10" x14ac:dyDescent="0.2">
      <c r="A8" s="279" t="s">
        <v>171</v>
      </c>
      <c r="B8" s="787">
        <v>500</v>
      </c>
      <c r="C8" s="655">
        <v>1000</v>
      </c>
      <c r="D8" s="787">
        <v>500</v>
      </c>
      <c r="E8" s="655">
        <v>1000</v>
      </c>
      <c r="F8" s="839" t="s">
        <v>564</v>
      </c>
      <c r="G8" s="1261">
        <v>2.74E-6</v>
      </c>
      <c r="H8" s="1262" t="s">
        <v>381</v>
      </c>
      <c r="I8" s="1244" t="s">
        <v>381</v>
      </c>
      <c r="J8" s="1263" t="s">
        <v>381</v>
      </c>
    </row>
    <row customFormat="1" r="9" s="278" spans="1:10" x14ac:dyDescent="0.2">
      <c r="A9" s="279" t="s">
        <v>172</v>
      </c>
      <c r="B9" s="787">
        <v>500</v>
      </c>
      <c r="C9" s="655">
        <v>1000</v>
      </c>
      <c r="D9" s="787">
        <v>500</v>
      </c>
      <c r="E9" s="655">
        <v>1000</v>
      </c>
      <c r="F9" s="839" t="s">
        <v>564</v>
      </c>
      <c r="G9" s="1261">
        <v>1.07E-4</v>
      </c>
      <c r="H9" s="1262" t="s">
        <v>381</v>
      </c>
      <c r="I9" s="1244" t="s">
        <v>381</v>
      </c>
      <c r="J9" s="1263" t="s">
        <v>381</v>
      </c>
    </row>
    <row customFormat="1" r="10" s="278" spans="1:10" x14ac:dyDescent="0.2">
      <c r="A10" s="279" t="s">
        <v>103</v>
      </c>
      <c r="B10" s="787">
        <v>500</v>
      </c>
      <c r="C10" s="655">
        <v>1000</v>
      </c>
      <c r="D10" s="787">
        <v>500</v>
      </c>
      <c r="E10" s="655">
        <v>1000</v>
      </c>
      <c r="F10" s="839" t="s">
        <v>564</v>
      </c>
      <c r="G10" s="1261">
        <v>1.07E-4</v>
      </c>
      <c r="H10" s="1262" t="s">
        <v>381</v>
      </c>
      <c r="I10" s="1244" t="s">
        <v>381</v>
      </c>
      <c r="J10" s="1263" t="s">
        <v>381</v>
      </c>
    </row>
    <row customFormat="1" r="11" s="278" spans="1:10" x14ac:dyDescent="0.2">
      <c r="A11" s="279" t="s">
        <v>593</v>
      </c>
      <c r="B11" s="787">
        <v>500</v>
      </c>
      <c r="C11" s="655">
        <v>1000</v>
      </c>
      <c r="D11" s="787">
        <v>500</v>
      </c>
      <c r="E11" s="655">
        <v>1000</v>
      </c>
      <c r="F11" s="839" t="s">
        <v>564</v>
      </c>
      <c r="G11" s="1261" t="s">
        <v>11</v>
      </c>
      <c r="H11" s="1262" t="s">
        <v>381</v>
      </c>
      <c r="I11" s="1244" t="s">
        <v>381</v>
      </c>
      <c r="J11" s="1263" t="s">
        <v>381</v>
      </c>
    </row>
    <row customFormat="1" r="12" s="278" spans="1:10" x14ac:dyDescent="0.2">
      <c r="A12" s="279" t="s">
        <v>594</v>
      </c>
      <c r="B12" s="787">
        <v>1000</v>
      </c>
      <c r="C12" s="655">
        <v>2500</v>
      </c>
      <c r="D12" s="787">
        <v>1000</v>
      </c>
      <c r="E12" s="655">
        <v>2500</v>
      </c>
      <c r="F12" s="839" t="s">
        <v>564</v>
      </c>
      <c r="G12" s="1261" t="s">
        <v>381</v>
      </c>
      <c r="H12" s="1262" t="s">
        <v>381</v>
      </c>
      <c r="I12" s="1244" t="s">
        <v>381</v>
      </c>
      <c r="J12" s="1263" t="s">
        <v>381</v>
      </c>
    </row>
    <row customFormat="1" r="13" s="278" spans="1:10" x14ac:dyDescent="0.2">
      <c r="A13" s="279" t="s">
        <v>731</v>
      </c>
      <c r="B13" s="787">
        <v>1000</v>
      </c>
      <c r="C13" s="655">
        <v>2500</v>
      </c>
      <c r="D13" s="787">
        <v>1000</v>
      </c>
      <c r="E13" s="655">
        <v>2500</v>
      </c>
      <c r="F13" s="839" t="s">
        <v>564</v>
      </c>
      <c r="G13" s="1261" t="s">
        <v>381</v>
      </c>
      <c r="H13" s="1262" t="s">
        <v>381</v>
      </c>
      <c r="I13" s="1244" t="s">
        <v>381</v>
      </c>
      <c r="J13" s="1263" t="s">
        <v>381</v>
      </c>
    </row>
    <row customFormat="1" r="14" s="278" spans="1:10" x14ac:dyDescent="0.2">
      <c r="A14" s="279" t="s">
        <v>104</v>
      </c>
      <c r="B14" s="787">
        <v>500</v>
      </c>
      <c r="C14" s="655">
        <v>1000</v>
      </c>
      <c r="D14" s="787">
        <v>500</v>
      </c>
      <c r="E14" s="655">
        <v>1000</v>
      </c>
      <c r="F14" s="839" t="s">
        <v>564</v>
      </c>
      <c r="G14" s="1261">
        <v>2.8900000000000001E-7</v>
      </c>
      <c r="H14" s="1262" t="s">
        <v>381</v>
      </c>
      <c r="I14" s="1244" t="s">
        <v>381</v>
      </c>
      <c r="J14" s="1263" t="s">
        <v>381</v>
      </c>
    </row>
    <row customFormat="1" r="15" s="278" spans="1:10" x14ac:dyDescent="0.2">
      <c r="A15" s="279" t="s">
        <v>732</v>
      </c>
      <c r="B15" s="787">
        <v>1000</v>
      </c>
      <c r="C15" s="655">
        <v>2500</v>
      </c>
      <c r="D15" s="787">
        <v>1000</v>
      </c>
      <c r="E15" s="655">
        <v>2500</v>
      </c>
      <c r="F15" s="839" t="s">
        <v>564</v>
      </c>
      <c r="G15" s="1261" t="s">
        <v>381</v>
      </c>
      <c r="H15" s="1262" t="s">
        <v>381</v>
      </c>
      <c r="I15" s="1244" t="s">
        <v>381</v>
      </c>
      <c r="J15" s="1263" t="s">
        <v>381</v>
      </c>
    </row>
    <row customFormat="1" r="16" s="278" spans="1:10" x14ac:dyDescent="0.2">
      <c r="A16" s="279" t="s">
        <v>1245</v>
      </c>
      <c r="B16" s="787">
        <v>1000</v>
      </c>
      <c r="C16" s="655">
        <v>2500</v>
      </c>
      <c r="D16" s="787">
        <v>1000</v>
      </c>
      <c r="E16" s="655">
        <v>2500</v>
      </c>
      <c r="F16" s="839" t="s">
        <v>564</v>
      </c>
      <c r="G16" s="1261" t="s">
        <v>381</v>
      </c>
      <c r="H16" s="1262" t="s">
        <v>381</v>
      </c>
      <c r="I16" s="1244" t="s">
        <v>381</v>
      </c>
      <c r="J16" s="1263" t="s">
        <v>381</v>
      </c>
    </row>
    <row customFormat="1" r="17" s="278" spans="1:10" x14ac:dyDescent="0.2">
      <c r="A17" s="279" t="s">
        <v>733</v>
      </c>
      <c r="B17" s="787">
        <v>500</v>
      </c>
      <c r="C17" s="655">
        <v>1000</v>
      </c>
      <c r="D17" s="787">
        <v>500</v>
      </c>
      <c r="E17" s="655">
        <v>1000</v>
      </c>
      <c r="F17" s="839">
        <v>1867.9381761006287</v>
      </c>
      <c r="G17" s="1261">
        <v>95</v>
      </c>
      <c r="H17" s="1262">
        <v>4890</v>
      </c>
      <c r="I17" s="1244">
        <v>1.5</v>
      </c>
      <c r="J17" s="1263">
        <v>63.333333333333336</v>
      </c>
    </row>
    <row customFormat="1" r="18" s="278" spans="1:10" x14ac:dyDescent="0.2">
      <c r="A18" s="279" t="s">
        <v>734</v>
      </c>
      <c r="B18" s="787">
        <v>500</v>
      </c>
      <c r="C18" s="655">
        <v>1000</v>
      </c>
      <c r="D18" s="787">
        <v>500</v>
      </c>
      <c r="E18" s="655">
        <v>1000</v>
      </c>
      <c r="F18" s="839" t="s">
        <v>564</v>
      </c>
      <c r="G18" s="1261" t="s">
        <v>12</v>
      </c>
      <c r="H18" s="1262" t="s">
        <v>381</v>
      </c>
      <c r="I18" s="1244" t="s">
        <v>381</v>
      </c>
      <c r="J18" s="1263" t="s">
        <v>381</v>
      </c>
    </row>
    <row customFormat="1" r="19" s="278" spans="1:10" x14ac:dyDescent="0.2">
      <c r="A19" s="279" t="s">
        <v>735</v>
      </c>
      <c r="B19" s="787">
        <v>500</v>
      </c>
      <c r="C19" s="655">
        <v>1000</v>
      </c>
      <c r="D19" s="787">
        <v>500</v>
      </c>
      <c r="E19" s="655">
        <v>1000</v>
      </c>
      <c r="F19" s="839" t="s">
        <v>564</v>
      </c>
      <c r="G19" s="1261" t="s">
        <v>458</v>
      </c>
      <c r="H19" s="1262" t="s">
        <v>381</v>
      </c>
      <c r="I19" s="1244" t="s">
        <v>381</v>
      </c>
      <c r="J19" s="1263" t="s">
        <v>381</v>
      </c>
    </row>
    <row customFormat="1" r="20" s="278" spans="1:10" x14ac:dyDescent="0.2">
      <c r="A20" s="279" t="s">
        <v>736</v>
      </c>
      <c r="B20" s="787">
        <v>500</v>
      </c>
      <c r="C20" s="655">
        <v>1000</v>
      </c>
      <c r="D20" s="787">
        <v>500</v>
      </c>
      <c r="E20" s="655">
        <v>1000</v>
      </c>
      <c r="F20" s="839" t="s">
        <v>564</v>
      </c>
      <c r="G20" s="1261" t="s">
        <v>13</v>
      </c>
      <c r="H20" s="1262" t="s">
        <v>381</v>
      </c>
      <c r="I20" s="1244" t="s">
        <v>381</v>
      </c>
      <c r="J20" s="1263" t="s">
        <v>381</v>
      </c>
    </row>
    <row customFormat="1" r="21" s="278" spans="1:10" x14ac:dyDescent="0.2">
      <c r="A21" s="279" t="s">
        <v>737</v>
      </c>
      <c r="B21" s="787">
        <v>500</v>
      </c>
      <c r="C21" s="655">
        <v>1000</v>
      </c>
      <c r="D21" s="787">
        <v>500</v>
      </c>
      <c r="E21" s="655">
        <v>1000</v>
      </c>
      <c r="F21" s="839" t="s">
        <v>564</v>
      </c>
      <c r="G21" s="1261" t="s">
        <v>457</v>
      </c>
      <c r="H21" s="1262" t="s">
        <v>381</v>
      </c>
      <c r="I21" s="1244" t="s">
        <v>381</v>
      </c>
      <c r="J21" s="1263" t="s">
        <v>381</v>
      </c>
    </row>
    <row customFormat="1" r="22" s="278" spans="1:10" x14ac:dyDescent="0.2">
      <c r="A22" s="279" t="s">
        <v>738</v>
      </c>
      <c r="B22" s="787">
        <v>500</v>
      </c>
      <c r="C22" s="655">
        <v>1000</v>
      </c>
      <c r="D22" s="787">
        <v>500</v>
      </c>
      <c r="E22" s="655">
        <v>1000</v>
      </c>
      <c r="F22" s="839" t="s">
        <v>564</v>
      </c>
      <c r="G22" s="1261" t="s">
        <v>14</v>
      </c>
      <c r="H22" s="1262" t="s">
        <v>381</v>
      </c>
      <c r="I22" s="1244" t="s">
        <v>381</v>
      </c>
      <c r="J22" s="1263" t="s">
        <v>381</v>
      </c>
    </row>
    <row customFormat="1" r="23" s="278" spans="1:10" x14ac:dyDescent="0.2">
      <c r="A23" s="279" t="s">
        <v>136</v>
      </c>
      <c r="B23" s="787">
        <v>1000</v>
      </c>
      <c r="C23" s="655">
        <v>2500</v>
      </c>
      <c r="D23" s="787">
        <v>1000</v>
      </c>
      <c r="E23" s="655">
        <v>2500</v>
      </c>
      <c r="F23" s="839" t="s">
        <v>564</v>
      </c>
      <c r="G23" s="1261" t="s">
        <v>381</v>
      </c>
      <c r="H23" s="1262" t="s">
        <v>381</v>
      </c>
      <c r="I23" s="1244" t="s">
        <v>381</v>
      </c>
      <c r="J23" s="1263" t="s">
        <v>381</v>
      </c>
    </row>
    <row customFormat="1" r="24" s="278" spans="1:10"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customFormat="1" r="25" s="278" spans="1:10" x14ac:dyDescent="0.2">
      <c r="A25" s="279" t="s">
        <v>137</v>
      </c>
      <c r="B25" s="787">
        <v>500</v>
      </c>
      <c r="C25" s="655">
        <v>1000</v>
      </c>
      <c r="D25" s="787">
        <v>500</v>
      </c>
      <c r="E25" s="655">
        <v>1000</v>
      </c>
      <c r="F25" s="839">
        <v>5046.3512704402519</v>
      </c>
      <c r="G25" s="1261" t="s">
        <v>459</v>
      </c>
      <c r="H25" s="1262">
        <v>287</v>
      </c>
      <c r="I25" s="1244" t="s">
        <v>460</v>
      </c>
      <c r="J25" s="1263">
        <v>14.489795918367346</v>
      </c>
    </row>
    <row customFormat="1" r="26" s="278" spans="1:10" x14ac:dyDescent="0.2">
      <c r="A26" s="789" t="s">
        <v>1177</v>
      </c>
      <c r="B26" s="787">
        <v>500</v>
      </c>
      <c r="C26" s="655">
        <v>793.69004465408796</v>
      </c>
      <c r="D26" s="787">
        <v>500</v>
      </c>
      <c r="E26" s="655">
        <v>1000</v>
      </c>
      <c r="F26" s="839">
        <v>793.69004465408796</v>
      </c>
      <c r="G26" s="1261" t="s">
        <v>461</v>
      </c>
      <c r="H26" s="1262">
        <v>2240</v>
      </c>
      <c r="I26" s="1244">
        <v>0.32</v>
      </c>
      <c r="J26" s="1263">
        <v>2.65625</v>
      </c>
    </row>
    <row customFormat="1" r="27" s="278" spans="1:10" x14ac:dyDescent="0.2">
      <c r="A27" s="279" t="s">
        <v>138</v>
      </c>
      <c r="B27" s="787">
        <v>500</v>
      </c>
      <c r="C27" s="655">
        <v>1000</v>
      </c>
      <c r="D27" s="787">
        <v>500</v>
      </c>
      <c r="E27" s="655">
        <v>1000</v>
      </c>
      <c r="F27" s="839" t="s">
        <v>564</v>
      </c>
      <c r="G27" s="1261" t="s">
        <v>462</v>
      </c>
      <c r="H27" s="1262" t="s">
        <v>381</v>
      </c>
      <c r="I27" s="1244" t="s">
        <v>381</v>
      </c>
      <c r="J27" s="1263" t="s">
        <v>381</v>
      </c>
    </row>
    <row customFormat="1" r="28" s="278" spans="1:10" x14ac:dyDescent="0.2">
      <c r="A28" s="279" t="s">
        <v>139</v>
      </c>
      <c r="B28" s="787">
        <v>1000</v>
      </c>
      <c r="C28" s="655">
        <v>2500</v>
      </c>
      <c r="D28" s="787">
        <v>1000</v>
      </c>
      <c r="E28" s="655">
        <v>2500</v>
      </c>
      <c r="F28" s="839" t="s">
        <v>564</v>
      </c>
      <c r="G28" s="1261" t="s">
        <v>381</v>
      </c>
      <c r="H28" s="1262" t="s">
        <v>381</v>
      </c>
      <c r="I28" s="1244" t="s">
        <v>381</v>
      </c>
      <c r="J28" s="1263" t="s">
        <v>381</v>
      </c>
    </row>
    <row customFormat="1" r="29" s="278" spans="1:10"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customFormat="1" r="30" s="278" spans="1:10" x14ac:dyDescent="0.2">
      <c r="A30" s="279" t="s">
        <v>141</v>
      </c>
      <c r="B30" s="787">
        <v>500</v>
      </c>
      <c r="C30" s="655">
        <v>1000</v>
      </c>
      <c r="D30" s="787">
        <v>500</v>
      </c>
      <c r="E30" s="655">
        <v>1000</v>
      </c>
      <c r="F30" s="839" t="s">
        <v>564</v>
      </c>
      <c r="G30" s="1261">
        <v>5.6</v>
      </c>
      <c r="H30" s="1262">
        <v>13450</v>
      </c>
      <c r="I30" s="1244">
        <v>1.3</v>
      </c>
      <c r="J30" s="1263">
        <v>4.3076923076923075</v>
      </c>
    </row>
    <row customFormat="1" r="31" s="278" spans="1:10" x14ac:dyDescent="0.2">
      <c r="A31" s="279" t="s">
        <v>142</v>
      </c>
      <c r="B31" s="787">
        <v>500</v>
      </c>
      <c r="C31" s="655">
        <v>1000</v>
      </c>
      <c r="D31" s="787">
        <v>500</v>
      </c>
      <c r="E31" s="655">
        <v>1000</v>
      </c>
      <c r="F31" s="839">
        <v>3588.9092830188679</v>
      </c>
      <c r="G31" s="1261">
        <v>1420</v>
      </c>
      <c r="H31" s="1262">
        <v>80000</v>
      </c>
      <c r="I31" s="1244">
        <v>20</v>
      </c>
      <c r="J31" s="1263">
        <v>71</v>
      </c>
    </row>
    <row customFormat="1" r="32" s="278" spans="1:10" x14ac:dyDescent="0.2">
      <c r="A32" s="279" t="s">
        <v>143</v>
      </c>
      <c r="B32" s="787">
        <v>1000</v>
      </c>
      <c r="C32" s="655">
        <v>2500</v>
      </c>
      <c r="D32" s="787">
        <v>1000</v>
      </c>
      <c r="E32" s="655">
        <v>2500</v>
      </c>
      <c r="F32" s="839" t="s">
        <v>564</v>
      </c>
      <c r="G32" s="1261" t="s">
        <v>381</v>
      </c>
      <c r="H32" s="1262" t="s">
        <v>381</v>
      </c>
      <c r="I32" s="1244" t="s">
        <v>381</v>
      </c>
      <c r="J32" s="1263" t="s">
        <v>381</v>
      </c>
    </row>
    <row customFormat="1" r="33" s="278" spans="1:10" x14ac:dyDescent="0.2">
      <c r="A33" s="279" t="s">
        <v>144</v>
      </c>
      <c r="B33" s="787">
        <v>453.26214201257858</v>
      </c>
      <c r="C33" s="655">
        <v>453.26214201257858</v>
      </c>
      <c r="D33" s="787">
        <v>500</v>
      </c>
      <c r="E33" s="655">
        <v>1000</v>
      </c>
      <c r="F33" s="839">
        <v>453.26214201257858</v>
      </c>
      <c r="G33" s="1261">
        <v>113</v>
      </c>
      <c r="H33" s="1262">
        <v>63000</v>
      </c>
      <c r="I33" s="1244">
        <v>10</v>
      </c>
      <c r="J33" s="1263">
        <v>11.3</v>
      </c>
    </row>
    <row customFormat="1" r="34" s="278" spans="1:10" x14ac:dyDescent="0.2">
      <c r="A34" s="279" t="s">
        <v>655</v>
      </c>
      <c r="B34" s="787">
        <v>1000</v>
      </c>
      <c r="C34" s="655">
        <v>2500</v>
      </c>
      <c r="D34" s="787">
        <v>1000</v>
      </c>
      <c r="E34" s="655">
        <v>2500</v>
      </c>
      <c r="F34" s="839" t="s">
        <v>564</v>
      </c>
      <c r="G34" s="1261" t="s">
        <v>463</v>
      </c>
      <c r="H34" s="1262">
        <v>8.4</v>
      </c>
      <c r="I34" s="1244">
        <v>4.9200000000000003E-4</v>
      </c>
      <c r="J34" s="1263">
        <v>2.032520325203252E-2</v>
      </c>
    </row>
    <row customFormat="1" r="35" s="278" spans="1:10" x14ac:dyDescent="0.2">
      <c r="A35" s="279" t="s">
        <v>145</v>
      </c>
      <c r="B35" s="787">
        <v>1000</v>
      </c>
      <c r="C35" s="655">
        <v>2500</v>
      </c>
      <c r="D35" s="787">
        <v>1000</v>
      </c>
      <c r="E35" s="655">
        <v>2500</v>
      </c>
      <c r="F35" s="839" t="s">
        <v>564</v>
      </c>
      <c r="G35" s="1261" t="s">
        <v>463</v>
      </c>
      <c r="H35" s="1262" t="s">
        <v>381</v>
      </c>
      <c r="I35" s="1244" t="s">
        <v>381</v>
      </c>
      <c r="J35" s="1263" t="s">
        <v>381</v>
      </c>
    </row>
    <row customFormat="1" r="36" s="278" spans="1:10" x14ac:dyDescent="0.2">
      <c r="A36" s="279" t="s">
        <v>146</v>
      </c>
      <c r="B36" s="787">
        <v>500</v>
      </c>
      <c r="C36" s="655">
        <v>760.94901132075483</v>
      </c>
      <c r="D36" s="787">
        <v>500</v>
      </c>
      <c r="E36" s="655">
        <v>1000</v>
      </c>
      <c r="F36" s="839">
        <v>760.94901132075483</v>
      </c>
      <c r="G36" s="1261">
        <v>11.8</v>
      </c>
      <c r="H36" s="1262">
        <v>1000</v>
      </c>
      <c r="I36" s="1244">
        <v>0.22</v>
      </c>
      <c r="J36" s="1263">
        <v>53.63636363636364</v>
      </c>
    </row>
    <row customHeight="1" ht="11.25" r="37" spans="1:10" x14ac:dyDescent="0.2">
      <c r="A37" s="279" t="s">
        <v>829</v>
      </c>
      <c r="B37" s="787">
        <v>500</v>
      </c>
      <c r="C37" s="655">
        <v>1000</v>
      </c>
      <c r="D37" s="787">
        <v>500</v>
      </c>
      <c r="E37" s="655">
        <v>1000</v>
      </c>
      <c r="F37" s="839">
        <v>2117.4658377358492</v>
      </c>
      <c r="G37" s="1261">
        <v>1008</v>
      </c>
      <c r="H37" s="1262">
        <v>380000</v>
      </c>
      <c r="I37" s="1244">
        <v>140</v>
      </c>
      <c r="J37" s="1263">
        <v>7.2</v>
      </c>
    </row>
    <row customHeight="1" ht="11.25" r="38" spans="1:10" x14ac:dyDescent="0.2">
      <c r="A38" s="279" t="s">
        <v>147</v>
      </c>
      <c r="B38" s="787">
        <v>500</v>
      </c>
      <c r="C38" s="655">
        <v>1000</v>
      </c>
      <c r="D38" s="787">
        <v>500</v>
      </c>
      <c r="E38" s="655">
        <v>1000</v>
      </c>
      <c r="F38" s="839">
        <v>2538.5640000000003</v>
      </c>
      <c r="G38" s="1261">
        <v>160</v>
      </c>
      <c r="H38" s="1262">
        <v>421600</v>
      </c>
      <c r="I38" s="1244">
        <v>85</v>
      </c>
      <c r="J38" s="1263">
        <v>1.8823529411764706</v>
      </c>
    </row>
    <row customHeight="1" ht="11.25" r="39" spans="1:10" x14ac:dyDescent="0.2">
      <c r="A39" s="279" t="s">
        <v>830</v>
      </c>
      <c r="B39" s="787">
        <v>100</v>
      </c>
      <c r="C39" s="655">
        <v>500</v>
      </c>
      <c r="D39" s="787">
        <v>100</v>
      </c>
      <c r="E39" s="655">
        <v>500</v>
      </c>
      <c r="F39" s="839">
        <v>1316.5454188679244</v>
      </c>
      <c r="G39" s="1261">
        <v>4300</v>
      </c>
      <c r="H39" s="1262" t="s">
        <v>381</v>
      </c>
      <c r="I39" s="1244" t="s">
        <v>381</v>
      </c>
      <c r="J39" s="1263" t="s">
        <v>381</v>
      </c>
    </row>
    <row customHeight="1" ht="11.25" r="40" spans="1:10" x14ac:dyDescent="0.2">
      <c r="A40" s="279" t="s">
        <v>148</v>
      </c>
      <c r="B40" s="787">
        <v>100</v>
      </c>
      <c r="C40" s="655">
        <v>500</v>
      </c>
      <c r="D40" s="787">
        <v>100</v>
      </c>
      <c r="E40" s="655">
        <v>500</v>
      </c>
      <c r="F40" s="839">
        <v>27437.384023899369</v>
      </c>
      <c r="G40" s="1261">
        <v>1.42</v>
      </c>
      <c r="H40" s="1262">
        <v>19</v>
      </c>
      <c r="I40" s="1244">
        <v>3.5999999999999999E-3</v>
      </c>
      <c r="J40" s="1263">
        <v>394.44444444444446</v>
      </c>
    </row>
    <row customHeight="1" ht="11.25" r="41" spans="1:10" x14ac:dyDescent="0.2">
      <c r="A41" s="279" t="s">
        <v>653</v>
      </c>
      <c r="B41" s="787" t="s">
        <v>381</v>
      </c>
      <c r="C41" s="655" t="s">
        <v>381</v>
      </c>
      <c r="D41" s="787" t="s">
        <v>381</v>
      </c>
      <c r="E41" s="655" t="s">
        <v>381</v>
      </c>
      <c r="F41" s="839" t="s">
        <v>381</v>
      </c>
      <c r="G41" s="1261" t="s">
        <v>381</v>
      </c>
      <c r="H41" s="1262" t="s">
        <v>381</v>
      </c>
      <c r="I41" s="1244" t="s">
        <v>381</v>
      </c>
      <c r="J41" s="1263" t="s">
        <v>381</v>
      </c>
    </row>
    <row customHeight="1" ht="11.25" r="42" spans="1:10" x14ac:dyDescent="0.2">
      <c r="A42" s="279" t="s">
        <v>827</v>
      </c>
      <c r="B42" s="787">
        <v>1000</v>
      </c>
      <c r="C42" s="655">
        <v>2500</v>
      </c>
      <c r="D42" s="787">
        <v>1000</v>
      </c>
      <c r="E42" s="655">
        <v>2500</v>
      </c>
      <c r="F42" s="839" t="s">
        <v>564</v>
      </c>
      <c r="G42" s="1261" t="s">
        <v>381</v>
      </c>
      <c r="H42" s="1244" t="s">
        <v>381</v>
      </c>
      <c r="I42" s="1244" t="s">
        <v>381</v>
      </c>
      <c r="J42" s="1263" t="s">
        <v>381</v>
      </c>
    </row>
    <row customHeight="1" ht="11.25" r="43" spans="1:10" x14ac:dyDescent="0.2">
      <c r="A43" s="279" t="s">
        <v>828</v>
      </c>
      <c r="B43" s="787">
        <v>1000</v>
      </c>
      <c r="C43" s="655">
        <v>2500</v>
      </c>
      <c r="D43" s="787">
        <v>1000</v>
      </c>
      <c r="E43" s="655">
        <v>2500</v>
      </c>
      <c r="F43" s="839" t="s">
        <v>564</v>
      </c>
      <c r="G43" s="1261" t="s">
        <v>381</v>
      </c>
      <c r="H43" s="1244" t="s">
        <v>381</v>
      </c>
      <c r="I43" s="1244" t="s">
        <v>381</v>
      </c>
      <c r="J43" s="1263" t="s">
        <v>381</v>
      </c>
    </row>
    <row customHeight="1" ht="11.25" r="44" spans="1:10" x14ac:dyDescent="0.2">
      <c r="A44" s="279" t="s">
        <v>149</v>
      </c>
      <c r="B44" s="787">
        <v>1000</v>
      </c>
      <c r="C44" s="655">
        <v>2500</v>
      </c>
      <c r="D44" s="787">
        <v>1000</v>
      </c>
      <c r="E44" s="655">
        <v>2500</v>
      </c>
      <c r="F44" s="839" t="s">
        <v>564</v>
      </c>
      <c r="G44" s="1261" t="s">
        <v>464</v>
      </c>
      <c r="H44" s="1244" t="s">
        <v>381</v>
      </c>
      <c r="I44" s="1244" t="s">
        <v>381</v>
      </c>
      <c r="J44" s="1263" t="s">
        <v>381</v>
      </c>
    </row>
    <row customHeight="1" ht="11.25" r="45" spans="1:10" x14ac:dyDescent="0.2">
      <c r="A45" s="279" t="s">
        <v>150</v>
      </c>
      <c r="B45" s="787">
        <v>1000</v>
      </c>
      <c r="C45" s="655">
        <v>2500</v>
      </c>
      <c r="D45" s="787">
        <v>1000</v>
      </c>
      <c r="E45" s="655">
        <v>2500</v>
      </c>
      <c r="F45" s="839" t="s">
        <v>564</v>
      </c>
      <c r="G45" s="1261" t="s">
        <v>381</v>
      </c>
      <c r="H45" s="1262" t="s">
        <v>381</v>
      </c>
      <c r="I45" s="1244" t="s">
        <v>381</v>
      </c>
      <c r="J45" s="1263" t="s">
        <v>381</v>
      </c>
    </row>
    <row customHeight="1" ht="11.25" r="46" spans="1:10" x14ac:dyDescent="0.2">
      <c r="A46" s="279" t="s">
        <v>151</v>
      </c>
      <c r="B46" s="787">
        <v>1000</v>
      </c>
      <c r="C46" s="655">
        <v>2500</v>
      </c>
      <c r="D46" s="787">
        <v>1000</v>
      </c>
      <c r="E46" s="655">
        <v>2500</v>
      </c>
      <c r="F46" s="839" t="s">
        <v>564</v>
      </c>
      <c r="G46" s="1261" t="s">
        <v>381</v>
      </c>
      <c r="H46" s="1262" t="s">
        <v>381</v>
      </c>
      <c r="I46" s="1244" t="s">
        <v>381</v>
      </c>
      <c r="J46" s="1263" t="s">
        <v>381</v>
      </c>
    </row>
    <row customHeight="1" ht="11.25" r="47" spans="1:10" x14ac:dyDescent="0.2">
      <c r="A47" s="279" t="s">
        <v>152</v>
      </c>
      <c r="B47" s="787">
        <v>100</v>
      </c>
      <c r="C47" s="655">
        <v>500</v>
      </c>
      <c r="D47" s="787">
        <v>100</v>
      </c>
      <c r="E47" s="655">
        <v>500</v>
      </c>
      <c r="F47" s="839" t="s">
        <v>564</v>
      </c>
      <c r="G47" s="1261">
        <v>620</v>
      </c>
      <c r="H47" s="1262">
        <v>652</v>
      </c>
      <c r="I47" s="1244">
        <v>0.57999999999999996</v>
      </c>
      <c r="J47" s="1263">
        <v>1068.9655172413793</v>
      </c>
    </row>
    <row customHeight="1" ht="11.25" r="48" spans="1:10" x14ac:dyDescent="0.2">
      <c r="A48" s="279" t="s">
        <v>105</v>
      </c>
      <c r="B48" s="787">
        <v>500</v>
      </c>
      <c r="C48" s="655">
        <v>1000</v>
      </c>
      <c r="D48" s="787">
        <v>500</v>
      </c>
      <c r="E48" s="655">
        <v>1000</v>
      </c>
      <c r="F48" s="839" t="s">
        <v>564</v>
      </c>
      <c r="G48" s="1261">
        <v>4.1000000000000003E-9</v>
      </c>
      <c r="H48" s="1262" t="s">
        <v>381</v>
      </c>
      <c r="I48" s="1244" t="s">
        <v>381</v>
      </c>
      <c r="J48" s="1263" t="s">
        <v>381</v>
      </c>
    </row>
    <row customHeight="1" ht="11.25" r="49" spans="1:10" x14ac:dyDescent="0.2">
      <c r="A49" s="279" t="s">
        <v>106</v>
      </c>
      <c r="B49" s="787">
        <v>500</v>
      </c>
      <c r="C49" s="655">
        <v>1000</v>
      </c>
      <c r="D49" s="787">
        <v>500</v>
      </c>
      <c r="E49" s="655">
        <v>1000</v>
      </c>
      <c r="F49" s="839" t="s">
        <v>564</v>
      </c>
      <c r="G49" s="1261">
        <v>0.67</v>
      </c>
      <c r="H49" s="1262" t="s">
        <v>381</v>
      </c>
      <c r="I49" s="1244" t="s">
        <v>381</v>
      </c>
      <c r="J49" s="1263" t="s">
        <v>381</v>
      </c>
    </row>
    <row customHeight="1" ht="11.25" r="50" spans="1:10" x14ac:dyDescent="0.2">
      <c r="A50" s="279" t="s">
        <v>153</v>
      </c>
      <c r="B50" s="787">
        <v>500</v>
      </c>
      <c r="C50" s="655">
        <v>1000</v>
      </c>
      <c r="D50" s="787">
        <v>500</v>
      </c>
      <c r="E50" s="655">
        <v>1000</v>
      </c>
      <c r="F50" s="839" t="s">
        <v>564</v>
      </c>
      <c r="G50" s="1261" t="s">
        <v>465</v>
      </c>
      <c r="H50" s="1262" t="s">
        <v>381</v>
      </c>
      <c r="I50" s="1244" t="s">
        <v>381</v>
      </c>
      <c r="J50" s="1263" t="s">
        <v>381</v>
      </c>
    </row>
    <row customHeight="1" ht="11.25" r="51" spans="1:10" x14ac:dyDescent="0.2">
      <c r="A51" s="279" t="s">
        <v>86</v>
      </c>
      <c r="B51" s="787">
        <v>500</v>
      </c>
      <c r="C51" s="655">
        <v>979.0010943396228</v>
      </c>
      <c r="D51" s="787">
        <v>500</v>
      </c>
      <c r="E51" s="655">
        <v>1000</v>
      </c>
      <c r="F51" s="839">
        <v>979.0010943396228</v>
      </c>
      <c r="G51" s="1261">
        <v>0.8</v>
      </c>
      <c r="H51" s="1262" t="s">
        <v>381</v>
      </c>
      <c r="I51" s="1244" t="s">
        <v>381</v>
      </c>
      <c r="J51" s="1263" t="s">
        <v>381</v>
      </c>
    </row>
    <row customHeight="1" ht="11.25" r="52" spans="1:10" x14ac:dyDescent="0.2">
      <c r="A52" s="279" t="s">
        <v>154</v>
      </c>
      <c r="B52" s="787">
        <v>100</v>
      </c>
      <c r="C52" s="655">
        <v>500</v>
      </c>
      <c r="D52" s="787">
        <v>100</v>
      </c>
      <c r="E52" s="655">
        <v>500</v>
      </c>
      <c r="F52" s="839" t="s">
        <v>564</v>
      </c>
      <c r="G52" s="1261">
        <v>76</v>
      </c>
      <c r="H52" s="1262" t="s">
        <v>381</v>
      </c>
      <c r="I52" s="1244" t="s">
        <v>381</v>
      </c>
      <c r="J52" s="1263" t="s">
        <v>381</v>
      </c>
    </row>
    <row customHeight="1" ht="11.25" r="53" spans="1:10" x14ac:dyDescent="0.2">
      <c r="A53" s="279" t="s">
        <v>528</v>
      </c>
      <c r="B53" s="787">
        <v>500</v>
      </c>
      <c r="C53" s="655">
        <v>1000</v>
      </c>
      <c r="D53" s="787">
        <v>500</v>
      </c>
      <c r="E53" s="655">
        <v>1000</v>
      </c>
      <c r="F53" s="839" t="s">
        <v>564</v>
      </c>
      <c r="G53" s="1261">
        <v>12</v>
      </c>
      <c r="H53" s="1262">
        <v>200000</v>
      </c>
      <c r="I53" s="1244">
        <v>26</v>
      </c>
      <c r="J53" s="1263">
        <v>0.46153846153846156</v>
      </c>
    </row>
    <row customHeight="1" ht="11.25" r="54" spans="1:10" x14ac:dyDescent="0.2">
      <c r="A54" s="279" t="s">
        <v>155</v>
      </c>
      <c r="B54" s="787">
        <v>376.29790188679249</v>
      </c>
      <c r="C54" s="655">
        <v>376.29790188679249</v>
      </c>
      <c r="D54" s="787">
        <v>1000</v>
      </c>
      <c r="E54" s="655">
        <v>2500</v>
      </c>
      <c r="F54" s="839">
        <v>376.29790188679249</v>
      </c>
      <c r="G54" s="1261">
        <v>1.5</v>
      </c>
      <c r="H54" s="1262">
        <v>305000</v>
      </c>
      <c r="I54" s="1244">
        <v>50</v>
      </c>
      <c r="J54" s="1263">
        <v>0.03</v>
      </c>
    </row>
    <row customHeight="1" ht="11.25" r="55" spans="1:10" x14ac:dyDescent="0.2">
      <c r="A55" s="279" t="s">
        <v>235</v>
      </c>
      <c r="B55" s="787">
        <v>100</v>
      </c>
      <c r="C55" s="655">
        <v>500</v>
      </c>
      <c r="D55" s="787">
        <v>100</v>
      </c>
      <c r="E55" s="655">
        <v>500</v>
      </c>
      <c r="F55" s="839">
        <v>595.41254867924533</v>
      </c>
      <c r="G55" s="1261">
        <v>2.2999999999999998</v>
      </c>
      <c r="H55" s="1262" t="s">
        <v>381</v>
      </c>
      <c r="I55" s="1244" t="s">
        <v>381</v>
      </c>
      <c r="J55" s="1263" t="s">
        <v>381</v>
      </c>
    </row>
    <row customHeight="1" ht="11.25" r="56" spans="1:10" x14ac:dyDescent="0.2">
      <c r="A56" s="279" t="s">
        <v>236</v>
      </c>
      <c r="B56" s="787">
        <v>500</v>
      </c>
      <c r="C56" s="655">
        <v>1000</v>
      </c>
      <c r="D56" s="787">
        <v>500</v>
      </c>
      <c r="E56" s="655">
        <v>1000</v>
      </c>
      <c r="F56" s="839" t="s">
        <v>564</v>
      </c>
      <c r="G56" s="1261">
        <v>1.8</v>
      </c>
      <c r="H56" s="1262">
        <v>1100</v>
      </c>
      <c r="I56" s="1244">
        <v>0.18</v>
      </c>
      <c r="J56" s="1263">
        <v>10</v>
      </c>
    </row>
    <row customHeight="1" ht="11.25" r="57" spans="1:10" x14ac:dyDescent="0.2">
      <c r="A57" s="279" t="s">
        <v>237</v>
      </c>
      <c r="B57" s="787">
        <v>500</v>
      </c>
      <c r="C57" s="655">
        <v>1000</v>
      </c>
      <c r="D57" s="787">
        <v>500</v>
      </c>
      <c r="E57" s="655">
        <v>1000</v>
      </c>
      <c r="F57" s="839" t="s">
        <v>564</v>
      </c>
      <c r="G57" s="1261" t="s">
        <v>466</v>
      </c>
      <c r="H57" s="1262" t="s">
        <v>381</v>
      </c>
      <c r="I57" s="1244" t="s">
        <v>381</v>
      </c>
      <c r="J57" s="1263" t="s">
        <v>381</v>
      </c>
    </row>
    <row customHeight="1" ht="11.25" r="58" spans="1:10" x14ac:dyDescent="0.2">
      <c r="A58" s="279" t="s">
        <v>375</v>
      </c>
      <c r="B58" s="787">
        <v>500</v>
      </c>
      <c r="C58" s="655">
        <v>1000</v>
      </c>
      <c r="D58" s="787">
        <v>500</v>
      </c>
      <c r="E58" s="655">
        <v>1000</v>
      </c>
      <c r="F58" s="839" t="s">
        <v>564</v>
      </c>
      <c r="G58" s="1261" t="s">
        <v>467</v>
      </c>
      <c r="H58" s="1262" t="s">
        <v>381</v>
      </c>
      <c r="I58" s="1244" t="s">
        <v>381</v>
      </c>
      <c r="J58" s="1263" t="s">
        <v>381</v>
      </c>
    </row>
    <row customHeight="1" ht="11.25" r="59" spans="1:10" x14ac:dyDescent="0.2">
      <c r="A59" s="279" t="s">
        <v>376</v>
      </c>
      <c r="B59" s="787">
        <v>500</v>
      </c>
      <c r="C59" s="655">
        <v>1000</v>
      </c>
      <c r="D59" s="787">
        <v>500</v>
      </c>
      <c r="E59" s="655">
        <v>1000</v>
      </c>
      <c r="F59" s="839" t="s">
        <v>564</v>
      </c>
      <c r="G59" s="1261" t="s">
        <v>468</v>
      </c>
      <c r="H59" s="1262" t="s">
        <v>381</v>
      </c>
      <c r="I59" s="1244" t="s">
        <v>381</v>
      </c>
      <c r="J59" s="1263" t="s">
        <v>381</v>
      </c>
    </row>
    <row customHeight="1" ht="11.25" r="60" spans="1:10" x14ac:dyDescent="0.2">
      <c r="A60" s="279" t="s">
        <v>377</v>
      </c>
      <c r="B60" s="787">
        <v>1000</v>
      </c>
      <c r="C60" s="655">
        <v>2500</v>
      </c>
      <c r="D60" s="787">
        <v>1000</v>
      </c>
      <c r="E60" s="655">
        <v>2500</v>
      </c>
      <c r="F60" s="839" t="s">
        <v>564</v>
      </c>
      <c r="G60" s="1261" t="s">
        <v>469</v>
      </c>
      <c r="H60" s="1262" t="s">
        <v>381</v>
      </c>
      <c r="I60" s="1244" t="s">
        <v>381</v>
      </c>
      <c r="J60" s="1263" t="s">
        <v>381</v>
      </c>
    </row>
    <row customHeight="1" ht="11.25" r="61" spans="1:10" x14ac:dyDescent="0.2">
      <c r="A61" s="279" t="s">
        <v>244</v>
      </c>
      <c r="B61" s="787">
        <v>500</v>
      </c>
      <c r="C61" s="655">
        <v>1000</v>
      </c>
      <c r="D61" s="787">
        <v>500</v>
      </c>
      <c r="E61" s="655">
        <v>1000</v>
      </c>
      <c r="F61" s="839">
        <v>1685.682837735849</v>
      </c>
      <c r="G61" s="1261">
        <v>234</v>
      </c>
      <c r="H61" s="1262">
        <v>125000</v>
      </c>
      <c r="I61" s="1244">
        <v>30</v>
      </c>
      <c r="J61" s="1263">
        <v>7.8</v>
      </c>
    </row>
    <row customHeight="1" ht="11.25" r="62" spans="1:10" x14ac:dyDescent="0.2">
      <c r="A62" s="279" t="s">
        <v>245</v>
      </c>
      <c r="B62" s="787">
        <v>500</v>
      </c>
      <c r="C62" s="655">
        <v>1000</v>
      </c>
      <c r="D62" s="787">
        <v>500</v>
      </c>
      <c r="E62" s="655">
        <v>1000</v>
      </c>
      <c r="F62" s="839">
        <v>2981.506415094339</v>
      </c>
      <c r="G62" s="1261">
        <v>79</v>
      </c>
      <c r="H62" s="1262">
        <v>2424</v>
      </c>
      <c r="I62" s="1244">
        <v>0.59</v>
      </c>
      <c r="J62" s="1263">
        <v>133.89830508474577</v>
      </c>
    </row>
    <row customHeight="1" ht="11.25" r="63" spans="1:10" x14ac:dyDescent="0.2">
      <c r="A63" s="279" t="s">
        <v>307</v>
      </c>
      <c r="B63" s="787">
        <v>500</v>
      </c>
      <c r="C63" s="655">
        <v>1000</v>
      </c>
      <c r="D63" s="787">
        <v>500</v>
      </c>
      <c r="E63" s="655">
        <v>1000</v>
      </c>
      <c r="F63" s="839">
        <v>1207.9647647798743</v>
      </c>
      <c r="G63" s="1261">
        <v>591</v>
      </c>
      <c r="H63" s="1262">
        <v>2000000</v>
      </c>
      <c r="I63" s="1244">
        <v>500</v>
      </c>
      <c r="J63" s="1263">
        <v>1.1819999999999999</v>
      </c>
    </row>
    <row customHeight="1" ht="11.25" r="64" spans="1:10" x14ac:dyDescent="0.2">
      <c r="A64" s="279" t="s">
        <v>308</v>
      </c>
      <c r="B64" s="787">
        <v>100</v>
      </c>
      <c r="C64" s="655">
        <v>500</v>
      </c>
      <c r="D64" s="787">
        <v>100</v>
      </c>
      <c r="E64" s="655">
        <v>500</v>
      </c>
      <c r="F64" s="839">
        <v>2370.3051194968548</v>
      </c>
      <c r="G64" s="1261">
        <v>215</v>
      </c>
      <c r="H64" s="1262" t="s">
        <v>381</v>
      </c>
      <c r="I64" s="1244" t="s">
        <v>381</v>
      </c>
      <c r="J64" s="1263" t="s">
        <v>381</v>
      </c>
    </row>
    <row customHeight="1" ht="11.25" r="65" spans="1:10" x14ac:dyDescent="0.2">
      <c r="A65" s="279" t="s">
        <v>238</v>
      </c>
      <c r="B65" s="787">
        <v>500</v>
      </c>
      <c r="C65" s="655">
        <v>1000</v>
      </c>
      <c r="D65" s="787">
        <v>500</v>
      </c>
      <c r="E65" s="655">
        <v>1000</v>
      </c>
      <c r="F65" s="839">
        <v>1851.1077232704401</v>
      </c>
      <c r="G65" s="1261">
        <v>331</v>
      </c>
      <c r="H65" s="1262">
        <v>67320</v>
      </c>
      <c r="I65" s="1244">
        <v>17</v>
      </c>
      <c r="J65" s="1263">
        <v>19.470588235294116</v>
      </c>
    </row>
    <row customHeight="1" ht="11.25" r="66" spans="1:10" x14ac:dyDescent="0.2">
      <c r="A66" s="279" t="s">
        <v>1002</v>
      </c>
      <c r="B66" s="787">
        <v>500</v>
      </c>
      <c r="C66" s="655">
        <v>1000</v>
      </c>
      <c r="D66" s="787">
        <v>500</v>
      </c>
      <c r="E66" s="655">
        <v>1000</v>
      </c>
      <c r="F66" s="839" t="s">
        <v>564</v>
      </c>
      <c r="G66" s="1261" t="s">
        <v>470</v>
      </c>
      <c r="H66" s="1262">
        <v>1400</v>
      </c>
      <c r="I66" s="1244">
        <v>0.21</v>
      </c>
      <c r="J66" s="1263">
        <v>0.31904761904761908</v>
      </c>
    </row>
    <row customHeight="1" ht="11.25" r="67" spans="1:10" x14ac:dyDescent="0.2">
      <c r="A67" s="279" t="s">
        <v>107</v>
      </c>
      <c r="B67" s="787">
        <v>500</v>
      </c>
      <c r="C67" s="655">
        <v>1000</v>
      </c>
      <c r="D67" s="787">
        <v>500</v>
      </c>
      <c r="E67" s="655">
        <v>1000</v>
      </c>
      <c r="F67" s="839" t="s">
        <v>564</v>
      </c>
      <c r="G67" s="1261">
        <v>8.25E-5</v>
      </c>
      <c r="H67" s="1262" t="s">
        <v>381</v>
      </c>
      <c r="I67" s="1244" t="s">
        <v>381</v>
      </c>
      <c r="J67" s="1263" t="s">
        <v>381</v>
      </c>
    </row>
    <row customHeight="1" ht="11.25" r="68" spans="1:10" x14ac:dyDescent="0.2">
      <c r="A68" s="279" t="s">
        <v>1003</v>
      </c>
      <c r="B68" s="787">
        <v>100</v>
      </c>
      <c r="C68" s="655">
        <v>500</v>
      </c>
      <c r="D68" s="787">
        <v>100</v>
      </c>
      <c r="E68" s="655">
        <v>500</v>
      </c>
      <c r="F68" s="839">
        <v>1363.3675471698114</v>
      </c>
      <c r="G68" s="1261">
        <v>42</v>
      </c>
      <c r="H68" s="1262">
        <v>1190</v>
      </c>
      <c r="I68" s="1244">
        <v>0.25</v>
      </c>
      <c r="J68" s="1263">
        <v>168</v>
      </c>
    </row>
    <row customHeight="1" ht="11.25" r="69" spans="1:10" x14ac:dyDescent="0.2">
      <c r="A69" s="279" t="s">
        <v>309</v>
      </c>
      <c r="B69" s="787">
        <v>500</v>
      </c>
      <c r="C69" s="655">
        <v>1000</v>
      </c>
      <c r="D69" s="787">
        <v>500</v>
      </c>
      <c r="E69" s="655">
        <v>1000</v>
      </c>
      <c r="F69" s="839">
        <v>1571.9654339622643</v>
      </c>
      <c r="G69" s="1261">
        <v>43</v>
      </c>
      <c r="H69" s="1262">
        <v>4160</v>
      </c>
      <c r="I69" s="1244">
        <v>1</v>
      </c>
      <c r="J69" s="1263">
        <v>43</v>
      </c>
    </row>
    <row customHeight="1" ht="11.25" r="70" spans="1:10" x14ac:dyDescent="0.2">
      <c r="A70" s="279" t="s">
        <v>1004</v>
      </c>
      <c r="B70" s="787">
        <v>1000</v>
      </c>
      <c r="C70" s="655">
        <v>2500</v>
      </c>
      <c r="D70" s="787">
        <v>1000</v>
      </c>
      <c r="E70" s="655">
        <v>2500</v>
      </c>
      <c r="F70" s="839" t="s">
        <v>564</v>
      </c>
      <c r="G70" s="1261" t="s">
        <v>471</v>
      </c>
      <c r="H70" s="1262" t="s">
        <v>381</v>
      </c>
      <c r="I70" s="1244" t="s">
        <v>381</v>
      </c>
      <c r="J70" s="1263" t="s">
        <v>381</v>
      </c>
    </row>
    <row customHeight="1" ht="11.25" r="71" spans="1:10" x14ac:dyDescent="0.2">
      <c r="A71" s="279" t="s">
        <v>1005</v>
      </c>
      <c r="B71" s="787">
        <v>500</v>
      </c>
      <c r="C71" s="655">
        <v>1000</v>
      </c>
      <c r="D71" s="787">
        <v>500</v>
      </c>
      <c r="E71" s="655">
        <v>1000</v>
      </c>
      <c r="F71" s="839" t="s">
        <v>564</v>
      </c>
      <c r="G71" s="1261" t="s">
        <v>472</v>
      </c>
      <c r="H71" s="1262" t="s">
        <v>381</v>
      </c>
      <c r="I71" s="1244" t="s">
        <v>381</v>
      </c>
      <c r="J71" s="1263" t="s">
        <v>381</v>
      </c>
    </row>
    <row customHeight="1" ht="11.25" r="72" spans="1:10" x14ac:dyDescent="0.2">
      <c r="A72" s="279" t="s">
        <v>1007</v>
      </c>
      <c r="B72" s="787">
        <v>100</v>
      </c>
      <c r="C72" s="655">
        <v>500</v>
      </c>
      <c r="D72" s="787">
        <v>100</v>
      </c>
      <c r="E72" s="655">
        <v>500</v>
      </c>
      <c r="F72" s="839" t="s">
        <v>564</v>
      </c>
      <c r="G72" s="1261" t="s">
        <v>473</v>
      </c>
      <c r="H72" s="1262">
        <v>1</v>
      </c>
      <c r="I72" s="1244">
        <v>1.9699999999999999E-4</v>
      </c>
      <c r="J72" s="1263">
        <v>497.46192893401019</v>
      </c>
    </row>
    <row customHeight="1" ht="11.25" r="73" spans="1:10" x14ac:dyDescent="0.2">
      <c r="A73" s="279" t="s">
        <v>1006</v>
      </c>
      <c r="B73" s="787">
        <v>500</v>
      </c>
      <c r="C73" s="655">
        <v>1000</v>
      </c>
      <c r="D73" s="787">
        <v>500</v>
      </c>
      <c r="E73" s="655">
        <v>1000</v>
      </c>
      <c r="F73" s="839" t="s">
        <v>564</v>
      </c>
      <c r="G73" s="1261" t="s">
        <v>697</v>
      </c>
      <c r="H73" s="1262" t="s">
        <v>381</v>
      </c>
      <c r="I73" s="1244" t="s">
        <v>381</v>
      </c>
      <c r="J73" s="1263" t="s">
        <v>381</v>
      </c>
    </row>
    <row customHeight="1" ht="11.25" r="74" spans="1:10" x14ac:dyDescent="0.2">
      <c r="A74" s="279" t="s">
        <v>108</v>
      </c>
      <c r="B74" s="787">
        <v>500</v>
      </c>
      <c r="C74" s="655">
        <v>1000</v>
      </c>
      <c r="D74" s="787">
        <v>500</v>
      </c>
      <c r="E74" s="655">
        <v>1000</v>
      </c>
      <c r="F74" s="839" t="s">
        <v>564</v>
      </c>
      <c r="G74" s="1261">
        <v>8.9999999999999998E-4</v>
      </c>
      <c r="H74" s="1262" t="s">
        <v>381</v>
      </c>
      <c r="I74" s="1244" t="s">
        <v>381</v>
      </c>
      <c r="J74" s="1263" t="s">
        <v>381</v>
      </c>
    </row>
    <row customHeight="1" ht="11.25" r="75" spans="1:10" x14ac:dyDescent="0.2">
      <c r="A75" s="279" t="s">
        <v>310</v>
      </c>
      <c r="B75" s="787">
        <v>500</v>
      </c>
      <c r="C75" s="655">
        <v>1000</v>
      </c>
      <c r="D75" s="787">
        <v>500</v>
      </c>
      <c r="E75" s="655">
        <v>1000</v>
      </c>
      <c r="F75" s="839" t="s">
        <v>564</v>
      </c>
      <c r="G75" s="1261" t="s">
        <v>474</v>
      </c>
      <c r="H75" s="1262" t="s">
        <v>381</v>
      </c>
      <c r="I75" s="1244" t="s">
        <v>381</v>
      </c>
      <c r="J75" s="1263" t="s">
        <v>381</v>
      </c>
    </row>
    <row customHeight="1" ht="11.25" r="76" spans="1:10" x14ac:dyDescent="0.2">
      <c r="A76" s="279" t="s">
        <v>109</v>
      </c>
      <c r="B76" s="787">
        <v>500</v>
      </c>
      <c r="C76" s="655">
        <v>1000</v>
      </c>
      <c r="D76" s="787">
        <v>500</v>
      </c>
      <c r="E76" s="655">
        <v>1000</v>
      </c>
      <c r="F76" s="839" t="s">
        <v>564</v>
      </c>
      <c r="G76" s="1261">
        <v>1.47E-4</v>
      </c>
      <c r="H76" s="1262" t="s">
        <v>381</v>
      </c>
      <c r="I76" s="1244" t="s">
        <v>381</v>
      </c>
      <c r="J76" s="1263" t="s">
        <v>381</v>
      </c>
    </row>
    <row customHeight="1" ht="11.25" r="77" spans="1:10" x14ac:dyDescent="0.2">
      <c r="A77" s="279" t="s">
        <v>110</v>
      </c>
      <c r="B77" s="787">
        <v>500</v>
      </c>
      <c r="C77" s="655">
        <v>1000</v>
      </c>
      <c r="D77" s="787">
        <v>500</v>
      </c>
      <c r="E77" s="655">
        <v>1000</v>
      </c>
      <c r="F77" s="839" t="s">
        <v>564</v>
      </c>
      <c r="G77" s="1261">
        <v>5.6700000000000001E-4</v>
      </c>
      <c r="H77" s="1262" t="s">
        <v>381</v>
      </c>
      <c r="I77" s="1244" t="s">
        <v>381</v>
      </c>
      <c r="J77" s="1263" t="s">
        <v>381</v>
      </c>
    </row>
    <row customHeight="1" ht="11.25" r="78" spans="1:10" x14ac:dyDescent="0.2">
      <c r="A78" s="279" t="s">
        <v>402</v>
      </c>
      <c r="B78" s="787">
        <v>500</v>
      </c>
      <c r="C78" s="655">
        <v>1000</v>
      </c>
      <c r="D78" s="787">
        <v>500</v>
      </c>
      <c r="E78" s="655">
        <v>1000</v>
      </c>
      <c r="F78" s="839">
        <v>115637.86163522014</v>
      </c>
      <c r="G78" s="1261">
        <v>37</v>
      </c>
      <c r="H78" s="1262">
        <v>612000</v>
      </c>
      <c r="I78" s="1244">
        <v>170</v>
      </c>
      <c r="J78" s="1263">
        <v>0.21764705882352942</v>
      </c>
    </row>
    <row customHeight="1" ht="11.25" r="79" spans="1:10" x14ac:dyDescent="0.2">
      <c r="A79" s="279" t="s">
        <v>635</v>
      </c>
      <c r="B79" s="787">
        <v>1000</v>
      </c>
      <c r="C79" s="655">
        <v>2500</v>
      </c>
      <c r="D79" s="787">
        <v>1000</v>
      </c>
      <c r="E79" s="655">
        <v>2500</v>
      </c>
      <c r="F79" s="839" t="s">
        <v>564</v>
      </c>
      <c r="G79" s="1261">
        <v>1.5E-9</v>
      </c>
      <c r="H79" s="1262" t="s">
        <v>381</v>
      </c>
      <c r="I79" s="1244" t="s">
        <v>381</v>
      </c>
      <c r="J79" s="1263" t="s">
        <v>381</v>
      </c>
    </row>
    <row customHeight="1" ht="11.25" r="80" spans="1:10" x14ac:dyDescent="0.2">
      <c r="A80" s="279" t="s">
        <v>111</v>
      </c>
      <c r="B80" s="787">
        <v>500</v>
      </c>
      <c r="C80" s="655">
        <v>1000</v>
      </c>
      <c r="D80" s="787">
        <v>500</v>
      </c>
      <c r="E80" s="655">
        <v>1000</v>
      </c>
      <c r="F80" s="839" t="s">
        <v>564</v>
      </c>
      <c r="G80" s="1261">
        <v>6.8999999999999996E-8</v>
      </c>
      <c r="H80" s="1262" t="s">
        <v>381</v>
      </c>
      <c r="I80" s="1244" t="s">
        <v>381</v>
      </c>
      <c r="J80" s="1263" t="s">
        <v>381</v>
      </c>
    </row>
    <row customHeight="1" ht="11.25" r="81" spans="1:10" x14ac:dyDescent="0.2">
      <c r="A81" s="279" t="s">
        <v>384</v>
      </c>
      <c r="B81" s="787">
        <v>500</v>
      </c>
      <c r="C81" s="655">
        <v>1000</v>
      </c>
      <c r="D81" s="787">
        <v>500</v>
      </c>
      <c r="E81" s="655">
        <v>1000</v>
      </c>
      <c r="F81" s="839" t="s">
        <v>564</v>
      </c>
      <c r="G81" s="1261" t="s">
        <v>463</v>
      </c>
      <c r="H81" s="1262" t="s">
        <v>381</v>
      </c>
      <c r="I81" s="1244" t="s">
        <v>381</v>
      </c>
      <c r="J81" s="1263" t="s">
        <v>381</v>
      </c>
    </row>
    <row customHeight="1" ht="11.25" r="82" spans="1:10" x14ac:dyDescent="0.2">
      <c r="A82" s="279" t="s">
        <v>350</v>
      </c>
      <c r="B82" s="787">
        <v>500</v>
      </c>
      <c r="C82" s="655">
        <v>1000</v>
      </c>
      <c r="D82" s="787">
        <v>500</v>
      </c>
      <c r="E82" s="655">
        <v>1000</v>
      </c>
      <c r="F82" s="839" t="s">
        <v>564</v>
      </c>
      <c r="G82" s="1261" t="s">
        <v>475</v>
      </c>
      <c r="H82" s="1262" t="s">
        <v>381</v>
      </c>
      <c r="I82" s="1244" t="s">
        <v>381</v>
      </c>
      <c r="J82" s="1263" t="s">
        <v>381</v>
      </c>
    </row>
    <row customHeight="1" ht="11.25" r="83" spans="1:10" x14ac:dyDescent="0.2">
      <c r="A83" s="279" t="s">
        <v>36</v>
      </c>
      <c r="B83" s="787">
        <v>500</v>
      </c>
      <c r="C83" s="655">
        <v>1000</v>
      </c>
      <c r="D83" s="787">
        <v>500</v>
      </c>
      <c r="E83" s="655">
        <v>1000</v>
      </c>
      <c r="F83" s="839">
        <v>101902.84150943397</v>
      </c>
      <c r="G83" s="1261">
        <v>56.5</v>
      </c>
      <c r="H83" s="1262">
        <v>19200</v>
      </c>
      <c r="I83" s="1244">
        <v>10</v>
      </c>
      <c r="J83" s="1263">
        <v>5.65</v>
      </c>
    </row>
    <row customHeight="1" ht="11.25" r="84" spans="1:10"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customHeight="1" ht="11.25" r="85" spans="1:10" x14ac:dyDescent="0.2">
      <c r="A85" s="279" t="s">
        <v>352</v>
      </c>
      <c r="B85" s="787">
        <v>500</v>
      </c>
      <c r="C85" s="655">
        <v>1000</v>
      </c>
      <c r="D85" s="787">
        <v>500</v>
      </c>
      <c r="E85" s="655">
        <v>1000</v>
      </c>
      <c r="F85" s="839" t="s">
        <v>564</v>
      </c>
      <c r="G85" s="1261" t="s">
        <v>476</v>
      </c>
      <c r="H85" s="1262" t="s">
        <v>381</v>
      </c>
      <c r="I85" s="1244" t="s">
        <v>381</v>
      </c>
      <c r="J85" s="1263" t="s">
        <v>381</v>
      </c>
    </row>
    <row customHeight="1" ht="11.25" r="86" spans="1:10" x14ac:dyDescent="0.2">
      <c r="A86" s="279" t="s">
        <v>353</v>
      </c>
      <c r="B86" s="787">
        <v>500</v>
      </c>
      <c r="C86" s="655">
        <v>1000</v>
      </c>
      <c r="D86" s="787">
        <v>500</v>
      </c>
      <c r="E86" s="655">
        <v>1000</v>
      </c>
      <c r="F86" s="839" t="s">
        <v>564</v>
      </c>
      <c r="G86" s="1261" t="s">
        <v>477</v>
      </c>
      <c r="H86" s="1262" t="s">
        <v>381</v>
      </c>
      <c r="I86" s="1244" t="s">
        <v>381</v>
      </c>
      <c r="J86" s="1263" t="s">
        <v>381</v>
      </c>
    </row>
    <row customHeight="1" ht="11.25" r="87" spans="1:10" x14ac:dyDescent="0.2">
      <c r="A87" s="279" t="s">
        <v>112</v>
      </c>
      <c r="B87" s="787">
        <v>500</v>
      </c>
      <c r="C87" s="655">
        <v>1000</v>
      </c>
      <c r="D87" s="787">
        <v>500</v>
      </c>
      <c r="E87" s="655">
        <v>1000</v>
      </c>
      <c r="F87" s="839" t="s">
        <v>564</v>
      </c>
      <c r="G87" s="1261">
        <v>4.3000000000000001E-10</v>
      </c>
      <c r="H87" s="1262" t="s">
        <v>381</v>
      </c>
      <c r="I87" s="1244" t="s">
        <v>381</v>
      </c>
      <c r="J87" s="1263" t="s">
        <v>381</v>
      </c>
    </row>
    <row customHeight="1" ht="11.25" r="88" spans="1:10" x14ac:dyDescent="0.2">
      <c r="A88" s="279" t="s">
        <v>354</v>
      </c>
      <c r="B88" s="787">
        <v>1000</v>
      </c>
      <c r="C88" s="655">
        <v>2500</v>
      </c>
      <c r="D88" s="787">
        <v>1000</v>
      </c>
      <c r="E88" s="655">
        <v>2500</v>
      </c>
      <c r="F88" s="839" t="s">
        <v>564</v>
      </c>
      <c r="G88" s="1261" t="s">
        <v>696</v>
      </c>
      <c r="H88" s="1262">
        <v>300</v>
      </c>
      <c r="I88" s="1244">
        <v>0.02</v>
      </c>
      <c r="J88" s="1263">
        <v>1.4999999999999998E-2</v>
      </c>
    </row>
    <row customHeight="1" ht="11.25" r="89" spans="1:10" x14ac:dyDescent="0.2">
      <c r="A89" s="279" t="s">
        <v>355</v>
      </c>
      <c r="B89" s="787">
        <v>1000</v>
      </c>
      <c r="C89" s="655">
        <v>2500</v>
      </c>
      <c r="D89" s="787">
        <v>1000</v>
      </c>
      <c r="E89" s="655">
        <v>2500</v>
      </c>
      <c r="F89" s="839" t="s">
        <v>564</v>
      </c>
      <c r="G89" s="1261" t="s">
        <v>478</v>
      </c>
      <c r="H89" s="1262">
        <v>300</v>
      </c>
      <c r="I89" s="1244">
        <v>1.9E-2</v>
      </c>
      <c r="J89" s="1263">
        <v>1.3684210526315789E-4</v>
      </c>
    </row>
    <row customHeight="1" ht="11.25" r="90" spans="1:10" x14ac:dyDescent="0.2">
      <c r="A90" s="279" t="s">
        <v>385</v>
      </c>
      <c r="B90" s="787">
        <v>500</v>
      </c>
      <c r="C90" s="655">
        <v>1000</v>
      </c>
      <c r="D90" s="787">
        <v>500</v>
      </c>
      <c r="E90" s="655">
        <v>1000</v>
      </c>
      <c r="F90" s="839" t="s">
        <v>564</v>
      </c>
      <c r="G90" s="1261" t="s">
        <v>837</v>
      </c>
      <c r="H90" s="1262" t="s">
        <v>381</v>
      </c>
      <c r="I90" s="1244" t="s">
        <v>381</v>
      </c>
      <c r="J90" s="1263" t="s">
        <v>381</v>
      </c>
    </row>
    <row customHeight="1" ht="11.25" r="91" spans="1:10" x14ac:dyDescent="0.2">
      <c r="A91" s="279" t="s">
        <v>356</v>
      </c>
      <c r="B91" s="787">
        <v>500</v>
      </c>
      <c r="C91" s="655">
        <v>1000</v>
      </c>
      <c r="D91" s="787">
        <v>500</v>
      </c>
      <c r="E91" s="655">
        <v>1000</v>
      </c>
      <c r="F91" s="839" t="s">
        <v>564</v>
      </c>
      <c r="G91" s="1261">
        <v>0.15</v>
      </c>
      <c r="H91" s="1262">
        <v>12000</v>
      </c>
      <c r="I91" s="1244">
        <v>1.1000000000000001</v>
      </c>
      <c r="J91" s="1263">
        <v>0.13636363636363635</v>
      </c>
    </row>
    <row customHeight="1" ht="11.25" r="92" spans="1:10" x14ac:dyDescent="0.2">
      <c r="A92" s="279" t="s">
        <v>378</v>
      </c>
      <c r="B92" s="787">
        <v>500</v>
      </c>
      <c r="C92" s="655">
        <v>1000</v>
      </c>
      <c r="D92" s="787">
        <v>500</v>
      </c>
      <c r="E92" s="655">
        <v>1000</v>
      </c>
      <c r="F92" s="839" t="s">
        <v>564</v>
      </c>
      <c r="G92" s="1261" t="s">
        <v>838</v>
      </c>
      <c r="H92" s="1262" t="s">
        <v>381</v>
      </c>
      <c r="I92" s="1244" t="s">
        <v>381</v>
      </c>
      <c r="J92" s="1263" t="s">
        <v>381</v>
      </c>
    </row>
    <row customHeight="1" ht="11.25" r="93" spans="1:10" x14ac:dyDescent="0.2">
      <c r="A93" s="279" t="s">
        <v>357</v>
      </c>
      <c r="B93" s="787">
        <v>500</v>
      </c>
      <c r="C93" s="655">
        <v>1000</v>
      </c>
      <c r="D93" s="787">
        <v>500</v>
      </c>
      <c r="E93" s="655">
        <v>1000</v>
      </c>
      <c r="F93" s="839" t="s">
        <v>564</v>
      </c>
      <c r="G93" s="1261" t="s">
        <v>839</v>
      </c>
      <c r="H93" s="1262" t="s">
        <v>381</v>
      </c>
      <c r="I93" s="1244" t="s">
        <v>381</v>
      </c>
      <c r="J93" s="1263" t="s">
        <v>381</v>
      </c>
    </row>
    <row customHeight="1" ht="11.25" r="94" spans="1:10" x14ac:dyDescent="0.2">
      <c r="A94" s="279" t="s">
        <v>113</v>
      </c>
      <c r="B94" s="787">
        <v>500</v>
      </c>
      <c r="C94" s="655">
        <v>1000</v>
      </c>
      <c r="D94" s="787">
        <v>500</v>
      </c>
      <c r="E94" s="655">
        <v>1000</v>
      </c>
      <c r="F94" s="839" t="s">
        <v>564</v>
      </c>
      <c r="G94" s="1261">
        <v>2.2499999999999999E-7</v>
      </c>
      <c r="H94" s="1262" t="s">
        <v>381</v>
      </c>
      <c r="I94" s="1244" t="s">
        <v>381</v>
      </c>
      <c r="J94" s="1263" t="s">
        <v>381</v>
      </c>
    </row>
    <row customHeight="1" ht="11.25" r="95" spans="1:10" x14ac:dyDescent="0.2">
      <c r="A95" s="279" t="s">
        <v>358</v>
      </c>
      <c r="B95" s="787">
        <v>500</v>
      </c>
      <c r="C95" s="655">
        <v>1000</v>
      </c>
      <c r="D95" s="787">
        <v>500</v>
      </c>
      <c r="E95" s="655">
        <v>1000</v>
      </c>
      <c r="F95" s="839" t="s">
        <v>564</v>
      </c>
      <c r="G95" s="1261" t="s">
        <v>467</v>
      </c>
      <c r="H95" s="1262" t="s">
        <v>381</v>
      </c>
      <c r="I95" s="1244" t="s">
        <v>381</v>
      </c>
      <c r="J95" s="1263" t="s">
        <v>381</v>
      </c>
    </row>
    <row customHeight="1" ht="11.25" r="96" spans="1:10" x14ac:dyDescent="0.2">
      <c r="A96" s="279" t="s">
        <v>114</v>
      </c>
      <c r="B96" s="787">
        <v>500</v>
      </c>
      <c r="C96" s="655">
        <v>1000</v>
      </c>
      <c r="D96" s="787">
        <v>500</v>
      </c>
      <c r="E96" s="655">
        <v>1000</v>
      </c>
      <c r="F96" s="839" t="s">
        <v>564</v>
      </c>
      <c r="G96" s="1261">
        <v>0.438</v>
      </c>
      <c r="H96" s="1262" t="s">
        <v>381</v>
      </c>
      <c r="I96" s="1244" t="s">
        <v>381</v>
      </c>
      <c r="J96" s="1263" t="s">
        <v>381</v>
      </c>
    </row>
    <row customHeight="1" ht="11.25" r="97" spans="1:10" x14ac:dyDescent="0.2">
      <c r="A97" s="279" t="s">
        <v>359</v>
      </c>
      <c r="B97" s="787">
        <v>1000</v>
      </c>
      <c r="C97" s="655">
        <v>2500</v>
      </c>
      <c r="D97" s="787">
        <v>1000</v>
      </c>
      <c r="E97" s="655">
        <v>2500</v>
      </c>
      <c r="F97" s="839" t="s">
        <v>564</v>
      </c>
      <c r="G97" s="1261" t="s">
        <v>381</v>
      </c>
      <c r="H97" s="1262" t="s">
        <v>381</v>
      </c>
      <c r="I97" s="1244" t="s">
        <v>381</v>
      </c>
      <c r="J97" s="1263" t="s">
        <v>381</v>
      </c>
    </row>
    <row customHeight="1" ht="11.25" r="98" spans="1:10" x14ac:dyDescent="0.2">
      <c r="A98" s="279" t="s">
        <v>360</v>
      </c>
      <c r="B98" s="787">
        <v>500</v>
      </c>
      <c r="C98" s="655">
        <v>1000</v>
      </c>
      <c r="D98" s="787">
        <v>500</v>
      </c>
      <c r="E98" s="655">
        <v>1000</v>
      </c>
      <c r="F98" s="839" t="s">
        <v>564</v>
      </c>
      <c r="G98" s="1261" t="s">
        <v>698</v>
      </c>
      <c r="H98" s="1262" t="s">
        <v>381</v>
      </c>
      <c r="I98" s="1244" t="s">
        <v>381</v>
      </c>
      <c r="J98" s="1263" t="s">
        <v>381</v>
      </c>
    </row>
    <row customHeight="1" ht="11.25" r="99" spans="1:10" x14ac:dyDescent="0.2">
      <c r="A99" s="279" t="s">
        <v>361</v>
      </c>
      <c r="B99" s="787">
        <v>500</v>
      </c>
      <c r="C99" s="655">
        <v>1000</v>
      </c>
      <c r="D99" s="787">
        <v>500</v>
      </c>
      <c r="E99" s="655">
        <v>1000</v>
      </c>
      <c r="F99" s="839" t="s">
        <v>564</v>
      </c>
      <c r="G99" s="1261" t="s">
        <v>840</v>
      </c>
      <c r="H99" s="1262" t="s">
        <v>381</v>
      </c>
      <c r="I99" s="1244" t="s">
        <v>381</v>
      </c>
      <c r="J99" s="1263" t="s">
        <v>381</v>
      </c>
    </row>
    <row customHeight="1" ht="11.25" r="100" spans="1:10" x14ac:dyDescent="0.2">
      <c r="A100" s="279" t="s">
        <v>363</v>
      </c>
      <c r="B100" s="787">
        <v>500</v>
      </c>
      <c r="C100" s="655">
        <v>1000</v>
      </c>
      <c r="D100" s="787">
        <v>500</v>
      </c>
      <c r="E100" s="655">
        <v>1000</v>
      </c>
      <c r="F100" s="839">
        <v>28431.476163522013</v>
      </c>
      <c r="G100" s="1261">
        <v>100</v>
      </c>
      <c r="H100" s="1262">
        <v>32000</v>
      </c>
      <c r="I100" s="1244">
        <v>11</v>
      </c>
      <c r="J100" s="1263">
        <v>9.0909090909090917</v>
      </c>
    </row>
    <row customHeight="1" ht="11.25" r="101" spans="1:10" x14ac:dyDescent="0.2">
      <c r="A101" s="279" t="s">
        <v>364</v>
      </c>
      <c r="B101" s="787">
        <v>100</v>
      </c>
      <c r="C101" s="655">
        <v>500</v>
      </c>
      <c r="D101" s="787">
        <v>100</v>
      </c>
      <c r="E101" s="655">
        <v>500</v>
      </c>
      <c r="F101" s="839">
        <v>3356.5423899371067</v>
      </c>
      <c r="G101" s="1261">
        <v>10</v>
      </c>
      <c r="H101" s="1262">
        <v>420</v>
      </c>
      <c r="I101" s="1244">
        <v>0.1</v>
      </c>
      <c r="J101" s="1263">
        <v>100</v>
      </c>
    </row>
    <row customHeight="1" ht="11.25" r="102" spans="1:10" x14ac:dyDescent="0.2">
      <c r="A102" s="279" t="s">
        <v>365</v>
      </c>
      <c r="B102" s="787">
        <v>100</v>
      </c>
      <c r="C102" s="655">
        <v>500</v>
      </c>
      <c r="D102" s="787">
        <v>100</v>
      </c>
      <c r="E102" s="655">
        <v>500</v>
      </c>
      <c r="F102" s="839" t="s">
        <v>564</v>
      </c>
      <c r="G102" s="1261" t="s">
        <v>381</v>
      </c>
      <c r="H102" s="1262" t="s">
        <v>381</v>
      </c>
      <c r="I102" s="1244" t="s">
        <v>381</v>
      </c>
      <c r="J102" s="1263" t="s">
        <v>381</v>
      </c>
    </row>
    <row customHeight="1" ht="11.25" r="103" spans="1:10" x14ac:dyDescent="0.2">
      <c r="A103" s="279" t="s">
        <v>366</v>
      </c>
      <c r="B103" s="787">
        <v>100</v>
      </c>
      <c r="C103" s="655">
        <v>500</v>
      </c>
      <c r="D103" s="787">
        <v>100</v>
      </c>
      <c r="E103" s="655">
        <v>500</v>
      </c>
      <c r="F103" s="839">
        <v>8869.0732075471715</v>
      </c>
      <c r="G103" s="1261">
        <v>245</v>
      </c>
      <c r="H103" s="1262">
        <v>530</v>
      </c>
      <c r="I103" s="1244">
        <v>0.13</v>
      </c>
      <c r="J103" s="1263">
        <v>1884.6153846153845</v>
      </c>
    </row>
    <row customHeight="1" ht="11.25" r="104" spans="1:10" x14ac:dyDescent="0.2">
      <c r="A104" s="279" t="s">
        <v>362</v>
      </c>
      <c r="B104" s="787">
        <v>500</v>
      </c>
      <c r="C104" s="655">
        <v>1000</v>
      </c>
      <c r="D104" s="787">
        <v>500</v>
      </c>
      <c r="E104" s="655">
        <v>1000</v>
      </c>
      <c r="F104" s="839">
        <v>3314.8708176100631</v>
      </c>
      <c r="G104" s="1261">
        <v>429</v>
      </c>
      <c r="H104" s="1262">
        <v>560000</v>
      </c>
      <c r="I104" s="1244">
        <v>160</v>
      </c>
      <c r="J104" s="1263">
        <v>2.6812499999999999</v>
      </c>
    </row>
    <row customHeight="1" ht="11.25" r="105" spans="1:10" x14ac:dyDescent="0.2">
      <c r="A105" s="279" t="s">
        <v>631</v>
      </c>
      <c r="B105" s="787">
        <v>500</v>
      </c>
      <c r="C105" s="655">
        <v>1000</v>
      </c>
      <c r="D105" s="787">
        <v>500</v>
      </c>
      <c r="E105" s="655">
        <v>1000</v>
      </c>
      <c r="F105" s="839" t="s">
        <v>564</v>
      </c>
      <c r="G105" s="1261" t="s">
        <v>841</v>
      </c>
      <c r="H105" s="1262">
        <v>68</v>
      </c>
      <c r="I105" s="1244">
        <v>1.15E-2</v>
      </c>
      <c r="J105" s="1263">
        <v>5.9130434782608701</v>
      </c>
    </row>
    <row customHeight="1" ht="11.25" r="106" spans="1:10" x14ac:dyDescent="0.2">
      <c r="A106" s="279" t="s">
        <v>632</v>
      </c>
      <c r="B106" s="787">
        <v>500</v>
      </c>
      <c r="C106" s="655">
        <v>1000</v>
      </c>
      <c r="D106" s="787">
        <v>500</v>
      </c>
      <c r="E106" s="655">
        <v>1000</v>
      </c>
      <c r="F106" s="839" t="s">
        <v>564</v>
      </c>
      <c r="G106" s="1261" t="s">
        <v>841</v>
      </c>
      <c r="H106" s="1262">
        <v>68</v>
      </c>
      <c r="I106" s="1244">
        <v>1.15E-2</v>
      </c>
      <c r="J106" s="1263">
        <v>5.9130434782608701</v>
      </c>
    </row>
    <row customHeight="1" ht="11.25" r="107" spans="1:10" x14ac:dyDescent="0.2">
      <c r="A107" s="279" t="s">
        <v>506</v>
      </c>
      <c r="B107" s="787">
        <v>1000</v>
      </c>
      <c r="C107" s="655">
        <v>2500</v>
      </c>
      <c r="D107" s="787">
        <v>1000</v>
      </c>
      <c r="E107" s="655">
        <v>2500</v>
      </c>
      <c r="F107" s="839" t="s">
        <v>564</v>
      </c>
      <c r="G107" s="1261" t="s">
        <v>381</v>
      </c>
      <c r="H107" s="1262" t="s">
        <v>381</v>
      </c>
      <c r="I107" s="1244" t="s">
        <v>381</v>
      </c>
      <c r="J107" s="1263" t="s">
        <v>381</v>
      </c>
    </row>
    <row customHeight="1" ht="11.25" r="108" spans="1:10"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customHeight="1" ht="11.25" r="109" spans="1:10" x14ac:dyDescent="0.2">
      <c r="A109" s="279" t="s">
        <v>866</v>
      </c>
      <c r="B109" s="787">
        <v>1000</v>
      </c>
      <c r="C109" s="655">
        <v>2500</v>
      </c>
      <c r="D109" s="787">
        <v>1000</v>
      </c>
      <c r="E109" s="655">
        <v>2500</v>
      </c>
      <c r="F109" s="839" t="s">
        <v>564</v>
      </c>
      <c r="G109" s="1261" t="s">
        <v>381</v>
      </c>
      <c r="H109" s="1262" t="s">
        <v>381</v>
      </c>
      <c r="I109" s="1244" t="s">
        <v>381</v>
      </c>
      <c r="J109" s="1263" t="s">
        <v>381</v>
      </c>
    </row>
    <row customHeight="1" ht="11.25" r="110" spans="1:10" x14ac:dyDescent="0.2">
      <c r="A110" s="279" t="s">
        <v>115</v>
      </c>
      <c r="B110" s="787">
        <v>500</v>
      </c>
      <c r="C110" s="655">
        <v>1000</v>
      </c>
      <c r="D110" s="787">
        <v>500</v>
      </c>
      <c r="E110" s="655">
        <v>1000</v>
      </c>
      <c r="F110" s="839">
        <v>3048.4437410062897</v>
      </c>
      <c r="G110" s="1261">
        <v>0.245</v>
      </c>
      <c r="H110" s="1262" t="s">
        <v>381</v>
      </c>
      <c r="I110" s="1244" t="s">
        <v>381</v>
      </c>
      <c r="J110" s="1263" t="s">
        <v>381</v>
      </c>
    </row>
    <row customHeight="1" ht="11.25" r="111" spans="1:10" x14ac:dyDescent="0.2">
      <c r="A111" s="279" t="s">
        <v>116</v>
      </c>
      <c r="B111" s="787">
        <v>500</v>
      </c>
      <c r="C111" s="655">
        <v>1000</v>
      </c>
      <c r="D111" s="787">
        <v>500</v>
      </c>
      <c r="E111" s="655">
        <v>1000</v>
      </c>
      <c r="F111" s="839" t="s">
        <v>564</v>
      </c>
      <c r="G111" s="1261">
        <v>0.04</v>
      </c>
      <c r="H111" s="1262" t="s">
        <v>381</v>
      </c>
      <c r="I111" s="1244" t="s">
        <v>381</v>
      </c>
      <c r="J111" s="1263" t="s">
        <v>381</v>
      </c>
    </row>
    <row customHeight="1" ht="11.25" r="112" spans="1:10" x14ac:dyDescent="0.2">
      <c r="A112" s="279" t="s">
        <v>117</v>
      </c>
      <c r="B112" s="787">
        <v>500</v>
      </c>
      <c r="C112" s="655">
        <v>1000</v>
      </c>
      <c r="D112" s="787">
        <v>500</v>
      </c>
      <c r="E112" s="655">
        <v>1000</v>
      </c>
      <c r="F112" s="839" t="s">
        <v>564</v>
      </c>
      <c r="G112" s="1261">
        <v>0.20899999999999999</v>
      </c>
      <c r="H112" s="1262" t="s">
        <v>381</v>
      </c>
      <c r="I112" s="1244" t="s">
        <v>381</v>
      </c>
      <c r="J112" s="1263" t="s">
        <v>381</v>
      </c>
    </row>
    <row customHeight="1" ht="11.25" r="113" spans="1:10" x14ac:dyDescent="0.2">
      <c r="A113" s="279" t="s">
        <v>118</v>
      </c>
      <c r="B113" s="787">
        <v>500</v>
      </c>
      <c r="C113" s="655">
        <v>1000</v>
      </c>
      <c r="D113" s="787">
        <v>500</v>
      </c>
      <c r="E113" s="655">
        <v>1000</v>
      </c>
      <c r="F113" s="839" t="s">
        <v>564</v>
      </c>
      <c r="G113" s="1261">
        <v>0.20399999999999999</v>
      </c>
      <c r="H113" s="1262" t="s">
        <v>381</v>
      </c>
      <c r="I113" s="1244" t="s">
        <v>381</v>
      </c>
      <c r="J113" s="1263" t="s">
        <v>381</v>
      </c>
    </row>
    <row customHeight="1" ht="11.25" r="114" spans="1:10" x14ac:dyDescent="0.2">
      <c r="A114" s="279" t="s">
        <v>119</v>
      </c>
      <c r="B114" s="787">
        <v>500</v>
      </c>
      <c r="C114" s="655">
        <v>1000</v>
      </c>
      <c r="D114" s="787">
        <v>500</v>
      </c>
      <c r="E114" s="655">
        <v>1000</v>
      </c>
      <c r="F114" s="839" t="s">
        <v>564</v>
      </c>
      <c r="G114" s="1261">
        <v>4.8999999999999998E-3</v>
      </c>
      <c r="H114" s="1262" t="s">
        <v>381</v>
      </c>
      <c r="I114" s="1244" t="s">
        <v>381</v>
      </c>
      <c r="J114" s="1263" t="s">
        <v>381</v>
      </c>
    </row>
    <row customHeight="1" ht="11.25" r="115" spans="1:10" x14ac:dyDescent="0.2">
      <c r="A115" s="279" t="s">
        <v>508</v>
      </c>
      <c r="B115" s="787">
        <v>500</v>
      </c>
      <c r="C115" s="655">
        <v>1000</v>
      </c>
      <c r="D115" s="787">
        <v>500</v>
      </c>
      <c r="E115" s="655">
        <v>1000</v>
      </c>
      <c r="F115" s="839" t="s">
        <v>564</v>
      </c>
      <c r="G115" s="1261" t="s">
        <v>394</v>
      </c>
      <c r="H115" s="1262" t="s">
        <v>381</v>
      </c>
      <c r="I115" s="1244" t="s">
        <v>381</v>
      </c>
      <c r="J115" s="1263" t="s">
        <v>381</v>
      </c>
    </row>
    <row customHeight="1" ht="11.25" r="116" spans="1:10" x14ac:dyDescent="0.2">
      <c r="A116" s="279" t="s">
        <v>120</v>
      </c>
      <c r="B116" s="787">
        <v>500</v>
      </c>
      <c r="C116" s="655">
        <v>1000</v>
      </c>
      <c r="D116" s="787">
        <v>500</v>
      </c>
      <c r="E116" s="655">
        <v>1000</v>
      </c>
      <c r="F116" s="839" t="s">
        <v>564</v>
      </c>
      <c r="G116" s="1261">
        <v>8.3799999999999999E-4</v>
      </c>
      <c r="H116" s="1262" t="s">
        <v>381</v>
      </c>
      <c r="I116" s="1244" t="s">
        <v>381</v>
      </c>
      <c r="J116" s="1263" t="s">
        <v>381</v>
      </c>
    </row>
    <row customHeight="1" ht="11.25" r="117" spans="1:10" x14ac:dyDescent="0.2">
      <c r="A117" s="279" t="s">
        <v>241</v>
      </c>
      <c r="B117" s="787">
        <v>1000</v>
      </c>
      <c r="C117" s="655">
        <v>2500</v>
      </c>
      <c r="D117" s="787">
        <v>1000</v>
      </c>
      <c r="E117" s="655">
        <v>2500</v>
      </c>
      <c r="F117" s="839" t="s">
        <v>564</v>
      </c>
      <c r="G117" s="1261" t="s">
        <v>381</v>
      </c>
      <c r="H117" s="1262" t="s">
        <v>381</v>
      </c>
      <c r="I117" s="1244" t="s">
        <v>381</v>
      </c>
      <c r="J117" s="1263" t="s">
        <v>381</v>
      </c>
    </row>
    <row customHeight="1" ht="11.25" r="118" spans="1:10"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customHeight="1" ht="11.25" r="119" spans="1:10" x14ac:dyDescent="0.2">
      <c r="A119" s="279" t="s">
        <v>510</v>
      </c>
      <c r="B119" s="787">
        <v>500</v>
      </c>
      <c r="C119" s="655">
        <v>1000</v>
      </c>
      <c r="D119" s="787">
        <v>500</v>
      </c>
      <c r="E119" s="655">
        <v>1000</v>
      </c>
      <c r="F119" s="839" t="s">
        <v>564</v>
      </c>
      <c r="G119" s="1261">
        <v>0.35</v>
      </c>
      <c r="H119" s="1262">
        <v>156</v>
      </c>
      <c r="I119" s="1244">
        <v>0.04</v>
      </c>
      <c r="J119" s="1263">
        <v>8.75</v>
      </c>
    </row>
    <row customHeight="1" ht="11.25" r="120" spans="1:10" x14ac:dyDescent="0.2">
      <c r="A120" s="279" t="s">
        <v>379</v>
      </c>
      <c r="B120" s="787">
        <v>500</v>
      </c>
      <c r="C120" s="655">
        <v>1000</v>
      </c>
      <c r="D120" s="787">
        <v>500</v>
      </c>
      <c r="E120" s="655">
        <v>1000</v>
      </c>
      <c r="F120" s="839" t="s">
        <v>564</v>
      </c>
      <c r="G120" s="1261" t="s">
        <v>396</v>
      </c>
      <c r="H120" s="1262" t="s">
        <v>381</v>
      </c>
      <c r="I120" s="1244" t="s">
        <v>381</v>
      </c>
      <c r="J120" s="1263" t="s">
        <v>381</v>
      </c>
    </row>
    <row customHeight="1" ht="11.25" r="121" spans="1:10" x14ac:dyDescent="0.2">
      <c r="A121" s="279" t="s">
        <v>121</v>
      </c>
      <c r="B121" s="787">
        <v>500</v>
      </c>
      <c r="C121" s="655">
        <v>1000</v>
      </c>
      <c r="D121" s="787">
        <v>500</v>
      </c>
      <c r="E121" s="655">
        <v>1000</v>
      </c>
      <c r="F121" s="839" t="s">
        <v>564</v>
      </c>
      <c r="G121" s="1261">
        <v>9.9999999999999995E-7</v>
      </c>
      <c r="H121" s="1262" t="s">
        <v>381</v>
      </c>
      <c r="I121" s="1244" t="s">
        <v>381</v>
      </c>
      <c r="J121" s="1263" t="s">
        <v>381</v>
      </c>
    </row>
    <row customHeight="1" ht="11.25" r="122" spans="1:10" x14ac:dyDescent="0.2">
      <c r="A122" s="279" t="s">
        <v>511</v>
      </c>
      <c r="B122" s="787">
        <v>500</v>
      </c>
      <c r="C122" s="655">
        <v>1000</v>
      </c>
      <c r="D122" s="787">
        <v>500</v>
      </c>
      <c r="E122" s="655">
        <v>1000</v>
      </c>
      <c r="F122" s="839" t="s">
        <v>564</v>
      </c>
      <c r="G122" s="1261" t="s">
        <v>397</v>
      </c>
      <c r="H122" s="1262" t="s">
        <v>381</v>
      </c>
      <c r="I122" s="1244" t="s">
        <v>381</v>
      </c>
      <c r="J122" s="1263" t="s">
        <v>381</v>
      </c>
    </row>
    <row customHeight="1" ht="11.25" r="123" spans="1:10" x14ac:dyDescent="0.2">
      <c r="A123" s="279" t="s">
        <v>512</v>
      </c>
      <c r="B123" s="787">
        <v>1000</v>
      </c>
      <c r="C123" s="655">
        <v>2500</v>
      </c>
      <c r="D123" s="787">
        <v>1000</v>
      </c>
      <c r="E123" s="655">
        <v>2500</v>
      </c>
      <c r="F123" s="839" t="s">
        <v>564</v>
      </c>
      <c r="G123" s="1261" t="s">
        <v>381</v>
      </c>
      <c r="H123" s="1262" t="s">
        <v>381</v>
      </c>
      <c r="I123" s="1244" t="s">
        <v>381</v>
      </c>
      <c r="J123" s="1263" t="s">
        <v>381</v>
      </c>
    </row>
    <row customHeight="1" ht="11.25" r="124" spans="1:10" x14ac:dyDescent="0.2">
      <c r="A124" s="279" t="s">
        <v>867</v>
      </c>
      <c r="B124" s="787">
        <v>1000</v>
      </c>
      <c r="C124" s="655">
        <v>2500</v>
      </c>
      <c r="D124" s="787">
        <v>1000</v>
      </c>
      <c r="E124" s="655">
        <v>2500</v>
      </c>
      <c r="F124" s="839" t="s">
        <v>564</v>
      </c>
      <c r="G124" s="1261" t="s">
        <v>381</v>
      </c>
      <c r="H124" s="1262" t="s">
        <v>381</v>
      </c>
      <c r="I124" s="1244" t="s">
        <v>381</v>
      </c>
      <c r="J124" s="1263" t="s">
        <v>381</v>
      </c>
    </row>
    <row customHeight="1" ht="11.25" r="125" spans="1:10" x14ac:dyDescent="0.2">
      <c r="A125" s="279" t="s">
        <v>122</v>
      </c>
      <c r="B125" s="787">
        <v>500</v>
      </c>
      <c r="C125" s="655">
        <v>1000</v>
      </c>
      <c r="D125" s="787">
        <v>500</v>
      </c>
      <c r="E125" s="655">
        <v>1000</v>
      </c>
      <c r="F125" s="839" t="s">
        <v>564</v>
      </c>
      <c r="G125" s="1261">
        <v>2.2099999999999999E-8</v>
      </c>
      <c r="H125" s="1262" t="s">
        <v>381</v>
      </c>
      <c r="I125" s="1244" t="s">
        <v>381</v>
      </c>
      <c r="J125" s="1263" t="s">
        <v>381</v>
      </c>
    </row>
    <row customHeight="1" ht="11.25" r="126" spans="1:10"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customHeight="1" ht="11.25" r="127" spans="1:10" x14ac:dyDescent="0.2">
      <c r="A127" s="279" t="s">
        <v>123</v>
      </c>
      <c r="B127" s="787">
        <v>500</v>
      </c>
      <c r="C127" s="655">
        <v>1000</v>
      </c>
      <c r="D127" s="787">
        <v>500</v>
      </c>
      <c r="E127" s="655">
        <v>1000</v>
      </c>
      <c r="F127" s="839" t="s">
        <v>564</v>
      </c>
      <c r="G127" s="1261">
        <v>2.7599999999999998E-7</v>
      </c>
      <c r="H127" s="1262" t="s">
        <v>381</v>
      </c>
      <c r="I127" s="1244" t="s">
        <v>381</v>
      </c>
      <c r="J127" s="1263" t="s">
        <v>381</v>
      </c>
    </row>
    <row customHeight="1" ht="11.25" r="128" spans="1:10" x14ac:dyDescent="0.2">
      <c r="A128" s="279" t="s">
        <v>27</v>
      </c>
      <c r="B128" s="787">
        <v>100</v>
      </c>
      <c r="C128" s="655">
        <v>500</v>
      </c>
      <c r="D128" s="787">
        <v>100</v>
      </c>
      <c r="E128" s="655">
        <v>500</v>
      </c>
      <c r="F128" s="839">
        <v>322090.86792452831</v>
      </c>
      <c r="G128" s="1261">
        <v>42</v>
      </c>
      <c r="H128" s="1262" t="s">
        <v>381</v>
      </c>
      <c r="I128" s="1244" t="s">
        <v>381</v>
      </c>
      <c r="J128" s="1263" t="s">
        <v>381</v>
      </c>
    </row>
    <row customHeight="1" ht="11.25" r="129" spans="1:10" x14ac:dyDescent="0.2">
      <c r="A129" s="279" t="s">
        <v>514</v>
      </c>
      <c r="B129" s="787">
        <v>100</v>
      </c>
      <c r="C129" s="655">
        <v>500</v>
      </c>
      <c r="D129" s="787">
        <v>100</v>
      </c>
      <c r="E129" s="655">
        <v>500</v>
      </c>
      <c r="F129" s="839">
        <v>679.56857484276736</v>
      </c>
      <c r="G129" s="1261">
        <v>12</v>
      </c>
      <c r="H129" s="1262" t="s">
        <v>381</v>
      </c>
      <c r="I129" s="1244" t="s">
        <v>381</v>
      </c>
      <c r="J129" s="1263" t="s">
        <v>381</v>
      </c>
    </row>
    <row customHeight="1" ht="11.25" r="130" spans="1:10" x14ac:dyDescent="0.2">
      <c r="A130" s="279" t="s">
        <v>515</v>
      </c>
      <c r="B130" s="787">
        <v>500</v>
      </c>
      <c r="C130" s="655">
        <v>1000</v>
      </c>
      <c r="D130" s="787">
        <v>500</v>
      </c>
      <c r="E130" s="655">
        <v>1000</v>
      </c>
      <c r="F130" s="839">
        <v>1903.1173320754715</v>
      </c>
      <c r="G130" s="1261">
        <v>4</v>
      </c>
      <c r="H130" s="1262">
        <v>10470</v>
      </c>
      <c r="I130" s="1244">
        <v>1.5</v>
      </c>
      <c r="J130" s="1263">
        <v>2.6666666666666665</v>
      </c>
    </row>
    <row customHeight="1" ht="11.25" r="131" spans="1:10"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customHeight="1" ht="11.25" r="132" spans="1:10" x14ac:dyDescent="0.2">
      <c r="A132" s="279" t="s">
        <v>124</v>
      </c>
      <c r="B132" s="787">
        <v>500</v>
      </c>
      <c r="C132" s="655">
        <v>1000</v>
      </c>
      <c r="D132" s="787">
        <v>500</v>
      </c>
      <c r="E132" s="655">
        <v>1000</v>
      </c>
      <c r="F132" s="839" t="s">
        <v>564</v>
      </c>
      <c r="G132" s="1261">
        <v>6.6600000000000003E-4</v>
      </c>
      <c r="H132" s="1262" t="s">
        <v>381</v>
      </c>
      <c r="I132" s="1244" t="s">
        <v>381</v>
      </c>
      <c r="J132" s="1263" t="s">
        <v>381</v>
      </c>
    </row>
    <row customHeight="1" ht="11.25" r="133" spans="1:10" x14ac:dyDescent="0.2">
      <c r="A133" s="279" t="s">
        <v>125</v>
      </c>
      <c r="B133" s="787">
        <v>500</v>
      </c>
      <c r="C133" s="655">
        <v>1000</v>
      </c>
      <c r="D133" s="787">
        <v>500</v>
      </c>
      <c r="E133" s="655">
        <v>1000</v>
      </c>
      <c r="F133" s="839" t="s">
        <v>564</v>
      </c>
      <c r="G133" s="1261">
        <v>2.4100000000000001E-8</v>
      </c>
      <c r="H133" s="1262" t="s">
        <v>381</v>
      </c>
      <c r="I133" s="1244" t="s">
        <v>381</v>
      </c>
      <c r="J133" s="1263" t="s">
        <v>381</v>
      </c>
    </row>
    <row customHeight="1" ht="11.25" r="134" spans="1:10" x14ac:dyDescent="0.2">
      <c r="A134" s="279" t="s">
        <v>517</v>
      </c>
      <c r="B134" s="787">
        <v>1000</v>
      </c>
      <c r="C134" s="655">
        <v>2500</v>
      </c>
      <c r="D134" s="787">
        <v>1000</v>
      </c>
      <c r="E134" s="655">
        <v>2500</v>
      </c>
      <c r="F134" s="839" t="s">
        <v>564</v>
      </c>
      <c r="G134" s="1261" t="s">
        <v>381</v>
      </c>
      <c r="H134" s="1262" t="s">
        <v>381</v>
      </c>
      <c r="I134" s="1244" t="s">
        <v>381</v>
      </c>
      <c r="J134" s="1263" t="s">
        <v>381</v>
      </c>
    </row>
    <row customHeight="1" ht="11.25" r="135" spans="1:10" x14ac:dyDescent="0.2">
      <c r="A135" s="279" t="s">
        <v>380</v>
      </c>
      <c r="B135" s="787">
        <v>500</v>
      </c>
      <c r="C135" s="655">
        <v>817.67394716981141</v>
      </c>
      <c r="D135" s="787">
        <v>500</v>
      </c>
      <c r="E135" s="655">
        <v>1000</v>
      </c>
      <c r="F135" s="839">
        <v>817.67394716981141</v>
      </c>
      <c r="G135" s="1261">
        <v>28</v>
      </c>
      <c r="H135" s="1262">
        <v>30000</v>
      </c>
      <c r="I135" s="1244">
        <v>8</v>
      </c>
      <c r="J135" s="1263">
        <v>3.5</v>
      </c>
    </row>
    <row customHeight="1" ht="11.25" r="136" spans="1:10" x14ac:dyDescent="0.2">
      <c r="A136" s="279" t="s">
        <v>28</v>
      </c>
      <c r="B136" s="787">
        <v>500</v>
      </c>
      <c r="C136" s="655">
        <v>1000</v>
      </c>
      <c r="D136" s="787">
        <v>500</v>
      </c>
      <c r="E136" s="655">
        <v>1000</v>
      </c>
      <c r="F136" s="839" t="s">
        <v>564</v>
      </c>
      <c r="G136" s="1261">
        <v>0.4</v>
      </c>
      <c r="H136" s="1262" t="s">
        <v>381</v>
      </c>
      <c r="I136" s="1244" t="s">
        <v>381</v>
      </c>
      <c r="J136" s="1263" t="s">
        <v>381</v>
      </c>
    </row>
    <row customHeight="1" ht="11.25" r="137" spans="1:10" x14ac:dyDescent="0.2">
      <c r="A137" s="279" t="s">
        <v>66</v>
      </c>
      <c r="B137" s="787">
        <v>100</v>
      </c>
      <c r="C137" s="655">
        <v>500</v>
      </c>
      <c r="D137" s="787">
        <v>100</v>
      </c>
      <c r="E137" s="655">
        <v>500</v>
      </c>
      <c r="F137" s="839">
        <v>5430.5482924528296</v>
      </c>
      <c r="G137" s="1261">
        <v>300</v>
      </c>
      <c r="H137" s="1262">
        <v>1100</v>
      </c>
      <c r="I137" s="1244">
        <v>0.25</v>
      </c>
      <c r="J137" s="1263">
        <v>1200</v>
      </c>
    </row>
    <row customHeight="1" ht="11.25" r="138" spans="1:10" x14ac:dyDescent="0.2">
      <c r="A138" s="279" t="s">
        <v>65</v>
      </c>
      <c r="B138" s="787">
        <v>500</v>
      </c>
      <c r="C138" s="655">
        <v>500</v>
      </c>
      <c r="D138" s="787">
        <v>500</v>
      </c>
      <c r="E138" s="655">
        <v>1000</v>
      </c>
      <c r="F138" s="839">
        <v>500</v>
      </c>
      <c r="G138" s="1261">
        <v>1</v>
      </c>
      <c r="H138" s="1262">
        <v>5000</v>
      </c>
      <c r="I138" s="1244">
        <v>0.7</v>
      </c>
      <c r="J138" s="1263">
        <v>1.4285714285714286</v>
      </c>
    </row>
    <row customHeight="1" ht="11.25" r="139" spans="1:10" x14ac:dyDescent="0.2">
      <c r="A139" s="279" t="s">
        <v>825</v>
      </c>
      <c r="B139" s="787">
        <v>500</v>
      </c>
      <c r="C139" s="655">
        <v>2500</v>
      </c>
      <c r="D139" s="787">
        <v>500</v>
      </c>
      <c r="E139" s="655">
        <v>2500</v>
      </c>
      <c r="F139" s="839" t="s">
        <v>564</v>
      </c>
      <c r="G139" s="1261" t="s">
        <v>381</v>
      </c>
      <c r="H139" s="1262" t="s">
        <v>381</v>
      </c>
      <c r="I139" s="1244" t="s">
        <v>381</v>
      </c>
      <c r="J139" s="1263" t="s">
        <v>381</v>
      </c>
    </row>
    <row customHeight="1" ht="11.25" r="140" spans="1:10" x14ac:dyDescent="0.2">
      <c r="A140" s="279" t="s">
        <v>868</v>
      </c>
      <c r="B140" s="787">
        <v>500</v>
      </c>
      <c r="C140" s="655">
        <v>1000</v>
      </c>
      <c r="D140" s="787">
        <v>500</v>
      </c>
      <c r="E140" s="655">
        <v>1000</v>
      </c>
      <c r="F140" s="839" t="s">
        <v>564</v>
      </c>
      <c r="G140" s="1261" t="s">
        <v>250</v>
      </c>
      <c r="H140" s="1262">
        <v>22000</v>
      </c>
      <c r="I140" s="1244">
        <v>2.96</v>
      </c>
      <c r="J140" s="1263">
        <v>9.7972972972972971E-2</v>
      </c>
    </row>
    <row customHeight="1" ht="11.25" r="141" spans="1:10"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customHeight="1" ht="11.25" r="142" spans="1:10" x14ac:dyDescent="0.2">
      <c r="A142" s="279" t="s">
        <v>518</v>
      </c>
      <c r="B142" s="787">
        <v>100</v>
      </c>
      <c r="C142" s="655">
        <v>500</v>
      </c>
      <c r="D142" s="787">
        <v>100</v>
      </c>
      <c r="E142" s="655">
        <v>500</v>
      </c>
      <c r="F142" s="839">
        <v>2160.2214339622642</v>
      </c>
      <c r="G142" s="1261">
        <v>22.5</v>
      </c>
      <c r="H142" s="1262" t="s">
        <v>381</v>
      </c>
      <c r="I142" s="1244" t="s">
        <v>381</v>
      </c>
      <c r="J142" s="1263" t="s">
        <v>381</v>
      </c>
    </row>
    <row customHeight="1" ht="11.25" r="143" spans="1:10"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customHeight="1" ht="11.25" r="144" spans="1:10" x14ac:dyDescent="0.2">
      <c r="A144" s="279" t="s">
        <v>520</v>
      </c>
      <c r="B144" s="787">
        <v>100</v>
      </c>
      <c r="C144" s="655">
        <v>500</v>
      </c>
      <c r="D144" s="787">
        <v>100</v>
      </c>
      <c r="E144" s="655">
        <v>500</v>
      </c>
      <c r="F144" s="839" t="s">
        <v>564</v>
      </c>
      <c r="G144" s="1261" t="s">
        <v>381</v>
      </c>
      <c r="H144" s="1262" t="s">
        <v>381</v>
      </c>
      <c r="I144" s="1244" t="s">
        <v>381</v>
      </c>
      <c r="J144" s="1263" t="s">
        <v>381</v>
      </c>
    </row>
    <row customHeight="1" ht="11.25" r="145" spans="1:10"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customHeight="1" ht="11.25" r="146" spans="1:10" x14ac:dyDescent="0.2">
      <c r="A146" s="305" t="s">
        <v>126</v>
      </c>
      <c r="B146" s="787">
        <v>1000</v>
      </c>
      <c r="C146" s="655">
        <v>2500</v>
      </c>
      <c r="D146" s="787">
        <v>1000</v>
      </c>
      <c r="E146" s="655">
        <v>2500</v>
      </c>
      <c r="F146" s="839" t="s">
        <v>564</v>
      </c>
      <c r="G146" s="1261">
        <v>3.7499999999999997E-5</v>
      </c>
      <c r="H146" s="1262" t="s">
        <v>381</v>
      </c>
      <c r="I146" s="1244" t="s">
        <v>381</v>
      </c>
      <c r="J146" s="1263" t="s">
        <v>381</v>
      </c>
    </row>
    <row customHeight="1" ht="11.25" r="147" spans="1:10" x14ac:dyDescent="0.2">
      <c r="A147" s="279" t="s">
        <v>127</v>
      </c>
      <c r="B147" s="787">
        <v>500</v>
      </c>
      <c r="C147" s="655">
        <v>1000</v>
      </c>
      <c r="D147" s="787">
        <v>500</v>
      </c>
      <c r="E147" s="655">
        <v>1000</v>
      </c>
      <c r="F147" s="839" t="s">
        <v>564</v>
      </c>
      <c r="G147" s="1261">
        <v>2.5799999999999999E-6</v>
      </c>
      <c r="H147" s="1262" t="s">
        <v>381</v>
      </c>
      <c r="I147" s="1244" t="s">
        <v>381</v>
      </c>
      <c r="J147" s="1263" t="s">
        <v>381</v>
      </c>
    </row>
    <row customHeight="1" ht="11.25" r="148" spans="1:10" x14ac:dyDescent="0.2">
      <c r="A148" s="279" t="s">
        <v>128</v>
      </c>
      <c r="B148" s="787">
        <v>100</v>
      </c>
      <c r="C148" s="655">
        <v>500</v>
      </c>
      <c r="D148" s="787">
        <v>100</v>
      </c>
      <c r="E148" s="655">
        <v>500</v>
      </c>
      <c r="F148" s="839">
        <v>1395.5380503144659</v>
      </c>
      <c r="G148" s="1261">
        <v>3.69</v>
      </c>
      <c r="H148" s="1262" t="s">
        <v>381</v>
      </c>
      <c r="I148" s="1244" t="s">
        <v>381</v>
      </c>
      <c r="J148" s="1263" t="s">
        <v>381</v>
      </c>
    </row>
    <row customHeight="1" ht="11.25" r="149" spans="1:10"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customHeight="1" ht="11.25" r="150" spans="1:10" x14ac:dyDescent="0.2">
      <c r="A150" s="279" t="s">
        <v>643</v>
      </c>
      <c r="B150" s="787">
        <v>100</v>
      </c>
      <c r="C150" s="655">
        <v>500</v>
      </c>
      <c r="D150" s="787">
        <v>100</v>
      </c>
      <c r="E150" s="655">
        <v>500</v>
      </c>
      <c r="F150" s="839" t="s">
        <v>564</v>
      </c>
      <c r="G150" s="1261">
        <v>4.5800000000000002E-5</v>
      </c>
      <c r="H150" s="1262" t="s">
        <v>381</v>
      </c>
      <c r="I150" s="1244" t="s">
        <v>381</v>
      </c>
      <c r="J150" s="1263" t="s">
        <v>381</v>
      </c>
    </row>
    <row customHeight="1" ht="11.25" r="151" spans="1:10" x14ac:dyDescent="0.2">
      <c r="A151" s="279" t="s">
        <v>999</v>
      </c>
      <c r="B151" s="787">
        <v>500</v>
      </c>
      <c r="C151" s="655">
        <v>1000</v>
      </c>
      <c r="D151" s="787">
        <v>500</v>
      </c>
      <c r="E151" s="655">
        <v>1000</v>
      </c>
      <c r="F151" s="839" t="s">
        <v>564</v>
      </c>
      <c r="G151" s="1261">
        <v>6.3999999999999997E-6</v>
      </c>
      <c r="H151" s="1262" t="s">
        <v>381</v>
      </c>
      <c r="I151" s="1244" t="s">
        <v>381</v>
      </c>
      <c r="J151" s="1263" t="s">
        <v>381</v>
      </c>
    </row>
    <row customHeight="1" ht="11.25" r="152" spans="1:10" x14ac:dyDescent="0.2">
      <c r="A152" s="279" t="s">
        <v>644</v>
      </c>
      <c r="B152" s="787">
        <v>500</v>
      </c>
      <c r="C152" s="655">
        <v>1000</v>
      </c>
      <c r="D152" s="787">
        <v>500</v>
      </c>
      <c r="E152" s="655">
        <v>1000</v>
      </c>
      <c r="F152" s="839" t="s">
        <v>564</v>
      </c>
      <c r="G152" s="1261">
        <v>1.17E-7</v>
      </c>
      <c r="H152" s="1262" t="s">
        <v>381</v>
      </c>
      <c r="I152" s="1244" t="s">
        <v>381</v>
      </c>
      <c r="J152" s="1263" t="s">
        <v>381</v>
      </c>
    </row>
    <row customHeight="1" ht="11.25" r="153" spans="1:10" x14ac:dyDescent="0.2">
      <c r="A153" s="279" t="s">
        <v>646</v>
      </c>
      <c r="B153" s="787">
        <v>500</v>
      </c>
      <c r="C153" s="655">
        <v>1000</v>
      </c>
      <c r="D153" s="787">
        <v>500</v>
      </c>
      <c r="E153" s="655">
        <v>1000</v>
      </c>
      <c r="F153" s="839" t="s">
        <v>564</v>
      </c>
      <c r="G153" s="1261">
        <v>8.0199999999999994E-6</v>
      </c>
      <c r="H153" s="1262" t="s">
        <v>381</v>
      </c>
      <c r="I153" s="1244" t="s">
        <v>381</v>
      </c>
      <c r="J153" s="1263" t="s">
        <v>381</v>
      </c>
    </row>
    <row customHeight="1" ht="11.25" r="154" spans="1:10" x14ac:dyDescent="0.2">
      <c r="A154" s="279" t="s">
        <v>522</v>
      </c>
      <c r="B154" s="787">
        <v>1000</v>
      </c>
      <c r="C154" s="655">
        <v>2500</v>
      </c>
      <c r="D154" s="787">
        <v>1000</v>
      </c>
      <c r="E154" s="655">
        <v>2500</v>
      </c>
      <c r="F154" s="839" t="s">
        <v>564</v>
      </c>
      <c r="G154" s="1261" t="s">
        <v>381</v>
      </c>
      <c r="H154" s="1262" t="s">
        <v>381</v>
      </c>
      <c r="I154" s="1244" t="s">
        <v>381</v>
      </c>
      <c r="J154" s="1263" t="s">
        <v>381</v>
      </c>
    </row>
    <row customHeight="1" ht="11.25" r="155" spans="1:10" x14ac:dyDescent="0.2">
      <c r="A155" s="279" t="s">
        <v>523</v>
      </c>
      <c r="B155" s="787">
        <v>500</v>
      </c>
      <c r="C155" s="655">
        <v>1000</v>
      </c>
      <c r="D155" s="787">
        <v>500</v>
      </c>
      <c r="E155" s="655">
        <v>1000</v>
      </c>
      <c r="F155" s="839">
        <v>3859.8471446540889</v>
      </c>
      <c r="G155" s="1261">
        <v>2580</v>
      </c>
      <c r="H155" s="1262">
        <v>771244</v>
      </c>
      <c r="I155" s="1244">
        <v>294</v>
      </c>
      <c r="J155" s="1263">
        <v>8.7755102040816322</v>
      </c>
    </row>
    <row customHeight="1" ht="11.25" r="156" spans="1:10"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customHeight="1" ht="11.25" r="157" spans="1:10" thickBot="1" x14ac:dyDescent="0.25">
      <c r="A157" s="319" t="s">
        <v>525</v>
      </c>
      <c r="B157" s="787">
        <v>1000</v>
      </c>
      <c r="C157" s="655">
        <v>2500</v>
      </c>
      <c r="D157" s="961">
        <v>1000</v>
      </c>
      <c r="E157" s="847">
        <v>2500</v>
      </c>
      <c r="F157" s="839" t="s">
        <v>564</v>
      </c>
      <c r="G157" s="1264" t="s">
        <v>381</v>
      </c>
      <c r="H157" s="1265" t="s">
        <v>381</v>
      </c>
      <c r="I157" s="1266" t="s">
        <v>381</v>
      </c>
      <c r="J157" s="1263" t="s">
        <v>381</v>
      </c>
    </row>
    <row customHeight="1" ht="11.25" r="158" spans="1:10" thickTop="1" x14ac:dyDescent="0.2">
      <c r="A158" s="763"/>
      <c r="B158" s="322"/>
      <c r="C158" s="322"/>
      <c r="D158" s="322"/>
      <c r="E158" s="322"/>
      <c r="F158" s="1267"/>
      <c r="G158" s="1268"/>
      <c r="H158" s="1269"/>
      <c r="I158" s="1268"/>
      <c r="J158" s="1270"/>
    </row>
    <row customHeight="1" ht="11.25" r="159" spans="1:10" x14ac:dyDescent="0.2">
      <c r="A159" s="66" t="s">
        <v>529</v>
      </c>
      <c r="B159" s="277"/>
      <c r="C159" s="276"/>
      <c r="D159" s="277"/>
      <c r="E159" s="277"/>
      <c r="F159" s="849"/>
      <c r="G159" s="882"/>
      <c r="H159" s="882"/>
      <c r="I159" s="882"/>
      <c r="J159" s="1271"/>
    </row>
    <row customHeight="1" ht="11.25" r="160" spans="1:10" x14ac:dyDescent="0.2">
      <c r="A160" s="67" t="s">
        <v>192</v>
      </c>
      <c r="B160" s="276"/>
      <c r="C160" s="276"/>
      <c r="D160" s="277"/>
      <c r="E160" s="277"/>
      <c r="F160" s="849"/>
      <c r="G160" s="882"/>
      <c r="H160" s="882"/>
      <c r="I160" s="882"/>
      <c r="J160" s="1271"/>
    </row>
    <row customHeight="1" ht="11.25" r="161" spans="1:10" x14ac:dyDescent="0.2">
      <c r="A161" s="603" t="s">
        <v>974</v>
      </c>
      <c r="B161" s="277"/>
      <c r="C161" s="277"/>
      <c r="D161" s="277"/>
      <c r="E161" s="277"/>
      <c r="F161" s="849"/>
      <c r="G161" s="882"/>
      <c r="H161" s="882"/>
      <c r="I161" s="882"/>
      <c r="J161" s="1271"/>
    </row>
    <row customHeight="1" ht="11.25" r="162" spans="1:10" x14ac:dyDescent="0.2">
      <c r="A162" s="67" t="s">
        <v>267</v>
      </c>
      <c r="B162" s="276"/>
      <c r="C162" s="276"/>
      <c r="D162" s="277"/>
      <c r="E162" s="277"/>
      <c r="F162" s="849"/>
      <c r="G162" s="882"/>
      <c r="H162" s="882"/>
      <c r="I162" s="882"/>
      <c r="J162" s="1271"/>
    </row>
    <row customHeight="1" ht="11.25" r="163" spans="1:10" x14ac:dyDescent="0.2">
      <c r="A163" s="66"/>
      <c r="B163" s="276"/>
      <c r="C163" s="276"/>
      <c r="D163" s="277"/>
      <c r="E163" s="277"/>
      <c r="F163" s="849"/>
      <c r="G163" s="882"/>
      <c r="H163" s="882"/>
      <c r="I163" s="882"/>
      <c r="J163" s="1271"/>
    </row>
    <row customHeight="1" ht="11.25" r="164" spans="1:10" x14ac:dyDescent="0.2">
      <c r="A164" s="67" t="s">
        <v>399</v>
      </c>
      <c r="B164" s="277"/>
      <c r="C164" s="277"/>
      <c r="D164" s="277"/>
      <c r="E164" s="277"/>
      <c r="F164" s="849"/>
      <c r="G164" s="882"/>
      <c r="H164" s="882"/>
      <c r="I164" s="882"/>
      <c r="J164" s="1271"/>
    </row>
    <row customHeight="1" ht="11.25" r="165" spans="1:10" x14ac:dyDescent="0.2">
      <c r="A165" s="67" t="s">
        <v>403</v>
      </c>
      <c r="B165" s="277"/>
      <c r="C165" s="277"/>
      <c r="D165" s="768"/>
      <c r="E165" s="768"/>
      <c r="F165" s="998"/>
      <c r="G165" s="68"/>
      <c r="H165" s="68"/>
      <c r="I165" s="68"/>
      <c r="J165" s="767"/>
    </row>
    <row customHeight="1" ht="11.25" r="166" spans="1:10" x14ac:dyDescent="0.2">
      <c r="A166" s="67" t="s">
        <v>1112</v>
      </c>
      <c r="B166" s="277"/>
      <c r="C166" s="277"/>
      <c r="D166" s="768"/>
      <c r="E166" s="768"/>
      <c r="F166" s="998"/>
      <c r="G166" s="68"/>
      <c r="H166" s="68"/>
      <c r="I166" s="68"/>
      <c r="J166" s="767"/>
    </row>
    <row customHeight="1" ht="11.25" r="167" spans="1:10" x14ac:dyDescent="0.2">
      <c r="A167" s="67" t="s">
        <v>871</v>
      </c>
      <c r="B167" s="277"/>
      <c r="C167" s="277"/>
      <c r="D167" s="768"/>
      <c r="E167" s="768"/>
      <c r="F167" s="998"/>
      <c r="G167" s="68"/>
      <c r="H167" s="68"/>
      <c r="I167" s="68"/>
      <c r="J167" s="767"/>
    </row>
    <row customHeight="1" ht="11.25" r="168" spans="1:10" x14ac:dyDescent="0.2">
      <c r="A168" s="67" t="s">
        <v>826</v>
      </c>
      <c r="B168" s="277"/>
      <c r="C168" s="277"/>
      <c r="D168" s="277"/>
      <c r="E168" s="277"/>
      <c r="F168" s="849"/>
      <c r="G168" s="882"/>
      <c r="H168" s="882"/>
      <c r="I168" s="882"/>
      <c r="J168" s="1271"/>
    </row>
    <row customHeight="1" ht="11.25" r="169" spans="1:10" x14ac:dyDescent="0.2">
      <c r="A169" s="67" t="s">
        <v>874</v>
      </c>
      <c r="B169" s="277"/>
      <c r="C169" s="277"/>
      <c r="D169" s="277"/>
      <c r="E169" s="277"/>
      <c r="F169" s="849"/>
      <c r="G169" s="882"/>
      <c r="H169" s="882"/>
      <c r="I169" s="882"/>
      <c r="J169" s="1271"/>
    </row>
    <row customHeight="1" ht="11.25" r="170" spans="1:10" x14ac:dyDescent="0.2">
      <c r="A170" s="67" t="s">
        <v>1152</v>
      </c>
      <c r="B170" s="277"/>
      <c r="C170" s="277"/>
      <c r="D170" s="277"/>
      <c r="E170" s="277"/>
      <c r="F170" s="849"/>
      <c r="G170" s="882"/>
      <c r="H170" s="882"/>
      <c r="I170" s="882"/>
      <c r="J170" s="1271"/>
    </row>
    <row customHeight="1" ht="11.25" r="171" spans="1:10" x14ac:dyDescent="0.2">
      <c r="A171" s="67" t="s">
        <v>810</v>
      </c>
      <c r="B171" s="277"/>
      <c r="C171" s="277"/>
      <c r="D171" s="277"/>
      <c r="E171" s="277"/>
      <c r="F171" s="849"/>
      <c r="G171" s="882"/>
      <c r="H171" s="882"/>
      <c r="I171" s="882"/>
      <c r="J171" s="1271"/>
    </row>
    <row customHeight="1" ht="11.25" r="172" spans="1:10" x14ac:dyDescent="0.25">
      <c r="A172" s="283" t="s">
        <v>1235</v>
      </c>
      <c r="B172" s="1272"/>
      <c r="C172" s="1272"/>
      <c r="D172" s="1272"/>
      <c r="E172" s="1272"/>
      <c r="F172" s="1272"/>
      <c r="G172" s="1272"/>
      <c r="H172" s="1272"/>
      <c r="I172" s="1272"/>
      <c r="J172" s="1273"/>
    </row>
    <row customHeight="1" ht="11.25" r="173" spans="1:10" x14ac:dyDescent="0.2">
      <c r="A173" s="66" t="s">
        <v>1236</v>
      </c>
      <c r="B173" s="276"/>
      <c r="C173" s="276"/>
      <c r="D173" s="277"/>
      <c r="E173" s="277"/>
      <c r="F173" s="849"/>
      <c r="G173" s="882"/>
      <c r="H173" s="882"/>
      <c r="I173" s="882"/>
      <c r="J173" s="1271"/>
    </row>
    <row customHeight="1" ht="11.25" r="174" spans="1:10" x14ac:dyDescent="0.2">
      <c r="A174" s="283" t="s">
        <v>80</v>
      </c>
      <c r="B174" s="277"/>
      <c r="C174" s="277"/>
      <c r="D174" s="277"/>
      <c r="E174" s="277"/>
      <c r="F174" s="849"/>
      <c r="G174" s="882"/>
      <c r="H174" s="882"/>
      <c r="I174" s="882"/>
      <c r="J174" s="1271"/>
    </row>
    <row customHeight="1" ht="11.25" r="175" spans="1:10" x14ac:dyDescent="0.2">
      <c r="A175" s="283" t="s">
        <v>1010</v>
      </c>
      <c r="B175" s="277"/>
      <c r="C175" s="277"/>
      <c r="D175" s="277"/>
      <c r="E175" s="277"/>
      <c r="F175" s="849"/>
      <c r="G175" s="882"/>
      <c r="H175" s="882"/>
      <c r="I175" s="882"/>
      <c r="J175" s="1271"/>
    </row>
    <row customHeight="1" ht="11.25" r="176" spans="1:10" x14ac:dyDescent="0.2">
      <c r="A176" s="283" t="s">
        <v>1011</v>
      </c>
      <c r="B176" s="277"/>
      <c r="C176" s="277"/>
      <c r="D176" s="277"/>
      <c r="E176" s="277"/>
      <c r="F176" s="849"/>
      <c r="G176" s="882"/>
      <c r="H176" s="882"/>
      <c r="I176" s="882"/>
      <c r="J176" s="1271"/>
    </row>
    <row customHeight="1" ht="11.25" r="177" spans="1:10" x14ac:dyDescent="0.2">
      <c r="A177" s="283" t="s">
        <v>34</v>
      </c>
      <c r="B177" s="277"/>
      <c r="C177" s="277"/>
      <c r="D177" s="277"/>
      <c r="E177" s="277"/>
      <c r="F177" s="849"/>
      <c r="G177" s="882"/>
      <c r="H177" s="882"/>
      <c r="I177" s="882"/>
      <c r="J177" s="1271"/>
    </row>
    <row customHeight="1" ht="11.25" r="178" spans="1:10" x14ac:dyDescent="0.2">
      <c r="A178" s="283" t="s">
        <v>35</v>
      </c>
      <c r="B178" s="277"/>
      <c r="C178" s="277"/>
      <c r="D178" s="277"/>
      <c r="E178" s="277"/>
      <c r="F178" s="849"/>
      <c r="G178" s="882"/>
      <c r="H178" s="882"/>
      <c r="I178" s="882"/>
      <c r="J178" s="1271"/>
    </row>
    <row customHeight="1" ht="11.25" r="179" spans="1:10" thickBot="1" x14ac:dyDescent="0.25">
      <c r="A179" s="69" t="s">
        <v>811</v>
      </c>
      <c r="B179" s="282"/>
      <c r="C179" s="282"/>
      <c r="D179" s="282"/>
      <c r="E179" s="282"/>
      <c r="F179" s="1274"/>
      <c r="G179" s="1275"/>
      <c r="H179" s="1275"/>
      <c r="I179" s="1275"/>
      <c r="J179" s="1276"/>
    </row>
    <row ht="10.8" r="180" spans="1:10" thickTop="1" x14ac:dyDescent="0.2"/>
  </sheetData>
  <sheetProtection algorithmName="SHA-512" hashValue="9zwNnIJARUvr/lp5lb0csw+h9kfsYf32BDVyibcdjAAvZyHKjH9Qr06NLqzG46X7GKwZ2GKTR214wckUf9TReQ==" objects="1" saltValue="WOOQgxxQ2paRzmUz23uAOQ==" scenarios="1" sheet="1" spinCount="100000"/>
  <mergeCells count="1">
    <mergeCell ref="A1:J1"/>
  </mergeCells>
  <phoneticPr fontId="0" type="noConversion"/>
  <printOptions horizontalCentered="1"/>
  <pageMargins bottom="1" footer="0.5" header="0.5" left="0.17" right="0.16" top="0.53"/>
  <pageSetup fitToHeight="4" orientation="landscape" r:id="rId1" scale="79"/>
  <headerFooter alignWithMargins="0">
    <oddFooter><![CDATA[&LHawai'i DOH
Summer 2016 (rev Nov 2016)&C&8Page &P of &N&R&A]]></oddFooter>
  </headerFooter>
  <rowBreaks count="1" manualBreakCount="1">
    <brk id="155" man="1" max="16383"/>
  </rowBreaks>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83"/>
  <sheetViews>
    <sheetView workbookViewId="0" zoomScale="80" zoomScaleNormal="80">
      <pane activePane="bottomLeft" topLeftCell="A4" ySplit="2196"/>
      <selection sqref="A1:XFD1048576"/>
      <selection activeCell="A4" pane="bottomLeft" sqref="A4"/>
    </sheetView>
  </sheetViews>
  <sheetFormatPr defaultColWidth="9.109375" defaultRowHeight="13.2" x14ac:dyDescent="0.25"/>
  <cols>
    <col min="1" max="1" customWidth="true" style="280" width="40.6640625" collapsed="false"/>
    <col min="2" max="3" customWidth="true" style="771" width="15.109375" collapsed="false"/>
    <col min="4" max="5" customWidth="true" style="284" width="12.5546875" collapsed="false"/>
    <col min="6" max="6" customWidth="true" style="926" width="12.5546875" collapsed="false"/>
    <col min="7" max="8" customWidth="true" style="1200" width="14.5546875" collapsed="false"/>
    <col min="9" max="9" customWidth="true" style="1200" width="12.5546875" collapsed="false"/>
    <col min="10" max="10" customWidth="true" style="292" width="12.6640625" collapsed="false"/>
    <col min="11" max="12" style="297" width="9.109375" collapsed="false"/>
    <col min="13" max="16384" style="280" width="9.109375" collapsed="false"/>
  </cols>
  <sheetData>
    <row customFormat="1" ht="33.6" r="1" s="275" spans="1:10" x14ac:dyDescent="0.3">
      <c r="A1" s="1067" t="s">
        <v>194</v>
      </c>
      <c r="B1" s="321"/>
      <c r="C1" s="321"/>
      <c r="D1" s="801"/>
      <c r="E1" s="801"/>
      <c r="F1" s="803"/>
      <c r="G1" s="1003"/>
      <c r="H1" s="1003"/>
      <c r="I1" s="1003"/>
      <c r="J1" s="1256"/>
    </row>
    <row customFormat="1" customHeight="1" ht="15.9" r="2" s="275" spans="1:10" thickBot="1" x14ac:dyDescent="0.25">
      <c r="A2" s="1277"/>
      <c r="B2" s="801"/>
      <c r="C2" s="801"/>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ht="10.199999999999999" r="4" s="278" spans="1:10" x14ac:dyDescent="0.2">
      <c r="A4" s="309" t="s">
        <v>589</v>
      </c>
      <c r="B4" s="1192">
        <v>2500</v>
      </c>
      <c r="C4" s="1192">
        <v>5000</v>
      </c>
      <c r="D4" s="1194">
        <v>2500</v>
      </c>
      <c r="E4" s="877">
        <v>5000</v>
      </c>
      <c r="F4" s="839" t="s">
        <v>564</v>
      </c>
      <c r="G4" s="1261">
        <v>4.4999999999999997E-3</v>
      </c>
      <c r="H4" s="1262">
        <v>513</v>
      </c>
      <c r="I4" s="1244">
        <v>0.08</v>
      </c>
      <c r="J4" s="1263">
        <v>5.6249999999999994E-2</v>
      </c>
    </row>
    <row customFormat="1" ht="10.199999999999999" r="5" s="278" spans="1:10" x14ac:dyDescent="0.2">
      <c r="A5" s="279" t="s">
        <v>590</v>
      </c>
      <c r="B5" s="1192">
        <v>1000</v>
      </c>
      <c r="C5" s="1192">
        <v>2500</v>
      </c>
      <c r="D5" s="787">
        <v>1000</v>
      </c>
      <c r="E5" s="877">
        <v>2500</v>
      </c>
      <c r="F5" s="839" t="s">
        <v>564</v>
      </c>
      <c r="G5" s="1261">
        <v>2.9000000000000001E-2</v>
      </c>
      <c r="H5" s="1262" t="s">
        <v>381</v>
      </c>
      <c r="I5" s="1244" t="s">
        <v>381</v>
      </c>
      <c r="J5" s="1263" t="s">
        <v>381</v>
      </c>
    </row>
    <row customFormat="1" ht="10.199999999999999" r="6" s="278" spans="1:10" x14ac:dyDescent="0.2">
      <c r="A6" s="279" t="s">
        <v>591</v>
      </c>
      <c r="B6" s="1192">
        <v>1000</v>
      </c>
      <c r="C6" s="1192">
        <v>2500</v>
      </c>
      <c r="D6" s="787">
        <v>1000</v>
      </c>
      <c r="E6" s="877">
        <v>2500</v>
      </c>
      <c r="F6" s="839">
        <v>114665.0314465409</v>
      </c>
      <c r="G6" s="1261">
        <v>270</v>
      </c>
      <c r="H6" s="1262">
        <v>30862</v>
      </c>
      <c r="I6" s="1244">
        <v>13</v>
      </c>
      <c r="J6" s="1263">
        <v>20.76923076923077</v>
      </c>
    </row>
    <row customFormat="1" ht="10.199999999999999" r="7" s="278" spans="1:10" x14ac:dyDescent="0.2">
      <c r="A7" s="279" t="s">
        <v>592</v>
      </c>
      <c r="B7" s="1192">
        <v>2500</v>
      </c>
      <c r="C7" s="1192">
        <v>5000</v>
      </c>
      <c r="D7" s="787">
        <v>2500</v>
      </c>
      <c r="E7" s="877">
        <v>5000</v>
      </c>
      <c r="F7" s="839" t="s">
        <v>564</v>
      </c>
      <c r="G7" s="1261">
        <v>2.3E-5</v>
      </c>
      <c r="H7" s="1262">
        <v>263</v>
      </c>
      <c r="I7" s="1244">
        <v>1.7000000000000001E-2</v>
      </c>
      <c r="J7" s="1263">
        <v>1.3529411764705882E-3</v>
      </c>
    </row>
    <row customFormat="1" ht="10.199999999999999" r="8" s="278" spans="1:10" x14ac:dyDescent="0.2">
      <c r="A8" s="279" t="s">
        <v>171</v>
      </c>
      <c r="B8" s="1192">
        <v>1000</v>
      </c>
      <c r="C8" s="1192">
        <v>2500</v>
      </c>
      <c r="D8" s="787">
        <v>1000</v>
      </c>
      <c r="E8" s="877">
        <v>2500</v>
      </c>
      <c r="F8" s="839" t="s">
        <v>564</v>
      </c>
      <c r="G8" s="1261">
        <v>2.74E-6</v>
      </c>
      <c r="H8" s="1262" t="s">
        <v>381</v>
      </c>
      <c r="I8" s="1244" t="s">
        <v>381</v>
      </c>
      <c r="J8" s="1263" t="s">
        <v>381</v>
      </c>
    </row>
    <row customFormat="1" ht="10.199999999999999" r="9" s="278" spans="1:10" x14ac:dyDescent="0.2">
      <c r="A9" s="279" t="s">
        <v>172</v>
      </c>
      <c r="B9" s="1192">
        <v>1000</v>
      </c>
      <c r="C9" s="1192">
        <v>2500</v>
      </c>
      <c r="D9" s="787">
        <v>1000</v>
      </c>
      <c r="E9" s="877">
        <v>2500</v>
      </c>
      <c r="F9" s="839" t="s">
        <v>564</v>
      </c>
      <c r="G9" s="1261">
        <v>1.07E-4</v>
      </c>
      <c r="H9" s="1262" t="s">
        <v>381</v>
      </c>
      <c r="I9" s="1244" t="s">
        <v>381</v>
      </c>
      <c r="J9" s="1263" t="s">
        <v>381</v>
      </c>
    </row>
    <row customFormat="1" ht="10.199999999999999" r="10" s="278" spans="1:10" x14ac:dyDescent="0.2">
      <c r="A10" s="279" t="s">
        <v>103</v>
      </c>
      <c r="B10" s="1192">
        <v>1000</v>
      </c>
      <c r="C10" s="1192">
        <v>2500</v>
      </c>
      <c r="D10" s="787">
        <v>1000</v>
      </c>
      <c r="E10" s="877">
        <v>2500</v>
      </c>
      <c r="F10" s="839" t="s">
        <v>564</v>
      </c>
      <c r="G10" s="1261">
        <v>1.07E-4</v>
      </c>
      <c r="H10" s="1262" t="s">
        <v>381</v>
      </c>
      <c r="I10" s="1244" t="s">
        <v>381</v>
      </c>
      <c r="J10" s="1263" t="s">
        <v>381</v>
      </c>
    </row>
    <row customFormat="1" ht="10.199999999999999" r="11" s="278" spans="1:10" x14ac:dyDescent="0.2">
      <c r="A11" s="279" t="s">
        <v>593</v>
      </c>
      <c r="B11" s="1192">
        <v>1000</v>
      </c>
      <c r="C11" s="1192">
        <v>2500</v>
      </c>
      <c r="D11" s="787">
        <v>1000</v>
      </c>
      <c r="E11" s="877">
        <v>2500</v>
      </c>
      <c r="F11" s="839" t="s">
        <v>564</v>
      </c>
      <c r="G11" s="1261">
        <v>1.7E-5</v>
      </c>
      <c r="H11" s="1262" t="s">
        <v>381</v>
      </c>
      <c r="I11" s="1244" t="s">
        <v>381</v>
      </c>
      <c r="J11" s="1263" t="s">
        <v>381</v>
      </c>
    </row>
    <row customFormat="1" ht="10.199999999999999" r="12" s="278" spans="1:10" x14ac:dyDescent="0.2">
      <c r="A12" s="279" t="s">
        <v>594</v>
      </c>
      <c r="B12" s="1192">
        <v>2500</v>
      </c>
      <c r="C12" s="1192">
        <v>5000</v>
      </c>
      <c r="D12" s="787">
        <v>2500</v>
      </c>
      <c r="E12" s="877">
        <v>5000</v>
      </c>
      <c r="F12" s="839" t="s">
        <v>564</v>
      </c>
      <c r="G12" s="1261" t="s">
        <v>381</v>
      </c>
      <c r="H12" s="1262" t="s">
        <v>381</v>
      </c>
      <c r="I12" s="1244" t="s">
        <v>381</v>
      </c>
      <c r="J12" s="1263" t="s">
        <v>381</v>
      </c>
    </row>
    <row customFormat="1" ht="10.199999999999999" r="13" s="278" spans="1:10" x14ac:dyDescent="0.2">
      <c r="A13" s="279" t="s">
        <v>731</v>
      </c>
      <c r="B13" s="1192">
        <v>2500</v>
      </c>
      <c r="C13" s="1192">
        <v>5000</v>
      </c>
      <c r="D13" s="787">
        <v>2500</v>
      </c>
      <c r="E13" s="877">
        <v>5000</v>
      </c>
      <c r="F13" s="839" t="s">
        <v>564</v>
      </c>
      <c r="G13" s="1261" t="s">
        <v>381</v>
      </c>
      <c r="H13" s="1262" t="s">
        <v>381</v>
      </c>
      <c r="I13" s="1244" t="s">
        <v>381</v>
      </c>
      <c r="J13" s="1263" t="s">
        <v>381</v>
      </c>
    </row>
    <row customFormat="1" ht="10.199999999999999" r="14" s="278" spans="1:10" x14ac:dyDescent="0.2">
      <c r="A14" s="279" t="s">
        <v>104</v>
      </c>
      <c r="B14" s="1192">
        <v>1000</v>
      </c>
      <c r="C14" s="1192">
        <v>2500</v>
      </c>
      <c r="D14" s="787">
        <v>1000</v>
      </c>
      <c r="E14" s="877">
        <v>2500</v>
      </c>
      <c r="F14" s="839" t="s">
        <v>564</v>
      </c>
      <c r="G14" s="1261">
        <v>2.8900000000000001E-7</v>
      </c>
      <c r="H14" s="1262" t="s">
        <v>381</v>
      </c>
      <c r="I14" s="1244" t="s">
        <v>381</v>
      </c>
      <c r="J14" s="1263" t="s">
        <v>381</v>
      </c>
    </row>
    <row customFormat="1" ht="10.199999999999999" r="15" s="278" spans="1:10" x14ac:dyDescent="0.2">
      <c r="A15" s="279" t="s">
        <v>732</v>
      </c>
      <c r="B15" s="1192">
        <v>2500</v>
      </c>
      <c r="C15" s="1192">
        <v>5000</v>
      </c>
      <c r="D15" s="787">
        <v>2500</v>
      </c>
      <c r="E15" s="877">
        <v>5000</v>
      </c>
      <c r="F15" s="839" t="s">
        <v>564</v>
      </c>
      <c r="G15" s="1261" t="s">
        <v>381</v>
      </c>
      <c r="H15" s="1262" t="s">
        <v>381</v>
      </c>
      <c r="I15" s="1244" t="s">
        <v>381</v>
      </c>
      <c r="J15" s="1263" t="s">
        <v>381</v>
      </c>
    </row>
    <row customFormat="1" ht="10.199999999999999" r="16" s="278" spans="1:10" x14ac:dyDescent="0.2">
      <c r="A16" s="279" t="s">
        <v>1245</v>
      </c>
      <c r="B16" s="1192">
        <v>2500</v>
      </c>
      <c r="C16" s="1192">
        <v>5000</v>
      </c>
      <c r="D16" s="787">
        <v>2500</v>
      </c>
      <c r="E16" s="877">
        <v>5000</v>
      </c>
      <c r="F16" s="839" t="s">
        <v>564</v>
      </c>
      <c r="G16" s="1261" t="s">
        <v>381</v>
      </c>
      <c r="H16" s="1262" t="s">
        <v>381</v>
      </c>
      <c r="I16" s="1244" t="s">
        <v>381</v>
      </c>
      <c r="J16" s="1263" t="s">
        <v>381</v>
      </c>
    </row>
    <row customFormat="1" ht="10.199999999999999" r="17" s="278" spans="1:10" x14ac:dyDescent="0.2">
      <c r="A17" s="279" t="s">
        <v>733</v>
      </c>
      <c r="B17" s="1192">
        <v>1000</v>
      </c>
      <c r="C17" s="1192">
        <v>1867.9381761006287</v>
      </c>
      <c r="D17" s="787">
        <v>1000</v>
      </c>
      <c r="E17" s="877">
        <v>2500</v>
      </c>
      <c r="F17" s="839">
        <v>1867.9381761006287</v>
      </c>
      <c r="G17" s="1261">
        <v>95</v>
      </c>
      <c r="H17" s="1262">
        <v>4890</v>
      </c>
      <c r="I17" s="1244">
        <v>1.5</v>
      </c>
      <c r="J17" s="1263">
        <v>63.333333333333336</v>
      </c>
    </row>
    <row customFormat="1" ht="10.199999999999999" r="18" s="278" spans="1:10" x14ac:dyDescent="0.2">
      <c r="A18" s="279" t="s">
        <v>734</v>
      </c>
      <c r="B18" s="1192">
        <v>1000</v>
      </c>
      <c r="C18" s="1192">
        <v>2500</v>
      </c>
      <c r="D18" s="787">
        <v>1000</v>
      </c>
      <c r="E18" s="877">
        <v>2500</v>
      </c>
      <c r="F18" s="839" t="s">
        <v>564</v>
      </c>
      <c r="G18" s="1261">
        <v>2.1999999999999998E-8</v>
      </c>
      <c r="H18" s="1262" t="s">
        <v>381</v>
      </c>
      <c r="I18" s="1244" t="s">
        <v>381</v>
      </c>
      <c r="J18" s="1263" t="s">
        <v>381</v>
      </c>
    </row>
    <row customFormat="1" ht="10.199999999999999" r="19" s="278" spans="1:10" x14ac:dyDescent="0.2">
      <c r="A19" s="279" t="s">
        <v>735</v>
      </c>
      <c r="B19" s="1192">
        <v>1000</v>
      </c>
      <c r="C19" s="1192">
        <v>2500</v>
      </c>
      <c r="D19" s="787">
        <v>1000</v>
      </c>
      <c r="E19" s="877">
        <v>2500</v>
      </c>
      <c r="F19" s="839" t="s">
        <v>564</v>
      </c>
      <c r="G19" s="1261">
        <v>5.5999999999999997E-9</v>
      </c>
      <c r="H19" s="1262" t="s">
        <v>381</v>
      </c>
      <c r="I19" s="1244" t="s">
        <v>381</v>
      </c>
      <c r="J19" s="1263" t="s">
        <v>381</v>
      </c>
    </row>
    <row customFormat="1" ht="10.199999999999999" r="20" s="278" spans="1:10" x14ac:dyDescent="0.2">
      <c r="A20" s="279" t="s">
        <v>736</v>
      </c>
      <c r="B20" s="1192">
        <v>1000</v>
      </c>
      <c r="C20" s="1192">
        <v>2500</v>
      </c>
      <c r="D20" s="787">
        <v>1000</v>
      </c>
      <c r="E20" s="877">
        <v>2500</v>
      </c>
      <c r="F20" s="839" t="s">
        <v>564</v>
      </c>
      <c r="G20" s="1261">
        <v>4.9999999999999998E-7</v>
      </c>
      <c r="H20" s="1262" t="s">
        <v>381</v>
      </c>
      <c r="I20" s="1244" t="s">
        <v>381</v>
      </c>
      <c r="J20" s="1263" t="s">
        <v>381</v>
      </c>
    </row>
    <row customFormat="1" ht="10.199999999999999" r="21" s="278" spans="1:10" x14ac:dyDescent="0.2">
      <c r="A21" s="279" t="s">
        <v>737</v>
      </c>
      <c r="B21" s="1192">
        <v>1000</v>
      </c>
      <c r="C21" s="1192">
        <v>2500</v>
      </c>
      <c r="D21" s="787">
        <v>1000</v>
      </c>
      <c r="E21" s="877">
        <v>2500</v>
      </c>
      <c r="F21" s="839" t="s">
        <v>564</v>
      </c>
      <c r="G21" s="1261">
        <v>1.0999999999999999E-10</v>
      </c>
      <c r="H21" s="1262" t="s">
        <v>381</v>
      </c>
      <c r="I21" s="1244" t="s">
        <v>381</v>
      </c>
      <c r="J21" s="1263" t="s">
        <v>381</v>
      </c>
    </row>
    <row customFormat="1" ht="10.199999999999999" r="22" s="278" spans="1:10" x14ac:dyDescent="0.2">
      <c r="A22" s="279" t="s">
        <v>738</v>
      </c>
      <c r="B22" s="1192">
        <v>1000</v>
      </c>
      <c r="C22" s="1192">
        <v>2500</v>
      </c>
      <c r="D22" s="787">
        <v>1000</v>
      </c>
      <c r="E22" s="877">
        <v>2500</v>
      </c>
      <c r="F22" s="839" t="s">
        <v>564</v>
      </c>
      <c r="G22" s="1261">
        <v>9.6000000000000005E-11</v>
      </c>
      <c r="H22" s="1262" t="s">
        <v>381</v>
      </c>
      <c r="I22" s="1244" t="s">
        <v>381</v>
      </c>
      <c r="J22" s="1263" t="s">
        <v>381</v>
      </c>
    </row>
    <row customFormat="1" ht="10.199999999999999" r="23" s="278" spans="1:10" x14ac:dyDescent="0.2">
      <c r="A23" s="279" t="s">
        <v>136</v>
      </c>
      <c r="B23" s="1192">
        <v>2500</v>
      </c>
      <c r="C23" s="1192">
        <v>5000</v>
      </c>
      <c r="D23" s="787">
        <v>2500</v>
      </c>
      <c r="E23" s="877">
        <v>5000</v>
      </c>
      <c r="F23" s="839" t="s">
        <v>564</v>
      </c>
      <c r="G23" s="1261" t="s">
        <v>381</v>
      </c>
      <c r="H23" s="1262" t="s">
        <v>381</v>
      </c>
      <c r="I23" s="1244" t="s">
        <v>381</v>
      </c>
      <c r="J23" s="1263" t="s">
        <v>381</v>
      </c>
    </row>
    <row customFormat="1" ht="10.199999999999999" r="24" s="278" spans="1:10"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customFormat="1" ht="10.199999999999999" r="25" s="278" spans="1:10" x14ac:dyDescent="0.2">
      <c r="A25" s="279" t="s">
        <v>137</v>
      </c>
      <c r="B25" s="1192">
        <v>1000</v>
      </c>
      <c r="C25" s="1192">
        <v>2500</v>
      </c>
      <c r="D25" s="787">
        <v>1000</v>
      </c>
      <c r="E25" s="877">
        <v>2500</v>
      </c>
      <c r="F25" s="839">
        <v>5046.3512704402519</v>
      </c>
      <c r="G25" s="1261">
        <v>0.71</v>
      </c>
      <c r="H25" s="1262">
        <v>287</v>
      </c>
      <c r="I25" s="1244" t="s">
        <v>460</v>
      </c>
      <c r="J25" s="1263">
        <v>14.489795918367346</v>
      </c>
    </row>
    <row customFormat="1" ht="10.199999999999999" r="26" s="278" spans="1:10"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customFormat="1" ht="10.199999999999999" r="27" s="278" spans="1:10" x14ac:dyDescent="0.2">
      <c r="A27" s="279" t="s">
        <v>138</v>
      </c>
      <c r="B27" s="1192">
        <v>1000</v>
      </c>
      <c r="C27" s="1192">
        <v>2500</v>
      </c>
      <c r="D27" s="787">
        <v>1000</v>
      </c>
      <c r="E27" s="877">
        <v>2500</v>
      </c>
      <c r="F27" s="839" t="s">
        <v>564</v>
      </c>
      <c r="G27" s="1261">
        <v>6.1999999999999999E-8</v>
      </c>
      <c r="H27" s="1262" t="s">
        <v>381</v>
      </c>
      <c r="I27" s="1244" t="s">
        <v>381</v>
      </c>
      <c r="J27" s="1263" t="s">
        <v>381</v>
      </c>
    </row>
    <row customFormat="1" ht="10.199999999999999" r="28" s="278" spans="1:10" x14ac:dyDescent="0.2">
      <c r="A28" s="279" t="s">
        <v>139</v>
      </c>
      <c r="B28" s="1192">
        <v>2500</v>
      </c>
      <c r="C28" s="1192">
        <v>5000</v>
      </c>
      <c r="D28" s="787">
        <v>2500</v>
      </c>
      <c r="E28" s="877">
        <v>5000</v>
      </c>
      <c r="F28" s="839" t="s">
        <v>564</v>
      </c>
      <c r="G28" s="1261" t="s">
        <v>381</v>
      </c>
      <c r="H28" s="1262" t="s">
        <v>381</v>
      </c>
      <c r="I28" s="1244" t="s">
        <v>381</v>
      </c>
      <c r="J28" s="1263" t="s">
        <v>381</v>
      </c>
    </row>
    <row customFormat="1" ht="10.199999999999999" r="29" s="278" spans="1:10"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customFormat="1" ht="10.199999999999999" r="30" s="278" spans="1:10" x14ac:dyDescent="0.2">
      <c r="A30" s="279" t="s">
        <v>141</v>
      </c>
      <c r="B30" s="1192">
        <v>1000</v>
      </c>
      <c r="C30" s="1192">
        <v>2500</v>
      </c>
      <c r="D30" s="787">
        <v>1000</v>
      </c>
      <c r="E30" s="877">
        <v>2500</v>
      </c>
      <c r="F30" s="839" t="s">
        <v>564</v>
      </c>
      <c r="G30" s="1261">
        <v>5.6</v>
      </c>
      <c r="H30" s="1262">
        <v>13450</v>
      </c>
      <c r="I30" s="1244">
        <v>1.3</v>
      </c>
      <c r="J30" s="1263">
        <v>4.3076923076923075</v>
      </c>
    </row>
    <row customFormat="1" ht="10.199999999999999" r="31" s="278" spans="1:10" x14ac:dyDescent="0.2">
      <c r="A31" s="279" t="s">
        <v>142</v>
      </c>
      <c r="B31" s="1192">
        <v>1000</v>
      </c>
      <c r="C31" s="1192">
        <v>2500</v>
      </c>
      <c r="D31" s="787">
        <v>1000</v>
      </c>
      <c r="E31" s="877">
        <v>2500</v>
      </c>
      <c r="F31" s="839">
        <v>3588.9092830188679</v>
      </c>
      <c r="G31" s="1261">
        <v>1420</v>
      </c>
      <c r="H31" s="1262">
        <v>80000</v>
      </c>
      <c r="I31" s="1244">
        <v>20</v>
      </c>
      <c r="J31" s="1263">
        <v>71</v>
      </c>
    </row>
    <row customFormat="1" ht="10.199999999999999" r="32" s="278" spans="1:10" x14ac:dyDescent="0.2">
      <c r="A32" s="279" t="s">
        <v>143</v>
      </c>
      <c r="B32" s="1192">
        <v>2500</v>
      </c>
      <c r="C32" s="1192">
        <v>5000</v>
      </c>
      <c r="D32" s="787">
        <v>2500</v>
      </c>
      <c r="E32" s="877">
        <v>5000</v>
      </c>
      <c r="F32" s="839" t="s">
        <v>564</v>
      </c>
      <c r="G32" s="1261" t="s">
        <v>381</v>
      </c>
      <c r="H32" s="1262" t="s">
        <v>381</v>
      </c>
      <c r="I32" s="1244" t="s">
        <v>381</v>
      </c>
      <c r="J32" s="1263" t="s">
        <v>381</v>
      </c>
    </row>
    <row customFormat="1" ht="10.199999999999999" r="33" s="278" spans="1:10"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customFormat="1" ht="10.199999999999999" r="34" s="278" spans="1:10"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customFormat="1" ht="10.199999999999999" r="35" s="278" spans="1:10" x14ac:dyDescent="0.2">
      <c r="A35" s="279" t="s">
        <v>145</v>
      </c>
      <c r="B35" s="1192">
        <v>2500</v>
      </c>
      <c r="C35" s="1192">
        <v>5000</v>
      </c>
      <c r="D35" s="787">
        <v>2500</v>
      </c>
      <c r="E35" s="877">
        <v>5000</v>
      </c>
      <c r="F35" s="839" t="s">
        <v>564</v>
      </c>
      <c r="G35" s="1261">
        <v>1.0000000000000001E-5</v>
      </c>
      <c r="H35" s="1262" t="s">
        <v>381</v>
      </c>
      <c r="I35" s="1244" t="s">
        <v>381</v>
      </c>
      <c r="J35" s="1263" t="s">
        <v>381</v>
      </c>
    </row>
    <row customFormat="1" ht="10.199999999999999" r="36" s="278" spans="1:10"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customHeight="1" ht="11.25" r="37" spans="1:10" x14ac:dyDescent="0.25">
      <c r="A37" s="279" t="s">
        <v>829</v>
      </c>
      <c r="B37" s="1192">
        <v>1000</v>
      </c>
      <c r="C37" s="1192">
        <v>2117.4658377358492</v>
      </c>
      <c r="D37" s="1194">
        <v>1000</v>
      </c>
      <c r="E37" s="877">
        <v>2500</v>
      </c>
      <c r="F37" s="839">
        <v>2117.4658377358492</v>
      </c>
      <c r="G37" s="1278">
        <v>1008</v>
      </c>
      <c r="H37" s="1279">
        <v>380000</v>
      </c>
      <c r="I37" s="1280">
        <v>140</v>
      </c>
      <c r="J37" s="1263">
        <v>7.2</v>
      </c>
    </row>
    <row customHeight="1" ht="11.25" r="38" spans="1:10" x14ac:dyDescent="0.25">
      <c r="A38" s="279" t="s">
        <v>147</v>
      </c>
      <c r="B38" s="1192">
        <v>1000</v>
      </c>
      <c r="C38" s="1192">
        <v>2500</v>
      </c>
      <c r="D38" s="787">
        <v>1000</v>
      </c>
      <c r="E38" s="877">
        <v>2500</v>
      </c>
      <c r="F38" s="839">
        <v>2538.5640000000003</v>
      </c>
      <c r="G38" s="1261">
        <v>160</v>
      </c>
      <c r="H38" s="1262">
        <v>421600</v>
      </c>
      <c r="I38" s="1244">
        <v>85</v>
      </c>
      <c r="J38" s="1263">
        <v>1.8823529411764706</v>
      </c>
    </row>
    <row customHeight="1" ht="11.25" r="39" spans="1:10" x14ac:dyDescent="0.25">
      <c r="A39" s="279" t="s">
        <v>830</v>
      </c>
      <c r="B39" s="1192">
        <v>500</v>
      </c>
      <c r="C39" s="1192">
        <v>1000</v>
      </c>
      <c r="D39" s="787">
        <v>500</v>
      </c>
      <c r="E39" s="655">
        <v>1000</v>
      </c>
      <c r="F39" s="839">
        <v>1316.5454188679244</v>
      </c>
      <c r="G39" s="1261">
        <v>4300</v>
      </c>
      <c r="H39" s="1262" t="s">
        <v>381</v>
      </c>
      <c r="I39" s="1244" t="s">
        <v>381</v>
      </c>
      <c r="J39" s="1263" t="s">
        <v>381</v>
      </c>
    </row>
    <row customHeight="1" ht="11.25" r="40" spans="1:10" x14ac:dyDescent="0.25">
      <c r="A40" s="279" t="s">
        <v>148</v>
      </c>
      <c r="B40" s="1192">
        <v>500</v>
      </c>
      <c r="C40" s="1192">
        <v>1000</v>
      </c>
      <c r="D40" s="787">
        <v>500</v>
      </c>
      <c r="E40" s="655">
        <v>1000</v>
      </c>
      <c r="F40" s="839">
        <v>27437.384023899369</v>
      </c>
      <c r="G40" s="1261">
        <v>1.42</v>
      </c>
      <c r="H40" s="1262">
        <v>19</v>
      </c>
      <c r="I40" s="1244">
        <v>3.5999999999999999E-3</v>
      </c>
      <c r="J40" s="1263">
        <v>394.44444444444446</v>
      </c>
    </row>
    <row customHeight="1" ht="11.25" r="41" spans="1:10" x14ac:dyDescent="0.25">
      <c r="A41" s="279" t="s">
        <v>653</v>
      </c>
      <c r="B41" s="1192" t="s">
        <v>381</v>
      </c>
      <c r="C41" s="1192" t="s">
        <v>381</v>
      </c>
      <c r="D41" s="787" t="s">
        <v>381</v>
      </c>
      <c r="E41" s="655" t="s">
        <v>381</v>
      </c>
      <c r="F41" s="839" t="s">
        <v>381</v>
      </c>
      <c r="G41" s="1261" t="s">
        <v>381</v>
      </c>
      <c r="H41" s="1262" t="s">
        <v>381</v>
      </c>
      <c r="I41" s="1244" t="s">
        <v>381</v>
      </c>
      <c r="J41" s="1263" t="s">
        <v>381</v>
      </c>
    </row>
    <row customHeight="1" ht="11.25" r="42" spans="1:10" x14ac:dyDescent="0.25">
      <c r="A42" s="279" t="s">
        <v>827</v>
      </c>
      <c r="B42" s="1192">
        <v>2500</v>
      </c>
      <c r="C42" s="1192">
        <v>5000</v>
      </c>
      <c r="D42" s="787">
        <v>2500</v>
      </c>
      <c r="E42" s="655">
        <v>5000</v>
      </c>
      <c r="F42" s="839" t="s">
        <v>564</v>
      </c>
      <c r="G42" s="1261" t="s">
        <v>381</v>
      </c>
      <c r="H42" s="1244" t="s">
        <v>381</v>
      </c>
      <c r="I42" s="1244" t="s">
        <v>381</v>
      </c>
      <c r="J42" s="1263" t="s">
        <v>381</v>
      </c>
    </row>
    <row customHeight="1" ht="11.25" r="43" spans="1:10" x14ac:dyDescent="0.25">
      <c r="A43" s="279" t="s">
        <v>828</v>
      </c>
      <c r="B43" s="1192">
        <v>2500</v>
      </c>
      <c r="C43" s="1192">
        <v>5000</v>
      </c>
      <c r="D43" s="787">
        <v>2500</v>
      </c>
      <c r="E43" s="655">
        <v>5000</v>
      </c>
      <c r="F43" s="839" t="s">
        <v>564</v>
      </c>
      <c r="G43" s="1261" t="s">
        <v>381</v>
      </c>
      <c r="H43" s="1244" t="s">
        <v>381</v>
      </c>
      <c r="I43" s="1244" t="s">
        <v>381</v>
      </c>
      <c r="J43" s="1263" t="s">
        <v>381</v>
      </c>
    </row>
    <row customHeight="1" ht="11.25" r="44" spans="1:10" x14ac:dyDescent="0.25">
      <c r="A44" s="279" t="s">
        <v>149</v>
      </c>
      <c r="B44" s="1192">
        <v>2500</v>
      </c>
      <c r="C44" s="1192">
        <v>5000</v>
      </c>
      <c r="D44" s="787">
        <v>2500</v>
      </c>
      <c r="E44" s="655">
        <v>5000</v>
      </c>
      <c r="F44" s="839" t="s">
        <v>564</v>
      </c>
      <c r="G44" s="1261">
        <v>6.3E-7</v>
      </c>
      <c r="H44" s="1244" t="s">
        <v>381</v>
      </c>
      <c r="I44" s="1244" t="s">
        <v>381</v>
      </c>
      <c r="J44" s="1263" t="s">
        <v>381</v>
      </c>
    </row>
    <row customHeight="1" ht="11.25" r="45" spans="1:10" x14ac:dyDescent="0.25">
      <c r="A45" s="279" t="s">
        <v>150</v>
      </c>
      <c r="B45" s="1192">
        <v>2500</v>
      </c>
      <c r="C45" s="1192">
        <v>5000</v>
      </c>
      <c r="D45" s="787">
        <v>2500</v>
      </c>
      <c r="E45" s="655">
        <v>5000</v>
      </c>
      <c r="F45" s="839" t="s">
        <v>564</v>
      </c>
      <c r="G45" s="1261" t="s">
        <v>381</v>
      </c>
      <c r="H45" s="1262" t="s">
        <v>381</v>
      </c>
      <c r="I45" s="1244" t="s">
        <v>381</v>
      </c>
      <c r="J45" s="1263" t="s">
        <v>381</v>
      </c>
    </row>
    <row customHeight="1" ht="11.25" r="46" spans="1:10" x14ac:dyDescent="0.25">
      <c r="A46" s="279" t="s">
        <v>151</v>
      </c>
      <c r="B46" s="1192">
        <v>2500</v>
      </c>
      <c r="C46" s="1192">
        <v>5000</v>
      </c>
      <c r="D46" s="787">
        <v>2500</v>
      </c>
      <c r="E46" s="655">
        <v>5000</v>
      </c>
      <c r="F46" s="839" t="s">
        <v>564</v>
      </c>
      <c r="G46" s="1261" t="s">
        <v>381</v>
      </c>
      <c r="H46" s="1262" t="s">
        <v>381</v>
      </c>
      <c r="I46" s="1244" t="s">
        <v>381</v>
      </c>
      <c r="J46" s="1263" t="s">
        <v>381</v>
      </c>
    </row>
    <row customHeight="1" ht="11.25" r="47" spans="1:10" x14ac:dyDescent="0.25">
      <c r="A47" s="279" t="s">
        <v>152</v>
      </c>
      <c r="B47" s="1192">
        <v>500</v>
      </c>
      <c r="C47" s="1192">
        <v>1000</v>
      </c>
      <c r="D47" s="787">
        <v>500</v>
      </c>
      <c r="E47" s="655">
        <v>1000</v>
      </c>
      <c r="F47" s="839" t="s">
        <v>564</v>
      </c>
      <c r="G47" s="1261">
        <v>620</v>
      </c>
      <c r="H47" s="1262">
        <v>652</v>
      </c>
      <c r="I47" s="1244">
        <v>0.57999999999999996</v>
      </c>
      <c r="J47" s="1263">
        <v>1068.9655172413793</v>
      </c>
    </row>
    <row customHeight="1" ht="11.25" r="48" spans="1:10" x14ac:dyDescent="0.25">
      <c r="A48" s="279" t="s">
        <v>105</v>
      </c>
      <c r="B48" s="1192">
        <v>1000</v>
      </c>
      <c r="C48" s="1192">
        <v>2500</v>
      </c>
      <c r="D48" s="787">
        <v>1000</v>
      </c>
      <c r="E48" s="655">
        <v>2500</v>
      </c>
      <c r="F48" s="839" t="s">
        <v>564</v>
      </c>
      <c r="G48" s="1261">
        <v>4.1000000000000003E-9</v>
      </c>
      <c r="H48" s="1262" t="s">
        <v>381</v>
      </c>
      <c r="I48" s="1244" t="s">
        <v>381</v>
      </c>
      <c r="J48" s="1263" t="s">
        <v>381</v>
      </c>
    </row>
    <row customHeight="1" ht="11.25" r="49" spans="1:10" x14ac:dyDescent="0.25">
      <c r="A49" s="279" t="s">
        <v>106</v>
      </c>
      <c r="B49" s="1192">
        <v>1000</v>
      </c>
      <c r="C49" s="1192">
        <v>2500</v>
      </c>
      <c r="D49" s="787">
        <v>1000</v>
      </c>
      <c r="E49" s="655">
        <v>2500</v>
      </c>
      <c r="F49" s="839" t="s">
        <v>564</v>
      </c>
      <c r="G49" s="1261">
        <v>0.67</v>
      </c>
      <c r="H49" s="1262" t="s">
        <v>381</v>
      </c>
      <c r="I49" s="1244" t="s">
        <v>381</v>
      </c>
      <c r="J49" s="1263" t="s">
        <v>381</v>
      </c>
    </row>
    <row customHeight="1" ht="11.25" r="50" spans="1:10" x14ac:dyDescent="0.25">
      <c r="A50" s="279" t="s">
        <v>153</v>
      </c>
      <c r="B50" s="1192">
        <v>1000</v>
      </c>
      <c r="C50" s="1192">
        <v>2500</v>
      </c>
      <c r="D50" s="787">
        <v>1000</v>
      </c>
      <c r="E50" s="655">
        <v>2500</v>
      </c>
      <c r="F50" s="839" t="s">
        <v>564</v>
      </c>
      <c r="G50" s="1261">
        <v>1E-10</v>
      </c>
      <c r="H50" s="1262" t="s">
        <v>381</v>
      </c>
      <c r="I50" s="1244" t="s">
        <v>381</v>
      </c>
      <c r="J50" s="1263" t="s">
        <v>381</v>
      </c>
    </row>
    <row customHeight="1" ht="11.25" r="51" spans="1:10" x14ac:dyDescent="0.25">
      <c r="A51" s="279" t="s">
        <v>86</v>
      </c>
      <c r="B51" s="1192">
        <v>979.0010943396228</v>
      </c>
      <c r="C51" s="1192">
        <v>979.0010943396228</v>
      </c>
      <c r="D51" s="787">
        <v>1000</v>
      </c>
      <c r="E51" s="655">
        <v>2500</v>
      </c>
      <c r="F51" s="839">
        <v>979.0010943396228</v>
      </c>
      <c r="G51" s="1261">
        <v>0.8</v>
      </c>
      <c r="H51" s="1262" t="s">
        <v>381</v>
      </c>
      <c r="I51" s="1244" t="s">
        <v>381</v>
      </c>
      <c r="J51" s="1263" t="s">
        <v>381</v>
      </c>
    </row>
    <row customHeight="1" ht="11.25" r="52" spans="1:10" x14ac:dyDescent="0.25">
      <c r="A52" s="279" t="s">
        <v>154</v>
      </c>
      <c r="B52" s="1192">
        <v>500</v>
      </c>
      <c r="C52" s="1192">
        <v>1000</v>
      </c>
      <c r="D52" s="787">
        <v>500</v>
      </c>
      <c r="E52" s="655">
        <v>1000</v>
      </c>
      <c r="F52" s="839" t="s">
        <v>564</v>
      </c>
      <c r="G52" s="1261">
        <v>76</v>
      </c>
      <c r="H52" s="1262" t="s">
        <v>381</v>
      </c>
      <c r="I52" s="1244" t="s">
        <v>381</v>
      </c>
      <c r="J52" s="1263" t="s">
        <v>381</v>
      </c>
    </row>
    <row customHeight="1" ht="11.25" r="53" spans="1:10" x14ac:dyDescent="0.25">
      <c r="A53" s="279" t="s">
        <v>528</v>
      </c>
      <c r="B53" s="1192">
        <v>1000</v>
      </c>
      <c r="C53" s="1192">
        <v>2500</v>
      </c>
      <c r="D53" s="787">
        <v>1000</v>
      </c>
      <c r="E53" s="655">
        <v>2500</v>
      </c>
      <c r="F53" s="839" t="s">
        <v>564</v>
      </c>
      <c r="G53" s="1261">
        <v>12</v>
      </c>
      <c r="H53" s="1262">
        <v>200000</v>
      </c>
      <c r="I53" s="1244">
        <v>26</v>
      </c>
      <c r="J53" s="1263">
        <v>0.46153846153846156</v>
      </c>
    </row>
    <row customHeight="1" ht="11.25" r="54" spans="1:10" x14ac:dyDescent="0.25">
      <c r="A54" s="279" t="s">
        <v>155</v>
      </c>
      <c r="B54" s="1192">
        <v>376.29790188679249</v>
      </c>
      <c r="C54" s="1192">
        <v>376.29790188679249</v>
      </c>
      <c r="D54" s="787">
        <v>2500</v>
      </c>
      <c r="E54" s="655">
        <v>5000</v>
      </c>
      <c r="F54" s="839">
        <v>376.29790188679249</v>
      </c>
      <c r="G54" s="1261">
        <v>1.5</v>
      </c>
      <c r="H54" s="1262">
        <v>305000</v>
      </c>
      <c r="I54" s="1244">
        <v>50</v>
      </c>
      <c r="J54" s="1263">
        <v>0.03</v>
      </c>
    </row>
    <row customHeight="1" ht="11.25" r="55" spans="1:10" x14ac:dyDescent="0.25">
      <c r="A55" s="279" t="s">
        <v>235</v>
      </c>
      <c r="B55" s="1192">
        <v>500</v>
      </c>
      <c r="C55" s="1192">
        <v>595.41254867924533</v>
      </c>
      <c r="D55" s="787">
        <v>500</v>
      </c>
      <c r="E55" s="655">
        <v>1000</v>
      </c>
      <c r="F55" s="839">
        <v>595.41254867924533</v>
      </c>
      <c r="G55" s="1261">
        <v>2.2999999999999998</v>
      </c>
      <c r="H55" s="1262" t="s">
        <v>381</v>
      </c>
      <c r="I55" s="1244" t="s">
        <v>381</v>
      </c>
      <c r="J55" s="1263" t="s">
        <v>381</v>
      </c>
    </row>
    <row customHeight="1" ht="11.25" r="56" spans="1:10" x14ac:dyDescent="0.25">
      <c r="A56" s="279" t="s">
        <v>236</v>
      </c>
      <c r="B56" s="1192">
        <v>1000</v>
      </c>
      <c r="C56" s="1192">
        <v>2500</v>
      </c>
      <c r="D56" s="787">
        <v>1000</v>
      </c>
      <c r="E56" s="655">
        <v>2500</v>
      </c>
      <c r="F56" s="839" t="s">
        <v>564</v>
      </c>
      <c r="G56" s="1261">
        <v>1.8</v>
      </c>
      <c r="H56" s="1262">
        <v>1100</v>
      </c>
      <c r="I56" s="1244">
        <v>0.18</v>
      </c>
      <c r="J56" s="1263">
        <v>10</v>
      </c>
    </row>
    <row customHeight="1" ht="11.25" r="57" spans="1:10" x14ac:dyDescent="0.25">
      <c r="A57" s="279" t="s">
        <v>237</v>
      </c>
      <c r="B57" s="1192">
        <v>1000</v>
      </c>
      <c r="C57" s="1192">
        <v>2500</v>
      </c>
      <c r="D57" s="787">
        <v>1000</v>
      </c>
      <c r="E57" s="655">
        <v>2500</v>
      </c>
      <c r="F57" s="839" t="s">
        <v>564</v>
      </c>
      <c r="G57" s="1261">
        <v>4.4999999999999998E-9</v>
      </c>
      <c r="H57" s="1262" t="s">
        <v>381</v>
      </c>
      <c r="I57" s="1244" t="s">
        <v>381</v>
      </c>
      <c r="J57" s="1263" t="s">
        <v>381</v>
      </c>
    </row>
    <row customHeight="1" ht="11.25" r="58" spans="1:10" x14ac:dyDescent="0.25">
      <c r="A58" s="279" t="s">
        <v>375</v>
      </c>
      <c r="B58" s="1192">
        <v>1000</v>
      </c>
      <c r="C58" s="1192">
        <v>2500</v>
      </c>
      <c r="D58" s="787">
        <v>1000</v>
      </c>
      <c r="E58" s="655">
        <v>2500</v>
      </c>
      <c r="F58" s="839" t="s">
        <v>564</v>
      </c>
      <c r="G58" s="1261">
        <v>9.9999999999999995E-7</v>
      </c>
      <c r="H58" s="1262" t="s">
        <v>381</v>
      </c>
      <c r="I58" s="1244" t="s">
        <v>381</v>
      </c>
      <c r="J58" s="1263" t="s">
        <v>381</v>
      </c>
    </row>
    <row customHeight="1" ht="11.25" r="59" spans="1:10" x14ac:dyDescent="0.25">
      <c r="A59" s="279" t="s">
        <v>376</v>
      </c>
      <c r="B59" s="1192">
        <v>1000</v>
      </c>
      <c r="C59" s="1192">
        <v>2500</v>
      </c>
      <c r="D59" s="787">
        <v>1000</v>
      </c>
      <c r="E59" s="655">
        <v>2500</v>
      </c>
      <c r="F59" s="839" t="s">
        <v>564</v>
      </c>
      <c r="G59" s="1261">
        <v>6.4999999999999996E-6</v>
      </c>
      <c r="H59" s="1262" t="s">
        <v>381</v>
      </c>
      <c r="I59" s="1244" t="s">
        <v>381</v>
      </c>
      <c r="J59" s="1263" t="s">
        <v>381</v>
      </c>
    </row>
    <row customHeight="1" ht="11.25" r="60" spans="1:10" x14ac:dyDescent="0.25">
      <c r="A60" s="279" t="s">
        <v>377</v>
      </c>
      <c r="B60" s="1192">
        <v>2500</v>
      </c>
      <c r="C60" s="1192">
        <v>5000</v>
      </c>
      <c r="D60" s="787">
        <v>2500</v>
      </c>
      <c r="E60" s="655">
        <v>5000</v>
      </c>
      <c r="F60" s="839" t="s">
        <v>564</v>
      </c>
      <c r="G60" s="1261">
        <v>5.4999999999999999E-6</v>
      </c>
      <c r="H60" s="1262" t="s">
        <v>381</v>
      </c>
      <c r="I60" s="1244" t="s">
        <v>381</v>
      </c>
      <c r="J60" s="1263" t="s">
        <v>381</v>
      </c>
    </row>
    <row customHeight="1" ht="11.25" r="61" spans="1:10" x14ac:dyDescent="0.25">
      <c r="A61" s="279" t="s">
        <v>244</v>
      </c>
      <c r="B61" s="1192">
        <v>1000</v>
      </c>
      <c r="C61" s="1192">
        <v>1685.682837735849</v>
      </c>
      <c r="D61" s="787">
        <v>1000</v>
      </c>
      <c r="E61" s="655">
        <v>2500</v>
      </c>
      <c r="F61" s="839">
        <v>1685.682837735849</v>
      </c>
      <c r="G61" s="1261">
        <v>234</v>
      </c>
      <c r="H61" s="1262">
        <v>125000</v>
      </c>
      <c r="I61" s="1244">
        <v>30</v>
      </c>
      <c r="J61" s="1263">
        <v>7.8</v>
      </c>
    </row>
    <row customHeight="1" ht="11.25" r="62" spans="1:10" x14ac:dyDescent="0.25">
      <c r="A62" s="279" t="s">
        <v>245</v>
      </c>
      <c r="B62" s="1192">
        <v>1000</v>
      </c>
      <c r="C62" s="1192">
        <v>2500</v>
      </c>
      <c r="D62" s="787">
        <v>1000</v>
      </c>
      <c r="E62" s="655">
        <v>2500</v>
      </c>
      <c r="F62" s="839">
        <v>2981.506415094339</v>
      </c>
      <c r="G62" s="1261">
        <v>79</v>
      </c>
      <c r="H62" s="1262">
        <v>2424</v>
      </c>
      <c r="I62" s="1244">
        <v>0.59</v>
      </c>
      <c r="J62" s="1263">
        <v>133.89830508474577</v>
      </c>
    </row>
    <row customHeight="1" ht="11.25" r="63" spans="1:10" x14ac:dyDescent="0.25">
      <c r="A63" s="279" t="s">
        <v>307</v>
      </c>
      <c r="B63" s="1192">
        <v>1000</v>
      </c>
      <c r="C63" s="1192">
        <v>1207.9647647798743</v>
      </c>
      <c r="D63" s="787">
        <v>1000</v>
      </c>
      <c r="E63" s="655">
        <v>2500</v>
      </c>
      <c r="F63" s="839">
        <v>1207.9647647798743</v>
      </c>
      <c r="G63" s="1261">
        <v>591</v>
      </c>
      <c r="H63" s="1262">
        <v>2000000</v>
      </c>
      <c r="I63" s="1244">
        <v>500</v>
      </c>
      <c r="J63" s="1263">
        <v>1.1819999999999999</v>
      </c>
    </row>
    <row customHeight="1" ht="11.25" r="64" spans="1:10" x14ac:dyDescent="0.25">
      <c r="A64" s="279" t="s">
        <v>308</v>
      </c>
      <c r="B64" s="1192">
        <v>500</v>
      </c>
      <c r="C64" s="1192">
        <v>1000</v>
      </c>
      <c r="D64" s="787">
        <v>500</v>
      </c>
      <c r="E64" s="655">
        <v>1000</v>
      </c>
      <c r="F64" s="839">
        <v>2370.3051194968548</v>
      </c>
      <c r="G64" s="1261">
        <v>215</v>
      </c>
      <c r="H64" s="1262" t="s">
        <v>381</v>
      </c>
      <c r="I64" s="1244" t="s">
        <v>381</v>
      </c>
      <c r="J64" s="1263" t="s">
        <v>381</v>
      </c>
    </row>
    <row customHeight="1" ht="11.25" r="65" spans="1:10" x14ac:dyDescent="0.25">
      <c r="A65" s="279" t="s">
        <v>238</v>
      </c>
      <c r="B65" s="1192">
        <v>1000</v>
      </c>
      <c r="C65" s="1192">
        <v>1851.1077232704401</v>
      </c>
      <c r="D65" s="787">
        <v>1000</v>
      </c>
      <c r="E65" s="655">
        <v>2500</v>
      </c>
      <c r="F65" s="839">
        <v>1851.1077232704401</v>
      </c>
      <c r="G65" s="1261">
        <v>331</v>
      </c>
      <c r="H65" s="1262">
        <v>67320</v>
      </c>
      <c r="I65" s="1244">
        <v>17</v>
      </c>
      <c r="J65" s="1263">
        <v>19.470588235294116</v>
      </c>
    </row>
    <row customHeight="1" ht="11.25" r="66" spans="1:10" x14ac:dyDescent="0.25">
      <c r="A66" s="279" t="s">
        <v>1002</v>
      </c>
      <c r="B66" s="1192">
        <v>1000</v>
      </c>
      <c r="C66" s="1192">
        <v>2500</v>
      </c>
      <c r="D66" s="787">
        <v>1000</v>
      </c>
      <c r="E66" s="655">
        <v>2500</v>
      </c>
      <c r="F66" s="839" t="s">
        <v>564</v>
      </c>
      <c r="G66" s="1261">
        <v>6.7000000000000004E-2</v>
      </c>
      <c r="H66" s="1262">
        <v>1400</v>
      </c>
      <c r="I66" s="1244">
        <v>0.21</v>
      </c>
      <c r="J66" s="1263">
        <v>0.31904761904761908</v>
      </c>
    </row>
    <row customHeight="1" ht="11.25" r="67" spans="1:10" x14ac:dyDescent="0.25">
      <c r="A67" s="279" t="s">
        <v>107</v>
      </c>
      <c r="B67" s="1192">
        <v>1000</v>
      </c>
      <c r="C67" s="1192">
        <v>2500</v>
      </c>
      <c r="D67" s="787">
        <v>1000</v>
      </c>
      <c r="E67" s="655">
        <v>2500</v>
      </c>
      <c r="F67" s="839" t="s">
        <v>564</v>
      </c>
      <c r="G67" s="1261">
        <v>8.25E-5</v>
      </c>
      <c r="H67" s="1262" t="s">
        <v>381</v>
      </c>
      <c r="I67" s="1244" t="s">
        <v>381</v>
      </c>
      <c r="J67" s="1263" t="s">
        <v>381</v>
      </c>
    </row>
    <row customHeight="1" ht="11.25" r="68" spans="1:10" x14ac:dyDescent="0.25">
      <c r="A68" s="279" t="s">
        <v>1003</v>
      </c>
      <c r="B68" s="1192">
        <v>500</v>
      </c>
      <c r="C68" s="1192">
        <v>1000</v>
      </c>
      <c r="D68" s="787">
        <v>500</v>
      </c>
      <c r="E68" s="655">
        <v>1000</v>
      </c>
      <c r="F68" s="839">
        <v>1363.3675471698114</v>
      </c>
      <c r="G68" s="1261">
        <v>42</v>
      </c>
      <c r="H68" s="1262">
        <v>1190</v>
      </c>
      <c r="I68" s="1244">
        <v>0.25</v>
      </c>
      <c r="J68" s="1263">
        <v>168</v>
      </c>
    </row>
    <row customHeight="1" ht="11.25" r="69" spans="1:10" x14ac:dyDescent="0.25">
      <c r="A69" s="279" t="s">
        <v>309</v>
      </c>
      <c r="B69" s="1192">
        <v>1000</v>
      </c>
      <c r="C69" s="1192">
        <v>1571.9654339622643</v>
      </c>
      <c r="D69" s="787">
        <v>1000</v>
      </c>
      <c r="E69" s="655">
        <v>2500</v>
      </c>
      <c r="F69" s="839">
        <v>1571.9654339622643</v>
      </c>
      <c r="G69" s="1261">
        <v>43</v>
      </c>
      <c r="H69" s="1262">
        <v>4160</v>
      </c>
      <c r="I69" s="1244">
        <v>1</v>
      </c>
      <c r="J69" s="1263">
        <v>43</v>
      </c>
    </row>
    <row customHeight="1" ht="11.25" r="70" spans="1:10" x14ac:dyDescent="0.25">
      <c r="A70" s="279" t="s">
        <v>1004</v>
      </c>
      <c r="B70" s="1192">
        <v>2500</v>
      </c>
      <c r="C70" s="1192">
        <v>5000</v>
      </c>
      <c r="D70" s="787">
        <v>2500</v>
      </c>
      <c r="E70" s="655">
        <v>5000</v>
      </c>
      <c r="F70" s="839" t="s">
        <v>564</v>
      </c>
      <c r="G70" s="1261">
        <v>1.7999999999999999E-8</v>
      </c>
      <c r="H70" s="1262" t="s">
        <v>381</v>
      </c>
      <c r="I70" s="1244" t="s">
        <v>381</v>
      </c>
      <c r="J70" s="1263" t="s">
        <v>381</v>
      </c>
    </row>
    <row customHeight="1" ht="11.25" r="71" spans="1:10" x14ac:dyDescent="0.25">
      <c r="A71" s="279" t="s">
        <v>1005</v>
      </c>
      <c r="B71" s="1192">
        <v>1000</v>
      </c>
      <c r="C71" s="1192">
        <v>2500</v>
      </c>
      <c r="D71" s="787">
        <v>1000</v>
      </c>
      <c r="E71" s="655">
        <v>2500</v>
      </c>
      <c r="F71" s="839" t="s">
        <v>564</v>
      </c>
      <c r="G71" s="1261">
        <v>3.5E-4</v>
      </c>
      <c r="H71" s="1262" t="s">
        <v>381</v>
      </c>
      <c r="I71" s="1244" t="s">
        <v>381</v>
      </c>
      <c r="J71" s="1263" t="s">
        <v>381</v>
      </c>
    </row>
    <row customHeight="1" ht="11.25" r="72" spans="1:10" x14ac:dyDescent="0.25">
      <c r="A72" s="279" t="s">
        <v>1007</v>
      </c>
      <c r="B72" s="1192">
        <v>500</v>
      </c>
      <c r="C72" s="1192">
        <v>1000</v>
      </c>
      <c r="D72" s="787">
        <v>500</v>
      </c>
      <c r="E72" s="655">
        <v>1000</v>
      </c>
      <c r="F72" s="839" t="s">
        <v>564</v>
      </c>
      <c r="G72" s="1261">
        <v>9.8000000000000004E-2</v>
      </c>
      <c r="H72" s="1262">
        <v>1</v>
      </c>
      <c r="I72" s="1244">
        <v>1.9699999999999999E-4</v>
      </c>
      <c r="J72" s="1263">
        <v>497.46192893401019</v>
      </c>
    </row>
    <row customHeight="1" ht="11.25" r="73" spans="1:10" x14ac:dyDescent="0.25">
      <c r="A73" s="279" t="s">
        <v>1006</v>
      </c>
      <c r="B73" s="1192">
        <v>1000</v>
      </c>
      <c r="C73" s="1192">
        <v>2500</v>
      </c>
      <c r="D73" s="787">
        <v>1000</v>
      </c>
      <c r="E73" s="655">
        <v>2500</v>
      </c>
      <c r="F73" s="839" t="s">
        <v>564</v>
      </c>
      <c r="G73" s="1261">
        <v>1.6999999999999999E-3</v>
      </c>
      <c r="H73" s="1262" t="s">
        <v>381</v>
      </c>
      <c r="I73" s="1244" t="s">
        <v>381</v>
      </c>
      <c r="J73" s="1263" t="s">
        <v>381</v>
      </c>
    </row>
    <row customHeight="1" ht="11.25" r="74" spans="1:10" x14ac:dyDescent="0.25">
      <c r="A74" s="279" t="s">
        <v>108</v>
      </c>
      <c r="B74" s="1192">
        <v>1000</v>
      </c>
      <c r="C74" s="1192">
        <v>2500</v>
      </c>
      <c r="D74" s="787">
        <v>1000</v>
      </c>
      <c r="E74" s="655">
        <v>2500</v>
      </c>
      <c r="F74" s="839" t="s">
        <v>564</v>
      </c>
      <c r="G74" s="1261">
        <v>8.9999999999999998E-4</v>
      </c>
      <c r="H74" s="1262" t="s">
        <v>381</v>
      </c>
      <c r="I74" s="1244" t="s">
        <v>381</v>
      </c>
      <c r="J74" s="1263" t="s">
        <v>381</v>
      </c>
    </row>
    <row customHeight="1" ht="11.25" r="75" spans="1:10" x14ac:dyDescent="0.25">
      <c r="A75" s="279" t="s">
        <v>310</v>
      </c>
      <c r="B75" s="1192">
        <v>1000</v>
      </c>
      <c r="C75" s="1192">
        <v>2500</v>
      </c>
      <c r="D75" s="787">
        <v>1000</v>
      </c>
      <c r="E75" s="655">
        <v>2500</v>
      </c>
      <c r="F75" s="839" t="s">
        <v>564</v>
      </c>
      <c r="G75" s="1261">
        <v>1.5E-5</v>
      </c>
      <c r="H75" s="1262" t="s">
        <v>381</v>
      </c>
      <c r="I75" s="1244" t="s">
        <v>381</v>
      </c>
      <c r="J75" s="1263" t="s">
        <v>381</v>
      </c>
    </row>
    <row customHeight="1" ht="11.25" r="76" spans="1:10" x14ac:dyDescent="0.25">
      <c r="A76" s="279" t="s">
        <v>109</v>
      </c>
      <c r="B76" s="1192">
        <v>1000</v>
      </c>
      <c r="C76" s="1192">
        <v>2500</v>
      </c>
      <c r="D76" s="787">
        <v>1000</v>
      </c>
      <c r="E76" s="655">
        <v>2500</v>
      </c>
      <c r="F76" s="839" t="s">
        <v>564</v>
      </c>
      <c r="G76" s="1261">
        <v>1.47E-4</v>
      </c>
      <c r="H76" s="1262" t="s">
        <v>381</v>
      </c>
      <c r="I76" s="1244" t="s">
        <v>381</v>
      </c>
      <c r="J76" s="1263" t="s">
        <v>381</v>
      </c>
    </row>
    <row customHeight="1" ht="11.25" r="77" spans="1:10" x14ac:dyDescent="0.25">
      <c r="A77" s="279" t="s">
        <v>110</v>
      </c>
      <c r="B77" s="1192">
        <v>1000</v>
      </c>
      <c r="C77" s="1192">
        <v>2500</v>
      </c>
      <c r="D77" s="787">
        <v>1000</v>
      </c>
      <c r="E77" s="655">
        <v>2500</v>
      </c>
      <c r="F77" s="839" t="s">
        <v>564</v>
      </c>
      <c r="G77" s="1261">
        <v>5.6700000000000001E-4</v>
      </c>
      <c r="H77" s="1262" t="s">
        <v>381</v>
      </c>
      <c r="I77" s="1244" t="s">
        <v>381</v>
      </c>
      <c r="J77" s="1263" t="s">
        <v>381</v>
      </c>
    </row>
    <row customHeight="1" ht="11.25" r="78" spans="1:10" x14ac:dyDescent="0.25">
      <c r="A78" s="279" t="s">
        <v>402</v>
      </c>
      <c r="B78" s="1192">
        <v>1000</v>
      </c>
      <c r="C78" s="1192">
        <v>2500</v>
      </c>
      <c r="D78" s="787">
        <v>1000</v>
      </c>
      <c r="E78" s="655">
        <v>2500</v>
      </c>
      <c r="F78" s="839">
        <v>115637.86163522014</v>
      </c>
      <c r="G78" s="1261">
        <v>37</v>
      </c>
      <c r="H78" s="1262">
        <v>612000</v>
      </c>
      <c r="I78" s="1244">
        <v>170</v>
      </c>
      <c r="J78" s="1263">
        <v>0.21764705882352942</v>
      </c>
    </row>
    <row customHeight="1" ht="11.25" r="79" spans="1:10" x14ac:dyDescent="0.25">
      <c r="A79" s="279" t="s">
        <v>635</v>
      </c>
      <c r="B79" s="1192">
        <v>2500</v>
      </c>
      <c r="C79" s="1192">
        <v>5000</v>
      </c>
      <c r="D79" s="787">
        <v>2500</v>
      </c>
      <c r="E79" s="655">
        <v>5000</v>
      </c>
      <c r="F79" s="839" t="s">
        <v>564</v>
      </c>
      <c r="G79" s="1261">
        <v>1.5E-9</v>
      </c>
      <c r="H79" s="1262" t="s">
        <v>381</v>
      </c>
      <c r="I79" s="1244" t="s">
        <v>381</v>
      </c>
      <c r="J79" s="1263" t="s">
        <v>381</v>
      </c>
    </row>
    <row customHeight="1" ht="11.25" r="80" spans="1:10" x14ac:dyDescent="0.25">
      <c r="A80" s="279" t="s">
        <v>111</v>
      </c>
      <c r="B80" s="1192">
        <v>1000</v>
      </c>
      <c r="C80" s="1192">
        <v>2500</v>
      </c>
      <c r="D80" s="787">
        <v>1000</v>
      </c>
      <c r="E80" s="655">
        <v>2500</v>
      </c>
      <c r="F80" s="839" t="s">
        <v>564</v>
      </c>
      <c r="G80" s="1261">
        <v>6.8999999999999996E-8</v>
      </c>
      <c r="H80" s="1262" t="s">
        <v>381</v>
      </c>
      <c r="I80" s="1244" t="s">
        <v>381</v>
      </c>
      <c r="J80" s="1263" t="s">
        <v>381</v>
      </c>
    </row>
    <row customHeight="1" ht="11.25" r="81" spans="1:10" x14ac:dyDescent="0.25">
      <c r="A81" s="279" t="s">
        <v>384</v>
      </c>
      <c r="B81" s="1192">
        <v>1000</v>
      </c>
      <c r="C81" s="1192">
        <v>2500</v>
      </c>
      <c r="D81" s="787">
        <v>1000</v>
      </c>
      <c r="E81" s="655">
        <v>2500</v>
      </c>
      <c r="F81" s="839" t="s">
        <v>564</v>
      </c>
      <c r="G81" s="1261">
        <v>1.0000000000000001E-5</v>
      </c>
      <c r="H81" s="1262" t="s">
        <v>381</v>
      </c>
      <c r="I81" s="1244" t="s">
        <v>381</v>
      </c>
      <c r="J81" s="1263" t="s">
        <v>381</v>
      </c>
    </row>
    <row customHeight="1" ht="11.25" r="82" spans="1:10" x14ac:dyDescent="0.25">
      <c r="A82" s="279" t="s">
        <v>350</v>
      </c>
      <c r="B82" s="1192">
        <v>1000</v>
      </c>
      <c r="C82" s="1192">
        <v>2500</v>
      </c>
      <c r="D82" s="787">
        <v>1000</v>
      </c>
      <c r="E82" s="655">
        <v>2500</v>
      </c>
      <c r="F82" s="839" t="s">
        <v>564</v>
      </c>
      <c r="G82" s="1261">
        <v>1.9999999999999999E-7</v>
      </c>
      <c r="H82" s="1262" t="s">
        <v>381</v>
      </c>
      <c r="I82" s="1244" t="s">
        <v>381</v>
      </c>
      <c r="J82" s="1263" t="s">
        <v>381</v>
      </c>
    </row>
    <row customHeight="1" ht="11.25" r="83" spans="1:10" x14ac:dyDescent="0.25">
      <c r="A83" s="279" t="s">
        <v>36</v>
      </c>
      <c r="B83" s="1192">
        <v>1000</v>
      </c>
      <c r="C83" s="1192">
        <v>2500</v>
      </c>
      <c r="D83" s="787">
        <v>1000</v>
      </c>
      <c r="E83" s="655">
        <v>2500</v>
      </c>
      <c r="F83" s="839">
        <v>101902.84150943397</v>
      </c>
      <c r="G83" s="1261">
        <v>56.5</v>
      </c>
      <c r="H83" s="1262">
        <v>19200</v>
      </c>
      <c r="I83" s="1244">
        <v>10</v>
      </c>
      <c r="J83" s="1263">
        <v>5.65</v>
      </c>
    </row>
    <row customHeight="1" ht="11.25" r="84" spans="1:10" x14ac:dyDescent="0.25">
      <c r="A84" s="279" t="s">
        <v>351</v>
      </c>
      <c r="B84" s="1192">
        <v>479.48318616352208</v>
      </c>
      <c r="C84" s="1192">
        <v>479.48318616352208</v>
      </c>
      <c r="D84" s="787">
        <v>1000</v>
      </c>
      <c r="E84" s="655">
        <v>2500</v>
      </c>
      <c r="F84" s="839">
        <v>479.48318616352208</v>
      </c>
      <c r="G84" s="1261">
        <v>10</v>
      </c>
      <c r="H84" s="1262">
        <v>2000</v>
      </c>
      <c r="I84" s="1244">
        <v>0.45</v>
      </c>
      <c r="J84" s="1263">
        <v>22.222222222222221</v>
      </c>
    </row>
    <row customHeight="1" ht="11.25" r="85" spans="1:10" x14ac:dyDescent="0.25">
      <c r="A85" s="279" t="s">
        <v>352</v>
      </c>
      <c r="B85" s="1192">
        <v>1000</v>
      </c>
      <c r="C85" s="1192">
        <v>2500</v>
      </c>
      <c r="D85" s="787">
        <v>1000</v>
      </c>
      <c r="E85" s="655">
        <v>2500</v>
      </c>
      <c r="F85" s="839" t="s">
        <v>564</v>
      </c>
      <c r="G85" s="1261">
        <v>5.0000000000000004E-6</v>
      </c>
      <c r="H85" s="1262" t="s">
        <v>381</v>
      </c>
      <c r="I85" s="1244" t="s">
        <v>381</v>
      </c>
      <c r="J85" s="1263" t="s">
        <v>381</v>
      </c>
    </row>
    <row customHeight="1" ht="11.25" r="86" spans="1:10" x14ac:dyDescent="0.25">
      <c r="A86" s="279" t="s">
        <v>353</v>
      </c>
      <c r="B86" s="1192">
        <v>1000</v>
      </c>
      <c r="C86" s="1192">
        <v>2500</v>
      </c>
      <c r="D86" s="787">
        <v>1000</v>
      </c>
      <c r="E86" s="655">
        <v>2500</v>
      </c>
      <c r="F86" s="839" t="s">
        <v>564</v>
      </c>
      <c r="G86" s="1261">
        <v>3.2000000000000003E-4</v>
      </c>
      <c r="H86" s="1262" t="s">
        <v>381</v>
      </c>
      <c r="I86" s="1244" t="s">
        <v>381</v>
      </c>
      <c r="J86" s="1263" t="s">
        <v>381</v>
      </c>
    </row>
    <row customHeight="1" ht="11.25" r="87" spans="1:10" x14ac:dyDescent="0.25">
      <c r="A87" s="279" t="s">
        <v>112</v>
      </c>
      <c r="B87" s="1192">
        <v>1000</v>
      </c>
      <c r="C87" s="1192">
        <v>2500</v>
      </c>
      <c r="D87" s="787">
        <v>1000</v>
      </c>
      <c r="E87" s="655">
        <v>2500</v>
      </c>
      <c r="F87" s="839" t="s">
        <v>564</v>
      </c>
      <c r="G87" s="1261">
        <v>4.3000000000000001E-10</v>
      </c>
      <c r="H87" s="1262" t="s">
        <v>381</v>
      </c>
      <c r="I87" s="1244" t="s">
        <v>381</v>
      </c>
      <c r="J87" s="1263" t="s">
        <v>381</v>
      </c>
    </row>
    <row customHeight="1" ht="11.25" r="88" spans="1:10" x14ac:dyDescent="0.25">
      <c r="A88" s="279" t="s">
        <v>354</v>
      </c>
      <c r="B88" s="1192">
        <v>2500</v>
      </c>
      <c r="C88" s="1192">
        <v>5000</v>
      </c>
      <c r="D88" s="787">
        <v>2500</v>
      </c>
      <c r="E88" s="655">
        <v>5000</v>
      </c>
      <c r="F88" s="839" t="s">
        <v>564</v>
      </c>
      <c r="G88" s="1261">
        <v>2.9999999999999997E-4</v>
      </c>
      <c r="H88" s="1262">
        <v>300</v>
      </c>
      <c r="I88" s="1244">
        <v>0.02</v>
      </c>
      <c r="J88" s="1263">
        <v>1.4999999999999998E-2</v>
      </c>
    </row>
    <row customHeight="1" ht="11.25" r="89" spans="1:10" x14ac:dyDescent="0.25">
      <c r="A89" s="279" t="s">
        <v>355</v>
      </c>
      <c r="B89" s="1192">
        <v>2500</v>
      </c>
      <c r="C89" s="1192">
        <v>5000</v>
      </c>
      <c r="D89" s="787">
        <v>2500</v>
      </c>
      <c r="E89" s="655">
        <v>5000</v>
      </c>
      <c r="F89" s="839" t="s">
        <v>564</v>
      </c>
      <c r="G89" s="1261">
        <v>2.6000000000000001E-6</v>
      </c>
      <c r="H89" s="1262">
        <v>300</v>
      </c>
      <c r="I89" s="1244">
        <v>1.9E-2</v>
      </c>
      <c r="J89" s="1263">
        <v>1.3684210526315789E-4</v>
      </c>
    </row>
    <row customHeight="1" ht="11.25" r="90" spans="1:10" x14ac:dyDescent="0.25">
      <c r="A90" s="279" t="s">
        <v>385</v>
      </c>
      <c r="B90" s="1192">
        <v>1000</v>
      </c>
      <c r="C90" s="1192">
        <v>2500</v>
      </c>
      <c r="D90" s="787">
        <v>1000</v>
      </c>
      <c r="E90" s="655">
        <v>2500</v>
      </c>
      <c r="F90" s="839" t="s">
        <v>564</v>
      </c>
      <c r="G90" s="1261">
        <v>1.1E-5</v>
      </c>
      <c r="H90" s="1262" t="s">
        <v>381</v>
      </c>
      <c r="I90" s="1244" t="s">
        <v>381</v>
      </c>
      <c r="J90" s="1263" t="s">
        <v>381</v>
      </c>
    </row>
    <row customHeight="1" ht="11.25" r="91" spans="1:10" x14ac:dyDescent="0.25">
      <c r="A91" s="279" t="s">
        <v>356</v>
      </c>
      <c r="B91" s="1192">
        <v>1000</v>
      </c>
      <c r="C91" s="1192">
        <v>2500</v>
      </c>
      <c r="D91" s="787">
        <v>1000</v>
      </c>
      <c r="E91" s="655">
        <v>2500</v>
      </c>
      <c r="F91" s="839" t="s">
        <v>564</v>
      </c>
      <c r="G91" s="1261">
        <v>0.15</v>
      </c>
      <c r="H91" s="1262">
        <v>12000</v>
      </c>
      <c r="I91" s="1244">
        <v>1.1000000000000001</v>
      </c>
      <c r="J91" s="1263">
        <v>0.13636363636363635</v>
      </c>
    </row>
    <row customHeight="1" ht="11.25" r="92" spans="1:10" x14ac:dyDescent="0.25">
      <c r="A92" s="279" t="s">
        <v>378</v>
      </c>
      <c r="B92" s="1192">
        <v>1000</v>
      </c>
      <c r="C92" s="1192">
        <v>2500</v>
      </c>
      <c r="D92" s="787">
        <v>1000</v>
      </c>
      <c r="E92" s="655">
        <v>2500</v>
      </c>
      <c r="F92" s="839" t="s">
        <v>564</v>
      </c>
      <c r="G92" s="1261">
        <v>9.3999999999999998E-6</v>
      </c>
      <c r="H92" s="1262" t="s">
        <v>381</v>
      </c>
      <c r="I92" s="1244" t="s">
        <v>381</v>
      </c>
      <c r="J92" s="1263" t="s">
        <v>381</v>
      </c>
    </row>
    <row customHeight="1" ht="11.25" r="93" spans="1:10" x14ac:dyDescent="0.25">
      <c r="A93" s="279" t="s">
        <v>357</v>
      </c>
      <c r="B93" s="1192">
        <v>1000</v>
      </c>
      <c r="C93" s="1192">
        <v>2500</v>
      </c>
      <c r="D93" s="787">
        <v>1000</v>
      </c>
      <c r="E93" s="655">
        <v>2500</v>
      </c>
      <c r="F93" s="839" t="s">
        <v>564</v>
      </c>
      <c r="G93" s="1261">
        <v>0.21</v>
      </c>
      <c r="H93" s="1262" t="s">
        <v>381</v>
      </c>
      <c r="I93" s="1244" t="s">
        <v>381</v>
      </c>
      <c r="J93" s="1263" t="s">
        <v>381</v>
      </c>
    </row>
    <row customHeight="1" ht="11.25" r="94" spans="1:10" x14ac:dyDescent="0.25">
      <c r="A94" s="279" t="s">
        <v>113</v>
      </c>
      <c r="B94" s="1192">
        <v>1000</v>
      </c>
      <c r="C94" s="1192">
        <v>2500</v>
      </c>
      <c r="D94" s="787">
        <v>1000</v>
      </c>
      <c r="E94" s="655">
        <v>2500</v>
      </c>
      <c r="F94" s="839" t="s">
        <v>564</v>
      </c>
      <c r="G94" s="1261">
        <v>2.2499999999999999E-7</v>
      </c>
      <c r="H94" s="1262" t="s">
        <v>381</v>
      </c>
      <c r="I94" s="1244" t="s">
        <v>381</v>
      </c>
      <c r="J94" s="1263" t="s">
        <v>381</v>
      </c>
    </row>
    <row customHeight="1" ht="11.25" r="95" spans="1:10" x14ac:dyDescent="0.25">
      <c r="A95" s="279" t="s">
        <v>358</v>
      </c>
      <c r="B95" s="1192">
        <v>1000</v>
      </c>
      <c r="C95" s="1192">
        <v>2500</v>
      </c>
      <c r="D95" s="787">
        <v>1000</v>
      </c>
      <c r="E95" s="655">
        <v>2500</v>
      </c>
      <c r="F95" s="839" t="s">
        <v>564</v>
      </c>
      <c r="G95" s="1261">
        <v>9.9999999999999995E-7</v>
      </c>
      <c r="H95" s="1262" t="s">
        <v>381</v>
      </c>
      <c r="I95" s="1244" t="s">
        <v>381</v>
      </c>
      <c r="J95" s="1263" t="s">
        <v>381</v>
      </c>
    </row>
    <row customHeight="1" ht="11.25" r="96" spans="1:10" x14ac:dyDescent="0.25">
      <c r="A96" s="279" t="s">
        <v>114</v>
      </c>
      <c r="B96" s="1192">
        <v>1000</v>
      </c>
      <c r="C96" s="1192">
        <v>2500</v>
      </c>
      <c r="D96" s="787">
        <v>1000</v>
      </c>
      <c r="E96" s="655">
        <v>2500</v>
      </c>
      <c r="F96" s="839" t="s">
        <v>564</v>
      </c>
      <c r="G96" s="1261">
        <v>0.438</v>
      </c>
      <c r="H96" s="1262" t="s">
        <v>381</v>
      </c>
      <c r="I96" s="1244" t="s">
        <v>381</v>
      </c>
      <c r="J96" s="1263" t="s">
        <v>381</v>
      </c>
    </row>
    <row customHeight="1" ht="11.25" r="97" spans="1:10" x14ac:dyDescent="0.25">
      <c r="A97" s="279" t="s">
        <v>359</v>
      </c>
      <c r="B97" s="1192">
        <v>2500</v>
      </c>
      <c r="C97" s="1192">
        <v>5000</v>
      </c>
      <c r="D97" s="787">
        <v>2500</v>
      </c>
      <c r="E97" s="655">
        <v>5000</v>
      </c>
      <c r="F97" s="839" t="s">
        <v>564</v>
      </c>
      <c r="G97" s="1261" t="s">
        <v>381</v>
      </c>
      <c r="H97" s="1262" t="s">
        <v>381</v>
      </c>
      <c r="I97" s="1244" t="s">
        <v>381</v>
      </c>
      <c r="J97" s="1263" t="s">
        <v>381</v>
      </c>
    </row>
    <row customHeight="1" ht="11.25" r="98" spans="1:10" x14ac:dyDescent="0.25">
      <c r="A98" s="279" t="s">
        <v>360</v>
      </c>
      <c r="B98" s="1192">
        <v>1000</v>
      </c>
      <c r="C98" s="1192">
        <v>2500</v>
      </c>
      <c r="D98" s="787">
        <v>1000</v>
      </c>
      <c r="E98" s="655">
        <v>2500</v>
      </c>
      <c r="F98" s="839" t="s">
        <v>564</v>
      </c>
      <c r="G98" s="1261">
        <v>2E-3</v>
      </c>
      <c r="H98" s="1262" t="s">
        <v>381</v>
      </c>
      <c r="I98" s="1244" t="s">
        <v>381</v>
      </c>
      <c r="J98" s="1263" t="s">
        <v>381</v>
      </c>
    </row>
    <row customHeight="1" ht="11.25" r="99" spans="1:10" x14ac:dyDescent="0.25">
      <c r="A99" s="279" t="s">
        <v>361</v>
      </c>
      <c r="B99" s="1192">
        <v>1000</v>
      </c>
      <c r="C99" s="1192">
        <v>2500</v>
      </c>
      <c r="D99" s="787">
        <v>1000</v>
      </c>
      <c r="E99" s="655">
        <v>2500</v>
      </c>
      <c r="F99" s="839" t="s">
        <v>564</v>
      </c>
      <c r="G99" s="1261">
        <v>1.3999999999999999E-6</v>
      </c>
      <c r="H99" s="1262" t="s">
        <v>381</v>
      </c>
      <c r="I99" s="1244" t="s">
        <v>381</v>
      </c>
      <c r="J99" s="1263" t="s">
        <v>381</v>
      </c>
    </row>
    <row customHeight="1" ht="11.25" r="100" spans="1:10" x14ac:dyDescent="0.25">
      <c r="A100" s="279" t="s">
        <v>363</v>
      </c>
      <c r="B100" s="1192">
        <v>1000</v>
      </c>
      <c r="C100" s="1192">
        <v>2500</v>
      </c>
      <c r="D100" s="787">
        <v>1000</v>
      </c>
      <c r="E100" s="655">
        <v>2500</v>
      </c>
      <c r="F100" s="839">
        <v>28431.476163522013</v>
      </c>
      <c r="G100" s="1261">
        <v>100</v>
      </c>
      <c r="H100" s="1262">
        <v>32000</v>
      </c>
      <c r="I100" s="1244">
        <v>11</v>
      </c>
      <c r="J100" s="1263">
        <v>9.0909090909090917</v>
      </c>
    </row>
    <row customHeight="1" ht="11.25" r="101" spans="1:10" x14ac:dyDescent="0.25">
      <c r="A101" s="279" t="s">
        <v>364</v>
      </c>
      <c r="B101" s="1192">
        <v>500</v>
      </c>
      <c r="C101" s="1192">
        <v>1000</v>
      </c>
      <c r="D101" s="787">
        <v>500</v>
      </c>
      <c r="E101" s="655">
        <v>1000</v>
      </c>
      <c r="F101" s="839">
        <v>3356.5423899371067</v>
      </c>
      <c r="G101" s="1261">
        <v>10</v>
      </c>
      <c r="H101" s="1262">
        <v>420</v>
      </c>
      <c r="I101" s="1244">
        <v>0.1</v>
      </c>
      <c r="J101" s="1263">
        <v>100</v>
      </c>
    </row>
    <row customHeight="1" ht="11.25" r="102" spans="1:10" x14ac:dyDescent="0.25">
      <c r="A102" s="279" t="s">
        <v>365</v>
      </c>
      <c r="B102" s="1192">
        <v>500</v>
      </c>
      <c r="C102" s="1192">
        <v>1000</v>
      </c>
      <c r="D102" s="787">
        <v>500</v>
      </c>
      <c r="E102" s="655">
        <v>1000</v>
      </c>
      <c r="F102" s="839" t="s">
        <v>564</v>
      </c>
      <c r="G102" s="1261" t="s">
        <v>381</v>
      </c>
      <c r="H102" s="1262" t="s">
        <v>381</v>
      </c>
      <c r="I102" s="1244" t="s">
        <v>381</v>
      </c>
      <c r="J102" s="1263" t="s">
        <v>381</v>
      </c>
    </row>
    <row customHeight="1" ht="11.25" r="103" spans="1:10" x14ac:dyDescent="0.25">
      <c r="A103" s="279" t="s">
        <v>366</v>
      </c>
      <c r="B103" s="1192">
        <v>500</v>
      </c>
      <c r="C103" s="1192">
        <v>1000</v>
      </c>
      <c r="D103" s="787">
        <v>500</v>
      </c>
      <c r="E103" s="655">
        <v>1000</v>
      </c>
      <c r="F103" s="839">
        <v>8869.0732075471715</v>
      </c>
      <c r="G103" s="1261">
        <v>245</v>
      </c>
      <c r="H103" s="1262">
        <v>530</v>
      </c>
      <c r="I103" s="1244">
        <v>0.13</v>
      </c>
      <c r="J103" s="1263">
        <v>1884.6153846153845</v>
      </c>
    </row>
    <row customHeight="1" ht="11.25" r="104" spans="1:10" x14ac:dyDescent="0.25">
      <c r="A104" s="279" t="s">
        <v>362</v>
      </c>
      <c r="B104" s="1192">
        <v>1000</v>
      </c>
      <c r="C104" s="1192">
        <v>2500</v>
      </c>
      <c r="D104" s="787">
        <v>1000</v>
      </c>
      <c r="E104" s="655">
        <v>2500</v>
      </c>
      <c r="F104" s="839">
        <v>3314.8708176100631</v>
      </c>
      <c r="G104" s="1261">
        <v>429</v>
      </c>
      <c r="H104" s="1262">
        <v>560000</v>
      </c>
      <c r="I104" s="1244">
        <v>160</v>
      </c>
      <c r="J104" s="1263">
        <v>2.6812499999999999</v>
      </c>
    </row>
    <row customHeight="1" ht="11.25" r="105" spans="1:10" x14ac:dyDescent="0.25">
      <c r="A105" s="279" t="s">
        <v>631</v>
      </c>
      <c r="B105" s="1192">
        <v>1000</v>
      </c>
      <c r="C105" s="1192">
        <v>2500</v>
      </c>
      <c r="D105" s="787">
        <v>1000</v>
      </c>
      <c r="E105" s="655">
        <v>2500</v>
      </c>
      <c r="F105" s="839" t="s">
        <v>564</v>
      </c>
      <c r="G105" s="1261">
        <v>6.8000000000000005E-2</v>
      </c>
      <c r="H105" s="1262">
        <v>68</v>
      </c>
      <c r="I105" s="1244">
        <v>1.15E-2</v>
      </c>
      <c r="J105" s="1263">
        <v>5.9130434782608701</v>
      </c>
    </row>
    <row customHeight="1" ht="11.25" r="106" spans="1:10" x14ac:dyDescent="0.25">
      <c r="A106" s="279" t="s">
        <v>632</v>
      </c>
      <c r="B106" s="1192">
        <v>1000</v>
      </c>
      <c r="C106" s="1192">
        <v>2500</v>
      </c>
      <c r="D106" s="787">
        <v>1000</v>
      </c>
      <c r="E106" s="655">
        <v>2500</v>
      </c>
      <c r="F106" s="839" t="s">
        <v>564</v>
      </c>
      <c r="G106" s="1261">
        <v>6.8000000000000005E-2</v>
      </c>
      <c r="H106" s="1262">
        <v>68</v>
      </c>
      <c r="I106" s="1244">
        <v>1.15E-2</v>
      </c>
      <c r="J106" s="1263">
        <v>5.9130434782608701</v>
      </c>
    </row>
    <row customHeight="1" ht="11.25" r="107" spans="1:10" x14ac:dyDescent="0.25">
      <c r="A107" s="279" t="s">
        <v>506</v>
      </c>
      <c r="B107" s="1192">
        <v>2500</v>
      </c>
      <c r="C107" s="1192">
        <v>5000</v>
      </c>
      <c r="D107" s="787">
        <v>2500</v>
      </c>
      <c r="E107" s="655">
        <v>5000</v>
      </c>
      <c r="F107" s="839" t="s">
        <v>564</v>
      </c>
      <c r="G107" s="1261" t="s">
        <v>381</v>
      </c>
      <c r="H107" s="1262" t="s">
        <v>381</v>
      </c>
      <c r="I107" s="1244" t="s">
        <v>381</v>
      </c>
      <c r="J107" s="1263" t="s">
        <v>381</v>
      </c>
    </row>
    <row customHeight="1" ht="11.25" r="108" spans="1:10" x14ac:dyDescent="0.25">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customHeight="1" ht="11.25" r="109" spans="1:10" x14ac:dyDescent="0.25">
      <c r="A109" s="279" t="s">
        <v>866</v>
      </c>
      <c r="B109" s="1192">
        <v>2500</v>
      </c>
      <c r="C109" s="1192">
        <v>5000</v>
      </c>
      <c r="D109" s="787">
        <v>2500</v>
      </c>
      <c r="E109" s="655">
        <v>5000</v>
      </c>
      <c r="F109" s="839" t="s">
        <v>564</v>
      </c>
      <c r="G109" s="1261" t="s">
        <v>381</v>
      </c>
      <c r="H109" s="1262" t="s">
        <v>381</v>
      </c>
      <c r="I109" s="1244" t="s">
        <v>381</v>
      </c>
      <c r="J109" s="1263" t="s">
        <v>381</v>
      </c>
    </row>
    <row customHeight="1" ht="11.25" r="110" spans="1:10" x14ac:dyDescent="0.25">
      <c r="A110" s="279" t="s">
        <v>115</v>
      </c>
      <c r="B110" s="1192">
        <v>1000</v>
      </c>
      <c r="C110" s="1192">
        <v>2500</v>
      </c>
      <c r="D110" s="787">
        <v>1000</v>
      </c>
      <c r="E110" s="655">
        <v>2500</v>
      </c>
      <c r="F110" s="839">
        <v>3048.4437410062897</v>
      </c>
      <c r="G110" s="1261">
        <v>0.245</v>
      </c>
      <c r="H110" s="1262" t="s">
        <v>381</v>
      </c>
      <c r="I110" s="1244" t="s">
        <v>381</v>
      </c>
      <c r="J110" s="1263" t="s">
        <v>381</v>
      </c>
    </row>
    <row customHeight="1" ht="11.25" r="111" spans="1:10" x14ac:dyDescent="0.25">
      <c r="A111" s="279" t="s">
        <v>116</v>
      </c>
      <c r="B111" s="1192">
        <v>1000</v>
      </c>
      <c r="C111" s="1192">
        <v>2500</v>
      </c>
      <c r="D111" s="787">
        <v>1000</v>
      </c>
      <c r="E111" s="655">
        <v>2500</v>
      </c>
      <c r="F111" s="839" t="s">
        <v>564</v>
      </c>
      <c r="G111" s="1261">
        <v>0.04</v>
      </c>
      <c r="H111" s="1262" t="s">
        <v>381</v>
      </c>
      <c r="I111" s="1244" t="s">
        <v>381</v>
      </c>
      <c r="J111" s="1263" t="s">
        <v>381</v>
      </c>
    </row>
    <row customHeight="1" ht="11.25" r="112" spans="1:10" x14ac:dyDescent="0.25">
      <c r="A112" s="279" t="s">
        <v>117</v>
      </c>
      <c r="B112" s="1192">
        <v>1000</v>
      </c>
      <c r="C112" s="1192">
        <v>2500</v>
      </c>
      <c r="D112" s="787">
        <v>1000</v>
      </c>
      <c r="E112" s="655">
        <v>2500</v>
      </c>
      <c r="F112" s="839" t="s">
        <v>564</v>
      </c>
      <c r="G112" s="1261">
        <v>0.20899999999999999</v>
      </c>
      <c r="H112" s="1262" t="s">
        <v>381</v>
      </c>
      <c r="I112" s="1244" t="s">
        <v>381</v>
      </c>
      <c r="J112" s="1263" t="s">
        <v>381</v>
      </c>
    </row>
    <row customHeight="1" ht="11.25" r="113" spans="1:10" x14ac:dyDescent="0.25">
      <c r="A113" s="279" t="s">
        <v>118</v>
      </c>
      <c r="B113" s="1192">
        <v>1000</v>
      </c>
      <c r="C113" s="1192">
        <v>2500</v>
      </c>
      <c r="D113" s="787">
        <v>1000</v>
      </c>
      <c r="E113" s="655">
        <v>2500</v>
      </c>
      <c r="F113" s="839" t="s">
        <v>564</v>
      </c>
      <c r="G113" s="1261">
        <v>0.20399999999999999</v>
      </c>
      <c r="H113" s="1262" t="s">
        <v>381</v>
      </c>
      <c r="I113" s="1244" t="s">
        <v>381</v>
      </c>
      <c r="J113" s="1263" t="s">
        <v>381</v>
      </c>
    </row>
    <row customHeight="1" ht="11.25" r="114" spans="1:10" x14ac:dyDescent="0.25">
      <c r="A114" s="279" t="s">
        <v>119</v>
      </c>
      <c r="B114" s="1192">
        <v>1000</v>
      </c>
      <c r="C114" s="1192">
        <v>2500</v>
      </c>
      <c r="D114" s="787">
        <v>1000</v>
      </c>
      <c r="E114" s="655">
        <v>2500</v>
      </c>
      <c r="F114" s="839" t="s">
        <v>564</v>
      </c>
      <c r="G114" s="1261">
        <v>4.8999999999999998E-3</v>
      </c>
      <c r="H114" s="1262" t="s">
        <v>381</v>
      </c>
      <c r="I114" s="1244" t="s">
        <v>381</v>
      </c>
      <c r="J114" s="1263" t="s">
        <v>381</v>
      </c>
    </row>
    <row customHeight="1" ht="11.25" r="115" spans="1:10" x14ac:dyDescent="0.25">
      <c r="A115" s="279" t="s">
        <v>508</v>
      </c>
      <c r="B115" s="1192">
        <v>1000</v>
      </c>
      <c r="C115" s="1192">
        <v>2500</v>
      </c>
      <c r="D115" s="787">
        <v>1000</v>
      </c>
      <c r="E115" s="655">
        <v>2500</v>
      </c>
      <c r="F115" s="839" t="s">
        <v>564</v>
      </c>
      <c r="G115" s="1261">
        <v>1.1E-4</v>
      </c>
      <c r="H115" s="1262" t="s">
        <v>381</v>
      </c>
      <c r="I115" s="1244" t="s">
        <v>381</v>
      </c>
      <c r="J115" s="1263" t="s">
        <v>381</v>
      </c>
    </row>
    <row customHeight="1" ht="11.25" r="116" spans="1:10" x14ac:dyDescent="0.25">
      <c r="A116" s="279" t="s">
        <v>120</v>
      </c>
      <c r="B116" s="1192">
        <v>1000</v>
      </c>
      <c r="C116" s="1192">
        <v>2500</v>
      </c>
      <c r="D116" s="787">
        <v>1000</v>
      </c>
      <c r="E116" s="655">
        <v>2500</v>
      </c>
      <c r="F116" s="839" t="s">
        <v>564</v>
      </c>
      <c r="G116" s="1261">
        <v>8.3799999999999999E-4</v>
      </c>
      <c r="H116" s="1262" t="s">
        <v>381</v>
      </c>
      <c r="I116" s="1244" t="s">
        <v>381</v>
      </c>
      <c r="J116" s="1263" t="s">
        <v>381</v>
      </c>
    </row>
    <row customHeight="1" ht="11.25" r="117" spans="1:10" x14ac:dyDescent="0.25">
      <c r="A117" s="279" t="s">
        <v>241</v>
      </c>
      <c r="B117" s="1192">
        <v>2500</v>
      </c>
      <c r="C117" s="1192">
        <v>5000</v>
      </c>
      <c r="D117" s="787">
        <v>2500</v>
      </c>
      <c r="E117" s="655">
        <v>5000</v>
      </c>
      <c r="F117" s="839" t="s">
        <v>564</v>
      </c>
      <c r="G117" s="1261" t="s">
        <v>381</v>
      </c>
      <c r="H117" s="1262" t="s">
        <v>381</v>
      </c>
      <c r="I117" s="1244" t="s">
        <v>381</v>
      </c>
      <c r="J117" s="1263" t="s">
        <v>381</v>
      </c>
    </row>
    <row customHeight="1" ht="11.25" r="118" spans="1:10" x14ac:dyDescent="0.25">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customHeight="1" ht="11.25" r="119" spans="1:10" x14ac:dyDescent="0.25">
      <c r="A119" s="279" t="s">
        <v>510</v>
      </c>
      <c r="B119" s="1192">
        <v>1000</v>
      </c>
      <c r="C119" s="1192">
        <v>2500</v>
      </c>
      <c r="D119" s="787">
        <v>1000</v>
      </c>
      <c r="E119" s="655">
        <v>2500</v>
      </c>
      <c r="F119" s="839" t="s">
        <v>564</v>
      </c>
      <c r="G119" s="1261">
        <v>0.35</v>
      </c>
      <c r="H119" s="1262">
        <v>156</v>
      </c>
      <c r="I119" s="1244">
        <v>0.04</v>
      </c>
      <c r="J119" s="1263">
        <v>8.75</v>
      </c>
    </row>
    <row customHeight="1" ht="11.25" r="120" spans="1:10" x14ac:dyDescent="0.25">
      <c r="A120" s="279" t="s">
        <v>379</v>
      </c>
      <c r="B120" s="1192">
        <v>1000</v>
      </c>
      <c r="C120" s="1192">
        <v>2500</v>
      </c>
      <c r="D120" s="787">
        <v>1000</v>
      </c>
      <c r="E120" s="655">
        <v>2500</v>
      </c>
      <c r="F120" s="839" t="s">
        <v>564</v>
      </c>
      <c r="G120" s="1261">
        <v>6.7000000000000002E-3</v>
      </c>
      <c r="H120" s="1262" t="s">
        <v>381</v>
      </c>
      <c r="I120" s="1244" t="s">
        <v>381</v>
      </c>
      <c r="J120" s="1263" t="s">
        <v>381</v>
      </c>
    </row>
    <row customHeight="1" ht="11.25" r="121" spans="1:10" x14ac:dyDescent="0.25">
      <c r="A121" s="279" t="s">
        <v>121</v>
      </c>
      <c r="B121" s="1192">
        <v>1000</v>
      </c>
      <c r="C121" s="1192">
        <v>2500</v>
      </c>
      <c r="D121" s="787">
        <v>1000</v>
      </c>
      <c r="E121" s="655">
        <v>2500</v>
      </c>
      <c r="F121" s="839" t="s">
        <v>564</v>
      </c>
      <c r="G121" s="1261">
        <v>9.9999999999999995E-7</v>
      </c>
      <c r="H121" s="1262" t="s">
        <v>381</v>
      </c>
      <c r="I121" s="1244" t="s">
        <v>381</v>
      </c>
      <c r="J121" s="1263" t="s">
        <v>381</v>
      </c>
    </row>
    <row customHeight="1" ht="11.25" r="122" spans="1:10" x14ac:dyDescent="0.25">
      <c r="A122" s="279" t="s">
        <v>511</v>
      </c>
      <c r="B122" s="1192">
        <v>1000</v>
      </c>
      <c r="C122" s="1192">
        <v>2500</v>
      </c>
      <c r="D122" s="787">
        <v>1000</v>
      </c>
      <c r="E122" s="655">
        <v>2500</v>
      </c>
      <c r="F122" s="839" t="s">
        <v>564</v>
      </c>
      <c r="G122" s="1261">
        <v>2.5000000000000002E-6</v>
      </c>
      <c r="H122" s="1262" t="s">
        <v>381</v>
      </c>
      <c r="I122" s="1244" t="s">
        <v>381</v>
      </c>
      <c r="J122" s="1263" t="s">
        <v>381</v>
      </c>
    </row>
    <row customHeight="1" ht="11.25" r="123" spans="1:10" x14ac:dyDescent="0.25">
      <c r="A123" s="279" t="s">
        <v>512</v>
      </c>
      <c r="B123" s="1192">
        <v>2500</v>
      </c>
      <c r="C123" s="1192">
        <v>5000</v>
      </c>
      <c r="D123" s="787">
        <v>2500</v>
      </c>
      <c r="E123" s="655">
        <v>5000</v>
      </c>
      <c r="F123" s="839" t="s">
        <v>564</v>
      </c>
      <c r="G123" s="1261" t="s">
        <v>381</v>
      </c>
      <c r="H123" s="1262" t="s">
        <v>381</v>
      </c>
      <c r="I123" s="1244" t="s">
        <v>381</v>
      </c>
      <c r="J123" s="1263" t="s">
        <v>381</v>
      </c>
    </row>
    <row customHeight="1" ht="11.25" r="124" spans="1:10" x14ac:dyDescent="0.25">
      <c r="A124" s="279" t="s">
        <v>867</v>
      </c>
      <c r="B124" s="1192">
        <v>2500</v>
      </c>
      <c r="C124" s="1192">
        <v>5000</v>
      </c>
      <c r="D124" s="787">
        <v>2500</v>
      </c>
      <c r="E124" s="655">
        <v>5000</v>
      </c>
      <c r="F124" s="839" t="s">
        <v>564</v>
      </c>
      <c r="G124" s="1261" t="s">
        <v>381</v>
      </c>
      <c r="H124" s="1262" t="s">
        <v>381</v>
      </c>
      <c r="I124" s="1244" t="s">
        <v>381</v>
      </c>
      <c r="J124" s="1263" t="s">
        <v>381</v>
      </c>
    </row>
    <row customHeight="1" ht="11.25" r="125" spans="1:10" x14ac:dyDescent="0.25">
      <c r="A125" s="279" t="s">
        <v>122</v>
      </c>
      <c r="B125" s="1192">
        <v>1000</v>
      </c>
      <c r="C125" s="1192">
        <v>2500</v>
      </c>
      <c r="D125" s="787">
        <v>1000</v>
      </c>
      <c r="E125" s="655">
        <v>2500</v>
      </c>
      <c r="F125" s="839" t="s">
        <v>564</v>
      </c>
      <c r="G125" s="1261">
        <v>2.2099999999999999E-8</v>
      </c>
      <c r="H125" s="1262" t="s">
        <v>381</v>
      </c>
      <c r="I125" s="1244" t="s">
        <v>381</v>
      </c>
      <c r="J125" s="1263" t="s">
        <v>381</v>
      </c>
    </row>
    <row customHeight="1" ht="11.25" r="126" spans="1:10" x14ac:dyDescent="0.25">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customHeight="1" ht="11.25" r="127" spans="1:10" x14ac:dyDescent="0.25">
      <c r="A127" s="279" t="s">
        <v>123</v>
      </c>
      <c r="B127" s="1192">
        <v>1000</v>
      </c>
      <c r="C127" s="1192">
        <v>2500</v>
      </c>
      <c r="D127" s="787">
        <v>1000</v>
      </c>
      <c r="E127" s="655">
        <v>2500</v>
      </c>
      <c r="F127" s="839" t="s">
        <v>564</v>
      </c>
      <c r="G127" s="1261">
        <v>2.7599999999999998E-7</v>
      </c>
      <c r="H127" s="1262" t="s">
        <v>381</v>
      </c>
      <c r="I127" s="1244" t="s">
        <v>381</v>
      </c>
      <c r="J127" s="1263" t="s">
        <v>381</v>
      </c>
    </row>
    <row customHeight="1" ht="11.25" r="128" spans="1:10" x14ac:dyDescent="0.25">
      <c r="A128" s="279" t="s">
        <v>27</v>
      </c>
      <c r="B128" s="1192">
        <v>500</v>
      </c>
      <c r="C128" s="1192">
        <v>1000</v>
      </c>
      <c r="D128" s="787">
        <v>500</v>
      </c>
      <c r="E128" s="655">
        <v>1000</v>
      </c>
      <c r="F128" s="839">
        <v>322090.86792452831</v>
      </c>
      <c r="G128" s="1261">
        <v>42</v>
      </c>
      <c r="H128" s="1262" t="s">
        <v>381</v>
      </c>
      <c r="I128" s="1244" t="s">
        <v>381</v>
      </c>
      <c r="J128" s="1263" t="s">
        <v>381</v>
      </c>
    </row>
    <row customHeight="1" ht="11.25" r="129" spans="1:10" x14ac:dyDescent="0.25">
      <c r="A129" s="279" t="s">
        <v>514</v>
      </c>
      <c r="B129" s="1192">
        <v>500</v>
      </c>
      <c r="C129" s="1192">
        <v>679.56857484276736</v>
      </c>
      <c r="D129" s="787">
        <v>500</v>
      </c>
      <c r="E129" s="655">
        <v>1000</v>
      </c>
      <c r="F129" s="839">
        <v>679.56857484276736</v>
      </c>
      <c r="G129" s="1261">
        <v>12</v>
      </c>
      <c r="H129" s="1262" t="s">
        <v>381</v>
      </c>
      <c r="I129" s="1244" t="s">
        <v>381</v>
      </c>
      <c r="J129" s="1263" t="s">
        <v>381</v>
      </c>
    </row>
    <row customHeight="1" ht="11.25" r="130" spans="1:10" x14ac:dyDescent="0.25">
      <c r="A130" s="279" t="s">
        <v>515</v>
      </c>
      <c r="B130" s="1192">
        <v>1000</v>
      </c>
      <c r="C130" s="1192">
        <v>1903.1173320754715</v>
      </c>
      <c r="D130" s="787">
        <v>1000</v>
      </c>
      <c r="E130" s="655">
        <v>2500</v>
      </c>
      <c r="F130" s="839">
        <v>1903.1173320754715</v>
      </c>
      <c r="G130" s="1261">
        <v>4</v>
      </c>
      <c r="H130" s="1262">
        <v>10470</v>
      </c>
      <c r="I130" s="1244">
        <v>1.5</v>
      </c>
      <c r="J130" s="1263">
        <v>2.6666666666666665</v>
      </c>
    </row>
    <row customHeight="1" ht="11.25" r="131" spans="1:10" x14ac:dyDescent="0.25">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customHeight="1" ht="11.25" r="132" spans="1:10" x14ac:dyDescent="0.25">
      <c r="A132" s="279" t="s">
        <v>124</v>
      </c>
      <c r="B132" s="1192">
        <v>1000</v>
      </c>
      <c r="C132" s="1192">
        <v>2500</v>
      </c>
      <c r="D132" s="787">
        <v>1000</v>
      </c>
      <c r="E132" s="655">
        <v>2500</v>
      </c>
      <c r="F132" s="839" t="s">
        <v>564</v>
      </c>
      <c r="G132" s="1261">
        <v>6.6600000000000003E-4</v>
      </c>
      <c r="H132" s="1262" t="s">
        <v>381</v>
      </c>
      <c r="I132" s="1244" t="s">
        <v>381</v>
      </c>
      <c r="J132" s="1263" t="s">
        <v>381</v>
      </c>
    </row>
    <row customHeight="1" ht="11.25" r="133" spans="1:10" x14ac:dyDescent="0.25">
      <c r="A133" s="279" t="s">
        <v>125</v>
      </c>
      <c r="B133" s="1192">
        <v>1000</v>
      </c>
      <c r="C133" s="1192">
        <v>2500</v>
      </c>
      <c r="D133" s="787">
        <v>1000</v>
      </c>
      <c r="E133" s="655">
        <v>2500</v>
      </c>
      <c r="F133" s="839" t="s">
        <v>564</v>
      </c>
      <c r="G133" s="1261">
        <v>2.4100000000000001E-8</v>
      </c>
      <c r="H133" s="1262" t="s">
        <v>381</v>
      </c>
      <c r="I133" s="1244" t="s">
        <v>381</v>
      </c>
      <c r="J133" s="1263" t="s">
        <v>381</v>
      </c>
    </row>
    <row customHeight="1" ht="11.25" r="134" spans="1:10" x14ac:dyDescent="0.25">
      <c r="A134" s="279" t="s">
        <v>517</v>
      </c>
      <c r="B134" s="1192">
        <v>2500</v>
      </c>
      <c r="C134" s="1192">
        <v>5000</v>
      </c>
      <c r="D134" s="787">
        <v>2500</v>
      </c>
      <c r="E134" s="655">
        <v>5000</v>
      </c>
      <c r="F134" s="839" t="s">
        <v>564</v>
      </c>
      <c r="G134" s="1261" t="s">
        <v>381</v>
      </c>
      <c r="H134" s="1262" t="s">
        <v>381</v>
      </c>
      <c r="I134" s="1244" t="s">
        <v>381</v>
      </c>
      <c r="J134" s="1263" t="s">
        <v>381</v>
      </c>
    </row>
    <row customHeight="1" ht="11.25" r="135" spans="1:10" x14ac:dyDescent="0.25">
      <c r="A135" s="279" t="s">
        <v>380</v>
      </c>
      <c r="B135" s="1192">
        <v>817.67394716981141</v>
      </c>
      <c r="C135" s="1192">
        <v>817.67394716981141</v>
      </c>
      <c r="D135" s="787">
        <v>1000</v>
      </c>
      <c r="E135" s="655">
        <v>2500</v>
      </c>
      <c r="F135" s="839">
        <v>817.67394716981141</v>
      </c>
      <c r="G135" s="1261">
        <v>28</v>
      </c>
      <c r="H135" s="1262">
        <v>30000</v>
      </c>
      <c r="I135" s="1244">
        <v>8</v>
      </c>
      <c r="J135" s="1263">
        <v>3.5</v>
      </c>
    </row>
    <row customHeight="1" ht="11.25" r="136" spans="1:10" x14ac:dyDescent="0.25">
      <c r="A136" s="279" t="s">
        <v>28</v>
      </c>
      <c r="B136" s="1192">
        <v>1000</v>
      </c>
      <c r="C136" s="1192">
        <v>2500</v>
      </c>
      <c r="D136" s="787">
        <v>1000</v>
      </c>
      <c r="E136" s="655">
        <v>2500</v>
      </c>
      <c r="F136" s="839" t="s">
        <v>564</v>
      </c>
      <c r="G136" s="1261">
        <v>0.4</v>
      </c>
      <c r="H136" s="1262" t="s">
        <v>381</v>
      </c>
      <c r="I136" s="1244" t="s">
        <v>381</v>
      </c>
      <c r="J136" s="1263" t="s">
        <v>381</v>
      </c>
    </row>
    <row customHeight="1" ht="11.25" r="137" spans="1:10" x14ac:dyDescent="0.25">
      <c r="A137" s="279" t="s">
        <v>66</v>
      </c>
      <c r="B137" s="1192">
        <v>5000</v>
      </c>
      <c r="C137" s="1192">
        <v>5000</v>
      </c>
      <c r="D137" s="787">
        <v>5000</v>
      </c>
      <c r="E137" s="655">
        <v>5000</v>
      </c>
      <c r="F137" s="839">
        <v>5430.5482924528296</v>
      </c>
      <c r="G137" s="1261">
        <v>300</v>
      </c>
      <c r="H137" s="1262">
        <v>1000</v>
      </c>
      <c r="I137" s="1244">
        <v>0.25</v>
      </c>
      <c r="J137" s="1263">
        <v>1200</v>
      </c>
    </row>
    <row customHeight="1" ht="11.25" r="138" spans="1:10" x14ac:dyDescent="0.25">
      <c r="A138" s="279" t="s">
        <v>65</v>
      </c>
      <c r="B138" s="1192">
        <v>5000</v>
      </c>
      <c r="C138" s="1192">
        <v>5000</v>
      </c>
      <c r="D138" s="787">
        <v>5000</v>
      </c>
      <c r="E138" s="655">
        <v>5000</v>
      </c>
      <c r="F138" s="839" t="s">
        <v>564</v>
      </c>
      <c r="G138" s="1261">
        <v>5</v>
      </c>
      <c r="H138" s="1262">
        <v>1000</v>
      </c>
      <c r="I138" s="1244">
        <v>0.7</v>
      </c>
      <c r="J138" s="1263">
        <v>7.1428571428571432</v>
      </c>
    </row>
    <row customHeight="1" ht="11.25" r="139" spans="1:10" x14ac:dyDescent="0.25">
      <c r="A139" s="279" t="s">
        <v>825</v>
      </c>
      <c r="B139" s="1192">
        <v>5000</v>
      </c>
      <c r="C139" s="1192">
        <v>5000</v>
      </c>
      <c r="D139" s="787">
        <v>5000</v>
      </c>
      <c r="E139" s="655">
        <v>5000</v>
      </c>
      <c r="F139" s="839" t="s">
        <v>564</v>
      </c>
      <c r="G139" s="1261" t="s">
        <v>381</v>
      </c>
      <c r="H139" s="1262" t="s">
        <v>381</v>
      </c>
      <c r="I139" s="1244" t="s">
        <v>381</v>
      </c>
      <c r="J139" s="1263" t="s">
        <v>381</v>
      </c>
    </row>
    <row customHeight="1" ht="11.25" r="140" spans="1:10" x14ac:dyDescent="0.25">
      <c r="A140" s="279" t="s">
        <v>868</v>
      </c>
      <c r="B140" s="1192">
        <v>1000</v>
      </c>
      <c r="C140" s="1192">
        <v>2500</v>
      </c>
      <c r="D140" s="787">
        <v>1000</v>
      </c>
      <c r="E140" s="655">
        <v>2500</v>
      </c>
      <c r="F140" s="839" t="s">
        <v>564</v>
      </c>
      <c r="G140" s="1261">
        <v>0.28999999999999998</v>
      </c>
      <c r="H140" s="1262">
        <v>22000</v>
      </c>
      <c r="I140" s="1244">
        <v>2.96</v>
      </c>
      <c r="J140" s="1263">
        <v>9.7972972972972971E-2</v>
      </c>
    </row>
    <row customHeight="1" ht="11.25" r="141" spans="1:10" x14ac:dyDescent="0.25">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customHeight="1" ht="11.25" r="142" spans="1:10" x14ac:dyDescent="0.25">
      <c r="A142" s="279" t="s">
        <v>518</v>
      </c>
      <c r="B142" s="1192">
        <v>500</v>
      </c>
      <c r="C142" s="1192">
        <v>1000</v>
      </c>
      <c r="D142" s="787">
        <v>500</v>
      </c>
      <c r="E142" s="655">
        <v>1000</v>
      </c>
      <c r="F142" s="839">
        <v>2160.2214339622642</v>
      </c>
      <c r="G142" s="1261">
        <v>22.5</v>
      </c>
      <c r="H142" s="1262" t="s">
        <v>381</v>
      </c>
      <c r="I142" s="1244" t="s">
        <v>381</v>
      </c>
      <c r="J142" s="1263" t="s">
        <v>381</v>
      </c>
    </row>
    <row customHeight="1" ht="11.25" r="143" spans="1:10" x14ac:dyDescent="0.25">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customHeight="1" ht="11.25" r="144" spans="1:10" x14ac:dyDescent="0.25">
      <c r="A144" s="279" t="s">
        <v>520</v>
      </c>
      <c r="B144" s="1192">
        <v>500</v>
      </c>
      <c r="C144" s="1192">
        <v>1000</v>
      </c>
      <c r="D144" s="787">
        <v>500</v>
      </c>
      <c r="E144" s="655">
        <v>1000</v>
      </c>
      <c r="F144" s="839" t="s">
        <v>564</v>
      </c>
      <c r="G144" s="1261" t="s">
        <v>381</v>
      </c>
      <c r="H144" s="1262" t="s">
        <v>381</v>
      </c>
      <c r="I144" s="1244" t="s">
        <v>381</v>
      </c>
      <c r="J144" s="1263" t="s">
        <v>381</v>
      </c>
    </row>
    <row customHeight="1" ht="11.25" r="145" spans="1:10" x14ac:dyDescent="0.25">
      <c r="A145" s="279" t="s">
        <v>521</v>
      </c>
      <c r="B145" s="1192">
        <v>1000</v>
      </c>
      <c r="C145" s="1192">
        <v>2500</v>
      </c>
      <c r="D145" s="787">
        <v>1000</v>
      </c>
      <c r="E145" s="655">
        <v>2500</v>
      </c>
      <c r="F145" s="839" t="s">
        <v>564</v>
      </c>
      <c r="G145" s="1261">
        <v>1.2E-2</v>
      </c>
      <c r="H145" s="1262">
        <v>0.3</v>
      </c>
      <c r="I145" s="1244">
        <v>3.6000000000000001E-5</v>
      </c>
      <c r="J145" s="1263">
        <v>333.33333333333331</v>
      </c>
    </row>
    <row customHeight="1" ht="11.25" r="146" spans="1:10" x14ac:dyDescent="0.25">
      <c r="A146" s="305" t="s">
        <v>126</v>
      </c>
      <c r="B146" s="1192">
        <v>2500</v>
      </c>
      <c r="C146" s="1192">
        <v>5000</v>
      </c>
      <c r="D146" s="787">
        <v>2500</v>
      </c>
      <c r="E146" s="655">
        <v>5000</v>
      </c>
      <c r="F146" s="839" t="s">
        <v>564</v>
      </c>
      <c r="G146" s="1261">
        <v>3.7499999999999997E-5</v>
      </c>
      <c r="H146" s="1262" t="s">
        <v>381</v>
      </c>
      <c r="I146" s="1244" t="s">
        <v>381</v>
      </c>
      <c r="J146" s="1263" t="s">
        <v>381</v>
      </c>
    </row>
    <row customHeight="1" ht="11.25" r="147" spans="1:10" x14ac:dyDescent="0.25">
      <c r="A147" s="279" t="s">
        <v>127</v>
      </c>
      <c r="B147" s="1192">
        <v>1000</v>
      </c>
      <c r="C147" s="1192">
        <v>2500</v>
      </c>
      <c r="D147" s="787">
        <v>1000</v>
      </c>
      <c r="E147" s="655">
        <v>2500</v>
      </c>
      <c r="F147" s="839" t="s">
        <v>564</v>
      </c>
      <c r="G147" s="1261">
        <v>2.5799999999999999E-6</v>
      </c>
      <c r="H147" s="1262" t="s">
        <v>381</v>
      </c>
      <c r="I147" s="1244" t="s">
        <v>381</v>
      </c>
      <c r="J147" s="1263" t="s">
        <v>381</v>
      </c>
    </row>
    <row customHeight="1" ht="11.25" r="148" spans="1:10" x14ac:dyDescent="0.25">
      <c r="A148" s="279" t="s">
        <v>128</v>
      </c>
      <c r="B148" s="1192">
        <v>500</v>
      </c>
      <c r="C148" s="1192">
        <v>1000</v>
      </c>
      <c r="D148" s="787">
        <v>500</v>
      </c>
      <c r="E148" s="655">
        <v>1000</v>
      </c>
      <c r="F148" s="839">
        <v>1395.5380503144659</v>
      </c>
      <c r="G148" s="1261">
        <v>3.69</v>
      </c>
      <c r="H148" s="1262" t="s">
        <v>381</v>
      </c>
      <c r="I148" s="1244" t="s">
        <v>381</v>
      </c>
      <c r="J148" s="1263" t="s">
        <v>381</v>
      </c>
    </row>
    <row customHeight="1" ht="11.25" r="149" spans="1:10" x14ac:dyDescent="0.25">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customHeight="1" ht="11.25" r="150" spans="1:10" x14ac:dyDescent="0.25">
      <c r="A150" s="279" t="s">
        <v>643</v>
      </c>
      <c r="B150" s="1192">
        <v>1000</v>
      </c>
      <c r="C150" s="1192">
        <v>2500</v>
      </c>
      <c r="D150" s="787">
        <v>1000</v>
      </c>
      <c r="E150" s="655">
        <v>2500</v>
      </c>
      <c r="F150" s="839" t="s">
        <v>564</v>
      </c>
      <c r="G150" s="1261">
        <v>4.5800000000000002E-5</v>
      </c>
      <c r="H150" s="1262" t="s">
        <v>381</v>
      </c>
      <c r="I150" s="1244" t="s">
        <v>381</v>
      </c>
      <c r="J150" s="1263" t="s">
        <v>381</v>
      </c>
    </row>
    <row customHeight="1" ht="11.25" r="151" spans="1:10" x14ac:dyDescent="0.25">
      <c r="A151" s="279" t="s">
        <v>999</v>
      </c>
      <c r="B151" s="1192">
        <v>1000</v>
      </c>
      <c r="C151" s="1192">
        <v>2500</v>
      </c>
      <c r="D151" s="787">
        <v>1000</v>
      </c>
      <c r="E151" s="655">
        <v>2500</v>
      </c>
      <c r="F151" s="839" t="s">
        <v>564</v>
      </c>
      <c r="G151" s="1261">
        <v>6.3999999999999997E-6</v>
      </c>
      <c r="H151" s="1262" t="s">
        <v>381</v>
      </c>
      <c r="I151" s="1244" t="s">
        <v>381</v>
      </c>
      <c r="J151" s="1263" t="s">
        <v>381</v>
      </c>
    </row>
    <row customHeight="1" ht="11.25" r="152" spans="1:10" x14ac:dyDescent="0.25">
      <c r="A152" s="279" t="s">
        <v>644</v>
      </c>
      <c r="B152" s="1192">
        <v>1000</v>
      </c>
      <c r="C152" s="1192">
        <v>2500</v>
      </c>
      <c r="D152" s="787">
        <v>1000</v>
      </c>
      <c r="E152" s="655">
        <v>2500</v>
      </c>
      <c r="F152" s="839" t="s">
        <v>564</v>
      </c>
      <c r="G152" s="1261">
        <v>1.17E-7</v>
      </c>
      <c r="H152" s="1262" t="s">
        <v>381</v>
      </c>
      <c r="I152" s="1244" t="s">
        <v>381</v>
      </c>
      <c r="J152" s="1263" t="s">
        <v>381</v>
      </c>
    </row>
    <row customHeight="1" ht="11.25" r="153" spans="1:10" x14ac:dyDescent="0.25">
      <c r="A153" s="279" t="s">
        <v>646</v>
      </c>
      <c r="B153" s="1192">
        <v>1000</v>
      </c>
      <c r="C153" s="1192">
        <v>2500</v>
      </c>
      <c r="D153" s="787">
        <v>1000</v>
      </c>
      <c r="E153" s="655">
        <v>2500</v>
      </c>
      <c r="F153" s="839" t="s">
        <v>564</v>
      </c>
      <c r="G153" s="1261">
        <v>8.0199999999999994E-6</v>
      </c>
      <c r="H153" s="1262" t="s">
        <v>381</v>
      </c>
      <c r="I153" s="1244" t="s">
        <v>381</v>
      </c>
      <c r="J153" s="1263" t="s">
        <v>381</v>
      </c>
    </row>
    <row customHeight="1" ht="11.25" r="154" spans="1:10" x14ac:dyDescent="0.25">
      <c r="A154" s="279" t="s">
        <v>522</v>
      </c>
      <c r="B154" s="1192">
        <v>2500</v>
      </c>
      <c r="C154" s="1192">
        <v>5000</v>
      </c>
      <c r="D154" s="787">
        <v>2500</v>
      </c>
      <c r="E154" s="655">
        <v>5000</v>
      </c>
      <c r="F154" s="839" t="s">
        <v>564</v>
      </c>
      <c r="G154" s="1261" t="s">
        <v>381</v>
      </c>
      <c r="H154" s="1262" t="s">
        <v>381</v>
      </c>
      <c r="I154" s="1244" t="s">
        <v>381</v>
      </c>
      <c r="J154" s="1263" t="s">
        <v>381</v>
      </c>
    </row>
    <row customHeight="1" ht="11.25" r="155" spans="1:10" x14ac:dyDescent="0.25">
      <c r="A155" s="279" t="s">
        <v>523</v>
      </c>
      <c r="B155" s="1192">
        <v>1000</v>
      </c>
      <c r="C155" s="1192">
        <v>2500</v>
      </c>
      <c r="D155" s="787">
        <v>1000</v>
      </c>
      <c r="E155" s="655">
        <v>2500</v>
      </c>
      <c r="F155" s="839">
        <v>3859.8471446540889</v>
      </c>
      <c r="G155" s="1261">
        <v>2580</v>
      </c>
      <c r="H155" s="1262">
        <v>771244</v>
      </c>
      <c r="I155" s="1244">
        <v>294</v>
      </c>
      <c r="J155" s="1263">
        <v>8.7755102040816322</v>
      </c>
    </row>
    <row customHeight="1" ht="11.25" r="156" spans="1:10" x14ac:dyDescent="0.25">
      <c r="A156" s="279" t="s">
        <v>524</v>
      </c>
      <c r="B156" s="1192">
        <v>259.54240000000004</v>
      </c>
      <c r="C156" s="1192">
        <v>259.54240000000004</v>
      </c>
      <c r="D156" s="787">
        <v>1000</v>
      </c>
      <c r="E156" s="655">
        <v>2500</v>
      </c>
      <c r="F156" s="839">
        <v>259.54240000000004</v>
      </c>
      <c r="G156" s="1261">
        <v>6</v>
      </c>
      <c r="H156" s="1262">
        <v>441</v>
      </c>
      <c r="I156" s="1244">
        <v>0.1</v>
      </c>
      <c r="J156" s="1263">
        <v>60</v>
      </c>
    </row>
    <row customHeight="1" ht="11.25" r="157" spans="1:10" thickBot="1" x14ac:dyDescent="0.3">
      <c r="A157" s="319" t="s">
        <v>525</v>
      </c>
      <c r="B157" s="1192">
        <v>2500</v>
      </c>
      <c r="C157" s="1192">
        <v>5000</v>
      </c>
      <c r="D157" s="961">
        <v>2500</v>
      </c>
      <c r="E157" s="847">
        <v>5000</v>
      </c>
      <c r="F157" s="839" t="s">
        <v>564</v>
      </c>
      <c r="G157" s="1264" t="s">
        <v>381</v>
      </c>
      <c r="H157" s="1265" t="s">
        <v>381</v>
      </c>
      <c r="I157" s="1266" t="s">
        <v>381</v>
      </c>
      <c r="J157" s="1263" t="s">
        <v>381</v>
      </c>
    </row>
    <row customHeight="1" ht="11.25" r="158" spans="1:10" thickTop="1" x14ac:dyDescent="0.25">
      <c r="A158" s="763"/>
      <c r="B158" s="1125"/>
      <c r="C158" s="1125"/>
      <c r="D158" s="322"/>
      <c r="E158" s="322"/>
      <c r="F158" s="1267"/>
      <c r="G158" s="1268"/>
      <c r="H158" s="1268"/>
      <c r="I158" s="1268"/>
      <c r="J158" s="1270"/>
    </row>
    <row customHeight="1" ht="11.25" r="159" spans="1:10" x14ac:dyDescent="0.25">
      <c r="A159" s="66" t="s">
        <v>529</v>
      </c>
      <c r="B159" s="604"/>
      <c r="C159" s="604"/>
      <c r="D159" s="277"/>
      <c r="E159" s="277"/>
      <c r="F159" s="849"/>
      <c r="G159" s="882"/>
      <c r="H159" s="882"/>
      <c r="I159" s="882"/>
      <c r="J159" s="1271"/>
    </row>
    <row customHeight="1" ht="11.25" r="160" spans="1:10" x14ac:dyDescent="0.25">
      <c r="A160" s="67" t="s">
        <v>530</v>
      </c>
      <c r="B160" s="604"/>
      <c r="C160" s="604"/>
      <c r="D160" s="277"/>
      <c r="E160" s="277"/>
      <c r="F160" s="849"/>
      <c r="G160" s="882"/>
      <c r="H160" s="882"/>
      <c r="I160" s="882"/>
      <c r="J160" s="1271"/>
    </row>
    <row customHeight="1" ht="11.25" r="161" spans="1:12" x14ac:dyDescent="0.25">
      <c r="A161" s="603" t="s">
        <v>974</v>
      </c>
      <c r="B161" s="768"/>
      <c r="C161" s="768"/>
      <c r="D161" s="277"/>
      <c r="E161" s="277"/>
      <c r="F161" s="849"/>
      <c r="G161" s="882"/>
      <c r="H161" s="882"/>
      <c r="I161" s="882"/>
      <c r="J161" s="1271"/>
    </row>
    <row customHeight="1" ht="11.25" r="162" spans="1:12" x14ac:dyDescent="0.25">
      <c r="A162" s="67" t="s">
        <v>267</v>
      </c>
      <c r="B162" s="604"/>
      <c r="C162" s="604"/>
      <c r="D162" s="277"/>
      <c r="E162" s="277"/>
      <c r="F162" s="849"/>
      <c r="G162" s="882"/>
      <c r="H162" s="882"/>
      <c r="I162" s="882"/>
      <c r="J162" s="1271"/>
    </row>
    <row customHeight="1" ht="11.25" r="163" spans="1:12" x14ac:dyDescent="0.25">
      <c r="A163" s="66"/>
      <c r="B163" s="604"/>
      <c r="C163" s="604"/>
      <c r="D163" s="277"/>
      <c r="E163" s="277"/>
      <c r="F163" s="849"/>
      <c r="G163" s="882"/>
      <c r="H163" s="882"/>
      <c r="I163" s="882"/>
      <c r="J163" s="1271"/>
    </row>
    <row customHeight="1" ht="11.25" r="164" spans="1:12" x14ac:dyDescent="0.25">
      <c r="A164" s="67" t="s">
        <v>399</v>
      </c>
      <c r="B164" s="768"/>
      <c r="C164" s="768"/>
      <c r="D164" s="277"/>
      <c r="E164" s="277"/>
      <c r="F164" s="849"/>
      <c r="G164" s="882"/>
      <c r="H164" s="882"/>
      <c r="I164" s="882"/>
      <c r="J164" s="1271"/>
    </row>
    <row customHeight="1" ht="11.25" r="165" spans="1:12" x14ac:dyDescent="0.25">
      <c r="A165" s="67" t="s">
        <v>403</v>
      </c>
      <c r="B165" s="768"/>
      <c r="C165" s="768"/>
      <c r="D165" s="277"/>
      <c r="E165" s="277"/>
      <c r="F165" s="849"/>
      <c r="G165" s="882"/>
      <c r="H165" s="882"/>
      <c r="I165" s="882"/>
      <c r="J165" s="1271"/>
    </row>
    <row customHeight="1" ht="11.25" r="166" spans="1:12" x14ac:dyDescent="0.25">
      <c r="A166" s="67" t="s">
        <v>1112</v>
      </c>
      <c r="B166" s="768"/>
      <c r="C166" s="768"/>
      <c r="D166" s="277"/>
      <c r="E166" s="277"/>
      <c r="F166" s="849"/>
      <c r="G166" s="882"/>
      <c r="H166" s="882"/>
      <c r="I166" s="882"/>
      <c r="J166" s="1271"/>
    </row>
    <row customHeight="1" ht="11.25" r="167" spans="1:12" x14ac:dyDescent="0.2">
      <c r="A167" s="67" t="s">
        <v>871</v>
      </c>
      <c r="B167" s="768"/>
      <c r="C167" s="768"/>
      <c r="D167" s="768"/>
      <c r="E167" s="768"/>
      <c r="F167" s="998"/>
      <c r="G167" s="68"/>
      <c r="H167" s="68"/>
      <c r="I167" s="68"/>
      <c r="J167" s="767"/>
      <c r="K167" s="280"/>
      <c r="L167" s="280"/>
    </row>
    <row customHeight="1" ht="11.25" r="168" spans="1:12" x14ac:dyDescent="0.25">
      <c r="A168" s="67" t="s">
        <v>826</v>
      </c>
      <c r="B168" s="768"/>
      <c r="C168" s="768"/>
      <c r="D168" s="277"/>
      <c r="E168" s="277"/>
      <c r="F168" s="849"/>
      <c r="G168" s="882"/>
      <c r="H168" s="882"/>
      <c r="I168" s="882"/>
      <c r="J168" s="1271"/>
    </row>
    <row customHeight="1" ht="11.25" r="169" spans="1:12" x14ac:dyDescent="0.25">
      <c r="A169" s="67" t="s">
        <v>874</v>
      </c>
      <c r="B169" s="768"/>
      <c r="C169" s="768"/>
      <c r="D169" s="277"/>
      <c r="E169" s="277"/>
      <c r="F169" s="849"/>
      <c r="G169" s="882"/>
      <c r="H169" s="882"/>
      <c r="I169" s="882"/>
      <c r="J169" s="1271"/>
    </row>
    <row customHeight="1" ht="11.25" r="170" spans="1:12" x14ac:dyDescent="0.25">
      <c r="A170" s="67" t="s">
        <v>77</v>
      </c>
      <c r="B170" s="768"/>
      <c r="C170" s="768"/>
      <c r="D170" s="277"/>
      <c r="E170" s="277"/>
      <c r="F170" s="849"/>
      <c r="G170" s="882"/>
      <c r="H170" s="882"/>
      <c r="I170" s="882"/>
      <c r="J170" s="1271"/>
    </row>
    <row customHeight="1" ht="11.25" r="171" spans="1:12" x14ac:dyDescent="0.25">
      <c r="A171" s="67" t="s">
        <v>78</v>
      </c>
      <c r="B171" s="768"/>
      <c r="C171" s="768"/>
      <c r="D171" s="277"/>
      <c r="E171" s="277"/>
      <c r="F171" s="849"/>
      <c r="G171" s="882"/>
      <c r="H171" s="882"/>
      <c r="I171" s="882"/>
      <c r="J171" s="1271"/>
    </row>
    <row customHeight="1" ht="11.25" r="172" spans="1:12" x14ac:dyDescent="0.25">
      <c r="A172" s="67" t="s">
        <v>872</v>
      </c>
      <c r="B172" s="768"/>
      <c r="C172" s="768"/>
      <c r="D172" s="277"/>
      <c r="E172" s="277"/>
      <c r="F172" s="849"/>
      <c r="G172" s="882"/>
      <c r="H172" s="882"/>
      <c r="I172" s="882"/>
      <c r="J172" s="1271"/>
    </row>
    <row customHeight="1" ht="11.25" r="173" spans="1:12" x14ac:dyDescent="0.25">
      <c r="A173" s="67" t="s">
        <v>810</v>
      </c>
      <c r="B173" s="768"/>
      <c r="C173" s="768"/>
      <c r="D173" s="277"/>
      <c r="E173" s="277"/>
      <c r="F173" s="849"/>
      <c r="G173" s="882"/>
      <c r="H173" s="882"/>
      <c r="I173" s="882"/>
      <c r="J173" s="1271"/>
    </row>
    <row customHeight="1" ht="11.25" r="174" spans="1:12" x14ac:dyDescent="0.25">
      <c r="A174" s="1630" t="s">
        <v>1153</v>
      </c>
      <c r="B174" s="1628"/>
      <c r="C174" s="1628"/>
      <c r="D174" s="1628"/>
      <c r="E174" s="1628"/>
      <c r="F174" s="1628"/>
      <c r="G174" s="1628"/>
      <c r="H174" s="1628"/>
      <c r="I174" s="1628"/>
      <c r="J174" s="1629"/>
    </row>
    <row customHeight="1" ht="11.25" r="175" spans="1:12" x14ac:dyDescent="0.25">
      <c r="A175" s="1634"/>
      <c r="B175" s="1628"/>
      <c r="C175" s="1628"/>
      <c r="D175" s="1628"/>
      <c r="E175" s="1628"/>
      <c r="F175" s="1628"/>
      <c r="G175" s="1628"/>
      <c r="H175" s="1628"/>
      <c r="I175" s="1628"/>
      <c r="J175" s="1629"/>
    </row>
    <row customHeight="1" ht="11.25" r="176" spans="1:12" x14ac:dyDescent="0.25">
      <c r="A176" s="600" t="s">
        <v>290</v>
      </c>
      <c r="B176" s="1272"/>
      <c r="C176" s="1272"/>
      <c r="D176" s="1272"/>
      <c r="E176" s="1272"/>
      <c r="F176" s="1272"/>
      <c r="G176" s="1272"/>
      <c r="H176" s="1272"/>
      <c r="I176" s="1272"/>
      <c r="J176" s="1273"/>
    </row>
    <row customHeight="1" ht="11.25" r="177" spans="1:10" x14ac:dyDescent="0.25">
      <c r="A177" s="66" t="s">
        <v>79</v>
      </c>
      <c r="B177" s="1272"/>
      <c r="C177" s="1272"/>
      <c r="D177" s="1272"/>
      <c r="E177" s="1272"/>
      <c r="F177" s="1272"/>
      <c r="G177" s="1272"/>
      <c r="H177" s="1272"/>
      <c r="I177" s="1272"/>
      <c r="J177" s="1273"/>
    </row>
    <row customHeight="1" ht="11.25" r="178" spans="1:10" x14ac:dyDescent="0.25">
      <c r="A178" s="283" t="s">
        <v>80</v>
      </c>
      <c r="B178" s="769"/>
      <c r="C178" s="769"/>
      <c r="D178" s="277"/>
      <c r="E178" s="277"/>
      <c r="F178" s="849"/>
      <c r="G178" s="882"/>
      <c r="H178" s="882"/>
      <c r="I178" s="882"/>
      <c r="J178" s="1271"/>
    </row>
    <row customHeight="1" ht="11.25" r="179" spans="1:10" x14ac:dyDescent="0.25">
      <c r="A179" s="283" t="s">
        <v>1010</v>
      </c>
      <c r="B179" s="769"/>
      <c r="C179" s="769"/>
      <c r="D179" s="277"/>
      <c r="E179" s="277"/>
      <c r="F179" s="849"/>
      <c r="G179" s="882"/>
      <c r="H179" s="882"/>
      <c r="I179" s="882"/>
      <c r="J179" s="1271"/>
    </row>
    <row customHeight="1" ht="11.25" r="180" spans="1:10" x14ac:dyDescent="0.25">
      <c r="A180" s="283" t="s">
        <v>1011</v>
      </c>
      <c r="B180" s="769"/>
      <c r="C180" s="769"/>
      <c r="D180" s="277"/>
      <c r="E180" s="277"/>
      <c r="F180" s="849"/>
      <c r="G180" s="882"/>
      <c r="H180" s="882"/>
      <c r="I180" s="882"/>
      <c r="J180" s="1271"/>
    </row>
    <row customHeight="1" ht="11.25" r="181" spans="1:10" x14ac:dyDescent="0.25">
      <c r="A181" s="67" t="s">
        <v>917</v>
      </c>
      <c r="B181" s="768"/>
      <c r="C181" s="768"/>
      <c r="D181" s="277"/>
      <c r="E181" s="277"/>
      <c r="F181" s="849"/>
      <c r="G181" s="882"/>
      <c r="H181" s="882"/>
      <c r="I181" s="882"/>
      <c r="J181" s="1271"/>
    </row>
    <row customHeight="1" ht="11.25" r="182" spans="1:10" thickBot="1" x14ac:dyDescent="0.3">
      <c r="A182" s="69" t="s">
        <v>873</v>
      </c>
      <c r="B182" s="888"/>
      <c r="C182" s="888"/>
      <c r="D182" s="282"/>
      <c r="E182" s="282"/>
      <c r="F182" s="1274"/>
      <c r="G182" s="1275"/>
      <c r="H182" s="1275"/>
      <c r="I182" s="1275"/>
      <c r="J182" s="1276"/>
    </row>
    <row ht="13.8" r="183" spans="1:10" thickTop="1" x14ac:dyDescent="0.25"/>
  </sheetData>
  <sheetProtection algorithmName="SHA-512" hashValue="J3jpJyhSwUeDN4s38s6nRr8cEh4ZJve7ZuQ+ytl35b7ZL2RMzI7tLBdTYuR14m/dIAVyja6aT2D6uLrWKw376w==" objects="1" saltValue="ztYb4D45vvfnp6K1FQAQ1A==" scenarios="1" sheet="1" spinCount="100000"/>
  <mergeCells count="1">
    <mergeCell ref="A174:J175"/>
  </mergeCells>
  <phoneticPr fontId="0" type="noConversion"/>
  <printOptions horizontalCentered="1"/>
  <pageMargins bottom="1" footer="0.5" header="0.5" left="0.17" right="0.16" top="0.53"/>
  <pageSetup fitToHeight="4" orientation="landscape" r:id="rId1" scale="77"/>
  <headerFooter alignWithMargins="0">
    <oddFooter><![CDATA[&LHawai'i DOH
Summer 2016 (rev Nov 2016)&C&8Page &P of &N&R&A]]></oddFooter>
  </headerFooter>
  <rowBreaks count="1" manualBreakCount="1">
    <brk id="155" man="1" max="16383"/>
  </rowBreaks>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72"/>
  <sheetViews>
    <sheetView workbookViewId="0" zoomScaleNormal="100">
      <pane activePane="bottomLeft" topLeftCell="A4" ySplit="2220"/>
      <selection sqref="A1:XFD1048576"/>
      <selection activeCell="D31" pane="bottomLeft" sqref="D31"/>
    </sheetView>
  </sheetViews>
  <sheetFormatPr defaultColWidth="9.109375" defaultRowHeight="13.2" x14ac:dyDescent="0.25"/>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8" style="289" width="9.0" collapsed="false"/>
    <col min="9" max="9" customWidth="true" style="289" width="14.109375" collapsed="false"/>
    <col min="10" max="10" style="289" width="9.0" collapsed="false"/>
    <col min="11" max="11" customWidth="true" style="289" width="10.5546875" collapsed="false"/>
    <col min="12" max="12" style="1286" width="9.109375" collapsed="false"/>
    <col min="13" max="16384" style="280" width="9.109375" collapsed="false"/>
  </cols>
  <sheetData>
    <row customFormat="1" ht="46.8" r="1" s="275" spans="1:12" x14ac:dyDescent="0.3">
      <c r="A1" s="1067" t="s">
        <v>195</v>
      </c>
      <c r="B1" s="801"/>
      <c r="C1" s="801"/>
      <c r="D1" s="801"/>
      <c r="E1" s="801"/>
      <c r="F1" s="802"/>
      <c r="G1" s="801"/>
      <c r="H1" s="289"/>
      <c r="I1" s="289"/>
      <c r="J1" s="289"/>
      <c r="K1" s="289"/>
      <c r="L1" s="1281"/>
    </row>
    <row customFormat="1" customHeight="1" ht="15.9" r="2" s="275" spans="1:12" thickBot="1" x14ac:dyDescent="0.3">
      <c r="A2" s="1003"/>
      <c r="B2" s="801"/>
      <c r="C2" s="1004"/>
      <c r="D2" s="801"/>
      <c r="E2" s="801"/>
      <c r="F2" s="802"/>
      <c r="G2" s="801"/>
      <c r="H2" s="289"/>
      <c r="I2" s="289"/>
      <c r="J2" s="289"/>
      <c r="K2" s="289"/>
      <c r="L2" s="1281"/>
    </row>
    <row customFormat="1" ht="22.2" r="3" s="278" spans="1:12" thickBot="1" thickTop="1" x14ac:dyDescent="0.3">
      <c r="A3" s="1040" t="s">
        <v>242</v>
      </c>
      <c r="B3" s="1041" t="s">
        <v>199</v>
      </c>
      <c r="C3" s="1188" t="s">
        <v>526</v>
      </c>
      <c r="D3" s="1282" t="s">
        <v>424</v>
      </c>
      <c r="E3" s="1283" t="s">
        <v>425</v>
      </c>
      <c r="F3" s="1283" t="s">
        <v>526</v>
      </c>
      <c r="G3" s="1284" t="s">
        <v>426</v>
      </c>
      <c r="H3" s="289"/>
      <c r="I3" s="289"/>
      <c r="J3" s="289"/>
      <c r="K3" s="289"/>
      <c r="L3" s="1285"/>
    </row>
    <row customFormat="1" customHeight="1" ht="11.25" r="4" s="278" spans="1:12" x14ac:dyDescent="0.25">
      <c r="A4" s="309" t="s">
        <v>589</v>
      </c>
      <c r="B4" s="1194">
        <v>20</v>
      </c>
      <c r="C4" s="1193" t="s">
        <v>1462</v>
      </c>
      <c r="D4" s="783">
        <v>1950</v>
      </c>
      <c r="E4" s="654">
        <v>20</v>
      </c>
      <c r="F4" s="1159" t="s">
        <v>427</v>
      </c>
      <c r="G4" s="1195">
        <v>50000</v>
      </c>
      <c r="H4" s="289"/>
      <c r="I4" s="289"/>
      <c r="J4" s="289"/>
      <c r="K4" s="289"/>
      <c r="L4" s="1285"/>
    </row>
    <row customFormat="1" customHeight="1" ht="11.25" r="5" s="278" spans="1:12" x14ac:dyDescent="0.25">
      <c r="A5" s="279" t="s">
        <v>590</v>
      </c>
      <c r="B5" s="1194">
        <v>1965</v>
      </c>
      <c r="C5" s="1193" t="s">
        <v>1463</v>
      </c>
      <c r="D5" s="787">
        <v>1965</v>
      </c>
      <c r="E5" s="654" t="s">
        <v>381</v>
      </c>
      <c r="F5" s="1159" t="s">
        <v>381</v>
      </c>
      <c r="G5" s="1195">
        <v>50000</v>
      </c>
      <c r="H5" s="289"/>
      <c r="I5" s="289"/>
      <c r="J5" s="289"/>
      <c r="K5" s="289"/>
      <c r="L5" s="1285"/>
    </row>
    <row customFormat="1" customHeight="1" ht="11.25" r="6" s="278" spans="1:12" x14ac:dyDescent="0.25">
      <c r="A6" s="279" t="s">
        <v>591</v>
      </c>
      <c r="B6" s="1194">
        <v>20000</v>
      </c>
      <c r="C6" s="1193" t="s">
        <v>1462</v>
      </c>
      <c r="D6" s="787">
        <v>500000000</v>
      </c>
      <c r="E6" s="654">
        <v>20000</v>
      </c>
      <c r="F6" s="1159" t="s">
        <v>301</v>
      </c>
      <c r="G6" s="1195">
        <v>50000</v>
      </c>
      <c r="H6" s="289"/>
      <c r="I6" s="289"/>
      <c r="J6" s="289"/>
      <c r="K6" s="289"/>
      <c r="L6" s="1285"/>
    </row>
    <row customFormat="1" customHeight="1" ht="11.25" r="7" s="278" spans="1:12" x14ac:dyDescent="0.25">
      <c r="A7" s="279" t="s">
        <v>592</v>
      </c>
      <c r="B7" s="1194">
        <v>8.5</v>
      </c>
      <c r="C7" s="1193" t="s">
        <v>1463</v>
      </c>
      <c r="D7" s="787">
        <v>8.5</v>
      </c>
      <c r="E7" s="654">
        <v>17</v>
      </c>
      <c r="F7" s="1159" t="s">
        <v>427</v>
      </c>
      <c r="G7" s="1195">
        <v>50000</v>
      </c>
      <c r="H7" s="289"/>
      <c r="I7" s="289"/>
      <c r="J7" s="289"/>
      <c r="K7" s="289"/>
      <c r="L7" s="1285"/>
    </row>
    <row customFormat="1" customHeight="1" ht="11.25" r="8" s="278" spans="1:12" x14ac:dyDescent="0.25">
      <c r="A8" s="279" t="s">
        <v>171</v>
      </c>
      <c r="B8" s="1194">
        <v>50000</v>
      </c>
      <c r="C8" s="1193" t="s">
        <v>426</v>
      </c>
      <c r="D8" s="787">
        <v>104500</v>
      </c>
      <c r="E8" s="654" t="s">
        <v>381</v>
      </c>
      <c r="F8" s="1159" t="s">
        <v>381</v>
      </c>
      <c r="G8" s="1195">
        <v>50000</v>
      </c>
      <c r="H8" s="289"/>
      <c r="I8" s="289"/>
      <c r="J8" s="289"/>
      <c r="K8" s="289"/>
      <c r="L8" s="1285"/>
    </row>
    <row customFormat="1" customHeight="1" ht="11.25" r="9" s="278" spans="1:12" x14ac:dyDescent="0.25">
      <c r="A9" s="305" t="s">
        <v>172</v>
      </c>
      <c r="B9" s="1194">
        <v>50000</v>
      </c>
      <c r="C9" s="1193" t="s">
        <v>426</v>
      </c>
      <c r="D9" s="787">
        <v>610000</v>
      </c>
      <c r="E9" s="654" t="s">
        <v>381</v>
      </c>
      <c r="F9" s="1159" t="s">
        <v>381</v>
      </c>
      <c r="G9" s="1195">
        <v>50000</v>
      </c>
      <c r="H9" s="289"/>
      <c r="I9" s="289"/>
      <c r="J9" s="289"/>
      <c r="K9" s="289"/>
      <c r="L9" s="1285"/>
    </row>
    <row customFormat="1" customHeight="1" ht="11.25" r="10" s="278" spans="1:12" x14ac:dyDescent="0.25">
      <c r="A10" s="305" t="s">
        <v>103</v>
      </c>
      <c r="B10" s="1194">
        <v>50000</v>
      </c>
      <c r="C10" s="1193" t="s">
        <v>426</v>
      </c>
      <c r="D10" s="787">
        <v>610000</v>
      </c>
      <c r="E10" s="654" t="s">
        <v>381</v>
      </c>
      <c r="F10" s="1159" t="s">
        <v>381</v>
      </c>
      <c r="G10" s="1195">
        <v>50000</v>
      </c>
      <c r="H10" s="289"/>
      <c r="I10" s="289"/>
      <c r="J10" s="289"/>
      <c r="K10" s="289"/>
      <c r="L10" s="1285"/>
    </row>
    <row customFormat="1" customHeight="1" ht="11.25" r="11" s="278" spans="1:12" x14ac:dyDescent="0.25">
      <c r="A11" s="279" t="s">
        <v>593</v>
      </c>
      <c r="B11" s="1194">
        <v>21.5</v>
      </c>
      <c r="C11" s="1193" t="s">
        <v>1463</v>
      </c>
      <c r="D11" s="787">
        <v>21.5</v>
      </c>
      <c r="E11" s="654" t="s">
        <v>381</v>
      </c>
      <c r="F11" s="1159" t="s">
        <v>381</v>
      </c>
      <c r="G11" s="1195">
        <v>50000</v>
      </c>
      <c r="H11" s="289"/>
      <c r="I11" s="289"/>
      <c r="J11" s="289"/>
      <c r="K11" s="289"/>
      <c r="L11" s="1285"/>
    </row>
    <row customFormat="1" customHeight="1" ht="11.25" r="12" s="278" spans="1:12" x14ac:dyDescent="0.25">
      <c r="A12" s="279" t="s">
        <v>594</v>
      </c>
      <c r="B12" s="1194">
        <v>50000</v>
      </c>
      <c r="C12" s="1193" t="s">
        <v>426</v>
      </c>
      <c r="D12" s="787" t="s">
        <v>1014</v>
      </c>
      <c r="E12" s="654" t="s">
        <v>381</v>
      </c>
      <c r="F12" s="1159" t="s">
        <v>381</v>
      </c>
      <c r="G12" s="1195">
        <v>50000</v>
      </c>
      <c r="H12" s="289"/>
      <c r="I12" s="289"/>
      <c r="J12" s="289"/>
      <c r="K12" s="289"/>
      <c r="L12" s="1285"/>
    </row>
    <row customFormat="1" customHeight="1" ht="11.25" r="13" s="278" spans="1:12" x14ac:dyDescent="0.25">
      <c r="A13" s="279" t="s">
        <v>731</v>
      </c>
      <c r="B13" s="1194">
        <v>50000</v>
      </c>
      <c r="C13" s="1193" t="s">
        <v>426</v>
      </c>
      <c r="D13" s="787" t="s">
        <v>1014</v>
      </c>
      <c r="E13" s="654" t="s">
        <v>381</v>
      </c>
      <c r="F13" s="1159" t="s">
        <v>381</v>
      </c>
      <c r="G13" s="1195">
        <v>50000</v>
      </c>
      <c r="H13" s="289"/>
      <c r="I13" s="289"/>
      <c r="J13" s="289"/>
      <c r="K13" s="289"/>
      <c r="L13" s="1285"/>
    </row>
    <row customFormat="1" customHeight="1" ht="11.25" r="14" s="278" spans="1:12" x14ac:dyDescent="0.25">
      <c r="A14" s="279" t="s">
        <v>104</v>
      </c>
      <c r="B14" s="1194">
        <v>20</v>
      </c>
      <c r="C14" s="1193" t="s">
        <v>1462</v>
      </c>
      <c r="D14" s="787">
        <v>17500</v>
      </c>
      <c r="E14" s="654">
        <v>20</v>
      </c>
      <c r="F14" s="1159" t="s">
        <v>1102</v>
      </c>
      <c r="G14" s="1195">
        <v>50000</v>
      </c>
      <c r="H14" s="289"/>
      <c r="I14" s="289"/>
      <c r="J14" s="289"/>
      <c r="K14" s="289"/>
      <c r="L14" s="1285"/>
    </row>
    <row customFormat="1" customHeight="1" ht="11.25" r="15" s="278" spans="1:12" x14ac:dyDescent="0.25">
      <c r="A15" s="279" t="s">
        <v>732</v>
      </c>
      <c r="B15" s="1194">
        <v>50000</v>
      </c>
      <c r="C15" s="1193" t="s">
        <v>426</v>
      </c>
      <c r="D15" s="787" t="s">
        <v>1014</v>
      </c>
      <c r="E15" s="654" t="s">
        <v>381</v>
      </c>
      <c r="F15" s="1159" t="s">
        <v>381</v>
      </c>
      <c r="G15" s="1195">
        <v>50000</v>
      </c>
      <c r="H15" s="289"/>
      <c r="I15" s="289"/>
      <c r="J15" s="289"/>
      <c r="K15" s="289"/>
      <c r="L15" s="1285"/>
    </row>
    <row customFormat="1" customHeight="1" ht="11.25" r="16" s="278" spans="1:12" x14ac:dyDescent="0.25">
      <c r="A16" s="279" t="s">
        <v>1245</v>
      </c>
      <c r="B16" s="1194">
        <v>1900</v>
      </c>
      <c r="C16" s="1193" t="s">
        <v>1463</v>
      </c>
      <c r="D16" s="787">
        <v>1900</v>
      </c>
      <c r="E16" s="654" t="s">
        <v>381</v>
      </c>
      <c r="F16" s="1159" t="s">
        <v>381</v>
      </c>
      <c r="G16" s="1195">
        <v>50000</v>
      </c>
      <c r="H16" s="289"/>
      <c r="I16" s="289"/>
      <c r="J16" s="289"/>
      <c r="K16" s="289"/>
      <c r="L16" s="1285"/>
    </row>
    <row customFormat="1" customHeight="1" ht="11.25" r="17" s="278" spans="1:12" x14ac:dyDescent="0.25">
      <c r="A17" s="279" t="s">
        <v>733</v>
      </c>
      <c r="B17" s="1194">
        <v>170</v>
      </c>
      <c r="C17" s="1193" t="s">
        <v>1462</v>
      </c>
      <c r="D17" s="787">
        <v>895000</v>
      </c>
      <c r="E17" s="654">
        <v>170</v>
      </c>
      <c r="F17" s="1159" t="s">
        <v>301</v>
      </c>
      <c r="G17" s="1195">
        <v>50000</v>
      </c>
      <c r="H17" s="289"/>
      <c r="I17" s="289"/>
      <c r="J17" s="289"/>
      <c r="K17" s="289"/>
      <c r="L17" s="1285"/>
    </row>
    <row customFormat="1" customHeight="1" ht="11.25" r="18" s="278" spans="1:12" x14ac:dyDescent="0.25">
      <c r="A18" s="279" t="s">
        <v>734</v>
      </c>
      <c r="B18" s="1194">
        <v>4.7</v>
      </c>
      <c r="C18" s="1193" t="s">
        <v>1463</v>
      </c>
      <c r="D18" s="787">
        <v>4.7</v>
      </c>
      <c r="E18" s="654" t="s">
        <v>381</v>
      </c>
      <c r="F18" s="1159" t="s">
        <v>381</v>
      </c>
      <c r="G18" s="1195">
        <v>50000</v>
      </c>
      <c r="H18" s="289"/>
      <c r="I18" s="289"/>
      <c r="J18" s="289"/>
      <c r="K18" s="289"/>
      <c r="L18" s="1285"/>
    </row>
    <row customFormat="1" customHeight="1" ht="11.25" r="19" s="278" spans="1:12" x14ac:dyDescent="0.25">
      <c r="A19" s="279" t="s">
        <v>735</v>
      </c>
      <c r="B19" s="1194">
        <v>0.8</v>
      </c>
      <c r="C19" s="1193" t="s">
        <v>1463</v>
      </c>
      <c r="D19" s="787">
        <v>0.8</v>
      </c>
      <c r="E19" s="654" t="s">
        <v>381</v>
      </c>
      <c r="F19" s="1159" t="s">
        <v>381</v>
      </c>
      <c r="G19" s="1195">
        <v>50000</v>
      </c>
      <c r="H19" s="289"/>
      <c r="I19" s="289"/>
      <c r="J19" s="289"/>
      <c r="K19" s="289"/>
      <c r="L19" s="1285"/>
    </row>
    <row customFormat="1" customHeight="1" ht="11.25" r="20" s="278" spans="1:12" x14ac:dyDescent="0.25">
      <c r="A20" s="279" t="s">
        <v>736</v>
      </c>
      <c r="B20" s="1194">
        <v>0.75</v>
      </c>
      <c r="C20" s="1193" t="s">
        <v>1463</v>
      </c>
      <c r="D20" s="787">
        <v>0.75</v>
      </c>
      <c r="E20" s="654" t="s">
        <v>381</v>
      </c>
      <c r="F20" s="1159" t="s">
        <v>381</v>
      </c>
      <c r="G20" s="1195">
        <v>50000</v>
      </c>
      <c r="H20" s="289"/>
      <c r="I20" s="289"/>
      <c r="J20" s="289"/>
      <c r="K20" s="289"/>
      <c r="L20" s="1285"/>
    </row>
    <row customFormat="1" customHeight="1" ht="11.25" r="21" s="278" spans="1:12" x14ac:dyDescent="0.25">
      <c r="A21" s="279" t="s">
        <v>737</v>
      </c>
      <c r="B21" s="1194">
        <v>0.12999999999999998</v>
      </c>
      <c r="C21" s="1193" t="s">
        <v>1463</v>
      </c>
      <c r="D21" s="787">
        <v>0.12999999999999998</v>
      </c>
      <c r="E21" s="654" t="s">
        <v>381</v>
      </c>
      <c r="F21" s="1159" t="s">
        <v>381</v>
      </c>
      <c r="G21" s="1195">
        <v>50000</v>
      </c>
      <c r="H21" s="289"/>
      <c r="I21" s="289"/>
      <c r="J21" s="289"/>
      <c r="K21" s="289"/>
      <c r="L21" s="1285"/>
    </row>
    <row customFormat="1" customHeight="1" ht="11.25" r="22" s="278" spans="1:12" x14ac:dyDescent="0.25">
      <c r="A22" s="279" t="s">
        <v>738</v>
      </c>
      <c r="B22" s="1194">
        <v>0.4</v>
      </c>
      <c r="C22" s="1193" t="s">
        <v>1463</v>
      </c>
      <c r="D22" s="787">
        <v>0.4</v>
      </c>
      <c r="E22" s="654" t="s">
        <v>381</v>
      </c>
      <c r="F22" s="1159" t="s">
        <v>381</v>
      </c>
      <c r="G22" s="1195">
        <v>50000</v>
      </c>
      <c r="H22" s="289"/>
      <c r="I22" s="289"/>
      <c r="J22" s="289"/>
      <c r="K22" s="289"/>
      <c r="L22" s="1285"/>
    </row>
    <row customFormat="1" customHeight="1" ht="11.25" r="23" s="278" spans="1:12" x14ac:dyDescent="0.25">
      <c r="A23" s="279" t="s">
        <v>136</v>
      </c>
      <c r="B23" s="1194">
        <v>50000</v>
      </c>
      <c r="C23" s="1193" t="s">
        <v>426</v>
      </c>
      <c r="D23" s="787" t="s">
        <v>1014</v>
      </c>
      <c r="E23" s="654" t="s">
        <v>381</v>
      </c>
      <c r="F23" s="1159" t="s">
        <v>381</v>
      </c>
      <c r="G23" s="1195">
        <v>50000</v>
      </c>
      <c r="H23" s="289"/>
      <c r="I23" s="289"/>
      <c r="J23" s="289"/>
      <c r="K23" s="289"/>
      <c r="L23" s="1285"/>
    </row>
    <row customFormat="1" customHeight="1" ht="11.25" r="24" s="278" spans="1:12" x14ac:dyDescent="0.25">
      <c r="A24" s="279" t="s">
        <v>243</v>
      </c>
      <c r="B24" s="1194">
        <v>0.5</v>
      </c>
      <c r="C24" s="1193" t="s">
        <v>1462</v>
      </c>
      <c r="D24" s="787">
        <v>3740</v>
      </c>
      <c r="E24" s="654">
        <v>0.5</v>
      </c>
      <c r="F24" s="1159" t="s">
        <v>301</v>
      </c>
      <c r="G24" s="1195">
        <v>50000</v>
      </c>
      <c r="H24" s="289"/>
      <c r="I24" s="289"/>
      <c r="J24" s="289"/>
      <c r="K24" s="289"/>
      <c r="L24" s="1285"/>
    </row>
    <row customFormat="1" customHeight="1" ht="11.25" r="25" s="278" spans="1:12" x14ac:dyDescent="0.25">
      <c r="A25" s="279" t="s">
        <v>137</v>
      </c>
      <c r="B25" s="1194">
        <v>360</v>
      </c>
      <c r="C25" s="1193" t="s">
        <v>1462</v>
      </c>
      <c r="D25" s="787">
        <v>8600000</v>
      </c>
      <c r="E25" s="654">
        <v>360</v>
      </c>
      <c r="F25" s="1159" t="s">
        <v>301</v>
      </c>
      <c r="G25" s="1195">
        <v>50000</v>
      </c>
      <c r="H25" s="289"/>
      <c r="I25" s="289"/>
      <c r="J25" s="289"/>
      <c r="K25" s="289"/>
      <c r="L25" s="1285"/>
    </row>
    <row customFormat="1" customHeight="1" ht="11.25" r="26" s="278" spans="1:12" x14ac:dyDescent="0.25">
      <c r="A26" s="789" t="s">
        <v>1177</v>
      </c>
      <c r="B26" s="1194">
        <v>320</v>
      </c>
      <c r="C26" s="1193" t="s">
        <v>1462</v>
      </c>
      <c r="D26" s="787">
        <v>850000</v>
      </c>
      <c r="E26" s="654">
        <v>320</v>
      </c>
      <c r="F26" s="1159" t="s">
        <v>427</v>
      </c>
      <c r="G26" s="1195">
        <v>50000</v>
      </c>
      <c r="H26" s="289"/>
      <c r="I26" s="289"/>
      <c r="J26" s="289"/>
      <c r="K26" s="289"/>
      <c r="L26" s="1285"/>
    </row>
    <row customFormat="1" customHeight="1" ht="11.25" r="27" s="278" spans="1:12" x14ac:dyDescent="0.25">
      <c r="A27" s="279" t="s">
        <v>138</v>
      </c>
      <c r="B27" s="1194">
        <v>135</v>
      </c>
      <c r="C27" s="1193" t="s">
        <v>1463</v>
      </c>
      <c r="D27" s="787">
        <v>135</v>
      </c>
      <c r="E27" s="654" t="s">
        <v>381</v>
      </c>
      <c r="F27" s="1159" t="s">
        <v>381</v>
      </c>
      <c r="G27" s="1195">
        <v>50000</v>
      </c>
      <c r="H27" s="289"/>
      <c r="I27" s="289"/>
      <c r="J27" s="289"/>
      <c r="K27" s="289"/>
      <c r="L27" s="1285"/>
    </row>
    <row customFormat="1" customHeight="1" ht="11.25" r="28" s="278" spans="1:12" x14ac:dyDescent="0.25">
      <c r="A28" s="279" t="s">
        <v>139</v>
      </c>
      <c r="B28" s="1194">
        <v>50000</v>
      </c>
      <c r="C28" s="1193" t="s">
        <v>426</v>
      </c>
      <c r="D28" s="787" t="s">
        <v>1014</v>
      </c>
      <c r="E28" s="654" t="s">
        <v>381</v>
      </c>
      <c r="F28" s="1159" t="s">
        <v>381</v>
      </c>
      <c r="G28" s="1195">
        <v>50000</v>
      </c>
      <c r="H28" s="289"/>
      <c r="I28" s="289"/>
      <c r="J28" s="289"/>
      <c r="K28" s="289"/>
      <c r="L28" s="1285"/>
    </row>
    <row customFormat="1" customHeight="1" ht="11.25" r="29" s="278" spans="1:12" x14ac:dyDescent="0.25">
      <c r="A29" s="279" t="s">
        <v>140</v>
      </c>
      <c r="B29" s="1194">
        <v>50000</v>
      </c>
      <c r="C29" s="1193" t="s">
        <v>426</v>
      </c>
      <c r="D29" s="787">
        <v>1516000</v>
      </c>
      <c r="E29" s="654" t="s">
        <v>381</v>
      </c>
      <c r="F29" s="1159" t="s">
        <v>381</v>
      </c>
      <c r="G29" s="1195">
        <v>50000</v>
      </c>
      <c r="H29" s="289"/>
      <c r="I29" s="289"/>
      <c r="J29" s="289"/>
      <c r="K29" s="289"/>
      <c r="L29" s="1285"/>
    </row>
    <row customFormat="1" customHeight="1" ht="11.25" r="30" s="278" spans="1:12" x14ac:dyDescent="0.25">
      <c r="A30" s="279" t="s">
        <v>141</v>
      </c>
      <c r="B30" s="1194">
        <v>510</v>
      </c>
      <c r="C30" s="1193" t="s">
        <v>1462</v>
      </c>
      <c r="D30" s="787">
        <v>1550000</v>
      </c>
      <c r="E30" s="654">
        <v>510</v>
      </c>
      <c r="F30" s="1159" t="s">
        <v>301</v>
      </c>
      <c r="G30" s="1195">
        <v>50000</v>
      </c>
      <c r="H30" s="289"/>
      <c r="I30" s="289"/>
      <c r="J30" s="289"/>
      <c r="K30" s="289"/>
      <c r="L30" s="1285"/>
    </row>
    <row customFormat="1" customHeight="1" ht="11.25" r="31" s="278" spans="1:12" x14ac:dyDescent="0.25">
      <c r="A31" s="279" t="s">
        <v>142</v>
      </c>
      <c r="B31" s="1194">
        <v>50000</v>
      </c>
      <c r="C31" s="1193" t="s">
        <v>426</v>
      </c>
      <c r="D31" s="787">
        <v>7600000</v>
      </c>
      <c r="E31" s="654" t="s">
        <v>381</v>
      </c>
      <c r="F31" s="1159" t="s">
        <v>381</v>
      </c>
      <c r="G31" s="1195">
        <v>50000</v>
      </c>
      <c r="H31" s="289"/>
      <c r="I31" s="289"/>
      <c r="J31" s="289"/>
      <c r="K31" s="289"/>
      <c r="L31" s="1285"/>
    </row>
    <row customFormat="1" customHeight="1" ht="11.25" r="32" s="278" spans="1:12" x14ac:dyDescent="0.25">
      <c r="A32" s="279" t="s">
        <v>143</v>
      </c>
      <c r="B32" s="1194">
        <v>50000</v>
      </c>
      <c r="C32" s="1193" t="s">
        <v>426</v>
      </c>
      <c r="D32" s="787" t="s">
        <v>1014</v>
      </c>
      <c r="E32" s="654" t="s">
        <v>381</v>
      </c>
      <c r="F32" s="1159" t="s">
        <v>381</v>
      </c>
      <c r="G32" s="1195">
        <v>50000</v>
      </c>
      <c r="H32" s="289"/>
      <c r="I32" s="289"/>
      <c r="J32" s="289"/>
      <c r="K32" s="289"/>
      <c r="L32" s="1285"/>
    </row>
    <row customFormat="1" customHeight="1" ht="11.25" r="33" s="278" spans="1:12" x14ac:dyDescent="0.25">
      <c r="A33" s="279" t="s">
        <v>144</v>
      </c>
      <c r="B33" s="1194">
        <v>520</v>
      </c>
      <c r="C33" s="1193" t="s">
        <v>1462</v>
      </c>
      <c r="D33" s="787">
        <v>396500</v>
      </c>
      <c r="E33" s="654">
        <v>520</v>
      </c>
      <c r="F33" s="1159" t="s">
        <v>301</v>
      </c>
      <c r="G33" s="1195">
        <v>50000</v>
      </c>
      <c r="H33" s="289"/>
      <c r="I33" s="289"/>
      <c r="J33" s="289"/>
      <c r="K33" s="289"/>
      <c r="L33" s="1285"/>
    </row>
    <row customFormat="1" customHeight="1" ht="11.25" r="34" s="278" spans="1:12" x14ac:dyDescent="0.25">
      <c r="A34" s="279" t="s">
        <v>655</v>
      </c>
      <c r="B34" s="1194">
        <v>2.5</v>
      </c>
      <c r="C34" s="1193" t="s">
        <v>1462</v>
      </c>
      <c r="D34" s="787">
        <v>28</v>
      </c>
      <c r="E34" s="654">
        <v>2.5</v>
      </c>
      <c r="F34" s="1159" t="s">
        <v>427</v>
      </c>
      <c r="G34" s="1195">
        <v>50000</v>
      </c>
      <c r="H34" s="289"/>
      <c r="I34" s="289"/>
      <c r="J34" s="289"/>
      <c r="K34" s="289"/>
      <c r="L34" s="1285"/>
    </row>
    <row customFormat="1" customHeight="1" ht="11.25" r="35" s="278" spans="1:12" x14ac:dyDescent="0.25">
      <c r="A35" s="279" t="s">
        <v>145</v>
      </c>
      <c r="B35" s="1194">
        <v>50000</v>
      </c>
      <c r="C35" s="1193" t="s">
        <v>426</v>
      </c>
      <c r="D35" s="787">
        <v>1950000</v>
      </c>
      <c r="E35" s="654" t="s">
        <v>381</v>
      </c>
      <c r="F35" s="1159" t="s">
        <v>381</v>
      </c>
      <c r="G35" s="1195">
        <v>50000</v>
      </c>
      <c r="H35" s="289"/>
      <c r="I35" s="289"/>
      <c r="J35" s="289"/>
      <c r="K35" s="289"/>
      <c r="L35" s="1285"/>
    </row>
    <row customFormat="1" customHeight="1" ht="11.25" r="36" s="278" spans="1:12" x14ac:dyDescent="0.25">
      <c r="A36" s="279" t="s">
        <v>146</v>
      </c>
      <c r="B36" s="1194">
        <v>50</v>
      </c>
      <c r="C36" s="1193" t="s">
        <v>1462</v>
      </c>
      <c r="D36" s="787">
        <v>249000</v>
      </c>
      <c r="E36" s="654">
        <v>50</v>
      </c>
      <c r="F36" s="1159" t="s">
        <v>301</v>
      </c>
      <c r="G36" s="1195">
        <v>50000</v>
      </c>
      <c r="H36" s="289"/>
      <c r="I36" s="289"/>
      <c r="J36" s="289"/>
      <c r="K36" s="289"/>
      <c r="L36" s="1285"/>
    </row>
    <row customFormat="1" customHeight="1" ht="11.25" r="37" s="278" spans="1:12" x14ac:dyDescent="0.25">
      <c r="A37" s="279" t="s">
        <v>829</v>
      </c>
      <c r="B37" s="1194">
        <v>16</v>
      </c>
      <c r="C37" s="1193" t="s">
        <v>1462</v>
      </c>
      <c r="D37" s="787">
        <v>3355000</v>
      </c>
      <c r="E37" s="654">
        <v>16</v>
      </c>
      <c r="F37" s="1159" t="s">
        <v>301</v>
      </c>
      <c r="G37" s="1195">
        <v>50000</v>
      </c>
      <c r="H37" s="289"/>
      <c r="I37" s="289"/>
      <c r="J37" s="289"/>
      <c r="K37" s="289"/>
      <c r="L37" s="1285"/>
    </row>
    <row customHeight="1" ht="11.25" r="38" spans="1:12" x14ac:dyDescent="0.25">
      <c r="A38" s="307" t="s">
        <v>147</v>
      </c>
      <c r="B38" s="1194">
        <v>2400</v>
      </c>
      <c r="C38" s="1193" t="s">
        <v>1462</v>
      </c>
      <c r="D38" s="787">
        <v>3975000</v>
      </c>
      <c r="E38" s="1159">
        <v>2400</v>
      </c>
      <c r="F38" s="1159" t="s">
        <v>301</v>
      </c>
      <c r="G38" s="1195">
        <v>50000</v>
      </c>
    </row>
    <row customHeight="1" ht="11.25" r="39" spans="1:12" x14ac:dyDescent="0.25">
      <c r="A39" s="279" t="s">
        <v>830</v>
      </c>
      <c r="B39" s="1194">
        <v>50000</v>
      </c>
      <c r="C39" s="1193" t="s">
        <v>426</v>
      </c>
      <c r="D39" s="787">
        <v>2660000</v>
      </c>
      <c r="E39" s="654"/>
      <c r="F39" s="1159" t="s">
        <v>381</v>
      </c>
      <c r="G39" s="1195">
        <v>50000</v>
      </c>
    </row>
    <row customHeight="1" ht="11.25" r="40" spans="1:12" x14ac:dyDescent="0.25">
      <c r="A40" s="279" t="s">
        <v>148</v>
      </c>
      <c r="B40" s="1194">
        <v>0.18</v>
      </c>
      <c r="C40" s="1193" t="s">
        <v>1462</v>
      </c>
      <c r="D40" s="787">
        <v>5650000</v>
      </c>
      <c r="E40" s="654">
        <v>0.18</v>
      </c>
      <c r="F40" s="1159" t="s">
        <v>427</v>
      </c>
      <c r="G40" s="1195">
        <v>50000</v>
      </c>
    </row>
    <row customHeight="1" ht="11.25" r="41" spans="1:12" x14ac:dyDescent="0.25">
      <c r="A41" s="279" t="s">
        <v>653</v>
      </c>
      <c r="B41" s="1194">
        <v>50000</v>
      </c>
      <c r="C41" s="1193" t="s">
        <v>426</v>
      </c>
      <c r="D41" s="787" t="s">
        <v>1014</v>
      </c>
      <c r="E41" s="654" t="s">
        <v>381</v>
      </c>
      <c r="F41" s="1159" t="s">
        <v>381</v>
      </c>
      <c r="G41" s="1195">
        <v>50000</v>
      </c>
    </row>
    <row customHeight="1" ht="11.25" r="42" spans="1:12" x14ac:dyDescent="0.25">
      <c r="A42" s="279" t="s">
        <v>827</v>
      </c>
      <c r="B42" s="1194">
        <v>50000</v>
      </c>
      <c r="C42" s="1193" t="s">
        <v>426</v>
      </c>
      <c r="D42" s="787" t="s">
        <v>1014</v>
      </c>
      <c r="E42" s="654" t="s">
        <v>381</v>
      </c>
      <c r="F42" s="1159" t="s">
        <v>381</v>
      </c>
      <c r="G42" s="1195">
        <v>50000</v>
      </c>
    </row>
    <row customHeight="1" ht="11.25" r="43" spans="1:12" x14ac:dyDescent="0.25">
      <c r="A43" s="279" t="s">
        <v>828</v>
      </c>
      <c r="B43" s="1194">
        <v>50000</v>
      </c>
      <c r="C43" s="1193" t="s">
        <v>426</v>
      </c>
      <c r="D43" s="787">
        <v>845000000</v>
      </c>
      <c r="E43" s="654" t="s">
        <v>381</v>
      </c>
      <c r="F43" s="1159" t="s">
        <v>381</v>
      </c>
      <c r="G43" s="1195">
        <v>50000</v>
      </c>
    </row>
    <row customHeight="1" ht="11.25" r="44" spans="1:12" x14ac:dyDescent="0.25">
      <c r="A44" s="279" t="s">
        <v>149</v>
      </c>
      <c r="B44" s="1194">
        <v>1</v>
      </c>
      <c r="C44" s="1193" t="s">
        <v>1463</v>
      </c>
      <c r="D44" s="787">
        <v>1</v>
      </c>
      <c r="E44" s="654" t="s">
        <v>381</v>
      </c>
      <c r="F44" s="1159" t="s">
        <v>381</v>
      </c>
      <c r="G44" s="1195">
        <v>50000</v>
      </c>
    </row>
    <row customHeight="1" ht="11.25" r="45" spans="1:12" x14ac:dyDescent="0.25">
      <c r="A45" s="279" t="s">
        <v>150</v>
      </c>
      <c r="B45" s="1194">
        <v>50000</v>
      </c>
      <c r="C45" s="1193" t="s">
        <v>426</v>
      </c>
      <c r="D45" s="787" t="s">
        <v>1014</v>
      </c>
      <c r="E45" s="654" t="s">
        <v>381</v>
      </c>
      <c r="F45" s="1159" t="s">
        <v>381</v>
      </c>
      <c r="G45" s="1195">
        <v>50000</v>
      </c>
    </row>
    <row customHeight="1" ht="11.25" r="46" spans="1:12" x14ac:dyDescent="0.25">
      <c r="A46" s="279" t="s">
        <v>151</v>
      </c>
      <c r="B46" s="1194">
        <v>1000</v>
      </c>
      <c r="C46" s="1193" t="s">
        <v>1462</v>
      </c>
      <c r="D46" s="787" t="s">
        <v>1014</v>
      </c>
      <c r="E46" s="654">
        <v>1000</v>
      </c>
      <c r="F46" s="1159" t="s">
        <v>302</v>
      </c>
      <c r="G46" s="1195">
        <v>50000</v>
      </c>
    </row>
    <row customHeight="1" ht="11.25" r="47" spans="1:12" x14ac:dyDescent="0.25">
      <c r="A47" s="279" t="s">
        <v>152</v>
      </c>
      <c r="B47" s="1194">
        <v>170</v>
      </c>
      <c r="C47" s="1193" t="s">
        <v>1462</v>
      </c>
      <c r="D47" s="787">
        <v>47700000</v>
      </c>
      <c r="E47" s="654">
        <v>170</v>
      </c>
      <c r="F47" s="1159" t="s">
        <v>301</v>
      </c>
      <c r="G47" s="1195">
        <v>50000</v>
      </c>
    </row>
    <row customHeight="1" ht="11.25" r="48" spans="1:12" x14ac:dyDescent="0.25">
      <c r="A48" s="305" t="s">
        <v>105</v>
      </c>
      <c r="B48" s="1194">
        <v>29850</v>
      </c>
      <c r="C48" s="1193" t="s">
        <v>1463</v>
      </c>
      <c r="D48" s="787">
        <v>29850</v>
      </c>
      <c r="E48" s="654" t="s">
        <v>381</v>
      </c>
      <c r="F48" s="1159" t="s">
        <v>381</v>
      </c>
      <c r="G48" s="1195">
        <v>50000</v>
      </c>
    </row>
    <row customHeight="1" ht="11.25" r="49" spans="1:7" x14ac:dyDescent="0.25">
      <c r="A49" s="279" t="s">
        <v>106</v>
      </c>
      <c r="B49" s="1194">
        <v>50000</v>
      </c>
      <c r="C49" s="1193" t="s">
        <v>426</v>
      </c>
      <c r="D49" s="787">
        <v>251000000</v>
      </c>
      <c r="E49" s="654" t="s">
        <v>381</v>
      </c>
      <c r="F49" s="1159" t="s">
        <v>381</v>
      </c>
      <c r="G49" s="1195">
        <v>50000</v>
      </c>
    </row>
    <row customHeight="1" ht="11.25" r="50" spans="1:7" x14ac:dyDescent="0.25">
      <c r="A50" s="279" t="s">
        <v>153</v>
      </c>
      <c r="B50" s="1194">
        <v>1.25</v>
      </c>
      <c r="C50" s="1193" t="s">
        <v>1463</v>
      </c>
      <c r="D50" s="787">
        <v>1.25</v>
      </c>
      <c r="E50" s="654" t="s">
        <v>381</v>
      </c>
      <c r="F50" s="1159" t="s">
        <v>381</v>
      </c>
      <c r="G50" s="1195">
        <v>50000</v>
      </c>
    </row>
    <row customHeight="1" ht="11.25" r="51" spans="1:7" x14ac:dyDescent="0.25">
      <c r="A51" s="279" t="s">
        <v>401</v>
      </c>
      <c r="B51" s="1194">
        <v>10</v>
      </c>
      <c r="C51" s="1193" t="s">
        <v>1462</v>
      </c>
      <c r="D51" s="787">
        <v>615000</v>
      </c>
      <c r="E51" s="654">
        <v>10</v>
      </c>
      <c r="F51" s="1159" t="s">
        <v>301</v>
      </c>
      <c r="G51" s="1195">
        <v>50000</v>
      </c>
    </row>
    <row customHeight="1" ht="11.25" r="52" spans="1:7" x14ac:dyDescent="0.25">
      <c r="A52" s="279" t="s">
        <v>154</v>
      </c>
      <c r="B52" s="1194">
        <v>50000</v>
      </c>
      <c r="C52" s="1193" t="s">
        <v>426</v>
      </c>
      <c r="D52" s="787">
        <v>1350000</v>
      </c>
      <c r="E52" s="654" t="s">
        <v>381</v>
      </c>
      <c r="F52" s="1159" t="s">
        <v>381</v>
      </c>
      <c r="G52" s="1195">
        <v>50000</v>
      </c>
    </row>
    <row customHeight="1" ht="11.25" r="53" spans="1:7" x14ac:dyDescent="0.25">
      <c r="A53" s="279" t="s">
        <v>528</v>
      </c>
      <c r="B53" s="1194">
        <v>50000</v>
      </c>
      <c r="C53" s="1193" t="s">
        <v>426</v>
      </c>
      <c r="D53" s="787">
        <v>1955000</v>
      </c>
      <c r="E53" s="654" t="s">
        <v>381</v>
      </c>
      <c r="F53" s="1159" t="s">
        <v>381</v>
      </c>
      <c r="G53" s="1195">
        <v>50000</v>
      </c>
    </row>
    <row customHeight="1" ht="11.25" r="54" spans="1:7" x14ac:dyDescent="0.25">
      <c r="A54" s="279" t="s">
        <v>155</v>
      </c>
      <c r="B54" s="1194">
        <v>10</v>
      </c>
      <c r="C54" s="1193" t="s">
        <v>1462</v>
      </c>
      <c r="D54" s="787">
        <v>78000</v>
      </c>
      <c r="E54" s="654">
        <v>10</v>
      </c>
      <c r="F54" s="1159" t="s">
        <v>303</v>
      </c>
      <c r="G54" s="1195">
        <v>50000</v>
      </c>
    </row>
    <row customHeight="1" ht="11.25" r="55" spans="1:7" x14ac:dyDescent="0.25">
      <c r="A55" s="279" t="s">
        <v>235</v>
      </c>
      <c r="B55" s="1194">
        <v>5</v>
      </c>
      <c r="C55" s="1193" t="s">
        <v>1462</v>
      </c>
      <c r="D55" s="787">
        <v>78000</v>
      </c>
      <c r="E55" s="654">
        <v>5</v>
      </c>
      <c r="F55" s="1159" t="s">
        <v>1104</v>
      </c>
      <c r="G55" s="1195">
        <v>50000</v>
      </c>
    </row>
    <row customHeight="1" ht="11.25" r="56" spans="1:7" x14ac:dyDescent="0.25">
      <c r="A56" s="279" t="s">
        <v>236</v>
      </c>
      <c r="B56" s="1194">
        <v>5</v>
      </c>
      <c r="C56" s="1193" t="s">
        <v>1462</v>
      </c>
      <c r="D56" s="787">
        <v>40650</v>
      </c>
      <c r="E56" s="654">
        <v>5</v>
      </c>
      <c r="F56" s="1159" t="s">
        <v>303</v>
      </c>
      <c r="G56" s="1195">
        <v>50000</v>
      </c>
    </row>
    <row customHeight="1" ht="11.25" r="57" spans="1:7" x14ac:dyDescent="0.25">
      <c r="A57" s="279" t="s">
        <v>237</v>
      </c>
      <c r="B57" s="1194">
        <v>1550</v>
      </c>
      <c r="C57" s="1193" t="s">
        <v>1463</v>
      </c>
      <c r="D57" s="787">
        <v>1550</v>
      </c>
      <c r="E57" s="654" t="s">
        <v>381</v>
      </c>
      <c r="F57" s="1159" t="s">
        <v>381</v>
      </c>
      <c r="G57" s="1195">
        <v>50000</v>
      </c>
    </row>
    <row customHeight="1" ht="11.25" r="58" spans="1:7" x14ac:dyDescent="0.25">
      <c r="A58" s="279" t="s">
        <v>375</v>
      </c>
      <c r="B58" s="1194">
        <v>45</v>
      </c>
      <c r="C58" s="1193" t="s">
        <v>1463</v>
      </c>
      <c r="D58" s="787">
        <v>45</v>
      </c>
      <c r="E58" s="654" t="s">
        <v>381</v>
      </c>
      <c r="F58" s="1159" t="s">
        <v>381</v>
      </c>
      <c r="G58" s="1195">
        <v>50000</v>
      </c>
    </row>
    <row customHeight="1" ht="11.25" r="59" spans="1:7" x14ac:dyDescent="0.25">
      <c r="A59" s="279" t="s">
        <v>376</v>
      </c>
      <c r="B59" s="1194">
        <v>20</v>
      </c>
      <c r="C59" s="1193" t="s">
        <v>1463</v>
      </c>
      <c r="D59" s="787">
        <v>20</v>
      </c>
      <c r="E59" s="654" t="s">
        <v>381</v>
      </c>
      <c r="F59" s="1159" t="s">
        <v>381</v>
      </c>
      <c r="G59" s="1195">
        <v>50000</v>
      </c>
    </row>
    <row customHeight="1" ht="11.25" r="60" spans="1:7" x14ac:dyDescent="0.25">
      <c r="A60" s="279" t="s">
        <v>377</v>
      </c>
      <c r="B60" s="1194">
        <v>2.75</v>
      </c>
      <c r="C60" s="1193" t="s">
        <v>1463</v>
      </c>
      <c r="D60" s="787">
        <v>2.75</v>
      </c>
      <c r="E60" s="654">
        <v>350</v>
      </c>
      <c r="F60" s="1159" t="s">
        <v>427</v>
      </c>
      <c r="G60" s="1195">
        <v>50000</v>
      </c>
    </row>
    <row customHeight="1" ht="11.25" r="61" spans="1:7" x14ac:dyDescent="0.25">
      <c r="A61" s="279" t="s">
        <v>244</v>
      </c>
      <c r="B61" s="1194">
        <v>50000</v>
      </c>
      <c r="C61" s="1193" t="s">
        <v>426</v>
      </c>
      <c r="D61" s="787">
        <v>2520000</v>
      </c>
      <c r="E61" s="654" t="s">
        <v>381</v>
      </c>
      <c r="F61" s="1159" t="s">
        <v>381</v>
      </c>
      <c r="G61" s="1195">
        <v>50000</v>
      </c>
    </row>
    <row customHeight="1" ht="11.25" r="62" spans="1:7" x14ac:dyDescent="0.25">
      <c r="A62" s="279" t="s">
        <v>245</v>
      </c>
      <c r="B62" s="1194">
        <v>7000</v>
      </c>
      <c r="C62" s="1193" t="s">
        <v>1462</v>
      </c>
      <c r="D62" s="787">
        <v>4300000</v>
      </c>
      <c r="E62" s="654">
        <v>7000</v>
      </c>
      <c r="F62" s="1159" t="s">
        <v>301</v>
      </c>
      <c r="G62" s="1195">
        <v>50000</v>
      </c>
    </row>
    <row customHeight="1" ht="11.25" r="63" spans="1:7" x14ac:dyDescent="0.25">
      <c r="A63" s="279" t="s">
        <v>307</v>
      </c>
      <c r="B63" s="1194">
        <v>1500</v>
      </c>
      <c r="C63" s="1193" t="s">
        <v>1462</v>
      </c>
      <c r="D63" s="787">
        <v>1210000</v>
      </c>
      <c r="E63" s="654">
        <v>1500</v>
      </c>
      <c r="F63" s="1159" t="s">
        <v>301</v>
      </c>
      <c r="G63" s="1195">
        <v>50000</v>
      </c>
    </row>
    <row customHeight="1" ht="11.25" r="64" spans="1:7" x14ac:dyDescent="0.25">
      <c r="A64" s="279" t="s">
        <v>308</v>
      </c>
      <c r="B64" s="1194">
        <v>50000</v>
      </c>
      <c r="C64" s="1193" t="s">
        <v>426</v>
      </c>
      <c r="D64" s="787">
        <v>3205000</v>
      </c>
      <c r="E64" s="654" t="s">
        <v>381</v>
      </c>
      <c r="F64" s="1159" t="s">
        <v>381</v>
      </c>
      <c r="G64" s="1195">
        <v>50000</v>
      </c>
    </row>
    <row customHeight="1" ht="11.25" r="65" spans="1:7" x14ac:dyDescent="0.25">
      <c r="A65" s="279" t="s">
        <v>238</v>
      </c>
      <c r="B65" s="1194">
        <v>260</v>
      </c>
      <c r="C65" s="1193" t="s">
        <v>1462</v>
      </c>
      <c r="D65" s="787">
        <v>2260000</v>
      </c>
      <c r="E65" s="654">
        <v>260</v>
      </c>
      <c r="F65" s="1159" t="s">
        <v>301</v>
      </c>
      <c r="G65" s="1195">
        <v>50000</v>
      </c>
    </row>
    <row customHeight="1" ht="11.25" r="66" spans="1:7" x14ac:dyDescent="0.25">
      <c r="A66" s="279" t="s">
        <v>1002</v>
      </c>
      <c r="B66" s="1194">
        <v>0.3</v>
      </c>
      <c r="C66" s="1193" t="s">
        <v>1462</v>
      </c>
      <c r="D66" s="787">
        <v>2775000</v>
      </c>
      <c r="E66" s="654">
        <v>0.3</v>
      </c>
      <c r="F66" s="1159" t="s">
        <v>427</v>
      </c>
      <c r="G66" s="1195">
        <v>50000</v>
      </c>
    </row>
    <row customHeight="1" ht="11.25" r="67" spans="1:7" x14ac:dyDescent="0.25">
      <c r="A67" s="279" t="s">
        <v>107</v>
      </c>
      <c r="B67" s="1194">
        <v>50000</v>
      </c>
      <c r="C67" s="1193" t="s">
        <v>426</v>
      </c>
      <c r="D67" s="787">
        <v>338500</v>
      </c>
      <c r="E67" s="654" t="s">
        <v>381</v>
      </c>
      <c r="F67" s="1159" t="s">
        <v>381</v>
      </c>
      <c r="G67" s="1195">
        <v>50000</v>
      </c>
    </row>
    <row customHeight="1" ht="11.25" r="68" spans="1:7" x14ac:dyDescent="0.25">
      <c r="A68" s="279" t="s">
        <v>1003</v>
      </c>
      <c r="B68" s="1194">
        <v>10</v>
      </c>
      <c r="C68" s="1193" t="s">
        <v>1462</v>
      </c>
      <c r="D68" s="787">
        <v>1400000</v>
      </c>
      <c r="E68" s="654">
        <v>10</v>
      </c>
      <c r="F68" s="1159" t="s">
        <v>427</v>
      </c>
      <c r="G68" s="1195">
        <v>50000</v>
      </c>
    </row>
    <row customHeight="1" ht="11.25" r="69" spans="1:7" x14ac:dyDescent="0.25">
      <c r="A69" s="279" t="s">
        <v>309</v>
      </c>
      <c r="B69" s="1194">
        <v>50000</v>
      </c>
      <c r="C69" s="1193" t="s">
        <v>426</v>
      </c>
      <c r="D69" s="787">
        <v>1400000</v>
      </c>
      <c r="E69" s="654" t="s">
        <v>381</v>
      </c>
      <c r="F69" s="1159" t="s">
        <v>381</v>
      </c>
      <c r="G69" s="1195">
        <v>50000</v>
      </c>
    </row>
    <row customHeight="1" ht="11.25" r="70" spans="1:7" x14ac:dyDescent="0.25">
      <c r="A70" s="279" t="s">
        <v>1004</v>
      </c>
      <c r="B70" s="1194">
        <v>41</v>
      </c>
      <c r="C70" s="1193" t="s">
        <v>1462</v>
      </c>
      <c r="D70" s="787">
        <v>97.5</v>
      </c>
      <c r="E70" s="654">
        <v>41</v>
      </c>
      <c r="F70" s="1159" t="s">
        <v>427</v>
      </c>
      <c r="G70" s="1195">
        <v>50000</v>
      </c>
    </row>
    <row customHeight="1" ht="11.25" r="71" spans="1:7" x14ac:dyDescent="0.25">
      <c r="A71" s="279" t="s">
        <v>1005</v>
      </c>
      <c r="B71" s="1194">
        <v>50000</v>
      </c>
      <c r="C71" s="1193" t="s">
        <v>426</v>
      </c>
      <c r="D71" s="787">
        <v>540000</v>
      </c>
      <c r="E71" s="654" t="s">
        <v>381</v>
      </c>
      <c r="F71" s="1159" t="s">
        <v>381</v>
      </c>
      <c r="G71" s="1195">
        <v>50000</v>
      </c>
    </row>
    <row customHeight="1" ht="11.25" r="72" spans="1:7" x14ac:dyDescent="0.25">
      <c r="A72" s="279" t="s">
        <v>1007</v>
      </c>
      <c r="B72" s="1194">
        <v>400</v>
      </c>
      <c r="C72" s="1193" t="s">
        <v>1462</v>
      </c>
      <c r="D72" s="787">
        <v>3935000</v>
      </c>
      <c r="E72" s="654">
        <v>400</v>
      </c>
      <c r="F72" s="1159" t="s">
        <v>383</v>
      </c>
      <c r="G72" s="1195">
        <v>50000</v>
      </c>
    </row>
    <row customHeight="1" ht="11.25" r="73" spans="1:7" x14ac:dyDescent="0.25">
      <c r="A73" s="279" t="s">
        <v>1006</v>
      </c>
      <c r="B73" s="1194">
        <v>50000</v>
      </c>
      <c r="C73" s="1193" t="s">
        <v>426</v>
      </c>
      <c r="D73" s="787">
        <v>2500000</v>
      </c>
      <c r="E73" s="654" t="s">
        <v>381</v>
      </c>
      <c r="F73" s="1159" t="s">
        <v>381</v>
      </c>
      <c r="G73" s="1195">
        <v>50000</v>
      </c>
    </row>
    <row customHeight="1" ht="11.25" r="74" spans="1:7" x14ac:dyDescent="0.25">
      <c r="A74" s="305" t="s">
        <v>108</v>
      </c>
      <c r="B74" s="1194">
        <v>50000</v>
      </c>
      <c r="C74" s="1193" t="s">
        <v>426</v>
      </c>
      <c r="D74" s="787">
        <v>266500</v>
      </c>
      <c r="E74" s="654" t="s">
        <v>381</v>
      </c>
      <c r="F74" s="1159" t="s">
        <v>381</v>
      </c>
      <c r="G74" s="1195">
        <v>50000</v>
      </c>
    </row>
    <row customHeight="1" ht="11.25" r="75" spans="1:7" x14ac:dyDescent="0.25">
      <c r="A75" s="279" t="s">
        <v>310</v>
      </c>
      <c r="B75" s="1194">
        <v>50000</v>
      </c>
      <c r="C75" s="1193" t="s">
        <v>426</v>
      </c>
      <c r="D75" s="787">
        <v>1395000</v>
      </c>
      <c r="E75" s="654" t="s">
        <v>381</v>
      </c>
      <c r="F75" s="1159" t="s">
        <v>381</v>
      </c>
      <c r="G75" s="1195">
        <v>50000</v>
      </c>
    </row>
    <row customHeight="1" ht="11.25" r="76" spans="1:7" x14ac:dyDescent="0.25">
      <c r="A76" s="305" t="s">
        <v>109</v>
      </c>
      <c r="B76" s="1194">
        <v>50000</v>
      </c>
      <c r="C76" s="1193" t="s">
        <v>426</v>
      </c>
      <c r="D76" s="787">
        <v>100000</v>
      </c>
      <c r="E76" s="654" t="s">
        <v>381</v>
      </c>
      <c r="F76" s="1159" t="s">
        <v>381</v>
      </c>
      <c r="G76" s="1195">
        <v>50000</v>
      </c>
    </row>
    <row customHeight="1" ht="11.25" r="77" spans="1:7" x14ac:dyDescent="0.25">
      <c r="A77" s="305" t="s">
        <v>110</v>
      </c>
      <c r="B77" s="1194">
        <v>50000</v>
      </c>
      <c r="C77" s="1193" t="s">
        <v>426</v>
      </c>
      <c r="D77" s="787">
        <v>91000</v>
      </c>
      <c r="E77" s="654" t="s">
        <v>381</v>
      </c>
      <c r="F77" s="1159" t="s">
        <v>381</v>
      </c>
      <c r="G77" s="1195">
        <v>50000</v>
      </c>
    </row>
    <row customHeight="1" ht="11.25" r="78" spans="1:7" x14ac:dyDescent="0.25">
      <c r="A78" s="279" t="s">
        <v>402</v>
      </c>
      <c r="B78" s="1194">
        <v>50000</v>
      </c>
      <c r="C78" s="1193" t="s">
        <v>426</v>
      </c>
      <c r="D78" s="787">
        <v>500000000</v>
      </c>
      <c r="E78" s="654">
        <v>230000</v>
      </c>
      <c r="F78" s="1159" t="s">
        <v>301</v>
      </c>
      <c r="G78" s="1195">
        <v>50000</v>
      </c>
    </row>
    <row customHeight="1" ht="11.25" r="79" spans="1:7" x14ac:dyDescent="0.25">
      <c r="A79" s="279" t="s">
        <v>635</v>
      </c>
      <c r="B79" s="1194">
        <v>0.1</v>
      </c>
      <c r="C79" s="1193" t="s">
        <v>1463</v>
      </c>
      <c r="D79" s="787">
        <v>0.1</v>
      </c>
      <c r="E79" s="654" t="s">
        <v>381</v>
      </c>
      <c r="F79" s="1159" t="s">
        <v>381</v>
      </c>
      <c r="G79" s="1195">
        <v>50000</v>
      </c>
    </row>
    <row customHeight="1" ht="11.25" r="80" spans="1:7" x14ac:dyDescent="0.25">
      <c r="A80" s="279" t="s">
        <v>111</v>
      </c>
      <c r="B80" s="1194">
        <v>21000</v>
      </c>
      <c r="C80" s="1193" t="s">
        <v>1463</v>
      </c>
      <c r="D80" s="787">
        <v>21000</v>
      </c>
      <c r="E80" s="654" t="s">
        <v>381</v>
      </c>
      <c r="F80" s="1159" t="s">
        <v>381</v>
      </c>
      <c r="G80" s="1195">
        <v>50000</v>
      </c>
    </row>
    <row customHeight="1" ht="11.25" r="81" spans="1:7" x14ac:dyDescent="0.25">
      <c r="A81" s="279" t="s">
        <v>384</v>
      </c>
      <c r="B81" s="1194">
        <v>162.5</v>
      </c>
      <c r="C81" s="1193" t="s">
        <v>1463</v>
      </c>
      <c r="D81" s="787">
        <v>162.5</v>
      </c>
      <c r="E81" s="654" t="s">
        <v>381</v>
      </c>
      <c r="F81" s="1159" t="s">
        <v>381</v>
      </c>
      <c r="G81" s="1195">
        <v>50000</v>
      </c>
    </row>
    <row customHeight="1" ht="11.25" r="82" spans="1:7" x14ac:dyDescent="0.25">
      <c r="A82" s="279" t="s">
        <v>350</v>
      </c>
      <c r="B82" s="1194">
        <v>41</v>
      </c>
      <c r="C82" s="1193" t="s">
        <v>1462</v>
      </c>
      <c r="D82" s="787">
        <v>125</v>
      </c>
      <c r="E82" s="654">
        <v>41</v>
      </c>
      <c r="F82" s="1159" t="s">
        <v>427</v>
      </c>
      <c r="G82" s="1195">
        <v>50000</v>
      </c>
    </row>
    <row customHeight="1" ht="11.25" r="83" spans="1:7" x14ac:dyDescent="0.25">
      <c r="A83" s="279" t="s">
        <v>36</v>
      </c>
      <c r="B83" s="1194">
        <v>50000</v>
      </c>
      <c r="C83" s="1193" t="s">
        <v>426</v>
      </c>
      <c r="D83" s="787">
        <v>500000000</v>
      </c>
      <c r="E83" s="654">
        <v>760000</v>
      </c>
      <c r="F83" s="1159" t="s">
        <v>301</v>
      </c>
      <c r="G83" s="1195">
        <v>50000</v>
      </c>
    </row>
    <row customHeight="1" ht="11.25" r="84" spans="1:7" x14ac:dyDescent="0.25">
      <c r="A84" s="279" t="s">
        <v>351</v>
      </c>
      <c r="B84" s="1194">
        <v>30</v>
      </c>
      <c r="C84" s="1193" t="s">
        <v>1462</v>
      </c>
      <c r="D84" s="787">
        <v>84500</v>
      </c>
      <c r="E84" s="654">
        <v>30</v>
      </c>
      <c r="F84" s="1159" t="s">
        <v>303</v>
      </c>
      <c r="G84" s="1195">
        <v>50000</v>
      </c>
    </row>
    <row customHeight="1" ht="11.25" r="85" spans="1:7" x14ac:dyDescent="0.25">
      <c r="A85" s="279" t="s">
        <v>352</v>
      </c>
      <c r="B85" s="1194">
        <v>130</v>
      </c>
      <c r="C85" s="1193" t="s">
        <v>1463</v>
      </c>
      <c r="D85" s="787">
        <v>130</v>
      </c>
      <c r="E85" s="654" t="s">
        <v>381</v>
      </c>
      <c r="F85" s="1159" t="s">
        <v>381</v>
      </c>
      <c r="G85" s="1195">
        <v>50000</v>
      </c>
    </row>
    <row customHeight="1" ht="11.25" r="86" spans="1:7" x14ac:dyDescent="0.25">
      <c r="A86" s="279" t="s">
        <v>353</v>
      </c>
      <c r="B86" s="1194">
        <v>845</v>
      </c>
      <c r="C86" s="1193" t="s">
        <v>1463</v>
      </c>
      <c r="D86" s="787">
        <v>845</v>
      </c>
      <c r="E86" s="654" t="s">
        <v>381</v>
      </c>
      <c r="F86" s="1159" t="s">
        <v>381</v>
      </c>
      <c r="G86" s="1195">
        <v>50000</v>
      </c>
    </row>
    <row customHeight="1" ht="11.25" r="87" spans="1:7" x14ac:dyDescent="0.25">
      <c r="A87" s="279" t="s">
        <v>112</v>
      </c>
      <c r="B87" s="1194">
        <v>50000</v>
      </c>
      <c r="C87" s="1193" t="s">
        <v>426</v>
      </c>
      <c r="D87" s="787">
        <v>5250000</v>
      </c>
      <c r="E87" s="654" t="s">
        <v>381</v>
      </c>
      <c r="F87" s="1159" t="s">
        <v>381</v>
      </c>
      <c r="G87" s="1195">
        <v>50000</v>
      </c>
    </row>
    <row customHeight="1" ht="11.25" r="88" spans="1:7" x14ac:dyDescent="0.25">
      <c r="A88" s="279" t="s">
        <v>354</v>
      </c>
      <c r="B88" s="1194">
        <v>20</v>
      </c>
      <c r="C88" s="1193" t="s">
        <v>1462</v>
      </c>
      <c r="D88" s="787">
        <v>90</v>
      </c>
      <c r="E88" s="654">
        <v>20</v>
      </c>
      <c r="F88" s="1159" t="s">
        <v>427</v>
      </c>
      <c r="G88" s="1195">
        <v>50000</v>
      </c>
    </row>
    <row customHeight="1" ht="11.25" r="89" spans="1:7" x14ac:dyDescent="0.25">
      <c r="A89" s="279" t="s">
        <v>355</v>
      </c>
      <c r="B89" s="1194">
        <v>100</v>
      </c>
      <c r="C89" s="1193" t="s">
        <v>1463</v>
      </c>
      <c r="D89" s="787">
        <v>100</v>
      </c>
      <c r="E89" s="654" t="s">
        <v>381</v>
      </c>
      <c r="F89" s="1159" t="s">
        <v>381</v>
      </c>
      <c r="G89" s="1195">
        <v>50000</v>
      </c>
    </row>
    <row customHeight="1" ht="11.25" r="90" spans="1:7" x14ac:dyDescent="0.25">
      <c r="A90" s="279" t="s">
        <v>385</v>
      </c>
      <c r="B90" s="1194">
        <v>3.1</v>
      </c>
      <c r="C90" s="1193" t="s">
        <v>1463</v>
      </c>
      <c r="D90" s="787">
        <v>3.1</v>
      </c>
      <c r="E90" s="654">
        <v>3000</v>
      </c>
      <c r="F90" s="1159" t="s">
        <v>427</v>
      </c>
      <c r="G90" s="1195">
        <v>50000</v>
      </c>
    </row>
    <row customHeight="1" ht="11.25" r="91" spans="1:7" x14ac:dyDescent="0.25">
      <c r="A91" s="279" t="s">
        <v>356</v>
      </c>
      <c r="B91" s="1194">
        <v>6</v>
      </c>
      <c r="C91" s="1193" t="s">
        <v>1462</v>
      </c>
      <c r="D91" s="787">
        <v>1600</v>
      </c>
      <c r="E91" s="654">
        <v>6</v>
      </c>
      <c r="F91" s="1159" t="s">
        <v>427</v>
      </c>
      <c r="G91" s="1195">
        <v>50000</v>
      </c>
    </row>
    <row customHeight="1" ht="11.25" r="92" spans="1:7" x14ac:dyDescent="0.25">
      <c r="A92" s="279" t="s">
        <v>378</v>
      </c>
      <c r="B92" s="1194">
        <v>3650</v>
      </c>
      <c r="C92" s="1193" t="s">
        <v>1463</v>
      </c>
      <c r="D92" s="787">
        <v>3650</v>
      </c>
      <c r="E92" s="654">
        <v>12000</v>
      </c>
      <c r="F92" s="1159" t="s">
        <v>427</v>
      </c>
      <c r="G92" s="1195">
        <v>50000</v>
      </c>
    </row>
    <row customHeight="1" ht="11.25" r="93" spans="1:7" x14ac:dyDescent="0.25">
      <c r="A93" s="279" t="s">
        <v>357</v>
      </c>
      <c r="B93" s="1194">
        <v>10</v>
      </c>
      <c r="C93" s="1193" t="s">
        <v>1462</v>
      </c>
      <c r="D93" s="787">
        <v>25000</v>
      </c>
      <c r="E93" s="654">
        <v>10</v>
      </c>
      <c r="F93" s="1159" t="s">
        <v>301</v>
      </c>
      <c r="G93" s="1195">
        <v>50000</v>
      </c>
    </row>
    <row customHeight="1" ht="11.25" r="94" spans="1:7" x14ac:dyDescent="0.25">
      <c r="A94" s="279" t="s">
        <v>113</v>
      </c>
      <c r="B94" s="1194">
        <v>50000</v>
      </c>
      <c r="C94" s="1193" t="s">
        <v>426</v>
      </c>
      <c r="D94" s="787">
        <v>16500000</v>
      </c>
      <c r="E94" s="654" t="s">
        <v>381</v>
      </c>
      <c r="F94" s="1159" t="s">
        <v>381</v>
      </c>
      <c r="G94" s="1195">
        <v>50000</v>
      </c>
    </row>
    <row customHeight="1" ht="11.25" r="95" spans="1:7" x14ac:dyDescent="0.25">
      <c r="A95" s="279" t="s">
        <v>358</v>
      </c>
      <c r="B95" s="1194">
        <v>9.5000000000000001E-2</v>
      </c>
      <c r="C95" s="1193" t="s">
        <v>1463</v>
      </c>
      <c r="D95" s="787">
        <v>9.5000000000000001E-2</v>
      </c>
      <c r="E95" s="654" t="s">
        <v>381</v>
      </c>
      <c r="F95" s="1159" t="s">
        <v>381</v>
      </c>
      <c r="G95" s="1195">
        <v>50000</v>
      </c>
    </row>
    <row customHeight="1" ht="11.25" r="96" spans="1:7" x14ac:dyDescent="0.25">
      <c r="A96" s="279" t="s">
        <v>114</v>
      </c>
      <c r="B96" s="1194">
        <v>50000</v>
      </c>
      <c r="C96" s="1193" t="s">
        <v>426</v>
      </c>
      <c r="D96" s="787">
        <v>6000000</v>
      </c>
      <c r="E96" s="654" t="s">
        <v>381</v>
      </c>
      <c r="F96" s="1159" t="s">
        <v>381</v>
      </c>
      <c r="G96" s="1195">
        <v>50000</v>
      </c>
    </row>
    <row customHeight="1" ht="11.25" r="97" spans="1:7" x14ac:dyDescent="0.25">
      <c r="A97" s="279" t="s">
        <v>359</v>
      </c>
      <c r="B97" s="1194">
        <v>50000</v>
      </c>
      <c r="C97" s="1193" t="s">
        <v>426</v>
      </c>
      <c r="D97" s="787" t="s">
        <v>1014</v>
      </c>
      <c r="E97" s="654" t="s">
        <v>381</v>
      </c>
      <c r="F97" s="1159" t="s">
        <v>381</v>
      </c>
      <c r="G97" s="1195">
        <v>50000</v>
      </c>
    </row>
    <row customHeight="1" ht="11.25" r="98" spans="1:7" x14ac:dyDescent="0.25">
      <c r="A98" s="279" t="s">
        <v>360</v>
      </c>
      <c r="B98" s="1194">
        <v>50000</v>
      </c>
      <c r="C98" s="1193" t="s">
        <v>426</v>
      </c>
      <c r="D98" s="787" t="s">
        <v>1014</v>
      </c>
      <c r="E98" s="654" t="s">
        <v>381</v>
      </c>
      <c r="F98" s="1159" t="s">
        <v>381</v>
      </c>
      <c r="G98" s="1195">
        <v>50000</v>
      </c>
    </row>
    <row customHeight="1" ht="11.25" r="99" spans="1:7" x14ac:dyDescent="0.25">
      <c r="A99" s="279" t="s">
        <v>361</v>
      </c>
      <c r="B99" s="1194">
        <v>50</v>
      </c>
      <c r="C99" s="1193" t="s">
        <v>1463</v>
      </c>
      <c r="D99" s="787">
        <v>50</v>
      </c>
      <c r="E99" s="654">
        <v>4700</v>
      </c>
      <c r="F99" s="1159" t="s">
        <v>301</v>
      </c>
      <c r="G99" s="1195">
        <v>50000</v>
      </c>
    </row>
    <row customHeight="1" ht="11.25" r="100" spans="1:7" x14ac:dyDescent="0.25">
      <c r="A100" s="279" t="s">
        <v>363</v>
      </c>
      <c r="B100" s="1194">
        <v>8400</v>
      </c>
      <c r="C100" s="1193" t="s">
        <v>1462</v>
      </c>
      <c r="D100" s="787">
        <v>111500000</v>
      </c>
      <c r="E100" s="654">
        <v>8400</v>
      </c>
      <c r="F100" s="1159" t="s">
        <v>301</v>
      </c>
      <c r="G100" s="1195">
        <v>50000</v>
      </c>
    </row>
    <row customHeight="1" ht="11.25" r="101" spans="1:7" x14ac:dyDescent="0.25">
      <c r="A101" s="279" t="s">
        <v>364</v>
      </c>
      <c r="B101" s="1194">
        <v>1300</v>
      </c>
      <c r="C101" s="1193" t="s">
        <v>1462</v>
      </c>
      <c r="D101" s="787">
        <v>9500000</v>
      </c>
      <c r="E101" s="654">
        <v>1300</v>
      </c>
      <c r="F101" s="1159" t="s">
        <v>301</v>
      </c>
      <c r="G101" s="1195">
        <v>50000</v>
      </c>
    </row>
    <row customHeight="1" ht="11.25" r="102" spans="1:7" x14ac:dyDescent="0.25">
      <c r="A102" s="279" t="s">
        <v>365</v>
      </c>
      <c r="B102" s="1194">
        <v>50000</v>
      </c>
      <c r="C102" s="1193" t="s">
        <v>426</v>
      </c>
      <c r="D102" s="787" t="s">
        <v>1014</v>
      </c>
      <c r="E102" s="654" t="s">
        <v>381</v>
      </c>
      <c r="F102" s="1159" t="s">
        <v>381</v>
      </c>
      <c r="G102" s="1195">
        <v>50000</v>
      </c>
    </row>
    <row customHeight="1" ht="11.25" r="103" spans="1:7" x14ac:dyDescent="0.25">
      <c r="A103" s="279" t="s">
        <v>366</v>
      </c>
      <c r="B103" s="1194">
        <v>5</v>
      </c>
      <c r="C103" s="1193" t="s">
        <v>1462</v>
      </c>
      <c r="D103" s="787">
        <v>25500000</v>
      </c>
      <c r="E103" s="654">
        <v>5</v>
      </c>
      <c r="F103" s="1159" t="s">
        <v>304</v>
      </c>
      <c r="G103" s="1195">
        <v>50000</v>
      </c>
    </row>
    <row customHeight="1" ht="11.25" r="104" spans="1:7" x14ac:dyDescent="0.25">
      <c r="A104" s="279" t="s">
        <v>362</v>
      </c>
      <c r="B104" s="1194">
        <v>9100</v>
      </c>
      <c r="C104" s="1193" t="s">
        <v>1462</v>
      </c>
      <c r="D104" s="787">
        <v>6500000</v>
      </c>
      <c r="E104" s="654">
        <v>9100</v>
      </c>
      <c r="F104" s="1159" t="s">
        <v>427</v>
      </c>
      <c r="G104" s="1195">
        <v>50000</v>
      </c>
    </row>
    <row customHeight="1" ht="11.25" r="105" spans="1:7" x14ac:dyDescent="0.25">
      <c r="A105" s="279" t="s">
        <v>631</v>
      </c>
      <c r="B105" s="1194">
        <v>10</v>
      </c>
      <c r="C105" s="1193" t="s">
        <v>1462</v>
      </c>
      <c r="D105" s="787">
        <v>12900</v>
      </c>
      <c r="E105" s="654">
        <v>10</v>
      </c>
      <c r="F105" s="1159" t="s">
        <v>427</v>
      </c>
      <c r="G105" s="1195">
        <v>50000</v>
      </c>
    </row>
    <row customHeight="1" ht="11.25" r="106" spans="1:7" x14ac:dyDescent="0.25">
      <c r="A106" s="279" t="s">
        <v>632</v>
      </c>
      <c r="B106" s="1194">
        <v>10</v>
      </c>
      <c r="C106" s="1193" t="s">
        <v>1462</v>
      </c>
      <c r="D106" s="787">
        <v>12300</v>
      </c>
      <c r="E106" s="654">
        <v>10</v>
      </c>
      <c r="F106" s="1159" t="s">
        <v>427</v>
      </c>
      <c r="G106" s="1195">
        <v>50000</v>
      </c>
    </row>
    <row customHeight="1" ht="11.25" r="107" spans="1:7" x14ac:dyDescent="0.25">
      <c r="A107" s="279" t="s">
        <v>506</v>
      </c>
      <c r="B107" s="1194">
        <v>50000</v>
      </c>
      <c r="C107" s="1193" t="s">
        <v>426</v>
      </c>
      <c r="D107" s="787" t="s">
        <v>1014</v>
      </c>
      <c r="E107" s="654" t="s">
        <v>381</v>
      </c>
      <c r="F107" s="1159" t="s">
        <v>381</v>
      </c>
      <c r="G107" s="1195">
        <v>50000</v>
      </c>
    </row>
    <row customHeight="1" ht="11.25" r="108" spans="1:7" x14ac:dyDescent="0.25">
      <c r="A108" s="279" t="s">
        <v>507</v>
      </c>
      <c r="B108" s="1194">
        <v>21</v>
      </c>
      <c r="C108" s="1193" t="s">
        <v>1462</v>
      </c>
      <c r="D108" s="787">
        <v>15500</v>
      </c>
      <c r="E108" s="654">
        <v>21</v>
      </c>
      <c r="F108" s="1159" t="s">
        <v>301</v>
      </c>
      <c r="G108" s="1195">
        <v>50000</v>
      </c>
    </row>
    <row customHeight="1" ht="11.25" r="109" spans="1:7" x14ac:dyDescent="0.25">
      <c r="A109" s="279" t="s">
        <v>866</v>
      </c>
      <c r="B109" s="1194">
        <v>50000</v>
      </c>
      <c r="C109" s="1193" t="s">
        <v>426</v>
      </c>
      <c r="D109" s="787" t="s">
        <v>1014</v>
      </c>
      <c r="E109" s="654" t="s">
        <v>381</v>
      </c>
      <c r="F109" s="1159" t="s">
        <v>381</v>
      </c>
      <c r="G109" s="1195">
        <v>50000</v>
      </c>
    </row>
    <row customHeight="1" ht="11.25" r="110" spans="1:7" x14ac:dyDescent="0.25">
      <c r="A110" s="305" t="s">
        <v>115</v>
      </c>
      <c r="B110" s="1194">
        <v>50000</v>
      </c>
      <c r="C110" s="1193" t="s">
        <v>426</v>
      </c>
      <c r="D110" s="787">
        <v>1045000</v>
      </c>
      <c r="E110" s="654" t="s">
        <v>381</v>
      </c>
      <c r="F110" s="1159" t="s">
        <v>381</v>
      </c>
      <c r="G110" s="1195">
        <v>50000</v>
      </c>
    </row>
    <row customHeight="1" ht="11.25" r="111" spans="1:7" x14ac:dyDescent="0.25">
      <c r="A111" s="305" t="s">
        <v>116</v>
      </c>
      <c r="B111" s="1194">
        <v>50000</v>
      </c>
      <c r="C111" s="1193" t="s">
        <v>426</v>
      </c>
      <c r="D111" s="787">
        <v>690000</v>
      </c>
      <c r="E111" s="654" t="s">
        <v>381</v>
      </c>
      <c r="F111" s="1159" t="s">
        <v>381</v>
      </c>
      <c r="G111" s="1195">
        <v>50000</v>
      </c>
    </row>
    <row customHeight="1" ht="11.25" r="112" spans="1:7" x14ac:dyDescent="0.25">
      <c r="A112" s="305" t="s">
        <v>117</v>
      </c>
      <c r="B112" s="1194">
        <v>50000</v>
      </c>
      <c r="C112" s="1193" t="s">
        <v>426</v>
      </c>
      <c r="D112" s="787">
        <v>325000</v>
      </c>
      <c r="E112" s="654" t="s">
        <v>381</v>
      </c>
      <c r="F112" s="1159" t="s">
        <v>381</v>
      </c>
      <c r="G112" s="1195">
        <v>50000</v>
      </c>
    </row>
    <row customHeight="1" ht="11.25" r="113" spans="1:7" x14ac:dyDescent="0.25">
      <c r="A113" s="305" t="s">
        <v>118</v>
      </c>
      <c r="B113" s="1194">
        <v>50000</v>
      </c>
      <c r="C113" s="1193" t="s">
        <v>426</v>
      </c>
      <c r="D113" s="787">
        <v>250000</v>
      </c>
      <c r="E113" s="654" t="s">
        <v>381</v>
      </c>
      <c r="F113" s="1159" t="s">
        <v>381</v>
      </c>
      <c r="G113" s="1195">
        <v>50000</v>
      </c>
    </row>
    <row customHeight="1" ht="11.25" r="114" spans="1:7" x14ac:dyDescent="0.25">
      <c r="A114" s="305" t="s">
        <v>119</v>
      </c>
      <c r="B114" s="1194">
        <v>50000</v>
      </c>
      <c r="C114" s="1193" t="s">
        <v>426</v>
      </c>
      <c r="D114" s="787">
        <v>221000</v>
      </c>
      <c r="E114" s="654" t="s">
        <v>381</v>
      </c>
      <c r="F114" s="1159" t="s">
        <v>381</v>
      </c>
      <c r="G114" s="1195">
        <v>50000</v>
      </c>
    </row>
    <row customHeight="1" ht="11.25" r="115" spans="1:7" x14ac:dyDescent="0.25">
      <c r="A115" s="279" t="s">
        <v>508</v>
      </c>
      <c r="B115" s="1194">
        <v>30</v>
      </c>
      <c r="C115" s="1193" t="s">
        <v>1462</v>
      </c>
      <c r="D115" s="787">
        <v>7000</v>
      </c>
      <c r="E115" s="654">
        <v>30</v>
      </c>
      <c r="F115" s="1159" t="s">
        <v>301</v>
      </c>
      <c r="G115" s="1195">
        <v>50000</v>
      </c>
    </row>
    <row customHeight="1" ht="11.25" r="116" spans="1:7" x14ac:dyDescent="0.25">
      <c r="A116" s="305" t="s">
        <v>120</v>
      </c>
      <c r="B116" s="1194">
        <v>21500</v>
      </c>
      <c r="C116" s="1193" t="s">
        <v>1463</v>
      </c>
      <c r="D116" s="787">
        <v>21500</v>
      </c>
      <c r="E116" s="654" t="s">
        <v>381</v>
      </c>
      <c r="F116" s="1159" t="s">
        <v>381</v>
      </c>
      <c r="G116" s="1195">
        <v>50000</v>
      </c>
    </row>
    <row customHeight="1" ht="11.25" r="117" spans="1:7" x14ac:dyDescent="0.25">
      <c r="A117" s="279" t="s">
        <v>241</v>
      </c>
      <c r="B117" s="1194">
        <v>50000</v>
      </c>
      <c r="C117" s="1193" t="s">
        <v>426</v>
      </c>
      <c r="D117" s="787">
        <v>122500000</v>
      </c>
      <c r="E117" s="654" t="s">
        <v>381</v>
      </c>
      <c r="F117" s="1159" t="s">
        <v>381</v>
      </c>
      <c r="G117" s="1195">
        <v>50000</v>
      </c>
    </row>
    <row customHeight="1" ht="11.25" r="118" spans="1:7" x14ac:dyDescent="0.25">
      <c r="A118" s="279" t="s">
        <v>509</v>
      </c>
      <c r="B118" s="1194">
        <v>408</v>
      </c>
      <c r="C118" s="1193" t="s">
        <v>1463</v>
      </c>
      <c r="D118" s="787">
        <v>408</v>
      </c>
      <c r="E118" s="654">
        <v>1000</v>
      </c>
      <c r="F118" s="1159" t="s">
        <v>427</v>
      </c>
      <c r="G118" s="1195">
        <v>50000</v>
      </c>
    </row>
    <row customHeight="1" ht="11.25" r="119" spans="1:7" x14ac:dyDescent="0.25">
      <c r="A119" s="279" t="s">
        <v>510</v>
      </c>
      <c r="B119" s="1194">
        <v>7900</v>
      </c>
      <c r="C119" s="1193" t="s">
        <v>1462</v>
      </c>
      <c r="D119" s="787">
        <v>41400000</v>
      </c>
      <c r="E119" s="654">
        <v>7900</v>
      </c>
      <c r="F119" s="1159" t="s">
        <v>301</v>
      </c>
      <c r="G119" s="1195">
        <v>50000</v>
      </c>
    </row>
    <row customHeight="1" ht="11.25" r="120" spans="1:7" x14ac:dyDescent="0.25">
      <c r="A120" s="279" t="s">
        <v>379</v>
      </c>
      <c r="B120" s="1194">
        <v>21.5</v>
      </c>
      <c r="C120" s="1193" t="s">
        <v>1463</v>
      </c>
      <c r="D120" s="787">
        <v>21.5</v>
      </c>
      <c r="E120" s="654" t="s">
        <v>381</v>
      </c>
      <c r="F120" s="1159" t="s">
        <v>381</v>
      </c>
      <c r="G120" s="1195">
        <v>50000</v>
      </c>
    </row>
    <row customHeight="1" ht="11.25" r="121" spans="1:7" x14ac:dyDescent="0.25">
      <c r="A121" s="279" t="s">
        <v>121</v>
      </c>
      <c r="B121" s="1194">
        <v>50000</v>
      </c>
      <c r="C121" s="1193" t="s">
        <v>426</v>
      </c>
      <c r="D121" s="787">
        <v>55000</v>
      </c>
      <c r="E121" s="654" t="s">
        <v>381</v>
      </c>
      <c r="F121" s="1159" t="s">
        <v>381</v>
      </c>
      <c r="G121" s="1195">
        <v>50000</v>
      </c>
    </row>
    <row customHeight="1" ht="11.25" r="122" spans="1:7" x14ac:dyDescent="0.25">
      <c r="A122" s="279" t="s">
        <v>511</v>
      </c>
      <c r="B122" s="1194">
        <v>67.5</v>
      </c>
      <c r="C122" s="1193" t="s">
        <v>1463</v>
      </c>
      <c r="D122" s="787">
        <v>67.5</v>
      </c>
      <c r="E122" s="654" t="s">
        <v>381</v>
      </c>
      <c r="F122" s="1159" t="s">
        <v>381</v>
      </c>
      <c r="G122" s="1195">
        <v>50000</v>
      </c>
    </row>
    <row customHeight="1" ht="11.25" r="123" spans="1:7" x14ac:dyDescent="0.25">
      <c r="A123" s="279" t="s">
        <v>512</v>
      </c>
      <c r="B123" s="1194">
        <v>50000</v>
      </c>
      <c r="C123" s="1193" t="s">
        <v>426</v>
      </c>
      <c r="D123" s="787" t="s">
        <v>1014</v>
      </c>
      <c r="E123" s="654" t="s">
        <v>381</v>
      </c>
      <c r="F123" s="1159" t="s">
        <v>381</v>
      </c>
      <c r="G123" s="1195">
        <v>50000</v>
      </c>
    </row>
    <row customHeight="1" ht="11.25" r="124" spans="1:7" x14ac:dyDescent="0.25">
      <c r="A124" s="279" t="s">
        <v>867</v>
      </c>
      <c r="B124" s="1194">
        <v>100</v>
      </c>
      <c r="C124" s="1193" t="s">
        <v>1462</v>
      </c>
      <c r="D124" s="787" t="s">
        <v>1014</v>
      </c>
      <c r="E124" s="654">
        <v>100</v>
      </c>
      <c r="F124" s="1159" t="s">
        <v>304</v>
      </c>
      <c r="G124" s="1195">
        <v>50000</v>
      </c>
    </row>
    <row customHeight="1" ht="11.25" r="125" spans="1:7" x14ac:dyDescent="0.25">
      <c r="A125" s="279" t="s">
        <v>122</v>
      </c>
      <c r="B125" s="1194">
        <v>3100</v>
      </c>
      <c r="C125" s="1193" t="s">
        <v>1463</v>
      </c>
      <c r="D125" s="787">
        <v>3100</v>
      </c>
      <c r="E125" s="654" t="s">
        <v>381</v>
      </c>
      <c r="F125" s="1159" t="s">
        <v>381</v>
      </c>
      <c r="G125" s="1195">
        <v>50000</v>
      </c>
    </row>
    <row customHeight="1" ht="11.25" r="126" spans="1:7" x14ac:dyDescent="0.25">
      <c r="A126" s="279" t="s">
        <v>513</v>
      </c>
      <c r="B126" s="1194">
        <v>10</v>
      </c>
      <c r="C126" s="1193" t="s">
        <v>1462</v>
      </c>
      <c r="D126" s="787">
        <v>155000</v>
      </c>
      <c r="E126" s="654">
        <v>10</v>
      </c>
      <c r="F126" s="1159" t="s">
        <v>303</v>
      </c>
      <c r="G126" s="1195">
        <v>50000</v>
      </c>
    </row>
    <row customHeight="1" ht="11.25" r="127" spans="1:7" x14ac:dyDescent="0.25">
      <c r="A127" s="279" t="s">
        <v>123</v>
      </c>
      <c r="B127" s="1194">
        <v>50000</v>
      </c>
      <c r="C127" s="1193" t="s">
        <v>426</v>
      </c>
      <c r="D127" s="787">
        <v>355000</v>
      </c>
      <c r="E127" s="654" t="s">
        <v>381</v>
      </c>
      <c r="F127" s="1159" t="s">
        <v>381</v>
      </c>
      <c r="G127" s="1195">
        <v>50000</v>
      </c>
    </row>
    <row customHeight="1" ht="11.25" r="128" spans="1:7" x14ac:dyDescent="0.25">
      <c r="A128" s="279" t="s">
        <v>27</v>
      </c>
      <c r="B128" s="1194">
        <v>50000</v>
      </c>
      <c r="C128" s="1193" t="s">
        <v>426</v>
      </c>
      <c r="D128" s="787">
        <v>500000000</v>
      </c>
      <c r="E128" s="654" t="s">
        <v>381</v>
      </c>
      <c r="F128" s="1159" t="s">
        <v>381</v>
      </c>
      <c r="G128" s="1195">
        <v>50000</v>
      </c>
    </row>
    <row customHeight="1" ht="11.25" r="129" spans="1:7" x14ac:dyDescent="0.25">
      <c r="A129" s="279" t="s">
        <v>514</v>
      </c>
      <c r="B129" s="1194">
        <v>50000</v>
      </c>
      <c r="C129" s="1193" t="s">
        <v>426</v>
      </c>
      <c r="D129" s="787">
        <v>535000</v>
      </c>
      <c r="E129" s="654" t="s">
        <v>381</v>
      </c>
      <c r="F129" s="1159" t="s">
        <v>381</v>
      </c>
      <c r="G129" s="1195">
        <v>50000</v>
      </c>
    </row>
    <row customHeight="1" ht="11.25" r="130" spans="1:7" x14ac:dyDescent="0.25">
      <c r="A130" s="279" t="s">
        <v>515</v>
      </c>
      <c r="B130" s="1194">
        <v>500</v>
      </c>
      <c r="C130" s="1193" t="s">
        <v>1462</v>
      </c>
      <c r="D130" s="787">
        <v>1415000</v>
      </c>
      <c r="E130" s="654">
        <v>500</v>
      </c>
      <c r="F130" s="1159" t="s">
        <v>301</v>
      </c>
      <c r="G130" s="1195">
        <v>50000</v>
      </c>
    </row>
    <row customHeight="1" ht="11.25" r="131" spans="1:7" x14ac:dyDescent="0.25">
      <c r="A131" s="279" t="s">
        <v>516</v>
      </c>
      <c r="B131" s="1194">
        <v>170</v>
      </c>
      <c r="C131" s="1193" t="s">
        <v>1462</v>
      </c>
      <c r="D131" s="787">
        <v>103000</v>
      </c>
      <c r="E131" s="654">
        <v>170</v>
      </c>
      <c r="F131" s="1159" t="s">
        <v>301</v>
      </c>
      <c r="G131" s="1195">
        <v>50000</v>
      </c>
    </row>
    <row customHeight="1" ht="11.25" r="132" spans="1:7" x14ac:dyDescent="0.25">
      <c r="A132" s="279" t="s">
        <v>124</v>
      </c>
      <c r="B132" s="1194">
        <v>11500</v>
      </c>
      <c r="C132" s="1193" t="s">
        <v>1463</v>
      </c>
      <c r="D132" s="787">
        <v>11500</v>
      </c>
      <c r="E132" s="654" t="s">
        <v>381</v>
      </c>
      <c r="F132" s="1159" t="s">
        <v>381</v>
      </c>
      <c r="G132" s="1195">
        <v>50000</v>
      </c>
    </row>
    <row customHeight="1" ht="11.25" r="133" spans="1:7" x14ac:dyDescent="0.25">
      <c r="A133" s="305" t="s">
        <v>125</v>
      </c>
      <c r="B133" s="1194">
        <v>2500</v>
      </c>
      <c r="C133" s="1193" t="s">
        <v>1463</v>
      </c>
      <c r="D133" s="787">
        <v>2500</v>
      </c>
      <c r="E133" s="654" t="s">
        <v>381</v>
      </c>
      <c r="F133" s="1159" t="s">
        <v>381</v>
      </c>
      <c r="G133" s="1195">
        <v>50000</v>
      </c>
    </row>
    <row customHeight="1" ht="11.25" r="134" spans="1:7" x14ac:dyDescent="0.25">
      <c r="A134" s="279" t="s">
        <v>517</v>
      </c>
      <c r="B134" s="1194">
        <v>50000</v>
      </c>
      <c r="C134" s="1193" t="s">
        <v>426</v>
      </c>
      <c r="D134" s="787" t="s">
        <v>1014</v>
      </c>
      <c r="E134" s="654" t="s">
        <v>381</v>
      </c>
      <c r="F134" s="1159" t="s">
        <v>381</v>
      </c>
      <c r="G134" s="1195">
        <v>50000</v>
      </c>
    </row>
    <row customHeight="1" ht="11.25" r="135" spans="1:7" x14ac:dyDescent="0.25">
      <c r="A135" s="279" t="s">
        <v>380</v>
      </c>
      <c r="B135" s="1194">
        <v>40</v>
      </c>
      <c r="C135" s="1193" t="s">
        <v>1462</v>
      </c>
      <c r="D135" s="787">
        <v>263000</v>
      </c>
      <c r="E135" s="654">
        <v>40</v>
      </c>
      <c r="F135" s="1159" t="s">
        <v>303</v>
      </c>
      <c r="G135" s="1195">
        <v>50000</v>
      </c>
    </row>
    <row customHeight="1" ht="11.25" r="136" spans="1:7" x14ac:dyDescent="0.25">
      <c r="A136" s="279" t="s">
        <v>28</v>
      </c>
      <c r="B136" s="1194">
        <v>140</v>
      </c>
      <c r="C136" s="1193" t="s">
        <v>1462</v>
      </c>
      <c r="D136" s="787">
        <v>275</v>
      </c>
      <c r="E136" s="654">
        <v>140</v>
      </c>
      <c r="F136" s="1159" t="s">
        <v>303</v>
      </c>
      <c r="G136" s="1195">
        <v>50000</v>
      </c>
    </row>
    <row customHeight="1" ht="11.25" r="137" spans="1:7" x14ac:dyDescent="0.25">
      <c r="A137" s="279" t="s">
        <v>66</v>
      </c>
      <c r="B137" s="1194">
        <v>100</v>
      </c>
      <c r="C137" s="1193" t="s">
        <v>1462</v>
      </c>
      <c r="D137" s="787">
        <v>75000</v>
      </c>
      <c r="E137" s="654">
        <v>100</v>
      </c>
      <c r="F137" s="1159" t="s">
        <v>305</v>
      </c>
      <c r="G137" s="1195">
        <v>50000</v>
      </c>
    </row>
    <row customHeight="1" ht="11.25" r="138" spans="1:7" x14ac:dyDescent="0.25">
      <c r="A138" s="279" t="s">
        <v>65</v>
      </c>
      <c r="B138" s="1194">
        <v>100</v>
      </c>
      <c r="C138" s="1193" t="s">
        <v>1462</v>
      </c>
      <c r="D138" s="787">
        <v>2500</v>
      </c>
      <c r="E138" s="654">
        <v>100</v>
      </c>
      <c r="F138" s="1159" t="s">
        <v>305</v>
      </c>
      <c r="G138" s="1195">
        <v>50000</v>
      </c>
    </row>
    <row customHeight="1" ht="11.25" r="139" spans="1:7" x14ac:dyDescent="0.25">
      <c r="A139" s="279" t="s">
        <v>825</v>
      </c>
      <c r="B139" s="1194">
        <v>100</v>
      </c>
      <c r="C139" s="1193" t="s">
        <v>1462</v>
      </c>
      <c r="D139" s="787">
        <v>2500</v>
      </c>
      <c r="E139" s="654">
        <v>100</v>
      </c>
      <c r="F139" s="1159" t="s">
        <v>305</v>
      </c>
      <c r="G139" s="1195">
        <v>50000</v>
      </c>
    </row>
    <row customHeight="1" ht="11.25" r="140" spans="1:7" x14ac:dyDescent="0.25">
      <c r="A140" s="279" t="s">
        <v>868</v>
      </c>
      <c r="B140" s="1194">
        <v>3000</v>
      </c>
      <c r="C140" s="1193" t="s">
        <v>1462</v>
      </c>
      <c r="D140" s="787">
        <v>24500</v>
      </c>
      <c r="E140" s="654">
        <v>3000</v>
      </c>
      <c r="F140" s="1159" t="s">
        <v>306</v>
      </c>
      <c r="G140" s="1195">
        <v>50000</v>
      </c>
    </row>
    <row customHeight="1" ht="11.25" r="141" spans="1:7" x14ac:dyDescent="0.25">
      <c r="A141" s="279" t="s">
        <v>869</v>
      </c>
      <c r="B141" s="1194">
        <v>970</v>
      </c>
      <c r="C141" s="1193" t="s">
        <v>1462</v>
      </c>
      <c r="D141" s="787">
        <v>645000</v>
      </c>
      <c r="E141" s="654">
        <v>970</v>
      </c>
      <c r="F141" s="1159" t="s">
        <v>301</v>
      </c>
      <c r="G141" s="1195">
        <v>50000</v>
      </c>
    </row>
    <row customHeight="1" ht="11.25" r="142" spans="1:7" x14ac:dyDescent="0.25">
      <c r="A142" s="279" t="s">
        <v>518</v>
      </c>
      <c r="B142" s="1194">
        <v>50000</v>
      </c>
      <c r="C142" s="1193" t="s">
        <v>426</v>
      </c>
      <c r="D142" s="787">
        <v>2295000</v>
      </c>
      <c r="E142" s="654" t="s">
        <v>381</v>
      </c>
      <c r="F142" s="1159" t="s">
        <v>381</v>
      </c>
      <c r="G142" s="1195">
        <v>50000</v>
      </c>
    </row>
    <row customHeight="1" ht="11.25" r="143" spans="1:7" x14ac:dyDescent="0.25">
      <c r="A143" s="279" t="s">
        <v>519</v>
      </c>
      <c r="B143" s="1194">
        <v>310</v>
      </c>
      <c r="C143" s="1193" t="s">
        <v>1462</v>
      </c>
      <c r="D143" s="787">
        <v>640000</v>
      </c>
      <c r="E143" s="654">
        <v>310</v>
      </c>
      <c r="F143" s="1159" t="s">
        <v>301</v>
      </c>
      <c r="G143" s="1195">
        <v>50000</v>
      </c>
    </row>
    <row customHeight="1" ht="11.25" r="144" spans="1:7" x14ac:dyDescent="0.25">
      <c r="A144" s="279" t="s">
        <v>520</v>
      </c>
      <c r="B144" s="1194">
        <v>200</v>
      </c>
      <c r="C144" s="1193" t="s">
        <v>1462</v>
      </c>
      <c r="D144" s="787">
        <v>600000</v>
      </c>
      <c r="E144" s="654">
        <v>200</v>
      </c>
      <c r="F144" s="1159" t="s">
        <v>427</v>
      </c>
      <c r="G144" s="1195">
        <v>50000</v>
      </c>
    </row>
    <row customHeight="1" ht="11.25" r="145" spans="1:7" x14ac:dyDescent="0.25">
      <c r="A145" s="279" t="s">
        <v>521</v>
      </c>
      <c r="B145" s="1194">
        <v>100</v>
      </c>
      <c r="C145" s="1193" t="s">
        <v>1462</v>
      </c>
      <c r="D145" s="787">
        <v>400000</v>
      </c>
      <c r="E145" s="654">
        <v>100</v>
      </c>
      <c r="F145" s="1159" t="s">
        <v>427</v>
      </c>
      <c r="G145" s="1195">
        <v>50000</v>
      </c>
    </row>
    <row customHeight="1" ht="11.25" r="146" spans="1:7" x14ac:dyDescent="0.25">
      <c r="A146" s="305" t="s">
        <v>126</v>
      </c>
      <c r="B146" s="1194">
        <v>50000</v>
      </c>
      <c r="C146" s="1193" t="s">
        <v>426</v>
      </c>
      <c r="D146" s="787">
        <v>139000</v>
      </c>
      <c r="E146" s="654" t="s">
        <v>381</v>
      </c>
      <c r="F146" s="1159" t="s">
        <v>381</v>
      </c>
      <c r="G146" s="1195">
        <v>50000</v>
      </c>
    </row>
    <row customHeight="1" ht="11.25" r="147" spans="1:7" x14ac:dyDescent="0.25">
      <c r="A147" s="279" t="s">
        <v>127</v>
      </c>
      <c r="B147" s="1194">
        <v>35500</v>
      </c>
      <c r="C147" s="1193" t="s">
        <v>1463</v>
      </c>
      <c r="D147" s="787">
        <v>35500</v>
      </c>
      <c r="E147" s="654" t="s">
        <v>381</v>
      </c>
      <c r="F147" s="1159" t="s">
        <v>381</v>
      </c>
      <c r="G147" s="1195">
        <v>50000</v>
      </c>
    </row>
    <row customHeight="1" ht="11.25" r="148" spans="1:7" x14ac:dyDescent="0.25">
      <c r="A148" s="279" t="s">
        <v>128</v>
      </c>
      <c r="B148" s="1194">
        <v>50000</v>
      </c>
      <c r="C148" s="1193" t="s">
        <v>426</v>
      </c>
      <c r="D148" s="787">
        <v>875000</v>
      </c>
      <c r="E148" s="654" t="s">
        <v>381</v>
      </c>
      <c r="F148" s="1159" t="s">
        <v>381</v>
      </c>
      <c r="G148" s="1195">
        <v>50000</v>
      </c>
    </row>
    <row customHeight="1" ht="11.25" r="149" spans="1:7" x14ac:dyDescent="0.25">
      <c r="A149" s="279" t="s">
        <v>129</v>
      </c>
      <c r="B149" s="1194">
        <v>50000</v>
      </c>
      <c r="C149" s="1193" t="s">
        <v>426</v>
      </c>
      <c r="D149" s="787">
        <v>167100</v>
      </c>
      <c r="E149" s="654" t="s">
        <v>381</v>
      </c>
      <c r="F149" s="1159" t="s">
        <v>381</v>
      </c>
      <c r="G149" s="1195">
        <v>50000</v>
      </c>
    </row>
    <row customHeight="1" ht="11.25" r="150" spans="1:7" x14ac:dyDescent="0.25">
      <c r="A150" s="279" t="s">
        <v>643</v>
      </c>
      <c r="B150" s="1194">
        <v>90</v>
      </c>
      <c r="C150" s="1193" t="s">
        <v>1463</v>
      </c>
      <c r="D150" s="787">
        <v>90</v>
      </c>
      <c r="E150" s="654" t="s">
        <v>381</v>
      </c>
      <c r="F150" s="1159" t="s">
        <v>381</v>
      </c>
      <c r="G150" s="1195">
        <v>50000</v>
      </c>
    </row>
    <row customHeight="1" ht="11.25" r="151" spans="1:7" x14ac:dyDescent="0.25">
      <c r="A151" s="305" t="s">
        <v>999</v>
      </c>
      <c r="B151" s="1194">
        <v>50000</v>
      </c>
      <c r="C151" s="1193" t="s">
        <v>426</v>
      </c>
      <c r="D151" s="787">
        <v>139000</v>
      </c>
      <c r="E151" s="654" t="s">
        <v>381</v>
      </c>
      <c r="F151" s="1159" t="s">
        <v>381</v>
      </c>
      <c r="G151" s="1195">
        <v>50000</v>
      </c>
    </row>
    <row customHeight="1" ht="11.25" r="152" spans="1:7" x14ac:dyDescent="0.25">
      <c r="A152" s="305" t="s">
        <v>644</v>
      </c>
      <c r="B152" s="1194">
        <v>37000</v>
      </c>
      <c r="C152" s="1193" t="s">
        <v>1463</v>
      </c>
      <c r="D152" s="787">
        <v>37000</v>
      </c>
      <c r="E152" s="654" t="s">
        <v>381</v>
      </c>
      <c r="F152" s="1159" t="s">
        <v>381</v>
      </c>
      <c r="G152" s="1195">
        <v>50000</v>
      </c>
    </row>
    <row customHeight="1" ht="11.25" r="153" spans="1:7" x14ac:dyDescent="0.25">
      <c r="A153" s="305" t="s">
        <v>646</v>
      </c>
      <c r="B153" s="1194">
        <v>50000</v>
      </c>
      <c r="C153" s="1193" t="s">
        <v>426</v>
      </c>
      <c r="D153" s="787">
        <v>57500</v>
      </c>
      <c r="E153" s="654" t="s">
        <v>381</v>
      </c>
      <c r="F153" s="1159" t="s">
        <v>381</v>
      </c>
      <c r="G153" s="1195">
        <v>50000</v>
      </c>
    </row>
    <row customHeight="1" ht="11.25" r="154" spans="1:7" x14ac:dyDescent="0.25">
      <c r="A154" s="279" t="s">
        <v>522</v>
      </c>
      <c r="B154" s="1194">
        <v>50000</v>
      </c>
      <c r="C154" s="1193" t="s">
        <v>426</v>
      </c>
      <c r="D154" s="787" t="s">
        <v>1014</v>
      </c>
      <c r="E154" s="654" t="s">
        <v>381</v>
      </c>
      <c r="F154" s="1159" t="s">
        <v>381</v>
      </c>
      <c r="G154" s="1195">
        <v>50000</v>
      </c>
    </row>
    <row customHeight="1" ht="11.25" r="155" spans="1:7" x14ac:dyDescent="0.25">
      <c r="A155" s="279" t="s">
        <v>523</v>
      </c>
      <c r="B155" s="1194">
        <v>3400</v>
      </c>
      <c r="C155" s="1193" t="s">
        <v>1462</v>
      </c>
      <c r="D155" s="787">
        <v>4400000</v>
      </c>
      <c r="E155" s="654">
        <v>3400</v>
      </c>
      <c r="F155" s="1159" t="s">
        <v>301</v>
      </c>
      <c r="G155" s="1195">
        <v>50000</v>
      </c>
    </row>
    <row customHeight="1" ht="11.25" r="156" spans="1:7" x14ac:dyDescent="0.25">
      <c r="A156" s="279" t="s">
        <v>524</v>
      </c>
      <c r="B156" s="1194">
        <v>20</v>
      </c>
      <c r="C156" s="1193" t="s">
        <v>1462</v>
      </c>
      <c r="D156" s="787">
        <v>53000</v>
      </c>
      <c r="E156" s="654">
        <v>20</v>
      </c>
      <c r="F156" s="1159" t="s">
        <v>303</v>
      </c>
      <c r="G156" s="1195">
        <v>50000</v>
      </c>
    </row>
    <row customHeight="1" ht="11.25" r="157" spans="1:7" thickBot="1" x14ac:dyDescent="0.3">
      <c r="A157" s="281" t="s">
        <v>525</v>
      </c>
      <c r="B157" s="1194">
        <v>5000</v>
      </c>
      <c r="C157" s="1193" t="s">
        <v>1462</v>
      </c>
      <c r="D157" s="961" t="s">
        <v>1014</v>
      </c>
      <c r="E157" s="1035">
        <v>5000</v>
      </c>
      <c r="F157" s="1035" t="s">
        <v>304</v>
      </c>
      <c r="G157" s="1195">
        <v>50000</v>
      </c>
    </row>
    <row customHeight="1" ht="11.25" r="158" spans="1:7" thickTop="1" x14ac:dyDescent="0.25">
      <c r="A158" s="763"/>
      <c r="B158" s="322"/>
      <c r="C158" s="1021"/>
      <c r="D158" s="322"/>
      <c r="E158" s="322"/>
      <c r="F158" s="322"/>
      <c r="G158" s="765"/>
    </row>
    <row customHeight="1" ht="11.25" r="159" spans="1:7" x14ac:dyDescent="0.25">
      <c r="A159" s="66" t="s">
        <v>741</v>
      </c>
      <c r="B159" s="277"/>
      <c r="C159" s="885"/>
      <c r="D159" s="277"/>
      <c r="E159" s="277"/>
      <c r="F159" s="277"/>
      <c r="G159" s="766"/>
    </row>
    <row customHeight="1" ht="23.25" r="160" spans="1:7" x14ac:dyDescent="0.25">
      <c r="A160" s="1630" t="s">
        <v>1113</v>
      </c>
      <c r="B160" s="1628"/>
      <c r="C160" s="1628"/>
      <c r="D160" s="1628"/>
      <c r="E160" s="1628"/>
      <c r="F160" s="1628"/>
      <c r="G160" s="1629"/>
    </row>
    <row customHeight="1" ht="11.25" r="161" spans="1:7" x14ac:dyDescent="0.25">
      <c r="A161" s="67" t="s">
        <v>1103</v>
      </c>
      <c r="B161" s="277"/>
      <c r="C161" s="885"/>
      <c r="D161" s="277"/>
      <c r="E161" s="277"/>
      <c r="F161" s="277"/>
      <c r="G161" s="766"/>
    </row>
    <row customHeight="1" ht="11.25" r="162" spans="1:7" x14ac:dyDescent="0.25">
      <c r="A162" s="67" t="s">
        <v>312</v>
      </c>
      <c r="B162" s="277"/>
      <c r="C162" s="885"/>
      <c r="D162" s="277"/>
      <c r="E162" s="277"/>
      <c r="F162" s="277"/>
      <c r="G162" s="766"/>
    </row>
    <row customHeight="1" ht="11.25" r="163" spans="1:7" x14ac:dyDescent="0.25">
      <c r="A163" s="67" t="s">
        <v>200</v>
      </c>
      <c r="B163" s="277"/>
      <c r="C163" s="885"/>
      <c r="D163" s="277"/>
      <c r="E163" s="277"/>
      <c r="F163" s="277"/>
      <c r="G163" s="766"/>
    </row>
    <row customHeight="1" ht="11.25" r="164" spans="1:7" x14ac:dyDescent="0.25">
      <c r="A164" s="66" t="s">
        <v>529</v>
      </c>
      <c r="B164" s="277"/>
      <c r="C164" s="885"/>
      <c r="D164" s="277"/>
      <c r="E164" s="277"/>
      <c r="F164" s="277"/>
      <c r="G164" s="766"/>
    </row>
    <row customHeight="1" ht="11.25" r="165" spans="1:7" x14ac:dyDescent="0.25">
      <c r="A165" s="67" t="s">
        <v>1114</v>
      </c>
      <c r="B165" s="277"/>
      <c r="C165" s="885"/>
      <c r="D165" s="277"/>
      <c r="E165" s="277"/>
      <c r="F165" s="277"/>
      <c r="G165" s="766"/>
    </row>
    <row customHeight="1" ht="11.25" r="166" spans="1:7" x14ac:dyDescent="0.25">
      <c r="A166" s="67" t="s">
        <v>826</v>
      </c>
      <c r="B166" s="277"/>
      <c r="C166" s="885"/>
      <c r="D166" s="277"/>
      <c r="E166" s="277"/>
      <c r="F166" s="277"/>
      <c r="G166" s="766"/>
    </row>
    <row customHeight="1" ht="11.25" r="167" spans="1:7" x14ac:dyDescent="0.25">
      <c r="A167" s="67" t="s">
        <v>92</v>
      </c>
      <c r="B167" s="277"/>
      <c r="C167" s="885"/>
      <c r="D167" s="277"/>
      <c r="E167" s="277"/>
      <c r="F167" s="277"/>
      <c r="G167" s="766"/>
    </row>
    <row customHeight="1" ht="11.25" r="168" spans="1:7" thickBot="1" x14ac:dyDescent="0.3">
      <c r="A168" s="69" t="s">
        <v>135</v>
      </c>
      <c r="B168" s="282"/>
      <c r="C168" s="854"/>
      <c r="D168" s="282"/>
      <c r="E168" s="282"/>
      <c r="F168" s="282"/>
      <c r="G168" s="965"/>
    </row>
    <row ht="13.8" r="169" spans="1:7" thickTop="1" x14ac:dyDescent="0.25"/>
    <row r="171" spans="1:7" x14ac:dyDescent="0.25">
      <c r="A171" s="1019"/>
    </row>
    <row r="172" spans="1:7" x14ac:dyDescent="0.25">
      <c r="A172" s="1019"/>
    </row>
  </sheetData>
  <sheetProtection algorithmName="SHA-512" hashValue="Id9wLLeyHsF5UgVHDfSGZ8RgtsGIWJk5iljK5bmj2iDmQtKlxDKvnfuRh3wwTpwFFWJIs282e2e7CTsykglqNA==" objects="1" saltValue="ZFciziaBcaTn0PIgisI2kw==" scenarios="1" sheet="1" spinCount="100000"/>
  <mergeCells count="1">
    <mergeCell ref="A160:G160"/>
  </mergeCells>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48"/>
      <selection sqref="A1:XFD1048576"/>
      <selection activeCell="A4" pane="bottomLeft" sqref="A4"/>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ht="46.8" r="1" s="275" spans="1:7" x14ac:dyDescent="0.3">
      <c r="A1" s="1067" t="s">
        <v>196</v>
      </c>
      <c r="B1" s="801"/>
      <c r="C1" s="801"/>
      <c r="D1" s="801"/>
      <c r="E1" s="801"/>
      <c r="F1" s="802"/>
      <c r="G1" s="801"/>
    </row>
    <row customFormat="1" customHeight="1" ht="15.9" r="2" s="275" spans="1:7" thickBot="1" x14ac:dyDescent="0.25">
      <c r="A2" s="1003"/>
      <c r="B2" s="801"/>
      <c r="C2" s="1004"/>
      <c r="D2" s="801"/>
      <c r="E2" s="801"/>
      <c r="F2" s="802"/>
      <c r="G2" s="801"/>
    </row>
    <row customFormat="1" customHeight="1" ht="31.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1194">
        <v>200</v>
      </c>
      <c r="C4" s="1193" t="s">
        <v>1464</v>
      </c>
      <c r="D4" s="783">
        <v>1950</v>
      </c>
      <c r="E4" s="1159">
        <v>200</v>
      </c>
      <c r="F4" s="1159" t="s">
        <v>427</v>
      </c>
      <c r="G4" s="1195">
        <v>50000</v>
      </c>
    </row>
    <row customFormat="1" customHeight="1" ht="11.25" r="5" s="278" spans="1:7" x14ac:dyDescent="0.2">
      <c r="A5" s="279" t="s">
        <v>590</v>
      </c>
      <c r="B5" s="1194">
        <v>1965</v>
      </c>
      <c r="C5" s="1193" t="s">
        <v>1463</v>
      </c>
      <c r="D5" s="787">
        <v>1965</v>
      </c>
      <c r="E5" s="1159" t="s">
        <v>381</v>
      </c>
      <c r="F5" s="1159" t="s">
        <v>381</v>
      </c>
      <c r="G5" s="1195">
        <v>50000</v>
      </c>
    </row>
    <row customFormat="1" customHeight="1" ht="11.25" r="6" s="278" spans="1:7" x14ac:dyDescent="0.2">
      <c r="A6" s="279" t="s">
        <v>591</v>
      </c>
      <c r="B6" s="1194">
        <v>50000</v>
      </c>
      <c r="C6" s="1193" t="s">
        <v>426</v>
      </c>
      <c r="D6" s="787">
        <v>500000000</v>
      </c>
      <c r="E6" s="1159" t="s">
        <v>257</v>
      </c>
      <c r="F6" s="1159" t="s">
        <v>427</v>
      </c>
      <c r="G6" s="1195">
        <v>50000</v>
      </c>
    </row>
    <row customFormat="1" customHeight="1" ht="11.25" r="7" s="278" spans="1:7" x14ac:dyDescent="0.2">
      <c r="A7" s="279" t="s">
        <v>592</v>
      </c>
      <c r="B7" s="1194">
        <v>8.5</v>
      </c>
      <c r="C7" s="1193" t="s">
        <v>1463</v>
      </c>
      <c r="D7" s="787">
        <v>8.5</v>
      </c>
      <c r="E7" s="1159" t="s">
        <v>374</v>
      </c>
      <c r="F7" s="1159" t="s">
        <v>427</v>
      </c>
      <c r="G7" s="1195">
        <v>50000</v>
      </c>
    </row>
    <row customFormat="1" customHeight="1" ht="11.25" r="8" s="278" spans="1:7" x14ac:dyDescent="0.2">
      <c r="A8" s="279" t="s">
        <v>171</v>
      </c>
      <c r="B8" s="1194">
        <v>50000</v>
      </c>
      <c r="C8" s="1193" t="s">
        <v>426</v>
      </c>
      <c r="D8" s="787">
        <v>104500</v>
      </c>
      <c r="E8" s="1159" t="s">
        <v>381</v>
      </c>
      <c r="F8" s="1159" t="s">
        <v>381</v>
      </c>
      <c r="G8" s="1195">
        <v>50000</v>
      </c>
    </row>
    <row customFormat="1" customHeight="1" ht="11.25" r="9" s="278" spans="1:7" x14ac:dyDescent="0.2">
      <c r="A9" s="305" t="s">
        <v>172</v>
      </c>
      <c r="B9" s="1194">
        <v>50000</v>
      </c>
      <c r="C9" s="1193" t="s">
        <v>426</v>
      </c>
      <c r="D9" s="787">
        <v>610000</v>
      </c>
      <c r="E9" s="1159" t="s">
        <v>381</v>
      </c>
      <c r="F9" s="1159" t="s">
        <v>381</v>
      </c>
      <c r="G9" s="1195">
        <v>50000</v>
      </c>
    </row>
    <row customFormat="1" customHeight="1" ht="11.25" r="10" s="278" spans="1:7" x14ac:dyDescent="0.2">
      <c r="A10" s="305" t="s">
        <v>103</v>
      </c>
      <c r="B10" s="1194">
        <v>50000</v>
      </c>
      <c r="C10" s="1193" t="s">
        <v>426</v>
      </c>
      <c r="D10" s="787">
        <v>610000</v>
      </c>
      <c r="E10" s="1159" t="s">
        <v>381</v>
      </c>
      <c r="F10" s="1159" t="s">
        <v>381</v>
      </c>
      <c r="G10" s="1195">
        <v>50000</v>
      </c>
    </row>
    <row customFormat="1" customHeight="1" ht="11.25" r="11" s="278" spans="1:7" x14ac:dyDescent="0.2">
      <c r="A11" s="279" t="s">
        <v>593</v>
      </c>
      <c r="B11" s="1194">
        <v>21.5</v>
      </c>
      <c r="C11" s="1193" t="s">
        <v>1463</v>
      </c>
      <c r="D11" s="787">
        <v>21.5</v>
      </c>
      <c r="E11" s="1159" t="s">
        <v>381</v>
      </c>
      <c r="F11" s="1159" t="s">
        <v>381</v>
      </c>
      <c r="G11" s="1195">
        <v>50000</v>
      </c>
    </row>
    <row customFormat="1" customHeight="1" ht="11.25" r="12" s="278" spans="1:7" x14ac:dyDescent="0.2">
      <c r="A12" s="279" t="s">
        <v>594</v>
      </c>
      <c r="B12" s="1194">
        <v>50000</v>
      </c>
      <c r="C12" s="1193" t="s">
        <v>426</v>
      </c>
      <c r="D12" s="787" t="s">
        <v>1014</v>
      </c>
      <c r="E12" s="1159"/>
      <c r="F12" s="1159" t="s">
        <v>381</v>
      </c>
      <c r="G12" s="1195">
        <v>50000</v>
      </c>
    </row>
    <row customFormat="1" customHeight="1" ht="11.25" r="13" s="278" spans="1:7" x14ac:dyDescent="0.2">
      <c r="A13" s="279" t="s">
        <v>731</v>
      </c>
      <c r="B13" s="1194">
        <v>50000</v>
      </c>
      <c r="C13" s="1193" t="s">
        <v>426</v>
      </c>
      <c r="D13" s="787" t="s">
        <v>1014</v>
      </c>
      <c r="E13" s="1159" t="s">
        <v>381</v>
      </c>
      <c r="F13" s="1159" t="s">
        <v>381</v>
      </c>
      <c r="G13" s="1195">
        <v>50000</v>
      </c>
    </row>
    <row customFormat="1" customHeight="1" ht="11.25" r="14" s="278" spans="1:7" x14ac:dyDescent="0.2">
      <c r="A14" s="279" t="s">
        <v>104</v>
      </c>
      <c r="B14" s="1194">
        <v>17500</v>
      </c>
      <c r="C14" s="1193" t="s">
        <v>1463</v>
      </c>
      <c r="D14" s="787">
        <v>17500</v>
      </c>
      <c r="E14" s="1159" t="s">
        <v>381</v>
      </c>
      <c r="F14" s="1159" t="s">
        <v>381</v>
      </c>
      <c r="G14" s="1195">
        <v>50000</v>
      </c>
    </row>
    <row customFormat="1" customHeight="1" ht="11.25" r="15" s="278" spans="1:7" x14ac:dyDescent="0.2">
      <c r="A15" s="279" t="s">
        <v>732</v>
      </c>
      <c r="B15" s="1194">
        <v>50000</v>
      </c>
      <c r="C15" s="1193" t="s">
        <v>426</v>
      </c>
      <c r="D15" s="787" t="s">
        <v>1014</v>
      </c>
      <c r="E15" s="1159" t="s">
        <v>381</v>
      </c>
      <c r="F15" s="1159" t="s">
        <v>381</v>
      </c>
      <c r="G15" s="1195">
        <v>50000</v>
      </c>
    </row>
    <row customFormat="1" customHeight="1" ht="11.25" r="16" s="278" spans="1:7" x14ac:dyDescent="0.2">
      <c r="A16" s="279" t="s">
        <v>1245</v>
      </c>
      <c r="B16" s="1194">
        <v>1900</v>
      </c>
      <c r="C16" s="1193" t="s">
        <v>1463</v>
      </c>
      <c r="D16" s="787">
        <v>1900</v>
      </c>
      <c r="E16" s="1159" t="s">
        <v>381</v>
      </c>
      <c r="F16" s="1159" t="s">
        <v>381</v>
      </c>
      <c r="G16" s="1195">
        <v>50000</v>
      </c>
    </row>
    <row customFormat="1" customHeight="1" ht="11.25" r="17" s="278" spans="1:7" x14ac:dyDescent="0.2">
      <c r="A17" s="279" t="s">
        <v>733</v>
      </c>
      <c r="B17" s="1194">
        <v>20000</v>
      </c>
      <c r="C17" s="1193" t="s">
        <v>1464</v>
      </c>
      <c r="D17" s="787">
        <v>895000</v>
      </c>
      <c r="E17" s="1159">
        <v>20000</v>
      </c>
      <c r="F17" s="1159" t="s">
        <v>427</v>
      </c>
      <c r="G17" s="1195">
        <v>50000</v>
      </c>
    </row>
    <row customFormat="1" customHeight="1" ht="11.25" r="18" s="278" spans="1:7" x14ac:dyDescent="0.2">
      <c r="A18" s="279" t="s">
        <v>734</v>
      </c>
      <c r="B18" s="1194">
        <v>4.7</v>
      </c>
      <c r="C18" s="1193" t="s">
        <v>1463</v>
      </c>
      <c r="D18" s="787">
        <v>4.7</v>
      </c>
      <c r="E18" s="1159" t="s">
        <v>381</v>
      </c>
      <c r="F18" s="1159" t="s">
        <v>381</v>
      </c>
      <c r="G18" s="1195">
        <v>50000</v>
      </c>
    </row>
    <row customFormat="1" customHeight="1" ht="11.25" r="19" s="278" spans="1:7" x14ac:dyDescent="0.2">
      <c r="A19" s="279" t="s">
        <v>735</v>
      </c>
      <c r="B19" s="1194">
        <v>0.8</v>
      </c>
      <c r="C19" s="1193" t="s">
        <v>1463</v>
      </c>
      <c r="D19" s="787">
        <v>0.8</v>
      </c>
      <c r="E19" s="1159" t="s">
        <v>381</v>
      </c>
      <c r="F19" s="1159" t="s">
        <v>381</v>
      </c>
      <c r="G19" s="1195">
        <v>50000</v>
      </c>
    </row>
    <row customFormat="1" customHeight="1" ht="11.25" r="20" s="278" spans="1:7" x14ac:dyDescent="0.2">
      <c r="A20" s="279" t="s">
        <v>736</v>
      </c>
      <c r="B20" s="1194">
        <v>0.75</v>
      </c>
      <c r="C20" s="1193" t="s">
        <v>1463</v>
      </c>
      <c r="D20" s="787">
        <v>0.75</v>
      </c>
      <c r="E20" s="1159" t="s">
        <v>381</v>
      </c>
      <c r="F20" s="1159" t="s">
        <v>381</v>
      </c>
      <c r="G20" s="1195">
        <v>50000</v>
      </c>
    </row>
    <row customFormat="1" customHeight="1" ht="11.25" r="21" s="278" spans="1:7" x14ac:dyDescent="0.2">
      <c r="A21" s="279" t="s">
        <v>737</v>
      </c>
      <c r="B21" s="1194">
        <v>0.12999999999999998</v>
      </c>
      <c r="C21" s="1193" t="s">
        <v>1463</v>
      </c>
      <c r="D21" s="787">
        <v>0.12999999999999998</v>
      </c>
      <c r="E21" s="1159" t="s">
        <v>381</v>
      </c>
      <c r="F21" s="1159" t="s">
        <v>381</v>
      </c>
      <c r="G21" s="1195">
        <v>50000</v>
      </c>
    </row>
    <row customFormat="1" customHeight="1" ht="11.25" r="22" s="278" spans="1:7" x14ac:dyDescent="0.2">
      <c r="A22" s="279" t="s">
        <v>738</v>
      </c>
      <c r="B22" s="1194">
        <v>0.4</v>
      </c>
      <c r="C22" s="1193" t="s">
        <v>1463</v>
      </c>
      <c r="D22" s="787">
        <v>0.4</v>
      </c>
      <c r="E22" s="1159" t="s">
        <v>381</v>
      </c>
      <c r="F22" s="1159" t="s">
        <v>381</v>
      </c>
      <c r="G22" s="1195">
        <v>50000</v>
      </c>
    </row>
    <row customFormat="1" customHeight="1" ht="11.25" r="23" s="278" spans="1:7" x14ac:dyDescent="0.2">
      <c r="A23" s="279" t="s">
        <v>136</v>
      </c>
      <c r="B23" s="1194">
        <v>50000</v>
      </c>
      <c r="C23" s="1193" t="s">
        <v>426</v>
      </c>
      <c r="D23" s="787" t="s">
        <v>1014</v>
      </c>
      <c r="E23" s="1159" t="s">
        <v>381</v>
      </c>
      <c r="F23" s="1159" t="s">
        <v>381</v>
      </c>
      <c r="G23" s="1195">
        <v>50000</v>
      </c>
    </row>
    <row customFormat="1" customHeight="1" ht="11.25" r="24" s="278" spans="1:7" x14ac:dyDescent="0.2">
      <c r="A24" s="279" t="s">
        <v>243</v>
      </c>
      <c r="B24" s="1194">
        <v>5</v>
      </c>
      <c r="C24" s="1193" t="s">
        <v>1464</v>
      </c>
      <c r="D24" s="787">
        <v>3740</v>
      </c>
      <c r="E24" s="1159">
        <v>5</v>
      </c>
      <c r="F24" s="1159" t="s">
        <v>301</v>
      </c>
      <c r="G24" s="1195">
        <v>50000</v>
      </c>
    </row>
    <row customFormat="1" customHeight="1" ht="11.25" r="25" s="278" spans="1:7" x14ac:dyDescent="0.2">
      <c r="A25" s="279" t="s">
        <v>137</v>
      </c>
      <c r="B25" s="1194">
        <v>3600</v>
      </c>
      <c r="C25" s="1193" t="s">
        <v>1464</v>
      </c>
      <c r="D25" s="787">
        <v>8600000</v>
      </c>
      <c r="E25" s="1159">
        <v>3600</v>
      </c>
      <c r="F25" s="1159" t="s">
        <v>301</v>
      </c>
      <c r="G25" s="1195">
        <v>50000</v>
      </c>
    </row>
    <row customFormat="1" customHeight="1" ht="11.25" r="26" s="278" spans="1:7" x14ac:dyDescent="0.2">
      <c r="A26" s="789" t="s">
        <v>1177</v>
      </c>
      <c r="B26" s="1194">
        <v>3200</v>
      </c>
      <c r="C26" s="1193" t="s">
        <v>1464</v>
      </c>
      <c r="D26" s="787">
        <v>850000</v>
      </c>
      <c r="E26" s="1159">
        <v>3200</v>
      </c>
      <c r="F26" s="1159" t="s">
        <v>427</v>
      </c>
      <c r="G26" s="1195">
        <v>50000</v>
      </c>
    </row>
    <row customFormat="1" customHeight="1" ht="11.25" r="27" s="278" spans="1:7" x14ac:dyDescent="0.2">
      <c r="A27" s="279" t="s">
        <v>138</v>
      </c>
      <c r="B27" s="1194">
        <v>135</v>
      </c>
      <c r="C27" s="1193" t="s">
        <v>1463</v>
      </c>
      <c r="D27" s="787">
        <v>135</v>
      </c>
      <c r="E27" s="1159" t="s">
        <v>381</v>
      </c>
      <c r="F27" s="1159" t="s">
        <v>381</v>
      </c>
      <c r="G27" s="1195">
        <v>50000</v>
      </c>
    </row>
    <row customFormat="1" customHeight="1" ht="11.25" r="28" s="278" spans="1:7" x14ac:dyDescent="0.2">
      <c r="A28" s="279" t="s">
        <v>139</v>
      </c>
      <c r="B28" s="1194">
        <v>50000</v>
      </c>
      <c r="C28" s="1193" t="s">
        <v>426</v>
      </c>
      <c r="D28" s="787" t="s">
        <v>1014</v>
      </c>
      <c r="E28" s="1159" t="s">
        <v>381</v>
      </c>
      <c r="F28" s="1159" t="s">
        <v>381</v>
      </c>
      <c r="G28" s="1195">
        <v>50000</v>
      </c>
    </row>
    <row customFormat="1" customHeight="1" ht="11.25" r="29" s="278" spans="1:7" x14ac:dyDescent="0.2">
      <c r="A29" s="279" t="s">
        <v>140</v>
      </c>
      <c r="B29" s="1194">
        <v>50000</v>
      </c>
      <c r="C29" s="1193" t="s">
        <v>426</v>
      </c>
      <c r="D29" s="787">
        <v>1516000</v>
      </c>
      <c r="E29" s="1159" t="s">
        <v>381</v>
      </c>
      <c r="F29" s="1159" t="s">
        <v>381</v>
      </c>
      <c r="G29" s="1195">
        <v>50000</v>
      </c>
    </row>
    <row customFormat="1" customHeight="1" ht="11.25" r="30" s="278" spans="1:7" x14ac:dyDescent="0.2">
      <c r="A30" s="279" t="s">
        <v>141</v>
      </c>
      <c r="B30" s="1194">
        <v>5100</v>
      </c>
      <c r="C30" s="1193" t="s">
        <v>1464</v>
      </c>
      <c r="D30" s="787">
        <v>1550000</v>
      </c>
      <c r="E30" s="1159">
        <v>5100</v>
      </c>
      <c r="F30" s="1159" t="s">
        <v>427</v>
      </c>
      <c r="G30" s="1195">
        <v>50000</v>
      </c>
    </row>
    <row customFormat="1" customHeight="1" ht="11.25" r="31" s="278" spans="1:7" x14ac:dyDescent="0.2">
      <c r="A31" s="279" t="s">
        <v>142</v>
      </c>
      <c r="B31" s="1194">
        <v>50000</v>
      </c>
      <c r="C31" s="1193" t="s">
        <v>426</v>
      </c>
      <c r="D31" s="787">
        <v>7600000</v>
      </c>
      <c r="E31" s="1159" t="s">
        <v>381</v>
      </c>
      <c r="F31" s="1159" t="s">
        <v>381</v>
      </c>
      <c r="G31" s="1195">
        <v>50000</v>
      </c>
    </row>
    <row customFormat="1" customHeight="1" ht="11.25" r="32" s="278" spans="1:7" x14ac:dyDescent="0.2">
      <c r="A32" s="279" t="s">
        <v>143</v>
      </c>
      <c r="B32" s="1194">
        <v>50000</v>
      </c>
      <c r="C32" s="1193" t="s">
        <v>426</v>
      </c>
      <c r="D32" s="787" t="s">
        <v>1014</v>
      </c>
      <c r="E32" s="1159" t="s">
        <v>381</v>
      </c>
      <c r="F32" s="1159" t="s">
        <v>381</v>
      </c>
      <c r="G32" s="1195">
        <v>50000</v>
      </c>
    </row>
    <row customFormat="1" customHeight="1" ht="11.25" r="33" s="278" spans="1:7" x14ac:dyDescent="0.2">
      <c r="A33" s="279" t="s">
        <v>144</v>
      </c>
      <c r="B33" s="1194">
        <v>5200</v>
      </c>
      <c r="C33" s="1193" t="s">
        <v>1464</v>
      </c>
      <c r="D33" s="787">
        <v>396500</v>
      </c>
      <c r="E33" s="1159">
        <v>5200</v>
      </c>
      <c r="F33" s="1159" t="s">
        <v>427</v>
      </c>
      <c r="G33" s="1195">
        <v>50000</v>
      </c>
    </row>
    <row customFormat="1" customHeight="1" ht="11.25" r="34" s="278" spans="1:7" x14ac:dyDescent="0.2">
      <c r="A34" s="279" t="s">
        <v>655</v>
      </c>
      <c r="B34" s="1194">
        <v>25</v>
      </c>
      <c r="C34" s="1193" t="s">
        <v>1464</v>
      </c>
      <c r="D34" s="787">
        <v>28</v>
      </c>
      <c r="E34" s="1159">
        <v>25</v>
      </c>
      <c r="F34" s="1159" t="s">
        <v>427</v>
      </c>
      <c r="G34" s="1195">
        <v>50000</v>
      </c>
    </row>
    <row customFormat="1" customHeight="1" ht="11.25" r="35" s="278" spans="1:7" x14ac:dyDescent="0.2">
      <c r="A35" s="279" t="s">
        <v>145</v>
      </c>
      <c r="B35" s="1194">
        <v>50000</v>
      </c>
      <c r="C35" s="1193" t="s">
        <v>426</v>
      </c>
      <c r="D35" s="787">
        <v>1950000</v>
      </c>
      <c r="E35" s="1159" t="s">
        <v>381</v>
      </c>
      <c r="F35" s="1159" t="s">
        <v>381</v>
      </c>
      <c r="G35" s="1195">
        <v>50000</v>
      </c>
    </row>
    <row customFormat="1" customHeight="1" ht="11.25" r="36" s="278" spans="1:7" x14ac:dyDescent="0.2">
      <c r="A36" s="279" t="s">
        <v>146</v>
      </c>
      <c r="B36" s="1194">
        <v>500</v>
      </c>
      <c r="C36" s="1193" t="s">
        <v>1464</v>
      </c>
      <c r="D36" s="787">
        <v>249000</v>
      </c>
      <c r="E36" s="1159">
        <v>500</v>
      </c>
      <c r="F36" s="1159" t="s">
        <v>427</v>
      </c>
      <c r="G36" s="1195">
        <v>50000</v>
      </c>
    </row>
    <row customFormat="1" customHeight="1" ht="11.25" r="37" s="278" spans="1:7" x14ac:dyDescent="0.2">
      <c r="A37" s="279" t="s">
        <v>829</v>
      </c>
      <c r="B37" s="1194">
        <v>160</v>
      </c>
      <c r="C37" s="1193" t="s">
        <v>1464</v>
      </c>
      <c r="D37" s="787">
        <v>3355000</v>
      </c>
      <c r="E37" s="1159">
        <v>160</v>
      </c>
      <c r="F37" s="1159" t="s">
        <v>301</v>
      </c>
      <c r="G37" s="1195">
        <v>50000</v>
      </c>
    </row>
    <row customHeight="1" ht="11.25" r="38" spans="1:7" x14ac:dyDescent="0.2">
      <c r="A38" s="307" t="s">
        <v>147</v>
      </c>
      <c r="B38" s="1194">
        <v>24000</v>
      </c>
      <c r="C38" s="1193" t="s">
        <v>1464</v>
      </c>
      <c r="D38" s="787">
        <v>3975000</v>
      </c>
      <c r="E38" s="1159">
        <v>24000</v>
      </c>
      <c r="F38" s="1159" t="s">
        <v>427</v>
      </c>
      <c r="G38" s="1195">
        <v>50000</v>
      </c>
    </row>
    <row customHeight="1" ht="11.25" r="39" spans="1:7" x14ac:dyDescent="0.2">
      <c r="A39" s="279" t="s">
        <v>830</v>
      </c>
      <c r="B39" s="1194">
        <v>50000</v>
      </c>
      <c r="C39" s="1193" t="s">
        <v>426</v>
      </c>
      <c r="D39" s="787">
        <v>2660000</v>
      </c>
      <c r="E39" s="654" t="s">
        <v>381</v>
      </c>
      <c r="F39" s="1159" t="s">
        <v>381</v>
      </c>
      <c r="G39" s="1195">
        <v>50000</v>
      </c>
    </row>
    <row customHeight="1" ht="11.25" r="40" spans="1:7" x14ac:dyDescent="0.2">
      <c r="A40" s="279" t="s">
        <v>148</v>
      </c>
      <c r="B40" s="1194">
        <v>1.8</v>
      </c>
      <c r="C40" s="1193" t="s">
        <v>1464</v>
      </c>
      <c r="D40" s="787">
        <v>5650000</v>
      </c>
      <c r="E40" s="654">
        <v>1.8</v>
      </c>
      <c r="F40" s="1159" t="s">
        <v>427</v>
      </c>
      <c r="G40" s="1195">
        <v>50000</v>
      </c>
    </row>
    <row customHeight="1" ht="11.25" r="41" spans="1:7" x14ac:dyDescent="0.2">
      <c r="A41" s="279" t="s">
        <v>653</v>
      </c>
      <c r="B41" s="1194">
        <v>50000</v>
      </c>
      <c r="C41" s="1193" t="s">
        <v>426</v>
      </c>
      <c r="D41" s="787" t="s">
        <v>1014</v>
      </c>
      <c r="E41" s="654" t="s">
        <v>381</v>
      </c>
      <c r="F41" s="1159" t="s">
        <v>381</v>
      </c>
      <c r="G41" s="1195">
        <v>50000</v>
      </c>
    </row>
    <row customHeight="1" ht="11.25" r="42" spans="1:7" x14ac:dyDescent="0.2">
      <c r="A42" s="279" t="s">
        <v>827</v>
      </c>
      <c r="B42" s="1194">
        <v>50000</v>
      </c>
      <c r="C42" s="1193" t="s">
        <v>426</v>
      </c>
      <c r="D42" s="787" t="s">
        <v>1014</v>
      </c>
      <c r="E42" s="654" t="s">
        <v>381</v>
      </c>
      <c r="F42" s="1159" t="s">
        <v>381</v>
      </c>
      <c r="G42" s="1195">
        <v>50000</v>
      </c>
    </row>
    <row customHeight="1" ht="11.25" r="43" spans="1:7" x14ac:dyDescent="0.2">
      <c r="A43" s="279" t="s">
        <v>828</v>
      </c>
      <c r="B43" s="1194">
        <v>50000</v>
      </c>
      <c r="C43" s="1193" t="s">
        <v>426</v>
      </c>
      <c r="D43" s="787">
        <v>845000000</v>
      </c>
      <c r="E43" s="654" t="s">
        <v>381</v>
      </c>
      <c r="F43" s="1159" t="s">
        <v>381</v>
      </c>
      <c r="G43" s="1195">
        <v>50000</v>
      </c>
    </row>
    <row customHeight="1" ht="11.25" r="44" spans="1:7" x14ac:dyDescent="0.2">
      <c r="A44" s="279" t="s">
        <v>149</v>
      </c>
      <c r="B44" s="1194">
        <v>1</v>
      </c>
      <c r="C44" s="1193" t="s">
        <v>1463</v>
      </c>
      <c r="D44" s="787">
        <v>1</v>
      </c>
      <c r="E44" s="654" t="s">
        <v>381</v>
      </c>
      <c r="F44" s="1159" t="s">
        <v>381</v>
      </c>
      <c r="G44" s="1195">
        <v>50000</v>
      </c>
    </row>
    <row customHeight="1" ht="11.25" r="45" spans="1:7" x14ac:dyDescent="0.2">
      <c r="A45" s="279" t="s">
        <v>150</v>
      </c>
      <c r="B45" s="1194">
        <v>50000</v>
      </c>
      <c r="C45" s="1193" t="s">
        <v>426</v>
      </c>
      <c r="D45" s="787" t="s">
        <v>1014</v>
      </c>
      <c r="E45" s="654" t="s">
        <v>381</v>
      </c>
      <c r="F45" s="1159" t="s">
        <v>381</v>
      </c>
      <c r="G45" s="1195">
        <v>50000</v>
      </c>
    </row>
    <row customHeight="1" ht="11.25" r="46" spans="1:7" x14ac:dyDescent="0.2">
      <c r="A46" s="279" t="s">
        <v>151</v>
      </c>
      <c r="B46" s="1194">
        <v>50000</v>
      </c>
      <c r="C46" s="1193" t="s">
        <v>426</v>
      </c>
      <c r="D46" s="787" t="s">
        <v>1014</v>
      </c>
      <c r="E46" s="654" t="s">
        <v>381</v>
      </c>
      <c r="F46" s="1159" t="s">
        <v>381</v>
      </c>
      <c r="G46" s="1195">
        <v>50000</v>
      </c>
    </row>
    <row customHeight="1" ht="11.25" r="47" spans="1:7" x14ac:dyDescent="0.2">
      <c r="A47" s="279" t="s">
        <v>152</v>
      </c>
      <c r="B47" s="1194">
        <v>1700</v>
      </c>
      <c r="C47" s="1193" t="s">
        <v>1464</v>
      </c>
      <c r="D47" s="787">
        <v>47700000</v>
      </c>
      <c r="E47" s="654">
        <v>1700</v>
      </c>
      <c r="F47" s="1159" t="s">
        <v>427</v>
      </c>
      <c r="G47" s="1195">
        <v>50000</v>
      </c>
    </row>
    <row customHeight="1" ht="11.25" r="48" spans="1:7" x14ac:dyDescent="0.2">
      <c r="A48" s="305" t="s">
        <v>105</v>
      </c>
      <c r="B48" s="1194">
        <v>29850</v>
      </c>
      <c r="C48" s="1193" t="s">
        <v>1463</v>
      </c>
      <c r="D48" s="787">
        <v>29850</v>
      </c>
      <c r="E48" s="654" t="s">
        <v>381</v>
      </c>
      <c r="F48" s="1159" t="s">
        <v>381</v>
      </c>
      <c r="G48" s="1195">
        <v>50000</v>
      </c>
    </row>
    <row customHeight="1" ht="11.25" r="49" spans="1:7" x14ac:dyDescent="0.2">
      <c r="A49" s="279" t="s">
        <v>106</v>
      </c>
      <c r="B49" s="1194">
        <v>50000</v>
      </c>
      <c r="C49" s="1193" t="s">
        <v>426</v>
      </c>
      <c r="D49" s="787">
        <v>251000000</v>
      </c>
      <c r="E49" s="654" t="s">
        <v>381</v>
      </c>
      <c r="F49" s="1159" t="s">
        <v>381</v>
      </c>
      <c r="G49" s="1195">
        <v>50000</v>
      </c>
    </row>
    <row customHeight="1" ht="11.25" r="50" spans="1:7" x14ac:dyDescent="0.2">
      <c r="A50" s="279" t="s">
        <v>153</v>
      </c>
      <c r="B50" s="1194">
        <v>1.25</v>
      </c>
      <c r="C50" s="1193" t="s">
        <v>1463</v>
      </c>
      <c r="D50" s="787">
        <v>1.25</v>
      </c>
      <c r="E50" s="654" t="s">
        <v>381</v>
      </c>
      <c r="F50" s="1159" t="s">
        <v>381</v>
      </c>
      <c r="G50" s="1195">
        <v>50000</v>
      </c>
    </row>
    <row customHeight="1" ht="11.25" r="51" spans="1:7" x14ac:dyDescent="0.2">
      <c r="A51" s="279" t="s">
        <v>401</v>
      </c>
      <c r="B51" s="1194">
        <v>100</v>
      </c>
      <c r="C51" s="1193" t="s">
        <v>1464</v>
      </c>
      <c r="D51" s="787">
        <v>615000</v>
      </c>
      <c r="E51" s="654">
        <v>100</v>
      </c>
      <c r="F51" s="1159" t="s">
        <v>301</v>
      </c>
      <c r="G51" s="1195">
        <v>50000</v>
      </c>
    </row>
    <row customHeight="1" ht="11.25" r="52" spans="1:7" x14ac:dyDescent="0.2">
      <c r="A52" s="279" t="s">
        <v>154</v>
      </c>
      <c r="B52" s="1194">
        <v>50000</v>
      </c>
      <c r="C52" s="1193" t="s">
        <v>426</v>
      </c>
      <c r="D52" s="787">
        <v>1350000</v>
      </c>
      <c r="E52" s="654" t="s">
        <v>381</v>
      </c>
      <c r="F52" s="1159" t="s">
        <v>381</v>
      </c>
      <c r="G52" s="1195">
        <v>50000</v>
      </c>
    </row>
    <row customHeight="1" ht="11.25" r="53" spans="1:7" x14ac:dyDescent="0.2">
      <c r="A53" s="279" t="s">
        <v>528</v>
      </c>
      <c r="B53" s="1194">
        <v>50000</v>
      </c>
      <c r="C53" s="1193" t="s">
        <v>426</v>
      </c>
      <c r="D53" s="787">
        <v>1955000</v>
      </c>
      <c r="E53" s="654" t="s">
        <v>381</v>
      </c>
      <c r="F53" s="1159" t="s">
        <v>381</v>
      </c>
      <c r="G53" s="1195">
        <v>50000</v>
      </c>
    </row>
    <row customHeight="1" ht="11.25" r="54" spans="1:7" x14ac:dyDescent="0.2">
      <c r="A54" s="279" t="s">
        <v>155</v>
      </c>
      <c r="B54" s="1194">
        <v>100</v>
      </c>
      <c r="C54" s="1193" t="s">
        <v>1464</v>
      </c>
      <c r="D54" s="787">
        <v>78000</v>
      </c>
      <c r="E54" s="654">
        <v>100</v>
      </c>
      <c r="F54" s="1159" t="s">
        <v>427</v>
      </c>
      <c r="G54" s="1195">
        <v>50000</v>
      </c>
    </row>
    <row customHeight="1" ht="11.25" r="55" spans="1:7" x14ac:dyDescent="0.2">
      <c r="A55" s="279" t="s">
        <v>235</v>
      </c>
      <c r="B55" s="1194">
        <v>50000</v>
      </c>
      <c r="C55" s="1193" t="s">
        <v>426</v>
      </c>
      <c r="D55" s="787">
        <v>78000</v>
      </c>
      <c r="E55" s="654" t="s">
        <v>381</v>
      </c>
      <c r="F55" s="1159" t="s">
        <v>381</v>
      </c>
      <c r="G55" s="1195">
        <v>50000</v>
      </c>
    </row>
    <row customHeight="1" ht="11.25" r="56" spans="1:7" x14ac:dyDescent="0.2">
      <c r="A56" s="279" t="s">
        <v>236</v>
      </c>
      <c r="B56" s="1194">
        <v>110</v>
      </c>
      <c r="C56" s="1193" t="s">
        <v>1464</v>
      </c>
      <c r="D56" s="787">
        <v>40650</v>
      </c>
      <c r="E56" s="654">
        <v>110</v>
      </c>
      <c r="F56" s="1159" t="s">
        <v>427</v>
      </c>
      <c r="G56" s="1195">
        <v>50000</v>
      </c>
    </row>
    <row customHeight="1" ht="11.25" r="57" spans="1:7" x14ac:dyDescent="0.2">
      <c r="A57" s="279" t="s">
        <v>237</v>
      </c>
      <c r="B57" s="1194">
        <v>1550</v>
      </c>
      <c r="C57" s="1193" t="s">
        <v>1463</v>
      </c>
      <c r="D57" s="787">
        <v>1550</v>
      </c>
      <c r="E57" s="654" t="s">
        <v>381</v>
      </c>
      <c r="F57" s="1159" t="s">
        <v>381</v>
      </c>
      <c r="G57" s="1195">
        <v>50000</v>
      </c>
    </row>
    <row customHeight="1" ht="11.25" r="58" spans="1:7" x14ac:dyDescent="0.2">
      <c r="A58" s="279" t="s">
        <v>375</v>
      </c>
      <c r="B58" s="1194">
        <v>45</v>
      </c>
      <c r="C58" s="1193" t="s">
        <v>1463</v>
      </c>
      <c r="D58" s="787">
        <v>45</v>
      </c>
      <c r="E58" s="654" t="s">
        <v>381</v>
      </c>
      <c r="F58" s="1159" t="s">
        <v>381</v>
      </c>
      <c r="G58" s="1195">
        <v>50000</v>
      </c>
    </row>
    <row customHeight="1" ht="11.25" r="59" spans="1:7" x14ac:dyDescent="0.2">
      <c r="A59" s="279" t="s">
        <v>376</v>
      </c>
      <c r="B59" s="1194">
        <v>20</v>
      </c>
      <c r="C59" s="1193" t="s">
        <v>1463</v>
      </c>
      <c r="D59" s="787">
        <v>20</v>
      </c>
      <c r="E59" s="654" t="s">
        <v>381</v>
      </c>
      <c r="F59" s="1159" t="s">
        <v>381</v>
      </c>
      <c r="G59" s="1195">
        <v>50000</v>
      </c>
    </row>
    <row customHeight="1" ht="11.25" r="60" spans="1:7" x14ac:dyDescent="0.2">
      <c r="A60" s="279" t="s">
        <v>377</v>
      </c>
      <c r="B60" s="1194">
        <v>2.75</v>
      </c>
      <c r="C60" s="1193" t="s">
        <v>1463</v>
      </c>
      <c r="D60" s="787">
        <v>2.75</v>
      </c>
      <c r="E60" s="654">
        <v>3500</v>
      </c>
      <c r="F60" s="1159" t="s">
        <v>427</v>
      </c>
      <c r="G60" s="1195">
        <v>50000</v>
      </c>
    </row>
    <row customHeight="1" ht="11.25" r="61" spans="1:7" x14ac:dyDescent="0.2">
      <c r="A61" s="279" t="s">
        <v>244</v>
      </c>
      <c r="B61" s="1194">
        <v>50000</v>
      </c>
      <c r="C61" s="1193" t="s">
        <v>426</v>
      </c>
      <c r="D61" s="787">
        <v>2520000</v>
      </c>
      <c r="E61" s="654" t="s">
        <v>381</v>
      </c>
      <c r="F61" s="1159" t="s">
        <v>381</v>
      </c>
      <c r="G61" s="1195">
        <v>50000</v>
      </c>
    </row>
    <row customHeight="1" ht="11.25" r="62" spans="1:7" x14ac:dyDescent="0.2">
      <c r="A62" s="279" t="s">
        <v>245</v>
      </c>
      <c r="B62" s="1194">
        <v>50000</v>
      </c>
      <c r="C62" s="1193" t="s">
        <v>426</v>
      </c>
      <c r="D62" s="787">
        <v>4300000</v>
      </c>
      <c r="E62" s="654">
        <v>200000</v>
      </c>
      <c r="F62" s="1159" t="s">
        <v>427</v>
      </c>
      <c r="G62" s="1195">
        <v>50000</v>
      </c>
    </row>
    <row customHeight="1" ht="11.25" r="63" spans="1:7" x14ac:dyDescent="0.2">
      <c r="A63" s="279" t="s">
        <v>307</v>
      </c>
      <c r="B63" s="1194">
        <v>15000</v>
      </c>
      <c r="C63" s="1193" t="s">
        <v>1464</v>
      </c>
      <c r="D63" s="787">
        <v>1210000</v>
      </c>
      <c r="E63" s="654">
        <v>15000</v>
      </c>
      <c r="F63" s="1159" t="s">
        <v>301</v>
      </c>
      <c r="G63" s="1195">
        <v>50000</v>
      </c>
    </row>
    <row customHeight="1" ht="11.25" r="64" spans="1:7" x14ac:dyDescent="0.2">
      <c r="A64" s="279" t="s">
        <v>308</v>
      </c>
      <c r="B64" s="1194">
        <v>50000</v>
      </c>
      <c r="C64" s="1193" t="s">
        <v>426</v>
      </c>
      <c r="D64" s="787">
        <v>3205000</v>
      </c>
      <c r="E64" s="654" t="s">
        <v>381</v>
      </c>
      <c r="F64" s="1159" t="s">
        <v>381</v>
      </c>
      <c r="G64" s="1195">
        <v>50000</v>
      </c>
    </row>
    <row customHeight="1" ht="11.25" r="65" spans="1:7" x14ac:dyDescent="0.2">
      <c r="A65" s="279" t="s">
        <v>238</v>
      </c>
      <c r="B65" s="1194">
        <v>2600</v>
      </c>
      <c r="C65" s="1193" t="s">
        <v>1464</v>
      </c>
      <c r="D65" s="787">
        <v>2260000</v>
      </c>
      <c r="E65" s="654">
        <v>2600</v>
      </c>
      <c r="F65" s="1159" t="s">
        <v>427</v>
      </c>
      <c r="G65" s="1195">
        <v>50000</v>
      </c>
    </row>
    <row customHeight="1" ht="11.25" r="66" spans="1:7" x14ac:dyDescent="0.2">
      <c r="A66" s="279" t="s">
        <v>1002</v>
      </c>
      <c r="B66" s="1194">
        <v>3</v>
      </c>
      <c r="C66" s="1193" t="s">
        <v>1464</v>
      </c>
      <c r="D66" s="787">
        <v>2775000</v>
      </c>
      <c r="E66" s="654">
        <v>3</v>
      </c>
      <c r="F66" s="1159" t="s">
        <v>427</v>
      </c>
      <c r="G66" s="1195">
        <v>50000</v>
      </c>
    </row>
    <row customHeight="1" ht="11.25" r="67" spans="1:7" x14ac:dyDescent="0.2">
      <c r="A67" s="279" t="s">
        <v>107</v>
      </c>
      <c r="B67" s="1194">
        <v>50000</v>
      </c>
      <c r="C67" s="1193" t="s">
        <v>426</v>
      </c>
      <c r="D67" s="787">
        <v>338500</v>
      </c>
      <c r="E67" s="654" t="s">
        <v>381</v>
      </c>
      <c r="F67" s="1159" t="s">
        <v>381</v>
      </c>
      <c r="G67" s="1195">
        <v>50000</v>
      </c>
    </row>
    <row customHeight="1" ht="11.25" r="68" spans="1:7" x14ac:dyDescent="0.2">
      <c r="A68" s="279" t="s">
        <v>1003</v>
      </c>
      <c r="B68" s="1194">
        <v>100</v>
      </c>
      <c r="C68" s="1193" t="s">
        <v>1464</v>
      </c>
      <c r="D68" s="787">
        <v>1400000</v>
      </c>
      <c r="E68" s="654">
        <v>100</v>
      </c>
      <c r="F68" s="1159" t="s">
        <v>427</v>
      </c>
      <c r="G68" s="1195">
        <v>50000</v>
      </c>
    </row>
    <row customHeight="1" ht="11.25" r="69" spans="1:7" x14ac:dyDescent="0.2">
      <c r="A69" s="279" t="s">
        <v>309</v>
      </c>
      <c r="B69" s="1194">
        <v>50000</v>
      </c>
      <c r="C69" s="1193" t="s">
        <v>426</v>
      </c>
      <c r="D69" s="787">
        <v>1400000</v>
      </c>
      <c r="E69" s="654" t="s">
        <v>381</v>
      </c>
      <c r="F69" s="1159" t="s">
        <v>381</v>
      </c>
      <c r="G69" s="1195">
        <v>50000</v>
      </c>
    </row>
    <row customHeight="1" ht="11.25" r="70" spans="1:7" x14ac:dyDescent="0.2">
      <c r="A70" s="279" t="s">
        <v>1004</v>
      </c>
      <c r="B70" s="1194">
        <v>97.5</v>
      </c>
      <c r="C70" s="1193" t="s">
        <v>1463</v>
      </c>
      <c r="D70" s="787">
        <v>97.5</v>
      </c>
      <c r="E70" s="654">
        <v>410</v>
      </c>
      <c r="F70" s="1159" t="s">
        <v>427</v>
      </c>
      <c r="G70" s="1195">
        <v>50000</v>
      </c>
    </row>
    <row customHeight="1" ht="11.25" r="71" spans="1:7" x14ac:dyDescent="0.2">
      <c r="A71" s="279" t="s">
        <v>1005</v>
      </c>
      <c r="B71" s="1194">
        <v>50000</v>
      </c>
      <c r="C71" s="1193" t="s">
        <v>426</v>
      </c>
      <c r="D71" s="787">
        <v>540000</v>
      </c>
      <c r="E71" s="654" t="s">
        <v>381</v>
      </c>
      <c r="F71" s="1159" t="s">
        <v>381</v>
      </c>
      <c r="G71" s="1195">
        <v>50000</v>
      </c>
    </row>
    <row customHeight="1" ht="11.25" r="72" spans="1:7" x14ac:dyDescent="0.2">
      <c r="A72" s="279" t="s">
        <v>1007</v>
      </c>
      <c r="B72" s="1194">
        <v>4000</v>
      </c>
      <c r="C72" s="1193" t="s">
        <v>1464</v>
      </c>
      <c r="D72" s="787">
        <v>3935000</v>
      </c>
      <c r="E72" s="654">
        <v>4000</v>
      </c>
      <c r="F72" s="1159" t="s">
        <v>427</v>
      </c>
      <c r="G72" s="1195">
        <v>50000</v>
      </c>
    </row>
    <row customHeight="1" ht="11.25" r="73" spans="1:7" x14ac:dyDescent="0.2">
      <c r="A73" s="279" t="s">
        <v>1006</v>
      </c>
      <c r="B73" s="1194">
        <v>50000</v>
      </c>
      <c r="C73" s="1193" t="s">
        <v>426</v>
      </c>
      <c r="D73" s="787">
        <v>2500000</v>
      </c>
      <c r="E73" s="654" t="s">
        <v>381</v>
      </c>
      <c r="F73" s="1159" t="s">
        <v>381</v>
      </c>
      <c r="G73" s="1195">
        <v>50000</v>
      </c>
    </row>
    <row customHeight="1" ht="11.25" r="74" spans="1:7" x14ac:dyDescent="0.2">
      <c r="A74" s="305" t="s">
        <v>108</v>
      </c>
      <c r="B74" s="1194">
        <v>50000</v>
      </c>
      <c r="C74" s="1193" t="s">
        <v>426</v>
      </c>
      <c r="D74" s="787">
        <v>266500</v>
      </c>
      <c r="E74" s="654" t="s">
        <v>381</v>
      </c>
      <c r="F74" s="1159" t="s">
        <v>381</v>
      </c>
      <c r="G74" s="1195">
        <v>50000</v>
      </c>
    </row>
    <row customHeight="1" ht="11.25" r="75" spans="1:7" x14ac:dyDescent="0.2">
      <c r="A75" s="279" t="s">
        <v>310</v>
      </c>
      <c r="B75" s="1194">
        <v>50000</v>
      </c>
      <c r="C75" s="1193" t="s">
        <v>426</v>
      </c>
      <c r="D75" s="787">
        <v>1395000</v>
      </c>
      <c r="E75" s="654" t="s">
        <v>381</v>
      </c>
      <c r="F75" s="1159" t="s">
        <v>381</v>
      </c>
      <c r="G75" s="1195">
        <v>50000</v>
      </c>
    </row>
    <row customHeight="1" ht="11.25" r="76" spans="1:7" x14ac:dyDescent="0.2">
      <c r="A76" s="305" t="s">
        <v>109</v>
      </c>
      <c r="B76" s="1194">
        <v>50000</v>
      </c>
      <c r="C76" s="1193" t="s">
        <v>426</v>
      </c>
      <c r="D76" s="787">
        <v>100000</v>
      </c>
      <c r="E76" s="654" t="s">
        <v>381</v>
      </c>
      <c r="F76" s="1159" t="s">
        <v>381</v>
      </c>
      <c r="G76" s="1195">
        <v>50000</v>
      </c>
    </row>
    <row customHeight="1" ht="11.25" r="77" spans="1:7" x14ac:dyDescent="0.2">
      <c r="A77" s="305" t="s">
        <v>110</v>
      </c>
      <c r="B77" s="1194">
        <v>50000</v>
      </c>
      <c r="C77" s="1193" t="s">
        <v>426</v>
      </c>
      <c r="D77" s="787">
        <v>91000</v>
      </c>
      <c r="E77" s="654" t="s">
        <v>381</v>
      </c>
      <c r="F77" s="1159" t="s">
        <v>381</v>
      </c>
      <c r="G77" s="1195">
        <v>50000</v>
      </c>
    </row>
    <row customHeight="1" ht="11.25" r="78" spans="1:7" x14ac:dyDescent="0.2">
      <c r="A78" s="279" t="s">
        <v>402</v>
      </c>
      <c r="B78" s="1194">
        <v>50000</v>
      </c>
      <c r="C78" s="1193" t="s">
        <v>426</v>
      </c>
      <c r="D78" s="787">
        <v>500000000</v>
      </c>
      <c r="E78" s="654" t="s">
        <v>381</v>
      </c>
      <c r="F78" s="1159" t="s">
        <v>381</v>
      </c>
      <c r="G78" s="1195">
        <v>50000</v>
      </c>
    </row>
    <row customHeight="1" ht="11.25" r="79" spans="1:7" x14ac:dyDescent="0.2">
      <c r="A79" s="279" t="s">
        <v>635</v>
      </c>
      <c r="B79" s="1194">
        <v>0.1</v>
      </c>
      <c r="C79" s="1193" t="s">
        <v>1463</v>
      </c>
      <c r="D79" s="787">
        <v>0.1</v>
      </c>
      <c r="E79" s="654" t="s">
        <v>381</v>
      </c>
      <c r="F79" s="1159" t="s">
        <v>381</v>
      </c>
      <c r="G79" s="1195">
        <v>50000</v>
      </c>
    </row>
    <row customHeight="1" ht="11.25" r="80" spans="1:7" x14ac:dyDescent="0.2">
      <c r="A80" s="279" t="s">
        <v>111</v>
      </c>
      <c r="B80" s="1194">
        <v>21000</v>
      </c>
      <c r="C80" s="1193" t="s">
        <v>1463</v>
      </c>
      <c r="D80" s="787">
        <v>21000</v>
      </c>
      <c r="E80" s="654" t="s">
        <v>381</v>
      </c>
      <c r="F80" s="1159" t="s">
        <v>381</v>
      </c>
      <c r="G80" s="1195">
        <v>50000</v>
      </c>
    </row>
    <row customHeight="1" ht="11.25" r="81" spans="1:7" x14ac:dyDescent="0.2">
      <c r="A81" s="279" t="s">
        <v>384</v>
      </c>
      <c r="B81" s="1194">
        <v>162.5</v>
      </c>
      <c r="C81" s="1193" t="s">
        <v>1463</v>
      </c>
      <c r="D81" s="787">
        <v>162.5</v>
      </c>
      <c r="E81" s="654" t="s">
        <v>381</v>
      </c>
      <c r="F81" s="1159" t="s">
        <v>381</v>
      </c>
      <c r="G81" s="1195">
        <v>50000</v>
      </c>
    </row>
    <row customHeight="1" ht="11.25" r="82" spans="1:7" x14ac:dyDescent="0.2">
      <c r="A82" s="279" t="s">
        <v>350</v>
      </c>
      <c r="B82" s="1194">
        <v>125</v>
      </c>
      <c r="C82" s="1193" t="s">
        <v>1463</v>
      </c>
      <c r="D82" s="787">
        <v>125</v>
      </c>
      <c r="E82" s="654">
        <v>410</v>
      </c>
      <c r="F82" s="1159" t="s">
        <v>427</v>
      </c>
      <c r="G82" s="1195">
        <v>50000</v>
      </c>
    </row>
    <row customHeight="1" ht="11.25" r="83" spans="1:7" x14ac:dyDescent="0.2">
      <c r="A83" s="279" t="s">
        <v>36</v>
      </c>
      <c r="B83" s="1194">
        <v>50000</v>
      </c>
      <c r="C83" s="1193" t="s">
        <v>426</v>
      </c>
      <c r="D83" s="787">
        <v>500000000</v>
      </c>
      <c r="E83" s="654">
        <v>760000</v>
      </c>
      <c r="F83" s="1159" t="s">
        <v>301</v>
      </c>
      <c r="G83" s="1195">
        <v>50000</v>
      </c>
    </row>
    <row customHeight="1" ht="11.25" r="84" spans="1:7" x14ac:dyDescent="0.2">
      <c r="A84" s="279" t="s">
        <v>351</v>
      </c>
      <c r="B84" s="1194">
        <v>300</v>
      </c>
      <c r="C84" s="1193" t="s">
        <v>1464</v>
      </c>
      <c r="D84" s="787">
        <v>84500</v>
      </c>
      <c r="E84" s="654">
        <v>300</v>
      </c>
      <c r="F84" s="1159" t="s">
        <v>303</v>
      </c>
      <c r="G84" s="1195">
        <v>50000</v>
      </c>
    </row>
    <row customHeight="1" ht="11.25" r="85" spans="1:7" x14ac:dyDescent="0.2">
      <c r="A85" s="279" t="s">
        <v>352</v>
      </c>
      <c r="B85" s="1194">
        <v>130</v>
      </c>
      <c r="C85" s="1193" t="s">
        <v>1463</v>
      </c>
      <c r="D85" s="787">
        <v>130</v>
      </c>
      <c r="E85" s="654" t="s">
        <v>381</v>
      </c>
      <c r="F85" s="1159" t="s">
        <v>381</v>
      </c>
      <c r="G85" s="1195">
        <v>50000</v>
      </c>
    </row>
    <row customHeight="1" ht="11.25" r="86" spans="1:7" x14ac:dyDescent="0.2">
      <c r="A86" s="279" t="s">
        <v>353</v>
      </c>
      <c r="B86" s="1194">
        <v>845</v>
      </c>
      <c r="C86" s="1193" t="s">
        <v>1463</v>
      </c>
      <c r="D86" s="787">
        <v>845</v>
      </c>
      <c r="E86" s="654" t="s">
        <v>381</v>
      </c>
      <c r="F86" s="1159" t="s">
        <v>381</v>
      </c>
      <c r="G86" s="1195">
        <v>50000</v>
      </c>
    </row>
    <row customHeight="1" ht="11.25" r="87" spans="1:7" x14ac:dyDescent="0.2">
      <c r="A87" s="279" t="s">
        <v>112</v>
      </c>
      <c r="B87" s="1194">
        <v>50000</v>
      </c>
      <c r="C87" s="1193" t="s">
        <v>426</v>
      </c>
      <c r="D87" s="787">
        <v>5250000</v>
      </c>
      <c r="E87" s="654" t="s">
        <v>381</v>
      </c>
      <c r="F87" s="1159" t="s">
        <v>381</v>
      </c>
      <c r="G87" s="1195">
        <v>50000</v>
      </c>
    </row>
    <row customHeight="1" ht="11.25" r="88" spans="1:7" x14ac:dyDescent="0.2">
      <c r="A88" s="279" t="s">
        <v>354</v>
      </c>
      <c r="B88" s="1194">
        <v>90</v>
      </c>
      <c r="C88" s="1193" t="s">
        <v>1463</v>
      </c>
      <c r="D88" s="787">
        <v>90</v>
      </c>
      <c r="E88" s="654">
        <v>200</v>
      </c>
      <c r="F88" s="1159" t="s">
        <v>427</v>
      </c>
      <c r="G88" s="1195">
        <v>50000</v>
      </c>
    </row>
    <row customHeight="1" ht="11.25" r="89" spans="1:7" x14ac:dyDescent="0.2">
      <c r="A89" s="279" t="s">
        <v>355</v>
      </c>
      <c r="B89" s="1194">
        <v>100</v>
      </c>
      <c r="C89" s="1193" t="s">
        <v>1463</v>
      </c>
      <c r="D89" s="787">
        <v>100</v>
      </c>
      <c r="E89" s="654" t="s">
        <v>381</v>
      </c>
      <c r="F89" s="1159" t="s">
        <v>381</v>
      </c>
      <c r="G89" s="1195">
        <v>50000</v>
      </c>
    </row>
    <row customHeight="1" ht="11.25" r="90" spans="1:7" x14ac:dyDescent="0.2">
      <c r="A90" s="279" t="s">
        <v>385</v>
      </c>
      <c r="B90" s="1194">
        <v>3.1</v>
      </c>
      <c r="C90" s="1193" t="s">
        <v>1463</v>
      </c>
      <c r="D90" s="787">
        <v>3.1</v>
      </c>
      <c r="E90" s="654">
        <v>30000</v>
      </c>
      <c r="F90" s="1159" t="s">
        <v>427</v>
      </c>
      <c r="G90" s="1195">
        <v>50000</v>
      </c>
    </row>
    <row customHeight="1" ht="11.25" r="91" spans="1:7" x14ac:dyDescent="0.2">
      <c r="A91" s="279" t="s">
        <v>356</v>
      </c>
      <c r="B91" s="1194">
        <v>60</v>
      </c>
      <c r="C91" s="1193" t="s">
        <v>1464</v>
      </c>
      <c r="D91" s="787">
        <v>1600</v>
      </c>
      <c r="E91" s="654">
        <v>60</v>
      </c>
      <c r="F91" s="1159" t="s">
        <v>427</v>
      </c>
      <c r="G91" s="1195">
        <v>50000</v>
      </c>
    </row>
    <row customHeight="1" ht="11.25" r="92" spans="1:7" x14ac:dyDescent="0.2">
      <c r="A92" s="279" t="s">
        <v>378</v>
      </c>
      <c r="B92" s="1194">
        <v>3650</v>
      </c>
      <c r="C92" s="1193" t="s">
        <v>1463</v>
      </c>
      <c r="D92" s="787">
        <v>3650</v>
      </c>
      <c r="E92" s="654">
        <v>120000</v>
      </c>
      <c r="F92" s="1159" t="s">
        <v>427</v>
      </c>
      <c r="G92" s="1195">
        <v>50000</v>
      </c>
    </row>
    <row customHeight="1" ht="11.25" r="93" spans="1:7" x14ac:dyDescent="0.2">
      <c r="A93" s="279" t="s">
        <v>357</v>
      </c>
      <c r="B93" s="1194">
        <v>100</v>
      </c>
      <c r="C93" s="1193" t="s">
        <v>1464</v>
      </c>
      <c r="D93" s="787">
        <v>25000</v>
      </c>
      <c r="E93" s="654">
        <v>100</v>
      </c>
      <c r="F93" s="1159" t="s">
        <v>427</v>
      </c>
      <c r="G93" s="1195">
        <v>50000</v>
      </c>
    </row>
    <row customHeight="1" ht="11.25" r="94" spans="1:7" x14ac:dyDescent="0.2">
      <c r="A94" s="279" t="s">
        <v>113</v>
      </c>
      <c r="B94" s="1194">
        <v>50000</v>
      </c>
      <c r="C94" s="1193" t="s">
        <v>426</v>
      </c>
      <c r="D94" s="787">
        <v>16500000</v>
      </c>
      <c r="E94" s="654" t="s">
        <v>381</v>
      </c>
      <c r="F94" s="1159" t="s">
        <v>381</v>
      </c>
      <c r="G94" s="1195">
        <v>50000</v>
      </c>
    </row>
    <row customHeight="1" ht="11.25" r="95" spans="1:7" x14ac:dyDescent="0.2">
      <c r="A95" s="279" t="s">
        <v>358</v>
      </c>
      <c r="B95" s="1194">
        <v>9.5000000000000001E-2</v>
      </c>
      <c r="C95" s="1193" t="s">
        <v>1463</v>
      </c>
      <c r="D95" s="787">
        <v>9.5000000000000001E-2</v>
      </c>
      <c r="E95" s="654" t="s">
        <v>381</v>
      </c>
      <c r="F95" s="1159" t="s">
        <v>381</v>
      </c>
      <c r="G95" s="1195">
        <v>50000</v>
      </c>
    </row>
    <row customHeight="1" ht="11.25" r="96" spans="1:7" x14ac:dyDescent="0.2">
      <c r="A96" s="279" t="s">
        <v>114</v>
      </c>
      <c r="B96" s="1194">
        <v>50000</v>
      </c>
      <c r="C96" s="1193" t="s">
        <v>426</v>
      </c>
      <c r="D96" s="787">
        <v>6000000</v>
      </c>
      <c r="E96" s="654" t="s">
        <v>381</v>
      </c>
      <c r="F96" s="1159" t="s">
        <v>381</v>
      </c>
      <c r="G96" s="1195">
        <v>50000</v>
      </c>
    </row>
    <row customHeight="1" ht="11.25" r="97" spans="1:7" x14ac:dyDescent="0.2">
      <c r="A97" s="279" t="s">
        <v>359</v>
      </c>
      <c r="B97" s="1194">
        <v>50000</v>
      </c>
      <c r="C97" s="1193" t="s">
        <v>426</v>
      </c>
      <c r="D97" s="787" t="s">
        <v>1014</v>
      </c>
      <c r="E97" s="654" t="s">
        <v>381</v>
      </c>
      <c r="F97" s="1159" t="s">
        <v>381</v>
      </c>
      <c r="G97" s="1195">
        <v>50000</v>
      </c>
    </row>
    <row customHeight="1" ht="11.25" r="98" spans="1:7" x14ac:dyDescent="0.2">
      <c r="A98" s="279" t="s">
        <v>360</v>
      </c>
      <c r="B98" s="1194">
        <v>50000</v>
      </c>
      <c r="C98" s="1193" t="s">
        <v>426</v>
      </c>
      <c r="D98" s="787" t="s">
        <v>1014</v>
      </c>
      <c r="E98" s="654" t="s">
        <v>381</v>
      </c>
      <c r="F98" s="1159" t="s">
        <v>381</v>
      </c>
      <c r="G98" s="1195">
        <v>50000</v>
      </c>
    </row>
    <row customHeight="1" ht="11.25" r="99" spans="1:7" x14ac:dyDescent="0.2">
      <c r="A99" s="279" t="s">
        <v>361</v>
      </c>
      <c r="B99" s="1194">
        <v>50</v>
      </c>
      <c r="C99" s="1193" t="s">
        <v>1463</v>
      </c>
      <c r="D99" s="787">
        <v>50</v>
      </c>
      <c r="E99" s="654">
        <v>47000</v>
      </c>
      <c r="F99" s="1159" t="s">
        <v>427</v>
      </c>
      <c r="G99" s="1195">
        <v>50000</v>
      </c>
    </row>
    <row customHeight="1" ht="11.25" r="100" spans="1:7" x14ac:dyDescent="0.2">
      <c r="A100" s="279" t="s">
        <v>363</v>
      </c>
      <c r="B100" s="1194">
        <v>50000</v>
      </c>
      <c r="C100" s="1193" t="s">
        <v>426</v>
      </c>
      <c r="D100" s="787">
        <v>111500000</v>
      </c>
      <c r="E100" s="654">
        <v>84000</v>
      </c>
      <c r="F100" s="1159" t="s">
        <v>301</v>
      </c>
      <c r="G100" s="1195">
        <v>50000</v>
      </c>
    </row>
    <row customHeight="1" ht="11.25" r="101" spans="1:7" x14ac:dyDescent="0.2">
      <c r="A101" s="279" t="s">
        <v>364</v>
      </c>
      <c r="B101" s="1194">
        <v>13000</v>
      </c>
      <c r="C101" s="1193" t="s">
        <v>1464</v>
      </c>
      <c r="D101" s="787">
        <v>9500000</v>
      </c>
      <c r="E101" s="654">
        <v>13000</v>
      </c>
      <c r="F101" s="1159" t="s">
        <v>301</v>
      </c>
      <c r="G101" s="1195">
        <v>50000</v>
      </c>
    </row>
    <row customHeight="1" ht="11.25" r="102" spans="1:7" x14ac:dyDescent="0.2">
      <c r="A102" s="279" t="s">
        <v>365</v>
      </c>
      <c r="B102" s="1194">
        <v>50000</v>
      </c>
      <c r="C102" s="1193" t="s">
        <v>426</v>
      </c>
      <c r="D102" s="787" t="s">
        <v>1014</v>
      </c>
      <c r="E102" s="654" t="s">
        <v>381</v>
      </c>
      <c r="F102" s="1159" t="s">
        <v>381</v>
      </c>
      <c r="G102" s="1195">
        <v>50000</v>
      </c>
    </row>
    <row customHeight="1" ht="11.25" r="103" spans="1:7" x14ac:dyDescent="0.2">
      <c r="A103" s="279" t="s">
        <v>366</v>
      </c>
      <c r="B103" s="1194">
        <v>1800</v>
      </c>
      <c r="C103" s="1193" t="s">
        <v>1464</v>
      </c>
      <c r="D103" s="787">
        <v>25500000</v>
      </c>
      <c r="E103" s="654">
        <v>1800</v>
      </c>
      <c r="F103" s="1159" t="s">
        <v>752</v>
      </c>
      <c r="G103" s="1195">
        <v>50000</v>
      </c>
    </row>
    <row customHeight="1" ht="11.25" r="104" spans="1:7" x14ac:dyDescent="0.2">
      <c r="A104" s="279" t="s">
        <v>362</v>
      </c>
      <c r="B104" s="1194">
        <v>50000</v>
      </c>
      <c r="C104" s="1193" t="s">
        <v>426</v>
      </c>
      <c r="D104" s="787">
        <v>6500000</v>
      </c>
      <c r="E104" s="654">
        <v>91000</v>
      </c>
      <c r="F104" s="1159" t="s">
        <v>427</v>
      </c>
      <c r="G104" s="1195">
        <v>50000</v>
      </c>
    </row>
    <row customHeight="1" ht="11.25" r="105" spans="1:7" x14ac:dyDescent="0.2">
      <c r="A105" s="279" t="s">
        <v>631</v>
      </c>
      <c r="B105" s="1194">
        <v>100</v>
      </c>
      <c r="C105" s="1193" t="s">
        <v>1464</v>
      </c>
      <c r="D105" s="787">
        <v>12900</v>
      </c>
      <c r="E105" s="654">
        <v>100</v>
      </c>
      <c r="F105" s="1159" t="s">
        <v>427</v>
      </c>
      <c r="G105" s="1195">
        <v>50000</v>
      </c>
    </row>
    <row customHeight="1" ht="11.25" r="106" spans="1:7" x14ac:dyDescent="0.2">
      <c r="A106" s="279" t="s">
        <v>632</v>
      </c>
      <c r="B106" s="1194">
        <v>100</v>
      </c>
      <c r="C106" s="1193" t="s">
        <v>1464</v>
      </c>
      <c r="D106" s="787">
        <v>12300</v>
      </c>
      <c r="E106" s="654">
        <v>100</v>
      </c>
      <c r="F106" s="1159" t="s">
        <v>427</v>
      </c>
      <c r="G106" s="1195">
        <v>50000</v>
      </c>
    </row>
    <row customHeight="1" ht="11.25" r="107" spans="1:7" x14ac:dyDescent="0.2">
      <c r="A107" s="279" t="s">
        <v>506</v>
      </c>
      <c r="B107" s="1194">
        <v>50000</v>
      </c>
      <c r="C107" s="1193" t="s">
        <v>426</v>
      </c>
      <c r="D107" s="787" t="s">
        <v>1014</v>
      </c>
      <c r="E107" s="654" t="s">
        <v>381</v>
      </c>
      <c r="F107" s="1159" t="s">
        <v>381</v>
      </c>
      <c r="G107" s="1195">
        <v>50000</v>
      </c>
    </row>
    <row customHeight="1" ht="11.25" r="108" spans="1:7" x14ac:dyDescent="0.2">
      <c r="A108" s="279" t="s">
        <v>507</v>
      </c>
      <c r="B108" s="1194">
        <v>210</v>
      </c>
      <c r="C108" s="1193" t="s">
        <v>1464</v>
      </c>
      <c r="D108" s="787">
        <v>15500</v>
      </c>
      <c r="E108" s="654">
        <v>210</v>
      </c>
      <c r="F108" s="1159" t="s">
        <v>427</v>
      </c>
      <c r="G108" s="1195">
        <v>50000</v>
      </c>
    </row>
    <row customHeight="1" ht="11.25" r="109" spans="1:7" x14ac:dyDescent="0.2">
      <c r="A109" s="279" t="s">
        <v>866</v>
      </c>
      <c r="B109" s="1194">
        <v>50000</v>
      </c>
      <c r="C109" s="1193" t="s">
        <v>426</v>
      </c>
      <c r="D109" s="787" t="s">
        <v>1014</v>
      </c>
      <c r="E109" s="654" t="s">
        <v>381</v>
      </c>
      <c r="F109" s="1159" t="s">
        <v>381</v>
      </c>
      <c r="G109" s="1195">
        <v>50000</v>
      </c>
    </row>
    <row customHeight="1" ht="11.25" r="110" spans="1:7" x14ac:dyDescent="0.2">
      <c r="A110" s="305" t="s">
        <v>115</v>
      </c>
      <c r="B110" s="1194">
        <v>50000</v>
      </c>
      <c r="C110" s="1193" t="s">
        <v>426</v>
      </c>
      <c r="D110" s="787">
        <v>1045000</v>
      </c>
      <c r="E110" s="654" t="s">
        <v>381</v>
      </c>
      <c r="F110" s="1159" t="s">
        <v>381</v>
      </c>
      <c r="G110" s="1195">
        <v>50000</v>
      </c>
    </row>
    <row customHeight="1" ht="11.25" r="111" spans="1:7" x14ac:dyDescent="0.2">
      <c r="A111" s="305" t="s">
        <v>116</v>
      </c>
      <c r="B111" s="1194">
        <v>50000</v>
      </c>
      <c r="C111" s="1193" t="s">
        <v>426</v>
      </c>
      <c r="D111" s="787">
        <v>690000</v>
      </c>
      <c r="E111" s="654" t="s">
        <v>381</v>
      </c>
      <c r="F111" s="1159" t="s">
        <v>381</v>
      </c>
      <c r="G111" s="1195">
        <v>50000</v>
      </c>
    </row>
    <row customHeight="1" ht="11.25" r="112" spans="1:7" x14ac:dyDescent="0.2">
      <c r="A112" s="305" t="s">
        <v>117</v>
      </c>
      <c r="B112" s="1194">
        <v>50000</v>
      </c>
      <c r="C112" s="1193" t="s">
        <v>426</v>
      </c>
      <c r="D112" s="787">
        <v>325000</v>
      </c>
      <c r="E112" s="654" t="s">
        <v>381</v>
      </c>
      <c r="F112" s="1159" t="s">
        <v>381</v>
      </c>
      <c r="G112" s="1195">
        <v>50000</v>
      </c>
    </row>
    <row customHeight="1" ht="11.25" r="113" spans="1:7" x14ac:dyDescent="0.2">
      <c r="A113" s="305" t="s">
        <v>118</v>
      </c>
      <c r="B113" s="1194">
        <v>50000</v>
      </c>
      <c r="C113" s="1193" t="s">
        <v>426</v>
      </c>
      <c r="D113" s="787">
        <v>250000</v>
      </c>
      <c r="E113" s="654" t="s">
        <v>381</v>
      </c>
      <c r="F113" s="1159" t="s">
        <v>381</v>
      </c>
      <c r="G113" s="1195">
        <v>50000</v>
      </c>
    </row>
    <row customHeight="1" ht="11.25" r="114" spans="1:7" x14ac:dyDescent="0.2">
      <c r="A114" s="305" t="s">
        <v>119</v>
      </c>
      <c r="B114" s="1194">
        <v>50000</v>
      </c>
      <c r="C114" s="1193" t="s">
        <v>426</v>
      </c>
      <c r="D114" s="787">
        <v>221000</v>
      </c>
      <c r="E114" s="654" t="s">
        <v>381</v>
      </c>
      <c r="F114" s="1159" t="s">
        <v>381</v>
      </c>
      <c r="G114" s="1195">
        <v>50000</v>
      </c>
    </row>
    <row customHeight="1" ht="11.25" r="115" spans="1:7" x14ac:dyDescent="0.2">
      <c r="A115" s="279" t="s">
        <v>508</v>
      </c>
      <c r="B115" s="1194">
        <v>5900</v>
      </c>
      <c r="C115" s="1193" t="s">
        <v>1464</v>
      </c>
      <c r="D115" s="787">
        <v>7000</v>
      </c>
      <c r="E115" s="654">
        <v>5900</v>
      </c>
      <c r="F115" s="1159" t="s">
        <v>427</v>
      </c>
      <c r="G115" s="1195">
        <v>50000</v>
      </c>
    </row>
    <row customHeight="1" ht="11.25" r="116" spans="1:7" x14ac:dyDescent="0.2">
      <c r="A116" s="305" t="s">
        <v>120</v>
      </c>
      <c r="B116" s="1194">
        <v>21500</v>
      </c>
      <c r="C116" s="1193" t="s">
        <v>1463</v>
      </c>
      <c r="D116" s="787">
        <v>21500</v>
      </c>
      <c r="E116" s="654" t="s">
        <v>381</v>
      </c>
      <c r="F116" s="1159" t="s">
        <v>381</v>
      </c>
      <c r="G116" s="1195">
        <v>50000</v>
      </c>
    </row>
    <row customHeight="1" ht="11.25" r="117" spans="1:7" x14ac:dyDescent="0.2">
      <c r="A117" s="279" t="s">
        <v>241</v>
      </c>
      <c r="B117" s="1194">
        <v>50000</v>
      </c>
      <c r="C117" s="1193" t="s">
        <v>426</v>
      </c>
      <c r="D117" s="787">
        <v>122500000</v>
      </c>
      <c r="E117" s="654" t="s">
        <v>381</v>
      </c>
      <c r="F117" s="1159" t="s">
        <v>381</v>
      </c>
      <c r="G117" s="1195">
        <v>50000</v>
      </c>
    </row>
    <row customHeight="1" ht="11.25" r="118" spans="1:7" x14ac:dyDescent="0.2">
      <c r="A118" s="279" t="s">
        <v>509</v>
      </c>
      <c r="B118" s="1194">
        <v>408</v>
      </c>
      <c r="C118" s="1193" t="s">
        <v>1463</v>
      </c>
      <c r="D118" s="787">
        <v>408</v>
      </c>
      <c r="E118" s="654">
        <v>10000</v>
      </c>
      <c r="F118" s="1159" t="s">
        <v>427</v>
      </c>
      <c r="G118" s="1195">
        <v>50000</v>
      </c>
    </row>
    <row customHeight="1" ht="11.25" r="119" spans="1:7" x14ac:dyDescent="0.2">
      <c r="A119" s="279" t="s">
        <v>510</v>
      </c>
      <c r="B119" s="1194">
        <v>50000</v>
      </c>
      <c r="C119" s="1193" t="s">
        <v>426</v>
      </c>
      <c r="D119" s="787">
        <v>41400000</v>
      </c>
      <c r="E119" s="654">
        <v>79000</v>
      </c>
      <c r="F119" s="1159" t="s">
        <v>301</v>
      </c>
      <c r="G119" s="1195">
        <v>50000</v>
      </c>
    </row>
    <row customHeight="1" ht="11.25" r="120" spans="1:7" x14ac:dyDescent="0.2">
      <c r="A120" s="279" t="s">
        <v>379</v>
      </c>
      <c r="B120" s="1194">
        <v>21.5</v>
      </c>
      <c r="C120" s="1193" t="s">
        <v>1463</v>
      </c>
      <c r="D120" s="787">
        <v>21.5</v>
      </c>
      <c r="E120" s="654" t="s">
        <v>381</v>
      </c>
      <c r="F120" s="1159" t="s">
        <v>381</v>
      </c>
      <c r="G120" s="1195">
        <v>50000</v>
      </c>
    </row>
    <row customHeight="1" ht="11.25" r="121" spans="1:7" x14ac:dyDescent="0.2">
      <c r="A121" s="279" t="s">
        <v>121</v>
      </c>
      <c r="B121" s="1194">
        <v>50000</v>
      </c>
      <c r="C121" s="1193" t="s">
        <v>426</v>
      </c>
      <c r="D121" s="787">
        <v>55000</v>
      </c>
      <c r="E121" s="654" t="s">
        <v>381</v>
      </c>
      <c r="F121" s="1159" t="s">
        <v>381</v>
      </c>
      <c r="G121" s="1195">
        <v>50000</v>
      </c>
    </row>
    <row customHeight="1" ht="11.25" r="122" spans="1:7" x14ac:dyDescent="0.2">
      <c r="A122" s="279" t="s">
        <v>511</v>
      </c>
      <c r="B122" s="1194">
        <v>67.5</v>
      </c>
      <c r="C122" s="1193" t="s">
        <v>1463</v>
      </c>
      <c r="D122" s="787">
        <v>67.5</v>
      </c>
      <c r="E122" s="654" t="s">
        <v>381</v>
      </c>
      <c r="F122" s="1159" t="s">
        <v>381</v>
      </c>
      <c r="G122" s="1195">
        <v>50000</v>
      </c>
    </row>
    <row customHeight="1" ht="11.25" r="123" spans="1:7" x14ac:dyDescent="0.2">
      <c r="A123" s="279" t="s">
        <v>512</v>
      </c>
      <c r="B123" s="1194">
        <v>50000</v>
      </c>
      <c r="C123" s="1193" t="s">
        <v>426</v>
      </c>
      <c r="D123" s="787" t="s">
        <v>1014</v>
      </c>
      <c r="E123" s="654" t="s">
        <v>381</v>
      </c>
      <c r="F123" s="1159" t="s">
        <v>381</v>
      </c>
      <c r="G123" s="1195">
        <v>50000</v>
      </c>
    </row>
    <row customHeight="1" ht="11.25" r="124" spans="1:7" x14ac:dyDescent="0.2">
      <c r="A124" s="279" t="s">
        <v>867</v>
      </c>
      <c r="B124" s="1194">
        <v>50000</v>
      </c>
      <c r="C124" s="1193" t="s">
        <v>426</v>
      </c>
      <c r="D124" s="787" t="s">
        <v>1014</v>
      </c>
      <c r="E124" s="654" t="s">
        <v>381</v>
      </c>
      <c r="F124" s="1159" t="s">
        <v>381</v>
      </c>
      <c r="G124" s="1195">
        <v>50000</v>
      </c>
    </row>
    <row customHeight="1" ht="11.25" r="125" spans="1:7" x14ac:dyDescent="0.2">
      <c r="A125" s="279" t="s">
        <v>122</v>
      </c>
      <c r="B125" s="1194">
        <v>3100</v>
      </c>
      <c r="C125" s="1193" t="s">
        <v>1463</v>
      </c>
      <c r="D125" s="787">
        <v>3100</v>
      </c>
      <c r="E125" s="654" t="s">
        <v>381</v>
      </c>
      <c r="F125" s="1159" t="s">
        <v>381</v>
      </c>
      <c r="G125" s="1195">
        <v>50000</v>
      </c>
    </row>
    <row customHeight="1" ht="11.25" r="126" spans="1:7" x14ac:dyDescent="0.2">
      <c r="A126" s="279" t="s">
        <v>513</v>
      </c>
      <c r="B126" s="1194">
        <v>110</v>
      </c>
      <c r="C126" s="1193" t="s">
        <v>1464</v>
      </c>
      <c r="D126" s="787">
        <v>155000</v>
      </c>
      <c r="E126" s="654">
        <v>110</v>
      </c>
      <c r="F126" s="1159" t="s">
        <v>427</v>
      </c>
      <c r="G126" s="1195">
        <v>50000</v>
      </c>
    </row>
    <row customHeight="1" ht="11.25" r="127" spans="1:7" x14ac:dyDescent="0.2">
      <c r="A127" s="279" t="s">
        <v>123</v>
      </c>
      <c r="B127" s="1194">
        <v>50000</v>
      </c>
      <c r="C127" s="1193" t="s">
        <v>426</v>
      </c>
      <c r="D127" s="787">
        <v>355000</v>
      </c>
      <c r="E127" s="654" t="s">
        <v>381</v>
      </c>
      <c r="F127" s="1159" t="s">
        <v>381</v>
      </c>
      <c r="G127" s="1195">
        <v>50000</v>
      </c>
    </row>
    <row customHeight="1" ht="11.25" r="128" spans="1:7" x14ac:dyDescent="0.2">
      <c r="A128" s="279" t="s">
        <v>27</v>
      </c>
      <c r="B128" s="1194">
        <v>50000</v>
      </c>
      <c r="C128" s="1193" t="s">
        <v>426</v>
      </c>
      <c r="D128" s="787">
        <v>500000000</v>
      </c>
      <c r="E128" s="654" t="s">
        <v>381</v>
      </c>
      <c r="F128" s="1159" t="s">
        <v>381</v>
      </c>
      <c r="G128" s="1195">
        <v>50000</v>
      </c>
    </row>
    <row customHeight="1" ht="11.25" r="129" spans="1:7" x14ac:dyDescent="0.2">
      <c r="A129" s="279" t="s">
        <v>514</v>
      </c>
      <c r="B129" s="1194">
        <v>50000</v>
      </c>
      <c r="C129" s="1193" t="s">
        <v>426</v>
      </c>
      <c r="D129" s="787">
        <v>535000</v>
      </c>
      <c r="E129" s="654" t="s">
        <v>381</v>
      </c>
      <c r="F129" s="1159" t="s">
        <v>381</v>
      </c>
      <c r="G129" s="1195">
        <v>50000</v>
      </c>
    </row>
    <row customHeight="1" ht="11.25" r="130" spans="1:7" x14ac:dyDescent="0.2">
      <c r="A130" s="279" t="s">
        <v>515</v>
      </c>
      <c r="B130" s="1194">
        <v>5000</v>
      </c>
      <c r="C130" s="1193" t="s">
        <v>1464</v>
      </c>
      <c r="D130" s="787">
        <v>1415000</v>
      </c>
      <c r="E130" s="654">
        <v>5000</v>
      </c>
      <c r="F130" s="1159" t="s">
        <v>427</v>
      </c>
      <c r="G130" s="1195">
        <v>50000</v>
      </c>
    </row>
    <row customHeight="1" ht="11.25" r="131" spans="1:7" x14ac:dyDescent="0.2">
      <c r="A131" s="279" t="s">
        <v>516</v>
      </c>
      <c r="B131" s="1194">
        <v>3000</v>
      </c>
      <c r="C131" s="1193" t="s">
        <v>1464</v>
      </c>
      <c r="D131" s="787">
        <v>103000</v>
      </c>
      <c r="E131" s="654">
        <v>3000</v>
      </c>
      <c r="F131" s="1159" t="s">
        <v>427</v>
      </c>
      <c r="G131" s="1195">
        <v>50000</v>
      </c>
    </row>
    <row customHeight="1" ht="11.25" r="132" spans="1:7" x14ac:dyDescent="0.2">
      <c r="A132" s="279" t="s">
        <v>124</v>
      </c>
      <c r="B132" s="1194">
        <v>11500</v>
      </c>
      <c r="C132" s="1193" t="s">
        <v>1463</v>
      </c>
      <c r="D132" s="787">
        <v>11500</v>
      </c>
      <c r="E132" s="654" t="s">
        <v>381</v>
      </c>
      <c r="F132" s="1159" t="s">
        <v>381</v>
      </c>
      <c r="G132" s="1195">
        <v>50000</v>
      </c>
    </row>
    <row customHeight="1" ht="11.25" r="133" spans="1:7" x14ac:dyDescent="0.2">
      <c r="A133" s="305" t="s">
        <v>125</v>
      </c>
      <c r="B133" s="1194">
        <v>2500</v>
      </c>
      <c r="C133" s="1193" t="s">
        <v>1463</v>
      </c>
      <c r="D133" s="787">
        <v>2500</v>
      </c>
      <c r="E133" s="654" t="s">
        <v>381</v>
      </c>
      <c r="F133" s="1159" t="s">
        <v>381</v>
      </c>
      <c r="G133" s="1195">
        <v>50000</v>
      </c>
    </row>
    <row customHeight="1" ht="11.25" r="134" spans="1:7" x14ac:dyDescent="0.2">
      <c r="A134" s="279" t="s">
        <v>517</v>
      </c>
      <c r="B134" s="1194">
        <v>50000</v>
      </c>
      <c r="C134" s="1193" t="s">
        <v>426</v>
      </c>
      <c r="D134" s="787" t="s">
        <v>1014</v>
      </c>
      <c r="E134" s="654" t="s">
        <v>381</v>
      </c>
      <c r="F134" s="1159" t="s">
        <v>381</v>
      </c>
      <c r="G134" s="1195">
        <v>50000</v>
      </c>
    </row>
    <row customHeight="1" ht="11.25" r="135" spans="1:7" x14ac:dyDescent="0.2">
      <c r="A135" s="279" t="s">
        <v>380</v>
      </c>
      <c r="B135" s="1194">
        <v>400</v>
      </c>
      <c r="C135" s="1193" t="s">
        <v>1464</v>
      </c>
      <c r="D135" s="787">
        <v>263000</v>
      </c>
      <c r="E135" s="654">
        <v>400</v>
      </c>
      <c r="F135" s="1159" t="s">
        <v>427</v>
      </c>
      <c r="G135" s="1195">
        <v>50000</v>
      </c>
    </row>
    <row customHeight="1" ht="11.25" r="136" spans="1:7" x14ac:dyDescent="0.2">
      <c r="A136" s="279" t="s">
        <v>28</v>
      </c>
      <c r="B136" s="1194">
        <v>140</v>
      </c>
      <c r="C136" s="1193" t="s">
        <v>1464</v>
      </c>
      <c r="D136" s="787">
        <v>275</v>
      </c>
      <c r="E136" s="654">
        <v>140</v>
      </c>
      <c r="F136" s="1159" t="s">
        <v>303</v>
      </c>
      <c r="G136" s="1195">
        <v>50000</v>
      </c>
    </row>
    <row customHeight="1" ht="11.25" r="137" spans="1:7" x14ac:dyDescent="0.2">
      <c r="A137" s="279" t="s">
        <v>66</v>
      </c>
      <c r="B137" s="1194">
        <v>5000</v>
      </c>
      <c r="C137" s="1193" t="s">
        <v>1464</v>
      </c>
      <c r="D137" s="787">
        <v>75000</v>
      </c>
      <c r="E137" s="654">
        <v>5000</v>
      </c>
      <c r="F137" s="1159" t="s">
        <v>56</v>
      </c>
      <c r="G137" s="1195">
        <v>50000</v>
      </c>
    </row>
    <row customHeight="1" ht="11.25" r="138" spans="1:7" x14ac:dyDescent="0.2">
      <c r="A138" s="279" t="s">
        <v>65</v>
      </c>
      <c r="B138" s="1194">
        <v>2500</v>
      </c>
      <c r="C138" s="1193" t="s">
        <v>1463</v>
      </c>
      <c r="D138" s="787">
        <v>2500</v>
      </c>
      <c r="E138" s="654">
        <v>5000</v>
      </c>
      <c r="F138" s="1159" t="s">
        <v>56</v>
      </c>
      <c r="G138" s="1195">
        <v>50000</v>
      </c>
    </row>
    <row customHeight="1" ht="11.25" r="139" spans="1:7" x14ac:dyDescent="0.2">
      <c r="A139" s="279" t="s">
        <v>825</v>
      </c>
      <c r="B139" s="1194">
        <v>2500</v>
      </c>
      <c r="C139" s="1193" t="s">
        <v>1463</v>
      </c>
      <c r="D139" s="787">
        <v>2500</v>
      </c>
      <c r="E139" s="654">
        <v>5000</v>
      </c>
      <c r="F139" s="1159" t="s">
        <v>56</v>
      </c>
      <c r="G139" s="1195">
        <v>50000</v>
      </c>
    </row>
    <row customHeight="1" ht="11.25" r="140" spans="1:7" x14ac:dyDescent="0.2">
      <c r="A140" s="279" t="s">
        <v>868</v>
      </c>
      <c r="B140" s="1194">
        <v>24500</v>
      </c>
      <c r="C140" s="1193" t="s">
        <v>1463</v>
      </c>
      <c r="D140" s="787">
        <v>24500</v>
      </c>
      <c r="E140" s="654">
        <v>30000</v>
      </c>
      <c r="F140" s="1159" t="s">
        <v>306</v>
      </c>
      <c r="G140" s="1195">
        <v>50000</v>
      </c>
    </row>
    <row customHeight="1" ht="11.25" r="141" spans="1:7" x14ac:dyDescent="0.2">
      <c r="A141" s="279" t="s">
        <v>869</v>
      </c>
      <c r="B141" s="1194">
        <v>50000</v>
      </c>
      <c r="C141" s="1193" t="s">
        <v>426</v>
      </c>
      <c r="D141" s="787">
        <v>645000</v>
      </c>
      <c r="E141" s="654">
        <v>500000</v>
      </c>
      <c r="F141" s="1159" t="s">
        <v>427</v>
      </c>
      <c r="G141" s="1195">
        <v>50000</v>
      </c>
    </row>
    <row customHeight="1" ht="11.25" r="142" spans="1:7" x14ac:dyDescent="0.2">
      <c r="A142" s="279" t="s">
        <v>518</v>
      </c>
      <c r="B142" s="1194">
        <v>50000</v>
      </c>
      <c r="C142" s="1193" t="s">
        <v>426</v>
      </c>
      <c r="D142" s="787">
        <v>2295000</v>
      </c>
      <c r="E142" s="654" t="s">
        <v>381</v>
      </c>
      <c r="F142" s="1159" t="s">
        <v>381</v>
      </c>
      <c r="G142" s="1195">
        <v>50000</v>
      </c>
    </row>
    <row customHeight="1" ht="11.25" r="143" spans="1:7" x14ac:dyDescent="0.2">
      <c r="A143" s="279" t="s">
        <v>519</v>
      </c>
      <c r="B143" s="1194">
        <v>50000</v>
      </c>
      <c r="C143" s="1193" t="s">
        <v>426</v>
      </c>
      <c r="D143" s="787">
        <v>640000</v>
      </c>
      <c r="E143" s="654">
        <v>100000</v>
      </c>
      <c r="F143" s="1159" t="s">
        <v>427</v>
      </c>
      <c r="G143" s="1195">
        <v>50000</v>
      </c>
    </row>
    <row customHeight="1" ht="11.25" r="144" spans="1:7" x14ac:dyDescent="0.2">
      <c r="A144" s="279" t="s">
        <v>520</v>
      </c>
      <c r="B144" s="1194">
        <v>2000</v>
      </c>
      <c r="C144" s="1193" t="s">
        <v>1464</v>
      </c>
      <c r="D144" s="787">
        <v>600000</v>
      </c>
      <c r="E144" s="654">
        <v>2000</v>
      </c>
      <c r="F144" s="1159" t="s">
        <v>427</v>
      </c>
      <c r="G144" s="1195">
        <v>50000</v>
      </c>
    </row>
    <row customHeight="1" ht="11.25" r="145" spans="1:7" x14ac:dyDescent="0.2">
      <c r="A145" s="279" t="s">
        <v>521</v>
      </c>
      <c r="B145" s="1194">
        <v>1000</v>
      </c>
      <c r="C145" s="1193" t="s">
        <v>1464</v>
      </c>
      <c r="D145" s="787">
        <v>400000</v>
      </c>
      <c r="E145" s="654">
        <v>1000</v>
      </c>
      <c r="F145" s="1159" t="s">
        <v>427</v>
      </c>
      <c r="G145" s="1195">
        <v>50000</v>
      </c>
    </row>
    <row customHeight="1" ht="11.25" r="146" spans="1:7" x14ac:dyDescent="0.2">
      <c r="A146" s="305" t="s">
        <v>126</v>
      </c>
      <c r="B146" s="1194">
        <v>50000</v>
      </c>
      <c r="C146" s="1193" t="s">
        <v>426</v>
      </c>
      <c r="D146" s="787">
        <v>139000</v>
      </c>
      <c r="E146" s="654" t="s">
        <v>381</v>
      </c>
      <c r="F146" s="1159" t="s">
        <v>381</v>
      </c>
      <c r="G146" s="1195">
        <v>50000</v>
      </c>
    </row>
    <row customHeight="1" ht="11.25" r="147" spans="1:7" x14ac:dyDescent="0.2">
      <c r="A147" s="279" t="s">
        <v>127</v>
      </c>
      <c r="B147" s="1194">
        <v>35500</v>
      </c>
      <c r="C147" s="1193" t="s">
        <v>1463</v>
      </c>
      <c r="D147" s="787">
        <v>35500</v>
      </c>
      <c r="E147" s="654" t="s">
        <v>381</v>
      </c>
      <c r="F147" s="1159" t="s">
        <v>381</v>
      </c>
      <c r="G147" s="1195">
        <v>50000</v>
      </c>
    </row>
    <row customHeight="1" ht="11.25" r="148" spans="1:7" x14ac:dyDescent="0.2">
      <c r="A148" s="279" t="s">
        <v>128</v>
      </c>
      <c r="B148" s="1194">
        <v>50000</v>
      </c>
      <c r="C148" s="1193" t="s">
        <v>426</v>
      </c>
      <c r="D148" s="787">
        <v>875000</v>
      </c>
      <c r="E148" s="654" t="s">
        <v>381</v>
      </c>
      <c r="F148" s="1159" t="s">
        <v>381</v>
      </c>
      <c r="G148" s="1195">
        <v>50000</v>
      </c>
    </row>
    <row customHeight="1" ht="11.25" r="149" spans="1:7" x14ac:dyDescent="0.2">
      <c r="A149" s="279" t="s">
        <v>129</v>
      </c>
      <c r="B149" s="1194">
        <v>50000</v>
      </c>
      <c r="C149" s="1193" t="s">
        <v>426</v>
      </c>
      <c r="D149" s="787">
        <v>167100</v>
      </c>
      <c r="E149" s="654" t="s">
        <v>381</v>
      </c>
      <c r="F149" s="1159" t="s">
        <v>381</v>
      </c>
      <c r="G149" s="1195">
        <v>50000</v>
      </c>
    </row>
    <row customHeight="1" ht="11.25" r="150" spans="1:7" x14ac:dyDescent="0.2">
      <c r="A150" s="279" t="s">
        <v>643</v>
      </c>
      <c r="B150" s="1194">
        <v>90</v>
      </c>
      <c r="C150" s="1193" t="s">
        <v>1463</v>
      </c>
      <c r="D150" s="787">
        <v>90</v>
      </c>
      <c r="E150" s="654" t="s">
        <v>381</v>
      </c>
      <c r="F150" s="1159" t="s">
        <v>381</v>
      </c>
      <c r="G150" s="1195">
        <v>50000</v>
      </c>
    </row>
    <row customHeight="1" ht="11.25" r="151" spans="1:7" x14ac:dyDescent="0.2">
      <c r="A151" s="305" t="s">
        <v>999</v>
      </c>
      <c r="B151" s="1194">
        <v>50000</v>
      </c>
      <c r="C151" s="1193" t="s">
        <v>426</v>
      </c>
      <c r="D151" s="787">
        <v>139000</v>
      </c>
      <c r="E151" s="654" t="s">
        <v>381</v>
      </c>
      <c r="F151" s="1159" t="s">
        <v>381</v>
      </c>
      <c r="G151" s="1195">
        <v>50000</v>
      </c>
    </row>
    <row customHeight="1" ht="11.25" r="152" spans="1:7" x14ac:dyDescent="0.2">
      <c r="A152" s="305" t="s">
        <v>644</v>
      </c>
      <c r="B152" s="1194">
        <v>37000</v>
      </c>
      <c r="C152" s="1193" t="s">
        <v>1463</v>
      </c>
      <c r="D152" s="787">
        <v>37000</v>
      </c>
      <c r="E152" s="654" t="s">
        <v>381</v>
      </c>
      <c r="F152" s="1159" t="s">
        <v>381</v>
      </c>
      <c r="G152" s="1195">
        <v>50000</v>
      </c>
    </row>
    <row customHeight="1" ht="11.25" r="153" spans="1:7" x14ac:dyDescent="0.2">
      <c r="A153" s="305" t="s">
        <v>646</v>
      </c>
      <c r="B153" s="1194">
        <v>50000</v>
      </c>
      <c r="C153" s="1193" t="s">
        <v>426</v>
      </c>
      <c r="D153" s="787">
        <v>57500</v>
      </c>
      <c r="E153" s="654" t="s">
        <v>381</v>
      </c>
      <c r="F153" s="1159" t="s">
        <v>381</v>
      </c>
      <c r="G153" s="1195">
        <v>50000</v>
      </c>
    </row>
    <row customHeight="1" ht="11.25" r="154" spans="1:7" x14ac:dyDescent="0.2">
      <c r="A154" s="279" t="s">
        <v>522</v>
      </c>
      <c r="B154" s="1194">
        <v>50000</v>
      </c>
      <c r="C154" s="1193" t="s">
        <v>426</v>
      </c>
      <c r="D154" s="787" t="s">
        <v>1014</v>
      </c>
      <c r="E154" s="654" t="s">
        <v>381</v>
      </c>
      <c r="F154" s="1159" t="s">
        <v>381</v>
      </c>
      <c r="G154" s="1195">
        <v>50000</v>
      </c>
    </row>
    <row customHeight="1" ht="11.25" r="155" spans="1:7" x14ac:dyDescent="0.2">
      <c r="A155" s="279" t="s">
        <v>523</v>
      </c>
      <c r="B155" s="1194">
        <v>34000</v>
      </c>
      <c r="C155" s="1193" t="s">
        <v>1464</v>
      </c>
      <c r="D155" s="787">
        <v>4400000</v>
      </c>
      <c r="E155" s="654">
        <v>34000</v>
      </c>
      <c r="F155" s="1159" t="s">
        <v>427</v>
      </c>
      <c r="G155" s="1195">
        <v>50000</v>
      </c>
    </row>
    <row customHeight="1" ht="11.25" r="156" spans="1:7" x14ac:dyDescent="0.2">
      <c r="A156" s="279" t="s">
        <v>524</v>
      </c>
      <c r="B156" s="1194">
        <v>5300</v>
      </c>
      <c r="C156" s="1193" t="s">
        <v>1464</v>
      </c>
      <c r="D156" s="787">
        <v>53000</v>
      </c>
      <c r="E156" s="654">
        <v>5300</v>
      </c>
      <c r="F156" s="1159" t="s">
        <v>427</v>
      </c>
      <c r="G156" s="1195">
        <v>50000</v>
      </c>
    </row>
    <row customHeight="1" ht="11.25" r="157" spans="1:7" thickBot="1" x14ac:dyDescent="0.25">
      <c r="A157" s="281" t="s">
        <v>525</v>
      </c>
      <c r="B157" s="1194">
        <v>50000</v>
      </c>
      <c r="C157" s="119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1115</v>
      </c>
      <c r="B160" s="277"/>
      <c r="C160" s="885"/>
      <c r="D160" s="277"/>
      <c r="E160" s="277"/>
      <c r="F160" s="277"/>
      <c r="G160" s="766"/>
    </row>
    <row customHeight="1" ht="11.25" r="161" spans="1:7" x14ac:dyDescent="0.2">
      <c r="A161" s="67" t="s">
        <v>581</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7" t="s">
        <v>499</v>
      </c>
      <c r="B164" s="277"/>
      <c r="C164" s="885"/>
      <c r="D164" s="277"/>
      <c r="E164" s="277"/>
      <c r="F164" s="277"/>
      <c r="G164" s="766"/>
    </row>
    <row customHeight="1" ht="11.25" r="165" spans="1:7" x14ac:dyDescent="0.2">
      <c r="A165" s="67" t="s">
        <v>57</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500</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Xr2QBt9czt5OGJuRkJkDfvwwcAnJA0yxNs0PN98LAvxeiKydOYjocJUML3Pz/BkDsVQ29dnn5F5kNbYTGG4OFw==" objects="1" saltValue="vJO+RkczkSSQApSflpDU1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2"/>
  <sheetViews>
    <sheetView workbookViewId="0" zoomScaleNormal="100">
      <pane activePane="bottomLeft" topLeftCell="A4" ySplit="2208"/>
      <selection sqref="A1:XFD1048576"/>
      <selection activeCell="E26" pane="bottomLeft" sqref="E2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16384" style="280" width="9.109375" collapsed="false"/>
  </cols>
  <sheetData>
    <row customFormat="1" customHeight="1" ht="46.5" r="1" s="68" spans="1:7" x14ac:dyDescent="0.3">
      <c r="A1" s="1067" t="s">
        <v>197</v>
      </c>
      <c r="B1" s="802"/>
      <c r="C1" s="802"/>
      <c r="D1" s="802"/>
      <c r="E1" s="802"/>
      <c r="F1" s="802"/>
      <c r="G1" s="802"/>
    </row>
    <row customFormat="1" customHeight="1" ht="15.9" r="2" s="68" spans="1:7" thickBot="1" x14ac:dyDescent="0.25">
      <c r="A2" s="1287"/>
      <c r="B2" s="802"/>
      <c r="C2" s="885"/>
      <c r="D2" s="802"/>
      <c r="E2" s="802"/>
      <c r="F2" s="802"/>
      <c r="G2" s="802"/>
    </row>
    <row customFormat="1" ht="21.6" r="3" s="278" spans="1:7" thickBot="1" thickTop="1" x14ac:dyDescent="0.25">
      <c r="A3" s="1040" t="s">
        <v>242</v>
      </c>
      <c r="B3" s="1041" t="s">
        <v>199</v>
      </c>
      <c r="C3" s="1188" t="s">
        <v>526</v>
      </c>
      <c r="D3" s="1282" t="s">
        <v>424</v>
      </c>
      <c r="E3" s="1283" t="s">
        <v>425</v>
      </c>
      <c r="F3" s="1283" t="s">
        <v>526</v>
      </c>
      <c r="G3" s="1284" t="s">
        <v>426</v>
      </c>
    </row>
    <row customFormat="1" customHeight="1" ht="11.25" r="4" s="278" spans="1:7" x14ac:dyDescent="0.2">
      <c r="A4" s="309" t="s">
        <v>589</v>
      </c>
      <c r="B4" s="783">
        <v>20</v>
      </c>
      <c r="C4" s="1031" t="s">
        <v>1462</v>
      </c>
      <c r="D4" s="783">
        <v>1950</v>
      </c>
      <c r="E4" s="1159">
        <v>20</v>
      </c>
      <c r="F4" s="1159" t="s">
        <v>427</v>
      </c>
      <c r="G4" s="866">
        <v>50000</v>
      </c>
    </row>
    <row customFormat="1" customHeight="1" ht="11.25" r="5" s="278" spans="1:7" x14ac:dyDescent="0.2">
      <c r="A5" s="279" t="s">
        <v>590</v>
      </c>
      <c r="B5" s="787">
        <v>1965</v>
      </c>
      <c r="C5" s="1033" t="s">
        <v>1463</v>
      </c>
      <c r="D5" s="787">
        <v>1965</v>
      </c>
      <c r="E5" s="1159" t="s">
        <v>381</v>
      </c>
      <c r="F5" s="1159" t="s">
        <v>381</v>
      </c>
      <c r="G5" s="868">
        <v>50000</v>
      </c>
    </row>
    <row customFormat="1" customHeight="1" ht="11.25" r="6" s="278" spans="1:7" x14ac:dyDescent="0.2">
      <c r="A6" s="279" t="s">
        <v>591</v>
      </c>
      <c r="B6" s="787">
        <v>20000</v>
      </c>
      <c r="C6" s="1033" t="s">
        <v>1462</v>
      </c>
      <c r="D6" s="787">
        <v>500000000</v>
      </c>
      <c r="E6" s="1159">
        <v>20000</v>
      </c>
      <c r="F6" s="1159" t="s">
        <v>301</v>
      </c>
      <c r="G6" s="868">
        <v>50000</v>
      </c>
    </row>
    <row customFormat="1" customHeight="1" ht="11.25" r="7" s="278" spans="1:7" x14ac:dyDescent="0.2">
      <c r="A7" s="279" t="s">
        <v>592</v>
      </c>
      <c r="B7" s="787">
        <v>8.5</v>
      </c>
      <c r="C7" s="1033" t="s">
        <v>1463</v>
      </c>
      <c r="D7" s="787">
        <v>8.5</v>
      </c>
      <c r="E7" s="1159">
        <v>17</v>
      </c>
      <c r="F7" s="1159" t="s">
        <v>427</v>
      </c>
      <c r="G7" s="868">
        <v>50000</v>
      </c>
    </row>
    <row customFormat="1" customHeight="1" ht="11.25" r="8" s="278" spans="1:7" x14ac:dyDescent="0.2">
      <c r="A8" s="279" t="s">
        <v>171</v>
      </c>
      <c r="B8" s="787">
        <v>50000</v>
      </c>
      <c r="C8" s="1033" t="s">
        <v>426</v>
      </c>
      <c r="D8" s="787">
        <v>104500</v>
      </c>
      <c r="E8" s="1159" t="s">
        <v>381</v>
      </c>
      <c r="F8" s="1159" t="s">
        <v>381</v>
      </c>
      <c r="G8" s="868">
        <v>50000</v>
      </c>
    </row>
    <row customFormat="1" customHeight="1" ht="11.25" r="9" s="278" spans="1:7" x14ac:dyDescent="0.2">
      <c r="A9" s="305" t="s">
        <v>172</v>
      </c>
      <c r="B9" s="787">
        <v>50000</v>
      </c>
      <c r="C9" s="1033" t="s">
        <v>426</v>
      </c>
      <c r="D9" s="787">
        <v>610000</v>
      </c>
      <c r="E9" s="1159" t="s">
        <v>381</v>
      </c>
      <c r="F9" s="1159" t="s">
        <v>381</v>
      </c>
      <c r="G9" s="868">
        <v>50000</v>
      </c>
    </row>
    <row customFormat="1" customHeight="1" ht="11.25" r="10" s="278" spans="1:7" x14ac:dyDescent="0.2">
      <c r="A10" s="305" t="s">
        <v>103</v>
      </c>
      <c r="B10" s="787">
        <v>50000</v>
      </c>
      <c r="C10" s="1033" t="s">
        <v>426</v>
      </c>
      <c r="D10" s="787">
        <v>610000</v>
      </c>
      <c r="E10" s="1159" t="s">
        <v>381</v>
      </c>
      <c r="F10" s="1159" t="s">
        <v>381</v>
      </c>
      <c r="G10" s="868">
        <v>50000</v>
      </c>
    </row>
    <row customFormat="1" customHeight="1" ht="11.25" r="11" s="278" spans="1:7" x14ac:dyDescent="0.2">
      <c r="A11" s="279" t="s">
        <v>593</v>
      </c>
      <c r="B11" s="787">
        <v>21.5</v>
      </c>
      <c r="C11" s="1033" t="s">
        <v>1463</v>
      </c>
      <c r="D11" s="787">
        <v>21.5</v>
      </c>
      <c r="E11" s="1159" t="s">
        <v>381</v>
      </c>
      <c r="F11" s="1159" t="s">
        <v>381</v>
      </c>
      <c r="G11" s="868">
        <v>50000</v>
      </c>
    </row>
    <row customFormat="1" customHeight="1" ht="11.25" r="12" s="278" spans="1:7" x14ac:dyDescent="0.2">
      <c r="A12" s="279" t="s">
        <v>594</v>
      </c>
      <c r="B12" s="787">
        <v>50000</v>
      </c>
      <c r="C12" s="1033" t="s">
        <v>426</v>
      </c>
      <c r="D12" s="787" t="s">
        <v>1014</v>
      </c>
      <c r="E12" s="1159" t="s">
        <v>381</v>
      </c>
      <c r="F12" s="1159" t="s">
        <v>381</v>
      </c>
      <c r="G12" s="868">
        <v>50000</v>
      </c>
    </row>
    <row customFormat="1" customHeight="1" ht="11.25" r="13" s="278" spans="1:7" x14ac:dyDescent="0.2">
      <c r="A13" s="279" t="s">
        <v>731</v>
      </c>
      <c r="B13" s="787">
        <v>50000</v>
      </c>
      <c r="C13" s="1033" t="s">
        <v>426</v>
      </c>
      <c r="D13" s="787" t="s">
        <v>1014</v>
      </c>
      <c r="E13" s="1159" t="s">
        <v>381</v>
      </c>
      <c r="F13" s="1159" t="s">
        <v>381</v>
      </c>
      <c r="G13" s="868">
        <v>50000</v>
      </c>
    </row>
    <row customFormat="1" customHeight="1" ht="11.25" r="14" s="278" spans="1:7" x14ac:dyDescent="0.2">
      <c r="A14" s="279" t="s">
        <v>104</v>
      </c>
      <c r="B14" s="787">
        <v>20</v>
      </c>
      <c r="C14" s="1033" t="s">
        <v>1462</v>
      </c>
      <c r="D14" s="787">
        <v>17500</v>
      </c>
      <c r="E14" s="654">
        <v>20</v>
      </c>
      <c r="F14" s="1159" t="s">
        <v>1102</v>
      </c>
      <c r="G14" s="868">
        <v>50000</v>
      </c>
    </row>
    <row customFormat="1" customHeight="1" ht="11.25" r="15" s="278" spans="1:7" x14ac:dyDescent="0.2">
      <c r="A15" s="279" t="s">
        <v>732</v>
      </c>
      <c r="B15" s="787">
        <v>50000</v>
      </c>
      <c r="C15" s="1033" t="s">
        <v>426</v>
      </c>
      <c r="D15" s="787" t="s">
        <v>1014</v>
      </c>
      <c r="E15" s="1159" t="s">
        <v>381</v>
      </c>
      <c r="F15" s="1159" t="s">
        <v>381</v>
      </c>
      <c r="G15" s="868">
        <v>50000</v>
      </c>
    </row>
    <row customFormat="1" customHeight="1" ht="11.25" r="16" s="278" spans="1:7" x14ac:dyDescent="0.2">
      <c r="A16" s="279" t="s">
        <v>1245</v>
      </c>
      <c r="B16" s="787">
        <v>1900</v>
      </c>
      <c r="C16" s="1033" t="s">
        <v>1463</v>
      </c>
      <c r="D16" s="787">
        <v>1900</v>
      </c>
      <c r="E16" s="1159" t="s">
        <v>381</v>
      </c>
      <c r="F16" s="1159" t="s">
        <v>381</v>
      </c>
      <c r="G16" s="868">
        <v>50000</v>
      </c>
    </row>
    <row customFormat="1" customHeight="1" ht="11.25" r="17" s="278" spans="1:7" x14ac:dyDescent="0.2">
      <c r="A17" s="279" t="s">
        <v>733</v>
      </c>
      <c r="B17" s="787">
        <v>170</v>
      </c>
      <c r="C17" s="1033" t="s">
        <v>1462</v>
      </c>
      <c r="D17" s="787">
        <v>895000</v>
      </c>
      <c r="E17" s="1159">
        <v>170</v>
      </c>
      <c r="F17" s="1159" t="s">
        <v>301</v>
      </c>
      <c r="G17" s="868">
        <v>50000</v>
      </c>
    </row>
    <row customFormat="1" customHeight="1" ht="11.25" r="18" s="278" spans="1:7" x14ac:dyDescent="0.2">
      <c r="A18" s="279" t="s">
        <v>734</v>
      </c>
      <c r="B18" s="787">
        <v>4.7</v>
      </c>
      <c r="C18" s="1033" t="s">
        <v>1463</v>
      </c>
      <c r="D18" s="787">
        <v>4.7</v>
      </c>
      <c r="E18" s="1159" t="s">
        <v>381</v>
      </c>
      <c r="F18" s="1159" t="s">
        <v>381</v>
      </c>
      <c r="G18" s="868">
        <v>50000</v>
      </c>
    </row>
    <row customFormat="1" customHeight="1" ht="11.25" r="19" s="278" spans="1:7" x14ac:dyDescent="0.2">
      <c r="A19" s="279" t="s">
        <v>735</v>
      </c>
      <c r="B19" s="787">
        <v>0.8</v>
      </c>
      <c r="C19" s="1033" t="s">
        <v>1463</v>
      </c>
      <c r="D19" s="787">
        <v>0.8</v>
      </c>
      <c r="E19" s="1159" t="s">
        <v>381</v>
      </c>
      <c r="F19" s="1159" t="s">
        <v>381</v>
      </c>
      <c r="G19" s="868">
        <v>50000</v>
      </c>
    </row>
    <row customFormat="1" customHeight="1" ht="11.25" r="20" s="278" spans="1:7" x14ac:dyDescent="0.2">
      <c r="A20" s="279" t="s">
        <v>736</v>
      </c>
      <c r="B20" s="787">
        <v>0.75</v>
      </c>
      <c r="C20" s="1033" t="s">
        <v>1463</v>
      </c>
      <c r="D20" s="787">
        <v>0.75</v>
      </c>
      <c r="E20" s="1159" t="s">
        <v>381</v>
      </c>
      <c r="F20" s="1159" t="s">
        <v>381</v>
      </c>
      <c r="G20" s="868">
        <v>50000</v>
      </c>
    </row>
    <row customFormat="1" customHeight="1" ht="11.25" r="21" s="278" spans="1:7" x14ac:dyDescent="0.2">
      <c r="A21" s="279" t="s">
        <v>737</v>
      </c>
      <c r="B21" s="787">
        <v>0.12999999999999998</v>
      </c>
      <c r="C21" s="1033" t="s">
        <v>1463</v>
      </c>
      <c r="D21" s="787">
        <v>0.12999999999999998</v>
      </c>
      <c r="E21" s="1159" t="s">
        <v>381</v>
      </c>
      <c r="F21" s="1159" t="s">
        <v>381</v>
      </c>
      <c r="G21" s="868">
        <v>50000</v>
      </c>
    </row>
    <row customFormat="1" customHeight="1" ht="11.25" r="22" s="278" spans="1:7" x14ac:dyDescent="0.2">
      <c r="A22" s="279" t="s">
        <v>738</v>
      </c>
      <c r="B22" s="787">
        <v>0.4</v>
      </c>
      <c r="C22" s="1033" t="s">
        <v>1463</v>
      </c>
      <c r="D22" s="787">
        <v>0.4</v>
      </c>
      <c r="E22" s="1159" t="s">
        <v>381</v>
      </c>
      <c r="F22" s="1159" t="s">
        <v>381</v>
      </c>
      <c r="G22" s="868">
        <v>50000</v>
      </c>
    </row>
    <row customFormat="1" customHeight="1" ht="11.25" r="23" s="278" spans="1:7" x14ac:dyDescent="0.2">
      <c r="A23" s="279" t="s">
        <v>136</v>
      </c>
      <c r="B23" s="787">
        <v>50000</v>
      </c>
      <c r="C23" s="1033" t="s">
        <v>426</v>
      </c>
      <c r="D23" s="787" t="s">
        <v>1014</v>
      </c>
      <c r="E23" s="1159" t="s">
        <v>381</v>
      </c>
      <c r="F23" s="1159" t="s">
        <v>381</v>
      </c>
      <c r="G23" s="868">
        <v>50000</v>
      </c>
    </row>
    <row customFormat="1" customHeight="1" ht="11.25" r="24" s="278" spans="1:7" x14ac:dyDescent="0.2">
      <c r="A24" s="279" t="s">
        <v>243</v>
      </c>
      <c r="B24" s="787">
        <v>0.5</v>
      </c>
      <c r="C24" s="1033" t="s">
        <v>1462</v>
      </c>
      <c r="D24" s="787">
        <v>3740</v>
      </c>
      <c r="E24" s="1159">
        <v>0.5</v>
      </c>
      <c r="F24" s="1159" t="s">
        <v>301</v>
      </c>
      <c r="G24" s="868">
        <v>50000</v>
      </c>
    </row>
    <row customFormat="1" customHeight="1" ht="11.25" r="25" s="278" spans="1:7" x14ac:dyDescent="0.2">
      <c r="A25" s="279" t="s">
        <v>137</v>
      </c>
      <c r="B25" s="787">
        <v>360</v>
      </c>
      <c r="C25" s="1033" t="s">
        <v>1462</v>
      </c>
      <c r="D25" s="787">
        <v>8600000</v>
      </c>
      <c r="E25" s="1159">
        <v>360</v>
      </c>
      <c r="F25" s="1159" t="s">
        <v>301</v>
      </c>
      <c r="G25" s="868">
        <v>50000</v>
      </c>
    </row>
    <row customFormat="1" customHeight="1" ht="11.25" r="26" s="278" spans="1:7" x14ac:dyDescent="0.2">
      <c r="A26" s="789" t="s">
        <v>1177</v>
      </c>
      <c r="B26" s="787">
        <v>320</v>
      </c>
      <c r="C26" s="1033" t="s">
        <v>1462</v>
      </c>
      <c r="D26" s="787">
        <v>850000</v>
      </c>
      <c r="E26" s="1159">
        <v>320</v>
      </c>
      <c r="F26" s="1159" t="s">
        <v>427</v>
      </c>
      <c r="G26" s="868">
        <v>50000</v>
      </c>
    </row>
    <row customFormat="1" customHeight="1" ht="11.25" r="27" s="278" spans="1:7" x14ac:dyDescent="0.2">
      <c r="A27" s="279" t="s">
        <v>138</v>
      </c>
      <c r="B27" s="787">
        <v>135</v>
      </c>
      <c r="C27" s="1033" t="s">
        <v>1463</v>
      </c>
      <c r="D27" s="787">
        <v>135</v>
      </c>
      <c r="E27" s="1159" t="s">
        <v>381</v>
      </c>
      <c r="F27" s="1159" t="s">
        <v>381</v>
      </c>
      <c r="G27" s="868">
        <v>50000</v>
      </c>
    </row>
    <row customFormat="1" customHeight="1" ht="11.25" r="28" s="278" spans="1:7" x14ac:dyDescent="0.2">
      <c r="A28" s="279" t="s">
        <v>139</v>
      </c>
      <c r="B28" s="787">
        <v>50000</v>
      </c>
      <c r="C28" s="1033" t="s">
        <v>426</v>
      </c>
      <c r="D28" s="787" t="s">
        <v>1014</v>
      </c>
      <c r="E28" s="1159" t="s">
        <v>381</v>
      </c>
      <c r="F28" s="1159" t="s">
        <v>381</v>
      </c>
      <c r="G28" s="868">
        <v>50000</v>
      </c>
    </row>
    <row customFormat="1" customHeight="1" ht="11.25" r="29" s="278" spans="1:7" x14ac:dyDescent="0.2">
      <c r="A29" s="279" t="s">
        <v>140</v>
      </c>
      <c r="B29" s="787">
        <v>50000</v>
      </c>
      <c r="C29" s="1033" t="s">
        <v>426</v>
      </c>
      <c r="D29" s="787">
        <v>1516000</v>
      </c>
      <c r="E29" s="1159" t="s">
        <v>381</v>
      </c>
      <c r="F29" s="1159" t="s">
        <v>381</v>
      </c>
      <c r="G29" s="868">
        <v>50000</v>
      </c>
    </row>
    <row customFormat="1" customHeight="1" ht="11.25" r="30" s="278" spans="1:7" x14ac:dyDescent="0.2">
      <c r="A30" s="279" t="s">
        <v>141</v>
      </c>
      <c r="B30" s="787">
        <v>510</v>
      </c>
      <c r="C30" s="1033" t="s">
        <v>1462</v>
      </c>
      <c r="D30" s="787">
        <v>1550000</v>
      </c>
      <c r="E30" s="1159">
        <v>510</v>
      </c>
      <c r="F30" s="1159" t="s">
        <v>301</v>
      </c>
      <c r="G30" s="868">
        <v>50000</v>
      </c>
    </row>
    <row customFormat="1" customHeight="1" ht="11.25" r="31" s="278" spans="1:7" x14ac:dyDescent="0.2">
      <c r="A31" s="279" t="s">
        <v>142</v>
      </c>
      <c r="B31" s="787">
        <v>50000</v>
      </c>
      <c r="C31" s="1033" t="s">
        <v>426</v>
      </c>
      <c r="D31" s="787">
        <v>7600000</v>
      </c>
      <c r="E31" s="1159" t="s">
        <v>381</v>
      </c>
      <c r="F31" s="1159" t="s">
        <v>381</v>
      </c>
      <c r="G31" s="868">
        <v>50000</v>
      </c>
    </row>
    <row customFormat="1" customHeight="1" ht="11.25" r="32" s="278" spans="1:7" x14ac:dyDescent="0.2">
      <c r="A32" s="279" t="s">
        <v>143</v>
      </c>
      <c r="B32" s="787">
        <v>50000</v>
      </c>
      <c r="C32" s="1033" t="s">
        <v>426</v>
      </c>
      <c r="D32" s="787" t="s">
        <v>1014</v>
      </c>
      <c r="E32" s="1159" t="s">
        <v>381</v>
      </c>
      <c r="F32" s="1159" t="s">
        <v>381</v>
      </c>
      <c r="G32" s="868">
        <v>50000</v>
      </c>
    </row>
    <row customFormat="1" customHeight="1" ht="11.25" r="33" s="278" spans="1:7" x14ac:dyDescent="0.2">
      <c r="A33" s="279" t="s">
        <v>144</v>
      </c>
      <c r="B33" s="787">
        <v>520</v>
      </c>
      <c r="C33" s="1033" t="s">
        <v>1462</v>
      </c>
      <c r="D33" s="787">
        <v>396500</v>
      </c>
      <c r="E33" s="1159">
        <v>520</v>
      </c>
      <c r="F33" s="1159" t="s">
        <v>301</v>
      </c>
      <c r="G33" s="868">
        <v>50000</v>
      </c>
    </row>
    <row customFormat="1" customHeight="1" ht="11.25" r="34" s="278" spans="1:7" x14ac:dyDescent="0.2">
      <c r="A34" s="279" t="s">
        <v>655</v>
      </c>
      <c r="B34" s="787">
        <v>2.5</v>
      </c>
      <c r="C34" s="1033" t="s">
        <v>1462</v>
      </c>
      <c r="D34" s="787">
        <v>28</v>
      </c>
      <c r="E34" s="1159">
        <v>2.5</v>
      </c>
      <c r="F34" s="1159" t="s">
        <v>427</v>
      </c>
      <c r="G34" s="868">
        <v>50000</v>
      </c>
    </row>
    <row customFormat="1" customHeight="1" ht="11.25" r="35" s="278" spans="1:7" x14ac:dyDescent="0.2">
      <c r="A35" s="279" t="s">
        <v>145</v>
      </c>
      <c r="B35" s="787">
        <v>50000</v>
      </c>
      <c r="C35" s="1033" t="s">
        <v>426</v>
      </c>
      <c r="D35" s="787">
        <v>1950000</v>
      </c>
      <c r="E35" s="1159" t="s">
        <v>381</v>
      </c>
      <c r="F35" s="1159" t="s">
        <v>381</v>
      </c>
      <c r="G35" s="868">
        <v>50000</v>
      </c>
    </row>
    <row customFormat="1" customHeight="1" ht="11.25" r="36" s="278" spans="1:7" x14ac:dyDescent="0.2">
      <c r="A36" s="279" t="s">
        <v>146</v>
      </c>
      <c r="B36" s="787">
        <v>50</v>
      </c>
      <c r="C36" s="1033" t="s">
        <v>1462</v>
      </c>
      <c r="D36" s="787">
        <v>249000</v>
      </c>
      <c r="E36" s="1159">
        <v>50</v>
      </c>
      <c r="F36" s="1159" t="s">
        <v>301</v>
      </c>
      <c r="G36" s="868">
        <v>50000</v>
      </c>
    </row>
    <row customFormat="1" customHeight="1" ht="11.25" r="37" s="278" spans="1:7" x14ac:dyDescent="0.2">
      <c r="A37" s="279" t="s">
        <v>829</v>
      </c>
      <c r="B37" s="787">
        <v>16</v>
      </c>
      <c r="C37" s="1033" t="s">
        <v>1462</v>
      </c>
      <c r="D37" s="787">
        <v>3355000</v>
      </c>
      <c r="E37" s="1159">
        <v>16</v>
      </c>
      <c r="F37" s="1159" t="s">
        <v>301</v>
      </c>
      <c r="G37" s="868">
        <v>50000</v>
      </c>
    </row>
    <row customHeight="1" ht="11.25" r="38" spans="1:7" x14ac:dyDescent="0.2">
      <c r="A38" s="307" t="s">
        <v>147</v>
      </c>
      <c r="B38" s="787">
        <v>2400</v>
      </c>
      <c r="C38" s="1033" t="s">
        <v>1462</v>
      </c>
      <c r="D38" s="787">
        <v>3975000</v>
      </c>
      <c r="E38" s="1159">
        <v>2400</v>
      </c>
      <c r="F38" s="1159" t="s">
        <v>301</v>
      </c>
      <c r="G38" s="1195">
        <v>50000</v>
      </c>
    </row>
    <row customHeight="1" ht="11.25" r="39" spans="1:7" x14ac:dyDescent="0.2">
      <c r="A39" s="279" t="s">
        <v>830</v>
      </c>
      <c r="B39" s="787">
        <v>50000</v>
      </c>
      <c r="C39" s="1033" t="s">
        <v>426</v>
      </c>
      <c r="D39" s="787">
        <v>2660000</v>
      </c>
      <c r="E39" s="654"/>
      <c r="F39" s="1159" t="s">
        <v>381</v>
      </c>
      <c r="G39" s="1195">
        <v>50000</v>
      </c>
    </row>
    <row customHeight="1" ht="11.25" r="40" spans="1:7" x14ac:dyDescent="0.2">
      <c r="A40" s="279" t="s">
        <v>148</v>
      </c>
      <c r="B40" s="787">
        <v>0.18</v>
      </c>
      <c r="C40" s="1033" t="s">
        <v>1462</v>
      </c>
      <c r="D40" s="787">
        <v>5650000</v>
      </c>
      <c r="E40" s="654">
        <v>0.18</v>
      </c>
      <c r="F40" s="1159" t="s">
        <v>427</v>
      </c>
      <c r="G40" s="1195">
        <v>50000</v>
      </c>
    </row>
    <row customHeight="1" ht="11.25" r="41" spans="1:7" x14ac:dyDescent="0.2">
      <c r="A41" s="279" t="s">
        <v>653</v>
      </c>
      <c r="B41" s="787">
        <v>50000</v>
      </c>
      <c r="C41" s="1033" t="s">
        <v>426</v>
      </c>
      <c r="D41" s="787" t="s">
        <v>1014</v>
      </c>
      <c r="E41" s="654" t="s">
        <v>381</v>
      </c>
      <c r="F41" s="1159" t="s">
        <v>381</v>
      </c>
      <c r="G41" s="1195">
        <v>50000</v>
      </c>
    </row>
    <row customHeight="1" ht="11.25" r="42" spans="1:7" x14ac:dyDescent="0.2">
      <c r="A42" s="279" t="s">
        <v>827</v>
      </c>
      <c r="B42" s="787">
        <v>50000</v>
      </c>
      <c r="C42" s="1033" t="s">
        <v>426</v>
      </c>
      <c r="D42" s="787" t="s">
        <v>1014</v>
      </c>
      <c r="E42" s="654" t="s">
        <v>381</v>
      </c>
      <c r="F42" s="1159" t="s">
        <v>381</v>
      </c>
      <c r="G42" s="1195">
        <v>50000</v>
      </c>
    </row>
    <row customHeight="1" ht="11.25" r="43" spans="1:7" x14ac:dyDescent="0.2">
      <c r="A43" s="279" t="s">
        <v>828</v>
      </c>
      <c r="B43" s="787">
        <v>50000</v>
      </c>
      <c r="C43" s="1033" t="s">
        <v>426</v>
      </c>
      <c r="D43" s="787">
        <v>845000000</v>
      </c>
      <c r="E43" s="654" t="s">
        <v>381</v>
      </c>
      <c r="F43" s="1159" t="s">
        <v>381</v>
      </c>
      <c r="G43" s="1195">
        <v>50000</v>
      </c>
    </row>
    <row customHeight="1" ht="11.25" r="44" spans="1:7" x14ac:dyDescent="0.2">
      <c r="A44" s="279" t="s">
        <v>149</v>
      </c>
      <c r="B44" s="787">
        <v>1</v>
      </c>
      <c r="C44" s="1033" t="s">
        <v>1463</v>
      </c>
      <c r="D44" s="787">
        <v>1</v>
      </c>
      <c r="E44" s="654" t="s">
        <v>381</v>
      </c>
      <c r="F44" s="1159" t="s">
        <v>381</v>
      </c>
      <c r="G44" s="1195">
        <v>50000</v>
      </c>
    </row>
    <row customHeight="1" ht="11.25" r="45" spans="1:7" x14ac:dyDescent="0.2">
      <c r="A45" s="279" t="s">
        <v>150</v>
      </c>
      <c r="B45" s="787">
        <v>50000</v>
      </c>
      <c r="C45" s="1033" t="s">
        <v>426</v>
      </c>
      <c r="D45" s="787" t="s">
        <v>1014</v>
      </c>
      <c r="E45" s="654" t="s">
        <v>381</v>
      </c>
      <c r="F45" s="1159" t="s">
        <v>381</v>
      </c>
      <c r="G45" s="1195">
        <v>50000</v>
      </c>
    </row>
    <row customHeight="1" ht="11.25" r="46" spans="1:7" x14ac:dyDescent="0.2">
      <c r="A46" s="279" t="s">
        <v>151</v>
      </c>
      <c r="B46" s="787">
        <v>1000</v>
      </c>
      <c r="C46" s="1033" t="s">
        <v>1462</v>
      </c>
      <c r="D46" s="787" t="s">
        <v>1014</v>
      </c>
      <c r="E46" s="654">
        <v>1000</v>
      </c>
      <c r="F46" s="1159" t="s">
        <v>302</v>
      </c>
      <c r="G46" s="1195">
        <v>50000</v>
      </c>
    </row>
    <row customHeight="1" ht="11.25" r="47" spans="1:7" x14ac:dyDescent="0.2">
      <c r="A47" s="279" t="s">
        <v>152</v>
      </c>
      <c r="B47" s="787">
        <v>170</v>
      </c>
      <c r="C47" s="1033" t="s">
        <v>1462</v>
      </c>
      <c r="D47" s="787">
        <v>47700000</v>
      </c>
      <c r="E47" s="654">
        <v>170</v>
      </c>
      <c r="F47" s="1159" t="s">
        <v>301</v>
      </c>
      <c r="G47" s="1195">
        <v>50000</v>
      </c>
    </row>
    <row customHeight="1" ht="11.25" r="48" spans="1:7" x14ac:dyDescent="0.2">
      <c r="A48" s="305" t="s">
        <v>105</v>
      </c>
      <c r="B48" s="787">
        <v>29850</v>
      </c>
      <c r="C48" s="1033" t="s">
        <v>1463</v>
      </c>
      <c r="D48" s="787">
        <v>29850</v>
      </c>
      <c r="E48" s="654" t="s">
        <v>381</v>
      </c>
      <c r="F48" s="1159" t="s">
        <v>381</v>
      </c>
      <c r="G48" s="1195">
        <v>50000</v>
      </c>
    </row>
    <row customHeight="1" ht="11.25" r="49" spans="1:7" x14ac:dyDescent="0.2">
      <c r="A49" s="279" t="s">
        <v>106</v>
      </c>
      <c r="B49" s="787">
        <v>50000</v>
      </c>
      <c r="C49" s="1033" t="s">
        <v>426</v>
      </c>
      <c r="D49" s="787">
        <v>251000000</v>
      </c>
      <c r="E49" s="654" t="s">
        <v>381</v>
      </c>
      <c r="F49" s="1159" t="s">
        <v>381</v>
      </c>
      <c r="G49" s="1195">
        <v>50000</v>
      </c>
    </row>
    <row customHeight="1" ht="11.25" r="50" spans="1:7" x14ac:dyDescent="0.2">
      <c r="A50" s="279" t="s">
        <v>153</v>
      </c>
      <c r="B50" s="787">
        <v>1.25</v>
      </c>
      <c r="C50" s="1033" t="s">
        <v>1463</v>
      </c>
      <c r="D50" s="787">
        <v>1.25</v>
      </c>
      <c r="E50" s="654" t="s">
        <v>381</v>
      </c>
      <c r="F50" s="1159" t="s">
        <v>381</v>
      </c>
      <c r="G50" s="1195">
        <v>50000</v>
      </c>
    </row>
    <row customHeight="1" ht="11.25" r="51" spans="1:7" x14ac:dyDescent="0.2">
      <c r="A51" s="279" t="s">
        <v>401</v>
      </c>
      <c r="B51" s="787">
        <v>10</v>
      </c>
      <c r="C51" s="1033" t="s">
        <v>1462</v>
      </c>
      <c r="D51" s="787">
        <v>615000</v>
      </c>
      <c r="E51" s="654">
        <v>10</v>
      </c>
      <c r="F51" s="1159" t="s">
        <v>301</v>
      </c>
      <c r="G51" s="1195">
        <v>50000</v>
      </c>
    </row>
    <row customHeight="1" ht="11.25" r="52" spans="1:7" x14ac:dyDescent="0.2">
      <c r="A52" s="279" t="s">
        <v>154</v>
      </c>
      <c r="B52" s="787">
        <v>50000</v>
      </c>
      <c r="C52" s="1033" t="s">
        <v>426</v>
      </c>
      <c r="D52" s="787">
        <v>1350000</v>
      </c>
      <c r="E52" s="654" t="s">
        <v>381</v>
      </c>
      <c r="F52" s="1159" t="s">
        <v>381</v>
      </c>
      <c r="G52" s="1195">
        <v>50000</v>
      </c>
    </row>
    <row customHeight="1" ht="11.25" r="53" spans="1:7" x14ac:dyDescent="0.2">
      <c r="A53" s="279" t="s">
        <v>528</v>
      </c>
      <c r="B53" s="787">
        <v>50000</v>
      </c>
      <c r="C53" s="1033" t="s">
        <v>426</v>
      </c>
      <c r="D53" s="787">
        <v>1955000</v>
      </c>
      <c r="E53" s="654" t="s">
        <v>381</v>
      </c>
      <c r="F53" s="1159" t="s">
        <v>381</v>
      </c>
      <c r="G53" s="1195">
        <v>50000</v>
      </c>
    </row>
    <row customHeight="1" ht="11.25" r="54" spans="1:7" x14ac:dyDescent="0.2">
      <c r="A54" s="279" t="s">
        <v>155</v>
      </c>
      <c r="B54" s="787">
        <v>10</v>
      </c>
      <c r="C54" s="1033" t="s">
        <v>1462</v>
      </c>
      <c r="D54" s="787">
        <v>78000</v>
      </c>
      <c r="E54" s="654">
        <v>10</v>
      </c>
      <c r="F54" s="1159" t="s">
        <v>303</v>
      </c>
      <c r="G54" s="1195">
        <v>50000</v>
      </c>
    </row>
    <row customHeight="1" ht="11.25" r="55" spans="1:7" x14ac:dyDescent="0.2">
      <c r="A55" s="279" t="s">
        <v>235</v>
      </c>
      <c r="B55" s="787">
        <v>50000</v>
      </c>
      <c r="C55" s="1033" t="s">
        <v>426</v>
      </c>
      <c r="D55" s="787">
        <v>78000</v>
      </c>
      <c r="E55" s="654" t="s">
        <v>381</v>
      </c>
      <c r="F55" s="1159" t="s">
        <v>381</v>
      </c>
      <c r="G55" s="1195">
        <v>50000</v>
      </c>
    </row>
    <row customHeight="1" ht="11.25" r="56" spans="1:7" x14ac:dyDescent="0.2">
      <c r="A56" s="279" t="s">
        <v>236</v>
      </c>
      <c r="B56" s="787">
        <v>5</v>
      </c>
      <c r="C56" s="1033" t="s">
        <v>1462</v>
      </c>
      <c r="D56" s="787">
        <v>40650</v>
      </c>
      <c r="E56" s="654">
        <v>5</v>
      </c>
      <c r="F56" s="1159" t="s">
        <v>303</v>
      </c>
      <c r="G56" s="1195">
        <v>50000</v>
      </c>
    </row>
    <row customHeight="1" ht="11.25" r="57" spans="1:7" x14ac:dyDescent="0.2">
      <c r="A57" s="279" t="s">
        <v>237</v>
      </c>
      <c r="B57" s="787">
        <v>1550</v>
      </c>
      <c r="C57" s="1033" t="s">
        <v>1463</v>
      </c>
      <c r="D57" s="787">
        <v>1550</v>
      </c>
      <c r="E57" s="654" t="s">
        <v>381</v>
      </c>
      <c r="F57" s="1159" t="s">
        <v>381</v>
      </c>
      <c r="G57" s="1195">
        <v>50000</v>
      </c>
    </row>
    <row customHeight="1" ht="11.25" r="58" spans="1:7" x14ac:dyDescent="0.2">
      <c r="A58" s="279" t="s">
        <v>375</v>
      </c>
      <c r="B58" s="787">
        <v>45</v>
      </c>
      <c r="C58" s="1033" t="s">
        <v>1463</v>
      </c>
      <c r="D58" s="787">
        <v>45</v>
      </c>
      <c r="E58" s="654" t="s">
        <v>381</v>
      </c>
      <c r="F58" s="1159" t="s">
        <v>381</v>
      </c>
      <c r="G58" s="1195">
        <v>50000</v>
      </c>
    </row>
    <row customHeight="1" ht="11.25" r="59" spans="1:7" x14ac:dyDescent="0.2">
      <c r="A59" s="279" t="s">
        <v>376</v>
      </c>
      <c r="B59" s="787">
        <v>20</v>
      </c>
      <c r="C59" s="1033" t="s">
        <v>1463</v>
      </c>
      <c r="D59" s="787">
        <v>20</v>
      </c>
      <c r="E59" s="654" t="s">
        <v>381</v>
      </c>
      <c r="F59" s="1159" t="s">
        <v>381</v>
      </c>
      <c r="G59" s="1195">
        <v>50000</v>
      </c>
    </row>
    <row customHeight="1" ht="11.25" r="60" spans="1:7" x14ac:dyDescent="0.2">
      <c r="A60" s="279" t="s">
        <v>377</v>
      </c>
      <c r="B60" s="787">
        <v>2.75</v>
      </c>
      <c r="C60" s="1033" t="s">
        <v>1463</v>
      </c>
      <c r="D60" s="787">
        <v>2.75</v>
      </c>
      <c r="E60" s="654">
        <v>350</v>
      </c>
      <c r="F60" s="1159" t="s">
        <v>427</v>
      </c>
      <c r="G60" s="1195">
        <v>50000</v>
      </c>
    </row>
    <row customHeight="1" ht="11.25" r="61" spans="1:7" x14ac:dyDescent="0.2">
      <c r="A61" s="279" t="s">
        <v>244</v>
      </c>
      <c r="B61" s="787">
        <v>50000</v>
      </c>
      <c r="C61" s="1033" t="s">
        <v>426</v>
      </c>
      <c r="D61" s="787">
        <v>2520000</v>
      </c>
      <c r="E61" s="654" t="s">
        <v>381</v>
      </c>
      <c r="F61" s="1159" t="s">
        <v>381</v>
      </c>
      <c r="G61" s="1195">
        <v>50000</v>
      </c>
    </row>
    <row customHeight="1" ht="11.25" r="62" spans="1:7" x14ac:dyDescent="0.2">
      <c r="A62" s="279" t="s">
        <v>245</v>
      </c>
      <c r="B62" s="787">
        <v>7000</v>
      </c>
      <c r="C62" s="1033" t="s">
        <v>1462</v>
      </c>
      <c r="D62" s="787">
        <v>4300000</v>
      </c>
      <c r="E62" s="654">
        <v>7000</v>
      </c>
      <c r="F62" s="1159" t="s">
        <v>301</v>
      </c>
      <c r="G62" s="1195">
        <v>50000</v>
      </c>
    </row>
    <row customHeight="1" ht="11.25" r="63" spans="1:7" x14ac:dyDescent="0.2">
      <c r="A63" s="279" t="s">
        <v>307</v>
      </c>
      <c r="B63" s="787">
        <v>1500</v>
      </c>
      <c r="C63" s="1033" t="s">
        <v>1462</v>
      </c>
      <c r="D63" s="787">
        <v>1210000</v>
      </c>
      <c r="E63" s="654">
        <v>1500</v>
      </c>
      <c r="F63" s="1159" t="s">
        <v>301</v>
      </c>
      <c r="G63" s="1195">
        <v>50000</v>
      </c>
    </row>
    <row customHeight="1" ht="11.25" r="64" spans="1:7" x14ac:dyDescent="0.2">
      <c r="A64" s="279" t="s">
        <v>308</v>
      </c>
      <c r="B64" s="787">
        <v>50000</v>
      </c>
      <c r="C64" s="1033" t="s">
        <v>426</v>
      </c>
      <c r="D64" s="787">
        <v>3205000</v>
      </c>
      <c r="E64" s="654" t="s">
        <v>381</v>
      </c>
      <c r="F64" s="1159" t="s">
        <v>381</v>
      </c>
      <c r="G64" s="1195">
        <v>50000</v>
      </c>
    </row>
    <row customHeight="1" ht="11.25" r="65" spans="1:7" x14ac:dyDescent="0.2">
      <c r="A65" s="279" t="s">
        <v>238</v>
      </c>
      <c r="B65" s="787">
        <v>260</v>
      </c>
      <c r="C65" s="1033" t="s">
        <v>1462</v>
      </c>
      <c r="D65" s="787">
        <v>2260000</v>
      </c>
      <c r="E65" s="654">
        <v>260</v>
      </c>
      <c r="F65" s="1159" t="s">
        <v>301</v>
      </c>
      <c r="G65" s="1195">
        <v>50000</v>
      </c>
    </row>
    <row customHeight="1" ht="11.25" r="66" spans="1:7" x14ac:dyDescent="0.2">
      <c r="A66" s="279" t="s">
        <v>1002</v>
      </c>
      <c r="B66" s="787">
        <v>0.3</v>
      </c>
      <c r="C66" s="1033" t="s">
        <v>1462</v>
      </c>
      <c r="D66" s="787">
        <v>2775000</v>
      </c>
      <c r="E66" s="654">
        <v>0.3</v>
      </c>
      <c r="F66" s="1159" t="s">
        <v>427</v>
      </c>
      <c r="G66" s="1195">
        <v>50000</v>
      </c>
    </row>
    <row customHeight="1" ht="11.25" r="67" spans="1:7" x14ac:dyDescent="0.2">
      <c r="A67" s="279" t="s">
        <v>107</v>
      </c>
      <c r="B67" s="787">
        <v>50000</v>
      </c>
      <c r="C67" s="1033" t="s">
        <v>426</v>
      </c>
      <c r="D67" s="787">
        <v>338500</v>
      </c>
      <c r="E67" s="654" t="s">
        <v>381</v>
      </c>
      <c r="F67" s="1159" t="s">
        <v>381</v>
      </c>
      <c r="G67" s="1195">
        <v>50000</v>
      </c>
    </row>
    <row customHeight="1" ht="11.25" r="68" spans="1:7" x14ac:dyDescent="0.2">
      <c r="A68" s="279" t="s">
        <v>1003</v>
      </c>
      <c r="B68" s="787">
        <v>10</v>
      </c>
      <c r="C68" s="1033" t="s">
        <v>1462</v>
      </c>
      <c r="D68" s="787">
        <v>1400000</v>
      </c>
      <c r="E68" s="654">
        <v>10</v>
      </c>
      <c r="F68" s="1159" t="s">
        <v>427</v>
      </c>
      <c r="G68" s="1195">
        <v>50000</v>
      </c>
    </row>
    <row customHeight="1" ht="11.25" r="69" spans="1:7" x14ac:dyDescent="0.2">
      <c r="A69" s="279" t="s">
        <v>309</v>
      </c>
      <c r="B69" s="787">
        <v>50000</v>
      </c>
      <c r="C69" s="1033" t="s">
        <v>426</v>
      </c>
      <c r="D69" s="787">
        <v>1400000</v>
      </c>
      <c r="E69" s="654" t="s">
        <v>381</v>
      </c>
      <c r="F69" s="1159" t="s">
        <v>381</v>
      </c>
      <c r="G69" s="1195">
        <v>50000</v>
      </c>
    </row>
    <row customHeight="1" ht="11.25" r="70" spans="1:7" x14ac:dyDescent="0.2">
      <c r="A70" s="279" t="s">
        <v>1004</v>
      </c>
      <c r="B70" s="787">
        <v>41</v>
      </c>
      <c r="C70" s="1033" t="s">
        <v>1462</v>
      </c>
      <c r="D70" s="787">
        <v>97.5</v>
      </c>
      <c r="E70" s="654">
        <v>41</v>
      </c>
      <c r="F70" s="1159" t="s">
        <v>427</v>
      </c>
      <c r="G70" s="1195">
        <v>50000</v>
      </c>
    </row>
    <row customHeight="1" ht="11.25" r="71" spans="1:7" x14ac:dyDescent="0.2">
      <c r="A71" s="279" t="s">
        <v>1005</v>
      </c>
      <c r="B71" s="787">
        <v>50000</v>
      </c>
      <c r="C71" s="1033" t="s">
        <v>426</v>
      </c>
      <c r="D71" s="787">
        <v>540000</v>
      </c>
      <c r="E71" s="654" t="s">
        <v>381</v>
      </c>
      <c r="F71" s="1159" t="s">
        <v>381</v>
      </c>
      <c r="G71" s="1195">
        <v>50000</v>
      </c>
    </row>
    <row customHeight="1" ht="11.25" r="72" spans="1:7" x14ac:dyDescent="0.2">
      <c r="A72" s="279" t="s">
        <v>1007</v>
      </c>
      <c r="B72" s="787">
        <v>400</v>
      </c>
      <c r="C72" s="1033" t="s">
        <v>1462</v>
      </c>
      <c r="D72" s="787">
        <v>3935000</v>
      </c>
      <c r="E72" s="654">
        <v>400</v>
      </c>
      <c r="F72" s="1159" t="s">
        <v>383</v>
      </c>
      <c r="G72" s="1195">
        <v>50000</v>
      </c>
    </row>
    <row customHeight="1" ht="11.25" r="73" spans="1:7" x14ac:dyDescent="0.2">
      <c r="A73" s="279" t="s">
        <v>1006</v>
      </c>
      <c r="B73" s="787">
        <v>50000</v>
      </c>
      <c r="C73" s="1033" t="s">
        <v>426</v>
      </c>
      <c r="D73" s="787">
        <v>2500000</v>
      </c>
      <c r="E73" s="654" t="s">
        <v>381</v>
      </c>
      <c r="F73" s="1159" t="s">
        <v>381</v>
      </c>
      <c r="G73" s="1195">
        <v>50000</v>
      </c>
    </row>
    <row customHeight="1" ht="11.25" r="74" spans="1:7" x14ac:dyDescent="0.2">
      <c r="A74" s="305" t="s">
        <v>108</v>
      </c>
      <c r="B74" s="787">
        <v>50000</v>
      </c>
      <c r="C74" s="1033" t="s">
        <v>426</v>
      </c>
      <c r="D74" s="787">
        <v>266500</v>
      </c>
      <c r="E74" s="654" t="s">
        <v>381</v>
      </c>
      <c r="F74" s="1159" t="s">
        <v>381</v>
      </c>
      <c r="G74" s="1195">
        <v>50000</v>
      </c>
    </row>
    <row customHeight="1" ht="11.25" r="75" spans="1:7" x14ac:dyDescent="0.2">
      <c r="A75" s="279" t="s">
        <v>310</v>
      </c>
      <c r="B75" s="787">
        <v>50000</v>
      </c>
      <c r="C75" s="1033" t="s">
        <v>426</v>
      </c>
      <c r="D75" s="787">
        <v>1395000</v>
      </c>
      <c r="E75" s="654" t="s">
        <v>381</v>
      </c>
      <c r="F75" s="1159" t="s">
        <v>381</v>
      </c>
      <c r="G75" s="1195">
        <v>50000</v>
      </c>
    </row>
    <row customHeight="1" ht="11.25" r="76" spans="1:7" x14ac:dyDescent="0.2">
      <c r="A76" s="305" t="s">
        <v>109</v>
      </c>
      <c r="B76" s="787">
        <v>50000</v>
      </c>
      <c r="C76" s="1033" t="s">
        <v>426</v>
      </c>
      <c r="D76" s="787">
        <v>100000</v>
      </c>
      <c r="E76" s="654" t="s">
        <v>381</v>
      </c>
      <c r="F76" s="1159" t="s">
        <v>381</v>
      </c>
      <c r="G76" s="1195">
        <v>50000</v>
      </c>
    </row>
    <row customHeight="1" ht="11.25" r="77" spans="1:7" x14ac:dyDescent="0.2">
      <c r="A77" s="305" t="s">
        <v>110</v>
      </c>
      <c r="B77" s="787">
        <v>50000</v>
      </c>
      <c r="C77" s="1033" t="s">
        <v>426</v>
      </c>
      <c r="D77" s="787">
        <v>91000</v>
      </c>
      <c r="E77" s="654" t="s">
        <v>381</v>
      </c>
      <c r="F77" s="1159" t="s">
        <v>381</v>
      </c>
      <c r="G77" s="1195">
        <v>50000</v>
      </c>
    </row>
    <row customHeight="1" ht="11.25" r="78" spans="1:7" x14ac:dyDescent="0.2">
      <c r="A78" s="279" t="s">
        <v>402</v>
      </c>
      <c r="B78" s="787">
        <v>50000</v>
      </c>
      <c r="C78" s="1033" t="s">
        <v>426</v>
      </c>
      <c r="D78" s="787">
        <v>500000000</v>
      </c>
      <c r="E78" s="654">
        <v>230000</v>
      </c>
      <c r="F78" s="1159" t="s">
        <v>301</v>
      </c>
      <c r="G78" s="1195">
        <v>50000</v>
      </c>
    </row>
    <row customHeight="1" ht="11.25" r="79" spans="1:7" x14ac:dyDescent="0.2">
      <c r="A79" s="279" t="s">
        <v>635</v>
      </c>
      <c r="B79" s="787">
        <v>0.1</v>
      </c>
      <c r="C79" s="1033" t="s">
        <v>1463</v>
      </c>
      <c r="D79" s="787">
        <v>0.1</v>
      </c>
      <c r="E79" s="654" t="s">
        <v>381</v>
      </c>
      <c r="F79" s="1159" t="s">
        <v>381</v>
      </c>
      <c r="G79" s="1195">
        <v>50000</v>
      </c>
    </row>
    <row customHeight="1" ht="11.25" r="80" spans="1:7" x14ac:dyDescent="0.2">
      <c r="A80" s="279" t="s">
        <v>111</v>
      </c>
      <c r="B80" s="787">
        <v>21000</v>
      </c>
      <c r="C80" s="1033" t="s">
        <v>1463</v>
      </c>
      <c r="D80" s="787">
        <v>21000</v>
      </c>
      <c r="E80" s="654" t="s">
        <v>381</v>
      </c>
      <c r="F80" s="1159" t="s">
        <v>381</v>
      </c>
      <c r="G80" s="1195">
        <v>50000</v>
      </c>
    </row>
    <row customHeight="1" ht="11.25" r="81" spans="1:7" x14ac:dyDescent="0.2">
      <c r="A81" s="279" t="s">
        <v>384</v>
      </c>
      <c r="B81" s="787">
        <v>162.5</v>
      </c>
      <c r="C81" s="1033" t="s">
        <v>1463</v>
      </c>
      <c r="D81" s="787">
        <v>162.5</v>
      </c>
      <c r="E81" s="654" t="s">
        <v>381</v>
      </c>
      <c r="F81" s="1159" t="s">
        <v>381</v>
      </c>
      <c r="G81" s="1195">
        <v>50000</v>
      </c>
    </row>
    <row customHeight="1" ht="11.25" r="82" spans="1:7" x14ac:dyDescent="0.2">
      <c r="A82" s="279" t="s">
        <v>350</v>
      </c>
      <c r="B82" s="787">
        <v>41</v>
      </c>
      <c r="C82" s="1033" t="s">
        <v>1462</v>
      </c>
      <c r="D82" s="787">
        <v>125</v>
      </c>
      <c r="E82" s="654">
        <v>41</v>
      </c>
      <c r="F82" s="1159" t="s">
        <v>427</v>
      </c>
      <c r="G82" s="1195">
        <v>50000</v>
      </c>
    </row>
    <row customHeight="1" ht="11.25" r="83" spans="1:7" x14ac:dyDescent="0.2">
      <c r="A83" s="279" t="s">
        <v>36</v>
      </c>
      <c r="B83" s="787">
        <v>50000</v>
      </c>
      <c r="C83" s="1033" t="s">
        <v>426</v>
      </c>
      <c r="D83" s="787">
        <v>500000000</v>
      </c>
      <c r="E83" s="654">
        <v>760000</v>
      </c>
      <c r="F83" s="1159" t="s">
        <v>301</v>
      </c>
      <c r="G83" s="1195">
        <v>50000</v>
      </c>
    </row>
    <row customHeight="1" ht="11.25" r="84" spans="1:7" x14ac:dyDescent="0.2">
      <c r="A84" s="279" t="s">
        <v>351</v>
      </c>
      <c r="B84" s="787">
        <v>30</v>
      </c>
      <c r="C84" s="1033" t="s">
        <v>1462</v>
      </c>
      <c r="D84" s="787">
        <v>84500</v>
      </c>
      <c r="E84" s="654">
        <v>30</v>
      </c>
      <c r="F84" s="1159" t="s">
        <v>303</v>
      </c>
      <c r="G84" s="1195">
        <v>50000</v>
      </c>
    </row>
    <row customHeight="1" ht="11.25" r="85" spans="1:7" x14ac:dyDescent="0.2">
      <c r="A85" s="279" t="s">
        <v>352</v>
      </c>
      <c r="B85" s="787">
        <v>130</v>
      </c>
      <c r="C85" s="1033" t="s">
        <v>1463</v>
      </c>
      <c r="D85" s="787">
        <v>130</v>
      </c>
      <c r="E85" s="654" t="s">
        <v>381</v>
      </c>
      <c r="F85" s="1159" t="s">
        <v>381</v>
      </c>
      <c r="G85" s="1195">
        <v>50000</v>
      </c>
    </row>
    <row customHeight="1" ht="11.25" r="86" spans="1:7" x14ac:dyDescent="0.2">
      <c r="A86" s="279" t="s">
        <v>353</v>
      </c>
      <c r="B86" s="787">
        <v>845</v>
      </c>
      <c r="C86" s="1033" t="s">
        <v>1463</v>
      </c>
      <c r="D86" s="787">
        <v>845</v>
      </c>
      <c r="E86" s="654" t="s">
        <v>381</v>
      </c>
      <c r="F86" s="1159" t="s">
        <v>381</v>
      </c>
      <c r="G86" s="1195">
        <v>50000</v>
      </c>
    </row>
    <row customHeight="1" ht="11.25" r="87" spans="1:7" x14ac:dyDescent="0.2">
      <c r="A87" s="279" t="s">
        <v>112</v>
      </c>
      <c r="B87" s="787">
        <v>50000</v>
      </c>
      <c r="C87" s="1033" t="s">
        <v>426</v>
      </c>
      <c r="D87" s="787">
        <v>5250000</v>
      </c>
      <c r="E87" s="654" t="s">
        <v>381</v>
      </c>
      <c r="F87" s="1159" t="s">
        <v>381</v>
      </c>
      <c r="G87" s="1195">
        <v>50000</v>
      </c>
    </row>
    <row customHeight="1" ht="11.25" r="88" spans="1:7" x14ac:dyDescent="0.2">
      <c r="A88" s="279" t="s">
        <v>354</v>
      </c>
      <c r="B88" s="787">
        <v>20</v>
      </c>
      <c r="C88" s="1033" t="s">
        <v>1462</v>
      </c>
      <c r="D88" s="787">
        <v>90</v>
      </c>
      <c r="E88" s="654">
        <v>20</v>
      </c>
      <c r="F88" s="1159" t="s">
        <v>427</v>
      </c>
      <c r="G88" s="1195">
        <v>50000</v>
      </c>
    </row>
    <row customHeight="1" ht="11.25" r="89" spans="1:7" x14ac:dyDescent="0.2">
      <c r="A89" s="279" t="s">
        <v>355</v>
      </c>
      <c r="B89" s="787">
        <v>100</v>
      </c>
      <c r="C89" s="1033" t="s">
        <v>1463</v>
      </c>
      <c r="D89" s="787">
        <v>100</v>
      </c>
      <c r="E89" s="654" t="s">
        <v>381</v>
      </c>
      <c r="F89" s="1159" t="s">
        <v>381</v>
      </c>
      <c r="G89" s="1195">
        <v>50000</v>
      </c>
    </row>
    <row customHeight="1" ht="11.25" r="90" spans="1:7" x14ac:dyDescent="0.2">
      <c r="A90" s="279" t="s">
        <v>385</v>
      </c>
      <c r="B90" s="787">
        <v>3.1</v>
      </c>
      <c r="C90" s="1033" t="s">
        <v>1463</v>
      </c>
      <c r="D90" s="787">
        <v>3.1</v>
      </c>
      <c r="E90" s="654">
        <v>3000</v>
      </c>
      <c r="F90" s="1159" t="s">
        <v>427</v>
      </c>
      <c r="G90" s="1195">
        <v>50000</v>
      </c>
    </row>
    <row customHeight="1" ht="11.25" r="91" spans="1:7" x14ac:dyDescent="0.2">
      <c r="A91" s="279" t="s">
        <v>356</v>
      </c>
      <c r="B91" s="787">
        <v>6</v>
      </c>
      <c r="C91" s="1033" t="s">
        <v>1462</v>
      </c>
      <c r="D91" s="787">
        <v>1600</v>
      </c>
      <c r="E91" s="654">
        <v>6</v>
      </c>
      <c r="F91" s="1159" t="s">
        <v>427</v>
      </c>
      <c r="G91" s="1195">
        <v>50000</v>
      </c>
    </row>
    <row customHeight="1" ht="11.25" r="92" spans="1:7" x14ac:dyDescent="0.2">
      <c r="A92" s="279" t="s">
        <v>378</v>
      </c>
      <c r="B92" s="787">
        <v>3650</v>
      </c>
      <c r="C92" s="1033" t="s">
        <v>1463</v>
      </c>
      <c r="D92" s="787">
        <v>3650</v>
      </c>
      <c r="E92" s="654">
        <v>12000</v>
      </c>
      <c r="F92" s="1159" t="s">
        <v>427</v>
      </c>
      <c r="G92" s="1195">
        <v>50000</v>
      </c>
    </row>
    <row customHeight="1" ht="11.25" r="93" spans="1:7" x14ac:dyDescent="0.2">
      <c r="A93" s="279" t="s">
        <v>357</v>
      </c>
      <c r="B93" s="787">
        <v>10</v>
      </c>
      <c r="C93" s="1033" t="s">
        <v>1462</v>
      </c>
      <c r="D93" s="787">
        <v>25000</v>
      </c>
      <c r="E93" s="654">
        <v>10</v>
      </c>
      <c r="F93" s="1159" t="s">
        <v>301</v>
      </c>
      <c r="G93" s="1195">
        <v>50000</v>
      </c>
    </row>
    <row customHeight="1" ht="11.25" r="94" spans="1:7" x14ac:dyDescent="0.2">
      <c r="A94" s="279" t="s">
        <v>113</v>
      </c>
      <c r="B94" s="787">
        <v>50000</v>
      </c>
      <c r="C94" s="1033" t="s">
        <v>426</v>
      </c>
      <c r="D94" s="787">
        <v>16500000</v>
      </c>
      <c r="E94" s="654" t="s">
        <v>381</v>
      </c>
      <c r="F94" s="1159" t="s">
        <v>381</v>
      </c>
      <c r="G94" s="1195">
        <v>50000</v>
      </c>
    </row>
    <row customHeight="1" ht="11.25" r="95" spans="1:7" x14ac:dyDescent="0.2">
      <c r="A95" s="279" t="s">
        <v>358</v>
      </c>
      <c r="B95" s="787">
        <v>9.5000000000000001E-2</v>
      </c>
      <c r="C95" s="1033" t="s">
        <v>1463</v>
      </c>
      <c r="D95" s="787">
        <v>9.5000000000000001E-2</v>
      </c>
      <c r="E95" s="654" t="s">
        <v>381</v>
      </c>
      <c r="F95" s="1159" t="s">
        <v>381</v>
      </c>
      <c r="G95" s="1195">
        <v>50000</v>
      </c>
    </row>
    <row customHeight="1" ht="11.25" r="96" spans="1:7" x14ac:dyDescent="0.2">
      <c r="A96" s="279" t="s">
        <v>114</v>
      </c>
      <c r="B96" s="787">
        <v>50000</v>
      </c>
      <c r="C96" s="1033" t="s">
        <v>426</v>
      </c>
      <c r="D96" s="787">
        <v>6000000</v>
      </c>
      <c r="E96" s="654" t="s">
        <v>381</v>
      </c>
      <c r="F96" s="1159" t="s">
        <v>381</v>
      </c>
      <c r="G96" s="1195">
        <v>50000</v>
      </c>
    </row>
    <row customHeight="1" ht="11.25" r="97" spans="1:7" x14ac:dyDescent="0.2">
      <c r="A97" s="279" t="s">
        <v>359</v>
      </c>
      <c r="B97" s="787">
        <v>50000</v>
      </c>
      <c r="C97" s="1033" t="s">
        <v>426</v>
      </c>
      <c r="D97" s="787" t="s">
        <v>1014</v>
      </c>
      <c r="E97" s="654" t="s">
        <v>381</v>
      </c>
      <c r="F97" s="1159" t="s">
        <v>381</v>
      </c>
      <c r="G97" s="1195">
        <v>50000</v>
      </c>
    </row>
    <row customHeight="1" ht="11.25" r="98" spans="1:7" x14ac:dyDescent="0.2">
      <c r="A98" s="279" t="s">
        <v>360</v>
      </c>
      <c r="B98" s="787">
        <v>50000</v>
      </c>
      <c r="C98" s="1033" t="s">
        <v>426</v>
      </c>
      <c r="D98" s="787" t="s">
        <v>1014</v>
      </c>
      <c r="E98" s="654" t="s">
        <v>381</v>
      </c>
      <c r="F98" s="1159" t="s">
        <v>381</v>
      </c>
      <c r="G98" s="1195">
        <v>50000</v>
      </c>
    </row>
    <row customHeight="1" ht="11.25" r="99" spans="1:7" x14ac:dyDescent="0.2">
      <c r="A99" s="279" t="s">
        <v>361</v>
      </c>
      <c r="B99" s="787">
        <v>50</v>
      </c>
      <c r="C99" s="1033" t="s">
        <v>1463</v>
      </c>
      <c r="D99" s="787">
        <v>50</v>
      </c>
      <c r="E99" s="654">
        <v>4700</v>
      </c>
      <c r="F99" s="1159" t="s">
        <v>301</v>
      </c>
      <c r="G99" s="1195">
        <v>50000</v>
      </c>
    </row>
    <row customHeight="1" ht="11.25" r="100" spans="1:7" x14ac:dyDescent="0.2">
      <c r="A100" s="279" t="s">
        <v>363</v>
      </c>
      <c r="B100" s="787">
        <v>8400</v>
      </c>
      <c r="C100" s="1033" t="s">
        <v>1462</v>
      </c>
      <c r="D100" s="787">
        <v>111500000</v>
      </c>
      <c r="E100" s="654">
        <v>8400</v>
      </c>
      <c r="F100" s="1159" t="s">
        <v>301</v>
      </c>
      <c r="G100" s="1195">
        <v>50000</v>
      </c>
    </row>
    <row customHeight="1" ht="11.25" r="101" spans="1:7" x14ac:dyDescent="0.2">
      <c r="A101" s="279" t="s">
        <v>364</v>
      </c>
      <c r="B101" s="787">
        <v>1300</v>
      </c>
      <c r="C101" s="1033" t="s">
        <v>1462</v>
      </c>
      <c r="D101" s="787">
        <v>9500000</v>
      </c>
      <c r="E101" s="654">
        <v>1300</v>
      </c>
      <c r="F101" s="1159" t="s">
        <v>301</v>
      </c>
      <c r="G101" s="1195">
        <v>50000</v>
      </c>
    </row>
    <row customHeight="1" ht="11.25" r="102" spans="1:7" x14ac:dyDescent="0.2">
      <c r="A102" s="279" t="s">
        <v>365</v>
      </c>
      <c r="B102" s="787">
        <v>50000</v>
      </c>
      <c r="C102" s="1033" t="s">
        <v>426</v>
      </c>
      <c r="D102" s="787" t="s">
        <v>1014</v>
      </c>
      <c r="E102" s="654" t="s">
        <v>381</v>
      </c>
      <c r="F102" s="1159" t="s">
        <v>381</v>
      </c>
      <c r="G102" s="1195">
        <v>50000</v>
      </c>
    </row>
    <row customHeight="1" ht="11.25" r="103" spans="1:7" x14ac:dyDescent="0.2">
      <c r="A103" s="279" t="s">
        <v>366</v>
      </c>
      <c r="B103" s="787">
        <v>5</v>
      </c>
      <c r="C103" s="1033" t="s">
        <v>1462</v>
      </c>
      <c r="D103" s="787">
        <v>25500000</v>
      </c>
      <c r="E103" s="654">
        <v>5</v>
      </c>
      <c r="F103" s="1159" t="s">
        <v>304</v>
      </c>
      <c r="G103" s="1195">
        <v>50000</v>
      </c>
    </row>
    <row customHeight="1" ht="11.25" r="104" spans="1:7" x14ac:dyDescent="0.2">
      <c r="A104" s="279" t="s">
        <v>362</v>
      </c>
      <c r="B104" s="787">
        <v>9100</v>
      </c>
      <c r="C104" s="1033" t="s">
        <v>1462</v>
      </c>
      <c r="D104" s="787">
        <v>6500000</v>
      </c>
      <c r="E104" s="654">
        <v>9100</v>
      </c>
      <c r="F104" s="1159" t="s">
        <v>427</v>
      </c>
      <c r="G104" s="1195">
        <v>50000</v>
      </c>
    </row>
    <row customHeight="1" ht="11.25" r="105" spans="1:7" x14ac:dyDescent="0.2">
      <c r="A105" s="279" t="s">
        <v>631</v>
      </c>
      <c r="B105" s="787">
        <v>10</v>
      </c>
      <c r="C105" s="1033" t="s">
        <v>1462</v>
      </c>
      <c r="D105" s="787">
        <v>12900</v>
      </c>
      <c r="E105" s="654">
        <v>10</v>
      </c>
      <c r="F105" s="1159" t="s">
        <v>427</v>
      </c>
      <c r="G105" s="1195">
        <v>50000</v>
      </c>
    </row>
    <row customHeight="1" ht="11.25" r="106" spans="1:7" x14ac:dyDescent="0.2">
      <c r="A106" s="279" t="s">
        <v>632</v>
      </c>
      <c r="B106" s="787">
        <v>10</v>
      </c>
      <c r="C106" s="1033" t="s">
        <v>1462</v>
      </c>
      <c r="D106" s="787">
        <v>12300</v>
      </c>
      <c r="E106" s="654">
        <v>10</v>
      </c>
      <c r="F106" s="1159" t="s">
        <v>427</v>
      </c>
      <c r="G106" s="1195">
        <v>50000</v>
      </c>
    </row>
    <row customHeight="1" ht="11.25" r="107" spans="1:7" x14ac:dyDescent="0.2">
      <c r="A107" s="279" t="s">
        <v>506</v>
      </c>
      <c r="B107" s="787">
        <v>50000</v>
      </c>
      <c r="C107" s="1033" t="s">
        <v>426</v>
      </c>
      <c r="D107" s="787" t="s">
        <v>1014</v>
      </c>
      <c r="E107" s="654" t="s">
        <v>381</v>
      </c>
      <c r="F107" s="1159" t="s">
        <v>381</v>
      </c>
      <c r="G107" s="1195">
        <v>50000</v>
      </c>
    </row>
    <row customHeight="1" ht="11.25" r="108" spans="1:7" x14ac:dyDescent="0.2">
      <c r="A108" s="279" t="s">
        <v>507</v>
      </c>
      <c r="B108" s="787">
        <v>21</v>
      </c>
      <c r="C108" s="1033" t="s">
        <v>1462</v>
      </c>
      <c r="D108" s="787">
        <v>15500</v>
      </c>
      <c r="E108" s="654">
        <v>21</v>
      </c>
      <c r="F108" s="1159" t="s">
        <v>301</v>
      </c>
      <c r="G108" s="1195">
        <v>50000</v>
      </c>
    </row>
    <row customHeight="1" ht="11.25" r="109" spans="1:7" x14ac:dyDescent="0.2">
      <c r="A109" s="279" t="s">
        <v>866</v>
      </c>
      <c r="B109" s="787">
        <v>50000</v>
      </c>
      <c r="C109" s="1033" t="s">
        <v>426</v>
      </c>
      <c r="D109" s="787" t="s">
        <v>1014</v>
      </c>
      <c r="E109" s="654" t="s">
        <v>381</v>
      </c>
      <c r="F109" s="1159" t="s">
        <v>381</v>
      </c>
      <c r="G109" s="1195">
        <v>50000</v>
      </c>
    </row>
    <row customHeight="1" ht="11.25" r="110" spans="1:7" x14ac:dyDescent="0.2">
      <c r="A110" s="305" t="s">
        <v>115</v>
      </c>
      <c r="B110" s="787">
        <v>50000</v>
      </c>
      <c r="C110" s="1033" t="s">
        <v>426</v>
      </c>
      <c r="D110" s="787">
        <v>1045000</v>
      </c>
      <c r="E110" s="654" t="s">
        <v>381</v>
      </c>
      <c r="F110" s="1159" t="s">
        <v>381</v>
      </c>
      <c r="G110" s="1195">
        <v>50000</v>
      </c>
    </row>
    <row customHeight="1" ht="11.25" r="111" spans="1:7" x14ac:dyDescent="0.2">
      <c r="A111" s="305" t="s">
        <v>116</v>
      </c>
      <c r="B111" s="787">
        <v>50000</v>
      </c>
      <c r="C111" s="1033" t="s">
        <v>426</v>
      </c>
      <c r="D111" s="787">
        <v>690000</v>
      </c>
      <c r="E111" s="654" t="s">
        <v>381</v>
      </c>
      <c r="F111" s="1159" t="s">
        <v>381</v>
      </c>
      <c r="G111" s="1195">
        <v>50000</v>
      </c>
    </row>
    <row customHeight="1" ht="11.25" r="112" spans="1:7" x14ac:dyDescent="0.2">
      <c r="A112" s="305" t="s">
        <v>117</v>
      </c>
      <c r="B112" s="787">
        <v>50000</v>
      </c>
      <c r="C112" s="1033" t="s">
        <v>426</v>
      </c>
      <c r="D112" s="787">
        <v>325000</v>
      </c>
      <c r="E112" s="654" t="s">
        <v>381</v>
      </c>
      <c r="F112" s="1159" t="s">
        <v>381</v>
      </c>
      <c r="G112" s="1195">
        <v>50000</v>
      </c>
    </row>
    <row customHeight="1" ht="11.25" r="113" spans="1:7" x14ac:dyDescent="0.2">
      <c r="A113" s="305" t="s">
        <v>118</v>
      </c>
      <c r="B113" s="787">
        <v>50000</v>
      </c>
      <c r="C113" s="1033" t="s">
        <v>426</v>
      </c>
      <c r="D113" s="787">
        <v>250000</v>
      </c>
      <c r="E113" s="654" t="s">
        <v>381</v>
      </c>
      <c r="F113" s="1159" t="s">
        <v>381</v>
      </c>
      <c r="G113" s="1195">
        <v>50000</v>
      </c>
    </row>
    <row customHeight="1" ht="11.25" r="114" spans="1:7" x14ac:dyDescent="0.2">
      <c r="A114" s="305" t="s">
        <v>119</v>
      </c>
      <c r="B114" s="787">
        <v>50000</v>
      </c>
      <c r="C114" s="1033" t="s">
        <v>426</v>
      </c>
      <c r="D114" s="787">
        <v>221000</v>
      </c>
      <c r="E114" s="654" t="s">
        <v>381</v>
      </c>
      <c r="F114" s="1159" t="s">
        <v>381</v>
      </c>
      <c r="G114" s="1195">
        <v>50000</v>
      </c>
    </row>
    <row customHeight="1" ht="11.25" r="115" spans="1:7" x14ac:dyDescent="0.2">
      <c r="A115" s="279" t="s">
        <v>508</v>
      </c>
      <c r="B115" s="787">
        <v>30</v>
      </c>
      <c r="C115" s="1033" t="s">
        <v>1462</v>
      </c>
      <c r="D115" s="787">
        <v>7000</v>
      </c>
      <c r="E115" s="654">
        <v>30</v>
      </c>
      <c r="F115" s="1159" t="s">
        <v>301</v>
      </c>
      <c r="G115" s="1195">
        <v>50000</v>
      </c>
    </row>
    <row customHeight="1" ht="11.25" r="116" spans="1:7" x14ac:dyDescent="0.2">
      <c r="A116" s="305" t="s">
        <v>120</v>
      </c>
      <c r="B116" s="787">
        <v>21500</v>
      </c>
      <c r="C116" s="1033" t="s">
        <v>1463</v>
      </c>
      <c r="D116" s="787">
        <v>21500</v>
      </c>
      <c r="E116" s="654" t="s">
        <v>381</v>
      </c>
      <c r="F116" s="1159" t="s">
        <v>381</v>
      </c>
      <c r="G116" s="1195">
        <v>50000</v>
      </c>
    </row>
    <row customHeight="1" ht="11.25" r="117" spans="1:7" x14ac:dyDescent="0.2">
      <c r="A117" s="279" t="s">
        <v>241</v>
      </c>
      <c r="B117" s="787">
        <v>50000</v>
      </c>
      <c r="C117" s="1033" t="s">
        <v>426</v>
      </c>
      <c r="D117" s="787">
        <v>122500000</v>
      </c>
      <c r="E117" s="654" t="s">
        <v>381</v>
      </c>
      <c r="F117" s="1159" t="s">
        <v>381</v>
      </c>
      <c r="G117" s="1195">
        <v>50000</v>
      </c>
    </row>
    <row customHeight="1" ht="11.25" r="118" spans="1:7" x14ac:dyDescent="0.2">
      <c r="A118" s="279" t="s">
        <v>509</v>
      </c>
      <c r="B118" s="787">
        <v>408</v>
      </c>
      <c r="C118" s="1033" t="s">
        <v>1463</v>
      </c>
      <c r="D118" s="787">
        <v>408</v>
      </c>
      <c r="E118" s="654">
        <v>1000</v>
      </c>
      <c r="F118" s="1159" t="s">
        <v>427</v>
      </c>
      <c r="G118" s="1195">
        <v>50000</v>
      </c>
    </row>
    <row customHeight="1" ht="11.25" r="119" spans="1:7" x14ac:dyDescent="0.2">
      <c r="A119" s="279" t="s">
        <v>510</v>
      </c>
      <c r="B119" s="654">
        <v>7900</v>
      </c>
      <c r="C119" s="1033" t="s">
        <v>1462</v>
      </c>
      <c r="D119" s="787">
        <v>41400000</v>
      </c>
      <c r="E119" s="654">
        <v>7900</v>
      </c>
      <c r="F119" s="1159" t="s">
        <v>301</v>
      </c>
      <c r="G119" s="1195">
        <v>50000</v>
      </c>
    </row>
    <row customHeight="1" ht="11.25" r="120" spans="1:7" x14ac:dyDescent="0.2">
      <c r="A120" s="279" t="s">
        <v>379</v>
      </c>
      <c r="B120" s="787">
        <v>21.5</v>
      </c>
      <c r="C120" s="1033" t="s">
        <v>1463</v>
      </c>
      <c r="D120" s="787">
        <v>21.5</v>
      </c>
      <c r="E120" s="654" t="s">
        <v>381</v>
      </c>
      <c r="F120" s="1159" t="s">
        <v>381</v>
      </c>
      <c r="G120" s="1195">
        <v>50000</v>
      </c>
    </row>
    <row customHeight="1" ht="11.25" r="121" spans="1:7" x14ac:dyDescent="0.2">
      <c r="A121" s="279" t="s">
        <v>121</v>
      </c>
      <c r="B121" s="787">
        <v>50000</v>
      </c>
      <c r="C121" s="1033" t="s">
        <v>426</v>
      </c>
      <c r="D121" s="787">
        <v>55000</v>
      </c>
      <c r="E121" s="654" t="s">
        <v>381</v>
      </c>
      <c r="F121" s="1159" t="s">
        <v>381</v>
      </c>
      <c r="G121" s="1195">
        <v>50000</v>
      </c>
    </row>
    <row customHeight="1" ht="11.25" r="122" spans="1:7" x14ac:dyDescent="0.2">
      <c r="A122" s="279" t="s">
        <v>511</v>
      </c>
      <c r="B122" s="787">
        <v>67.5</v>
      </c>
      <c r="C122" s="1033" t="s">
        <v>1463</v>
      </c>
      <c r="D122" s="787">
        <v>67.5</v>
      </c>
      <c r="E122" s="654" t="s">
        <v>381</v>
      </c>
      <c r="F122" s="1159" t="s">
        <v>381</v>
      </c>
      <c r="G122" s="1195">
        <v>50000</v>
      </c>
    </row>
    <row customHeight="1" ht="11.25" r="123" spans="1:7" x14ac:dyDescent="0.2">
      <c r="A123" s="279" t="s">
        <v>512</v>
      </c>
      <c r="B123" s="787">
        <v>50000</v>
      </c>
      <c r="C123" s="1033" t="s">
        <v>426</v>
      </c>
      <c r="D123" s="787" t="s">
        <v>1014</v>
      </c>
      <c r="E123" s="654" t="s">
        <v>381</v>
      </c>
      <c r="F123" s="1159" t="s">
        <v>381</v>
      </c>
      <c r="G123" s="1195">
        <v>50000</v>
      </c>
    </row>
    <row customHeight="1" ht="11.25" r="124" spans="1:7" x14ac:dyDescent="0.2">
      <c r="A124" s="279" t="s">
        <v>867</v>
      </c>
      <c r="B124" s="787">
        <v>100</v>
      </c>
      <c r="C124" s="1033" t="s">
        <v>1462</v>
      </c>
      <c r="D124" s="787" t="s">
        <v>1014</v>
      </c>
      <c r="E124" s="654">
        <v>100</v>
      </c>
      <c r="F124" s="1159" t="s">
        <v>304</v>
      </c>
      <c r="G124" s="1195">
        <v>50000</v>
      </c>
    </row>
    <row customHeight="1" ht="11.25" r="125" spans="1:7" x14ac:dyDescent="0.2">
      <c r="A125" s="279" t="s">
        <v>122</v>
      </c>
      <c r="B125" s="787">
        <v>3100</v>
      </c>
      <c r="C125" s="1033" t="s">
        <v>1463</v>
      </c>
      <c r="D125" s="787">
        <v>3100</v>
      </c>
      <c r="E125" s="654" t="s">
        <v>381</v>
      </c>
      <c r="F125" s="1159" t="s">
        <v>381</v>
      </c>
      <c r="G125" s="1195">
        <v>50000</v>
      </c>
    </row>
    <row customHeight="1" ht="11.25" r="126" spans="1:7" x14ac:dyDescent="0.2">
      <c r="A126" s="279" t="s">
        <v>513</v>
      </c>
      <c r="B126" s="787">
        <v>10</v>
      </c>
      <c r="C126" s="1033" t="s">
        <v>1462</v>
      </c>
      <c r="D126" s="787">
        <v>155000</v>
      </c>
      <c r="E126" s="654">
        <v>10</v>
      </c>
      <c r="F126" s="1159" t="s">
        <v>303</v>
      </c>
      <c r="G126" s="1195">
        <v>50000</v>
      </c>
    </row>
    <row customHeight="1" ht="11.25" r="127" spans="1:7" x14ac:dyDescent="0.2">
      <c r="A127" s="279" t="s">
        <v>123</v>
      </c>
      <c r="B127" s="787">
        <v>50000</v>
      </c>
      <c r="C127" s="1033" t="s">
        <v>426</v>
      </c>
      <c r="D127" s="787">
        <v>355000</v>
      </c>
      <c r="E127" s="654" t="s">
        <v>381</v>
      </c>
      <c r="F127" s="1159" t="s">
        <v>381</v>
      </c>
      <c r="G127" s="1195">
        <v>50000</v>
      </c>
    </row>
    <row customHeight="1" ht="11.25" r="128" spans="1:7" x14ac:dyDescent="0.2">
      <c r="A128" s="279" t="s">
        <v>27</v>
      </c>
      <c r="B128" s="787">
        <v>50000</v>
      </c>
      <c r="C128" s="1033" t="s">
        <v>426</v>
      </c>
      <c r="D128" s="787">
        <v>500000000</v>
      </c>
      <c r="E128" s="654" t="s">
        <v>381</v>
      </c>
      <c r="F128" s="1159" t="s">
        <v>381</v>
      </c>
      <c r="G128" s="1195">
        <v>50000</v>
      </c>
    </row>
    <row customHeight="1" ht="11.25" r="129" spans="1:7" x14ac:dyDescent="0.2">
      <c r="A129" s="279" t="s">
        <v>514</v>
      </c>
      <c r="B129" s="787">
        <v>50000</v>
      </c>
      <c r="C129" s="1033" t="s">
        <v>426</v>
      </c>
      <c r="D129" s="787">
        <v>535000</v>
      </c>
      <c r="E129" s="654" t="s">
        <v>381</v>
      </c>
      <c r="F129" s="1159" t="s">
        <v>381</v>
      </c>
      <c r="G129" s="1195">
        <v>50000</v>
      </c>
    </row>
    <row customHeight="1" ht="11.25" r="130" spans="1:7" x14ac:dyDescent="0.2">
      <c r="A130" s="279" t="s">
        <v>515</v>
      </c>
      <c r="B130" s="787">
        <v>500</v>
      </c>
      <c r="C130" s="1033" t="s">
        <v>1462</v>
      </c>
      <c r="D130" s="787">
        <v>1415000</v>
      </c>
      <c r="E130" s="654">
        <v>500</v>
      </c>
      <c r="F130" s="1159" t="s">
        <v>301</v>
      </c>
      <c r="G130" s="1195">
        <v>50000</v>
      </c>
    </row>
    <row customHeight="1" ht="11.25" r="131" spans="1:7" x14ac:dyDescent="0.2">
      <c r="A131" s="279" t="s">
        <v>516</v>
      </c>
      <c r="B131" s="787">
        <v>170</v>
      </c>
      <c r="C131" s="1033" t="s">
        <v>1462</v>
      </c>
      <c r="D131" s="787">
        <v>103000</v>
      </c>
      <c r="E131" s="654">
        <v>170</v>
      </c>
      <c r="F131" s="1159" t="s">
        <v>301</v>
      </c>
      <c r="G131" s="1195">
        <v>50000</v>
      </c>
    </row>
    <row customHeight="1" ht="11.25" r="132" spans="1:7" x14ac:dyDescent="0.2">
      <c r="A132" s="279" t="s">
        <v>124</v>
      </c>
      <c r="B132" s="787">
        <v>11500</v>
      </c>
      <c r="C132" s="1033" t="s">
        <v>1463</v>
      </c>
      <c r="D132" s="787">
        <v>11500</v>
      </c>
      <c r="E132" s="654" t="s">
        <v>381</v>
      </c>
      <c r="F132" s="1159" t="s">
        <v>381</v>
      </c>
      <c r="G132" s="1195">
        <v>50000</v>
      </c>
    </row>
    <row customHeight="1" ht="11.25" r="133" spans="1:7" x14ac:dyDescent="0.2">
      <c r="A133" s="305" t="s">
        <v>125</v>
      </c>
      <c r="B133" s="787">
        <v>2500</v>
      </c>
      <c r="C133" s="1033" t="s">
        <v>1463</v>
      </c>
      <c r="D133" s="787">
        <v>2500</v>
      </c>
      <c r="E133" s="654" t="s">
        <v>381</v>
      </c>
      <c r="F133" s="1159" t="s">
        <v>381</v>
      </c>
      <c r="G133" s="1195">
        <v>50000</v>
      </c>
    </row>
    <row customHeight="1" ht="11.25" r="134" spans="1:7" x14ac:dyDescent="0.2">
      <c r="A134" s="279" t="s">
        <v>517</v>
      </c>
      <c r="B134" s="787">
        <v>50000</v>
      </c>
      <c r="C134" s="1033" t="s">
        <v>426</v>
      </c>
      <c r="D134" s="787" t="s">
        <v>1014</v>
      </c>
      <c r="E134" s="654" t="s">
        <v>381</v>
      </c>
      <c r="F134" s="1159" t="s">
        <v>381</v>
      </c>
      <c r="G134" s="1195">
        <v>50000</v>
      </c>
    </row>
    <row customHeight="1" ht="11.25" r="135" spans="1:7" x14ac:dyDescent="0.2">
      <c r="A135" s="279" t="s">
        <v>380</v>
      </c>
      <c r="B135" s="787">
        <v>40</v>
      </c>
      <c r="C135" s="1033" t="s">
        <v>1462</v>
      </c>
      <c r="D135" s="787">
        <v>263000</v>
      </c>
      <c r="E135" s="654">
        <v>40</v>
      </c>
      <c r="F135" s="1159" t="s">
        <v>303</v>
      </c>
      <c r="G135" s="1195">
        <v>50000</v>
      </c>
    </row>
    <row customHeight="1" ht="11.25" r="136" spans="1:7" x14ac:dyDescent="0.2">
      <c r="A136" s="279" t="s">
        <v>28</v>
      </c>
      <c r="B136" s="787">
        <v>140</v>
      </c>
      <c r="C136" s="1033" t="s">
        <v>1462</v>
      </c>
      <c r="D136" s="787">
        <v>275</v>
      </c>
      <c r="E136" s="654">
        <v>140</v>
      </c>
      <c r="F136" s="1159" t="s">
        <v>303</v>
      </c>
      <c r="G136" s="1195">
        <v>50000</v>
      </c>
    </row>
    <row customHeight="1" ht="11.25" r="137" spans="1:7" x14ac:dyDescent="0.2">
      <c r="A137" s="279" t="s">
        <v>66</v>
      </c>
      <c r="B137" s="787">
        <v>100</v>
      </c>
      <c r="C137" s="1033" t="s">
        <v>1462</v>
      </c>
      <c r="D137" s="787">
        <v>75000</v>
      </c>
      <c r="E137" s="654">
        <v>100</v>
      </c>
      <c r="F137" s="1159" t="s">
        <v>305</v>
      </c>
      <c r="G137" s="1195">
        <v>50000</v>
      </c>
    </row>
    <row customHeight="1" ht="11.25" r="138" spans="1:7" x14ac:dyDescent="0.2">
      <c r="A138" s="279" t="s">
        <v>65</v>
      </c>
      <c r="B138" s="787">
        <v>100</v>
      </c>
      <c r="C138" s="1033" t="s">
        <v>1462</v>
      </c>
      <c r="D138" s="787">
        <v>2500</v>
      </c>
      <c r="E138" s="654">
        <v>100</v>
      </c>
      <c r="F138" s="1159" t="s">
        <v>305</v>
      </c>
      <c r="G138" s="1195">
        <v>50000</v>
      </c>
    </row>
    <row customHeight="1" ht="11.25" r="139" spans="1:7" x14ac:dyDescent="0.2">
      <c r="A139" s="279" t="s">
        <v>825</v>
      </c>
      <c r="B139" s="787">
        <v>100</v>
      </c>
      <c r="C139" s="1033" t="s">
        <v>1462</v>
      </c>
      <c r="D139" s="787">
        <v>2500</v>
      </c>
      <c r="E139" s="654">
        <v>100</v>
      </c>
      <c r="F139" s="1159" t="s">
        <v>305</v>
      </c>
      <c r="G139" s="1195">
        <v>50000</v>
      </c>
    </row>
    <row customHeight="1" ht="11.25" r="140" spans="1:7" x14ac:dyDescent="0.2">
      <c r="A140" s="279" t="s">
        <v>868</v>
      </c>
      <c r="B140" s="787">
        <v>3000</v>
      </c>
      <c r="C140" s="1033" t="s">
        <v>1462</v>
      </c>
      <c r="D140" s="787">
        <v>24500</v>
      </c>
      <c r="E140" s="654">
        <v>3000</v>
      </c>
      <c r="F140" s="1159" t="s">
        <v>306</v>
      </c>
      <c r="G140" s="1195">
        <v>50000</v>
      </c>
    </row>
    <row customHeight="1" ht="11.25" r="141" spans="1:7" x14ac:dyDescent="0.2">
      <c r="A141" s="279" t="s">
        <v>869</v>
      </c>
      <c r="B141" s="787">
        <v>970</v>
      </c>
      <c r="C141" s="1033" t="s">
        <v>1462</v>
      </c>
      <c r="D141" s="787">
        <v>645000</v>
      </c>
      <c r="E141" s="654">
        <v>970</v>
      </c>
      <c r="F141" s="1159" t="s">
        <v>301</v>
      </c>
      <c r="G141" s="1195">
        <v>50000</v>
      </c>
    </row>
    <row customHeight="1" ht="11.25" r="142" spans="1:7" x14ac:dyDescent="0.2">
      <c r="A142" s="279" t="s">
        <v>518</v>
      </c>
      <c r="B142" s="787">
        <v>50000</v>
      </c>
      <c r="C142" s="1033" t="s">
        <v>426</v>
      </c>
      <c r="D142" s="787">
        <v>2295000</v>
      </c>
      <c r="E142" s="654" t="s">
        <v>381</v>
      </c>
      <c r="F142" s="1159" t="s">
        <v>381</v>
      </c>
      <c r="G142" s="1195">
        <v>50000</v>
      </c>
    </row>
    <row customHeight="1" ht="11.25" r="143" spans="1:7" x14ac:dyDescent="0.2">
      <c r="A143" s="279" t="s">
        <v>519</v>
      </c>
      <c r="B143" s="787">
        <v>310</v>
      </c>
      <c r="C143" s="1033" t="s">
        <v>1462</v>
      </c>
      <c r="D143" s="787">
        <v>640000</v>
      </c>
      <c r="E143" s="654">
        <v>310</v>
      </c>
      <c r="F143" s="1159" t="s">
        <v>301</v>
      </c>
      <c r="G143" s="1195">
        <v>50000</v>
      </c>
    </row>
    <row customHeight="1" ht="11.25" r="144" spans="1:7" x14ac:dyDescent="0.2">
      <c r="A144" s="279" t="s">
        <v>520</v>
      </c>
      <c r="B144" s="787">
        <v>200</v>
      </c>
      <c r="C144" s="1033" t="s">
        <v>1462</v>
      </c>
      <c r="D144" s="787">
        <v>600000</v>
      </c>
      <c r="E144" s="654">
        <v>200</v>
      </c>
      <c r="F144" s="1159" t="s">
        <v>427</v>
      </c>
      <c r="G144" s="1195">
        <v>50000</v>
      </c>
    </row>
    <row customHeight="1" ht="11.25" r="145" spans="1:7" x14ac:dyDescent="0.2">
      <c r="A145" s="279" t="s">
        <v>521</v>
      </c>
      <c r="B145" s="787">
        <v>100</v>
      </c>
      <c r="C145" s="1033" t="s">
        <v>1462</v>
      </c>
      <c r="D145" s="787">
        <v>400000</v>
      </c>
      <c r="E145" s="654">
        <v>100</v>
      </c>
      <c r="F145" s="1159" t="s">
        <v>427</v>
      </c>
      <c r="G145" s="1195">
        <v>50000</v>
      </c>
    </row>
    <row customHeight="1" ht="11.25" r="146" spans="1:7" x14ac:dyDescent="0.2">
      <c r="A146" s="305" t="s">
        <v>126</v>
      </c>
      <c r="B146" s="787">
        <v>50000</v>
      </c>
      <c r="C146" s="1033" t="s">
        <v>426</v>
      </c>
      <c r="D146" s="787">
        <v>139000</v>
      </c>
      <c r="E146" s="654" t="s">
        <v>381</v>
      </c>
      <c r="F146" s="1159" t="s">
        <v>381</v>
      </c>
      <c r="G146" s="1195">
        <v>50000</v>
      </c>
    </row>
    <row customHeight="1" ht="11.25" r="147" spans="1:7" x14ac:dyDescent="0.2">
      <c r="A147" s="279" t="s">
        <v>127</v>
      </c>
      <c r="B147" s="787">
        <v>35500</v>
      </c>
      <c r="C147" s="1033" t="s">
        <v>1463</v>
      </c>
      <c r="D147" s="787">
        <v>35500</v>
      </c>
      <c r="E147" s="654" t="s">
        <v>381</v>
      </c>
      <c r="F147" s="1159" t="s">
        <v>381</v>
      </c>
      <c r="G147" s="1195">
        <v>50000</v>
      </c>
    </row>
    <row customHeight="1" ht="11.25" r="148" spans="1:7" x14ac:dyDescent="0.2">
      <c r="A148" s="279" t="s">
        <v>128</v>
      </c>
      <c r="B148" s="787">
        <v>50000</v>
      </c>
      <c r="C148" s="1033" t="s">
        <v>426</v>
      </c>
      <c r="D148" s="787">
        <v>875000</v>
      </c>
      <c r="E148" s="654" t="s">
        <v>381</v>
      </c>
      <c r="F148" s="1159" t="s">
        <v>381</v>
      </c>
      <c r="G148" s="1195">
        <v>50000</v>
      </c>
    </row>
    <row customHeight="1" ht="11.25" r="149" spans="1:7" x14ac:dyDescent="0.2">
      <c r="A149" s="279" t="s">
        <v>129</v>
      </c>
      <c r="B149" s="787">
        <v>50000</v>
      </c>
      <c r="C149" s="1033" t="s">
        <v>426</v>
      </c>
      <c r="D149" s="787">
        <v>167100</v>
      </c>
      <c r="E149" s="654" t="s">
        <v>381</v>
      </c>
      <c r="F149" s="1159" t="s">
        <v>381</v>
      </c>
      <c r="G149" s="1195">
        <v>50000</v>
      </c>
    </row>
    <row customHeight="1" ht="11.25" r="150" spans="1:7" x14ac:dyDescent="0.2">
      <c r="A150" s="279" t="s">
        <v>643</v>
      </c>
      <c r="B150" s="787">
        <v>90</v>
      </c>
      <c r="C150" s="1033" t="s">
        <v>1463</v>
      </c>
      <c r="D150" s="787">
        <v>90</v>
      </c>
      <c r="E150" s="654" t="s">
        <v>381</v>
      </c>
      <c r="F150" s="1159" t="s">
        <v>381</v>
      </c>
      <c r="G150" s="1195">
        <v>50000</v>
      </c>
    </row>
    <row customHeight="1" ht="11.25" r="151" spans="1:7" x14ac:dyDescent="0.2">
      <c r="A151" s="305" t="s">
        <v>999</v>
      </c>
      <c r="B151" s="787">
        <v>50000</v>
      </c>
      <c r="C151" s="1033" t="s">
        <v>426</v>
      </c>
      <c r="D151" s="787">
        <v>139000</v>
      </c>
      <c r="E151" s="654" t="s">
        <v>381</v>
      </c>
      <c r="F151" s="1159" t="s">
        <v>381</v>
      </c>
      <c r="G151" s="1195">
        <v>50000</v>
      </c>
    </row>
    <row customHeight="1" ht="11.25" r="152" spans="1:7" x14ac:dyDescent="0.2">
      <c r="A152" s="305" t="s">
        <v>644</v>
      </c>
      <c r="B152" s="787">
        <v>37000</v>
      </c>
      <c r="C152" s="1033" t="s">
        <v>1463</v>
      </c>
      <c r="D152" s="787">
        <v>37000</v>
      </c>
      <c r="E152" s="654" t="s">
        <v>381</v>
      </c>
      <c r="F152" s="1159" t="s">
        <v>381</v>
      </c>
      <c r="G152" s="1195">
        <v>50000</v>
      </c>
    </row>
    <row customHeight="1" ht="11.25" r="153" spans="1:7" x14ac:dyDescent="0.2">
      <c r="A153" s="305" t="s">
        <v>646</v>
      </c>
      <c r="B153" s="787">
        <v>50000</v>
      </c>
      <c r="C153" s="1033" t="s">
        <v>426</v>
      </c>
      <c r="D153" s="787">
        <v>57500</v>
      </c>
      <c r="E153" s="654" t="s">
        <v>381</v>
      </c>
      <c r="F153" s="1159" t="s">
        <v>381</v>
      </c>
      <c r="G153" s="1195">
        <v>50000</v>
      </c>
    </row>
    <row customHeight="1" ht="11.25" r="154" spans="1:7" x14ac:dyDescent="0.2">
      <c r="A154" s="279" t="s">
        <v>522</v>
      </c>
      <c r="B154" s="787">
        <v>50000</v>
      </c>
      <c r="C154" s="1033" t="s">
        <v>426</v>
      </c>
      <c r="D154" s="787" t="s">
        <v>1014</v>
      </c>
      <c r="E154" s="654" t="s">
        <v>381</v>
      </c>
      <c r="F154" s="1159" t="s">
        <v>381</v>
      </c>
      <c r="G154" s="1195">
        <v>50000</v>
      </c>
    </row>
    <row customHeight="1" ht="11.25" r="155" spans="1:7" x14ac:dyDescent="0.2">
      <c r="A155" s="279" t="s">
        <v>523</v>
      </c>
      <c r="B155" s="787">
        <v>3400</v>
      </c>
      <c r="C155" s="1033" t="s">
        <v>1462</v>
      </c>
      <c r="D155" s="787">
        <v>4400000</v>
      </c>
      <c r="E155" s="654">
        <v>3400</v>
      </c>
      <c r="F155" s="1159" t="s">
        <v>301</v>
      </c>
      <c r="G155" s="1195">
        <v>50000</v>
      </c>
    </row>
    <row customHeight="1" ht="11.25" r="156" spans="1:7" x14ac:dyDescent="0.2">
      <c r="A156" s="279" t="s">
        <v>524</v>
      </c>
      <c r="B156" s="787">
        <v>20</v>
      </c>
      <c r="C156" s="1033" t="s">
        <v>1462</v>
      </c>
      <c r="D156" s="787">
        <v>53000</v>
      </c>
      <c r="E156" s="654">
        <v>20</v>
      </c>
      <c r="F156" s="1159" t="s">
        <v>303</v>
      </c>
      <c r="G156" s="1195">
        <v>50000</v>
      </c>
    </row>
    <row customHeight="1" ht="11.25" r="157" spans="1:7" thickBot="1" x14ac:dyDescent="0.25">
      <c r="A157" s="281" t="s">
        <v>525</v>
      </c>
      <c r="B157" s="787">
        <v>5000</v>
      </c>
      <c r="C157" s="1033" t="s">
        <v>1462</v>
      </c>
      <c r="D157" s="961" t="s">
        <v>1014</v>
      </c>
      <c r="E157" s="1035">
        <v>5000</v>
      </c>
      <c r="F157" s="1035" t="s">
        <v>304</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1117</v>
      </c>
      <c r="B160" s="277"/>
      <c r="C160" s="885"/>
      <c r="D160" s="277"/>
      <c r="E160" s="277"/>
      <c r="F160" s="277"/>
      <c r="G160" s="766"/>
    </row>
    <row customHeight="1" ht="11.25" r="161" spans="1:7" x14ac:dyDescent="0.2">
      <c r="A161" s="67" t="s">
        <v>580</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6" t="s">
        <v>529</v>
      </c>
      <c r="B164" s="277"/>
      <c r="C164" s="885"/>
      <c r="D164" s="277"/>
      <c r="E164" s="277"/>
      <c r="F164" s="277"/>
      <c r="G164" s="766"/>
    </row>
    <row customHeight="1" ht="11.25" r="165" spans="1:7" x14ac:dyDescent="0.2">
      <c r="A165" s="67" t="s">
        <v>1114</v>
      </c>
      <c r="B165" s="277"/>
      <c r="C165" s="885"/>
      <c r="D165" s="277"/>
      <c r="E165" s="277"/>
      <c r="F165" s="277"/>
      <c r="G165" s="766"/>
    </row>
    <row customHeight="1" ht="11.25" r="166" spans="1:7" x14ac:dyDescent="0.2">
      <c r="A166" s="67" t="s">
        <v>826</v>
      </c>
      <c r="B166" s="277"/>
      <c r="C166" s="885"/>
      <c r="D166" s="277"/>
      <c r="E166" s="277"/>
      <c r="F166" s="277"/>
      <c r="G166" s="766"/>
    </row>
    <row customHeight="1" ht="11.25" r="167" spans="1:7" x14ac:dyDescent="0.2">
      <c r="A167" s="67" t="s">
        <v>92</v>
      </c>
      <c r="B167" s="277"/>
      <c r="C167" s="885"/>
      <c r="D167" s="277"/>
      <c r="E167" s="277"/>
      <c r="F167" s="277"/>
      <c r="G167" s="766"/>
    </row>
    <row customHeight="1" ht="11.25" r="168" spans="1:7" thickBot="1" x14ac:dyDescent="0.25">
      <c r="A168" s="69" t="s">
        <v>135</v>
      </c>
      <c r="B168" s="282"/>
      <c r="C168" s="854"/>
      <c r="D168" s="282"/>
      <c r="E168" s="282"/>
      <c r="F168" s="282"/>
      <c r="G168" s="965"/>
    </row>
    <row ht="10.8" r="169" spans="1:7" thickTop="1" x14ac:dyDescent="0.2"/>
    <row r="171" spans="1:7" x14ac:dyDescent="0.2">
      <c r="A171" s="1019"/>
    </row>
    <row r="172" spans="1:7" x14ac:dyDescent="0.2">
      <c r="A172" s="1019"/>
    </row>
  </sheetData>
  <sheetProtection algorithmName="SHA-512" hashValue="vP6j3Q7XMiidpEcrI3H1d8Hn3xbHhxwZQwxs6Fe4O0Gma1ipPhGXRw/g6rdVAwLEc2zYcpYCyjcU7ofASIE3Xg==" objects="1" saltValue="NRo5uj83sRjz4+WZ8FplNQ==" scenarios="1" sheet="1" spinCount="100000"/>
  <phoneticPr fontId="0" type="noConversion"/>
  <printOptions horizontalCentered="1"/>
  <pageMargins bottom="1" footer="0.5" header="0.5" left="0.17" right="0.16" top="0.53"/>
  <pageSetup fitToHeight="4" orientation="landscape" r:id="rId1" scale="87"/>
  <headerFooter alignWithMargins="0">
    <oddFooter><![CDATA[&LHawai'i DOH
Summer 2016 (rev Nov 2016)&C&8Page &P of &N&R&A]]></oddFooter>
  </headerFooter>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72"/>
      <selection sqref="A1:XFD1048576"/>
      <selection activeCell="F20" pane="bottomLeft" sqref="F20"/>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customHeight="1" ht="46.5" r="1" s="275" spans="1:7" x14ac:dyDescent="0.3">
      <c r="A1" s="1067" t="s">
        <v>198</v>
      </c>
      <c r="B1" s="801"/>
      <c r="C1" s="801"/>
      <c r="D1" s="801"/>
      <c r="E1" s="801"/>
      <c r="F1" s="802"/>
      <c r="G1" s="801"/>
    </row>
    <row customFormat="1" customHeight="1" ht="15.9" r="2" s="275" spans="1:7" thickBot="1" x14ac:dyDescent="0.25">
      <c r="A2" s="1003"/>
      <c r="B2" s="801"/>
      <c r="C2" s="1004"/>
      <c r="D2" s="801"/>
      <c r="E2" s="801"/>
      <c r="F2" s="802"/>
      <c r="G2" s="801"/>
    </row>
    <row customFormat="1" customHeight="1" ht="33.7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788">
        <v>20</v>
      </c>
      <c r="C4" s="1033" t="s">
        <v>1464</v>
      </c>
      <c r="D4" s="783">
        <v>1950</v>
      </c>
      <c r="E4" s="1159">
        <v>20</v>
      </c>
      <c r="F4" s="1159" t="s">
        <v>427</v>
      </c>
      <c r="G4" s="868">
        <v>50000</v>
      </c>
    </row>
    <row customFormat="1" customHeight="1" ht="11.25" r="5" s="278" spans="1:7" x14ac:dyDescent="0.2">
      <c r="A5" s="279" t="s">
        <v>590</v>
      </c>
      <c r="B5" s="788">
        <v>1965</v>
      </c>
      <c r="C5" s="1033" t="s">
        <v>1463</v>
      </c>
      <c r="D5" s="787">
        <v>1965</v>
      </c>
      <c r="E5" s="1159" t="s">
        <v>381</v>
      </c>
      <c r="F5" s="1159" t="s">
        <v>381</v>
      </c>
      <c r="G5" s="868">
        <v>50000</v>
      </c>
    </row>
    <row customFormat="1" customHeight="1" ht="11.25" r="6" s="278" spans="1:7" x14ac:dyDescent="0.2">
      <c r="A6" s="279" t="s">
        <v>591</v>
      </c>
      <c r="B6" s="788">
        <v>20000</v>
      </c>
      <c r="C6" s="1033" t="s">
        <v>1464</v>
      </c>
      <c r="D6" s="787">
        <v>500000000</v>
      </c>
      <c r="E6" s="1159">
        <v>20000</v>
      </c>
      <c r="F6" s="1159" t="s">
        <v>427</v>
      </c>
      <c r="G6" s="868">
        <v>50000</v>
      </c>
    </row>
    <row customFormat="1" customHeight="1" ht="11.25" r="7" s="278" spans="1:7" x14ac:dyDescent="0.2">
      <c r="A7" s="279" t="s">
        <v>592</v>
      </c>
      <c r="B7" s="788">
        <v>8.5</v>
      </c>
      <c r="C7" s="1033" t="s">
        <v>1463</v>
      </c>
      <c r="D7" s="787">
        <v>8.5</v>
      </c>
      <c r="E7" s="1159">
        <v>17</v>
      </c>
      <c r="F7" s="1159" t="s">
        <v>427</v>
      </c>
      <c r="G7" s="868">
        <v>50000</v>
      </c>
    </row>
    <row customFormat="1" customHeight="1" ht="11.25" r="8" s="278" spans="1:7" x14ac:dyDescent="0.2">
      <c r="A8" s="279" t="s">
        <v>171</v>
      </c>
      <c r="B8" s="788">
        <v>50000</v>
      </c>
      <c r="C8" s="1033" t="s">
        <v>426</v>
      </c>
      <c r="D8" s="787">
        <v>104500</v>
      </c>
      <c r="E8" s="1159" t="s">
        <v>381</v>
      </c>
      <c r="F8" s="1159" t="s">
        <v>381</v>
      </c>
      <c r="G8" s="868">
        <v>50000</v>
      </c>
    </row>
    <row customFormat="1" customHeight="1" ht="11.25" r="9" s="278" spans="1:7" x14ac:dyDescent="0.2">
      <c r="A9" s="305" t="s">
        <v>172</v>
      </c>
      <c r="B9" s="788">
        <v>50000</v>
      </c>
      <c r="C9" s="1033" t="s">
        <v>426</v>
      </c>
      <c r="D9" s="787">
        <v>610000</v>
      </c>
      <c r="E9" s="1159" t="s">
        <v>381</v>
      </c>
      <c r="F9" s="1159" t="s">
        <v>381</v>
      </c>
      <c r="G9" s="868">
        <v>50000</v>
      </c>
    </row>
    <row customFormat="1" customHeight="1" ht="11.25" r="10" s="278" spans="1:7" x14ac:dyDescent="0.2">
      <c r="A10" s="305" t="s">
        <v>103</v>
      </c>
      <c r="B10" s="788">
        <v>50000</v>
      </c>
      <c r="C10" s="1033" t="s">
        <v>426</v>
      </c>
      <c r="D10" s="787">
        <v>610000</v>
      </c>
      <c r="E10" s="1159" t="s">
        <v>381</v>
      </c>
      <c r="F10" s="1159" t="s">
        <v>381</v>
      </c>
      <c r="G10" s="868">
        <v>50000</v>
      </c>
    </row>
    <row customFormat="1" customHeight="1" ht="11.25" r="11" s="278" spans="1:7" x14ac:dyDescent="0.2">
      <c r="A11" s="279" t="s">
        <v>593</v>
      </c>
      <c r="B11" s="788">
        <v>21.5</v>
      </c>
      <c r="C11" s="1033" t="s">
        <v>1463</v>
      </c>
      <c r="D11" s="787">
        <v>21.5</v>
      </c>
      <c r="E11" s="1159" t="s">
        <v>381</v>
      </c>
      <c r="F11" s="1159" t="s">
        <v>381</v>
      </c>
      <c r="G11" s="868">
        <v>50000</v>
      </c>
    </row>
    <row customFormat="1" customHeight="1" ht="11.25" r="12" s="278" spans="1:7" x14ac:dyDescent="0.2">
      <c r="A12" s="279" t="s">
        <v>594</v>
      </c>
      <c r="B12" s="788">
        <v>50000</v>
      </c>
      <c r="C12" s="1033" t="s">
        <v>426</v>
      </c>
      <c r="D12" s="787" t="s">
        <v>1014</v>
      </c>
      <c r="E12" s="1159" t="s">
        <v>381</v>
      </c>
      <c r="F12" s="1159" t="s">
        <v>381</v>
      </c>
      <c r="G12" s="868">
        <v>50000</v>
      </c>
    </row>
    <row customFormat="1" customHeight="1" ht="11.25" r="13" s="278" spans="1:7" x14ac:dyDescent="0.2">
      <c r="A13" s="279" t="s">
        <v>731</v>
      </c>
      <c r="B13" s="788">
        <v>50000</v>
      </c>
      <c r="C13" s="1033" t="s">
        <v>426</v>
      </c>
      <c r="D13" s="787" t="s">
        <v>1014</v>
      </c>
      <c r="E13" s="1159" t="s">
        <v>381</v>
      </c>
      <c r="F13" s="1159" t="s">
        <v>381</v>
      </c>
      <c r="G13" s="868">
        <v>50000</v>
      </c>
    </row>
    <row customFormat="1" customHeight="1" ht="11.25" r="14" s="278" spans="1:7" x14ac:dyDescent="0.2">
      <c r="A14" s="279" t="s">
        <v>104</v>
      </c>
      <c r="B14" s="788">
        <v>17500</v>
      </c>
      <c r="C14" s="1033" t="s">
        <v>1463</v>
      </c>
      <c r="D14" s="787">
        <v>17500</v>
      </c>
      <c r="E14" s="1159" t="s">
        <v>381</v>
      </c>
      <c r="F14" s="1159" t="s">
        <v>381</v>
      </c>
      <c r="G14" s="868">
        <v>50000</v>
      </c>
    </row>
    <row customFormat="1" customHeight="1" ht="11.25" r="15" s="278" spans="1:7" x14ac:dyDescent="0.2">
      <c r="A15" s="279" t="s">
        <v>732</v>
      </c>
      <c r="B15" s="788">
        <v>50000</v>
      </c>
      <c r="C15" s="1033" t="s">
        <v>426</v>
      </c>
      <c r="D15" s="787" t="s">
        <v>1014</v>
      </c>
      <c r="E15" s="1159" t="s">
        <v>381</v>
      </c>
      <c r="F15" s="1159" t="s">
        <v>381</v>
      </c>
      <c r="G15" s="868">
        <v>50000</v>
      </c>
    </row>
    <row customFormat="1" customHeight="1" ht="11.25" r="16" s="278" spans="1:7" x14ac:dyDescent="0.2">
      <c r="A16" s="279" t="s">
        <v>1245</v>
      </c>
      <c r="B16" s="788">
        <v>1900</v>
      </c>
      <c r="C16" s="1033" t="s">
        <v>1463</v>
      </c>
      <c r="D16" s="787">
        <v>1900</v>
      </c>
      <c r="E16" s="1159" t="s">
        <v>381</v>
      </c>
      <c r="F16" s="1159" t="s">
        <v>381</v>
      </c>
      <c r="G16" s="868">
        <v>50000</v>
      </c>
    </row>
    <row customFormat="1" customHeight="1" ht="11.25" r="17" s="278" spans="1:7" x14ac:dyDescent="0.2">
      <c r="A17" s="279" t="s">
        <v>733</v>
      </c>
      <c r="B17" s="788">
        <v>2000</v>
      </c>
      <c r="C17" s="1033" t="s">
        <v>1464</v>
      </c>
      <c r="D17" s="787">
        <v>895000</v>
      </c>
      <c r="E17" s="1159">
        <v>2000</v>
      </c>
      <c r="F17" s="1159" t="s">
        <v>427</v>
      </c>
      <c r="G17" s="868">
        <v>50000</v>
      </c>
    </row>
    <row customFormat="1" customHeight="1" ht="11.25" r="18" s="278" spans="1:7" x14ac:dyDescent="0.2">
      <c r="A18" s="279" t="s">
        <v>734</v>
      </c>
      <c r="B18" s="788">
        <v>4.7</v>
      </c>
      <c r="C18" s="1033" t="s">
        <v>1463</v>
      </c>
      <c r="D18" s="787">
        <v>4.7</v>
      </c>
      <c r="E18" s="1159" t="s">
        <v>381</v>
      </c>
      <c r="F18" s="1159" t="s">
        <v>381</v>
      </c>
      <c r="G18" s="868">
        <v>50000</v>
      </c>
    </row>
    <row customFormat="1" customHeight="1" ht="11.25" r="19" s="278" spans="1:7" x14ac:dyDescent="0.2">
      <c r="A19" s="279" t="s">
        <v>735</v>
      </c>
      <c r="B19" s="788">
        <v>0.8</v>
      </c>
      <c r="C19" s="1033" t="s">
        <v>1463</v>
      </c>
      <c r="D19" s="787">
        <v>0.8</v>
      </c>
      <c r="E19" s="1159" t="s">
        <v>381</v>
      </c>
      <c r="F19" s="1159" t="s">
        <v>381</v>
      </c>
      <c r="G19" s="868">
        <v>50000</v>
      </c>
    </row>
    <row customFormat="1" customHeight="1" ht="11.25" r="20" s="278" spans="1:7" x14ac:dyDescent="0.2">
      <c r="A20" s="279" t="s">
        <v>736</v>
      </c>
      <c r="B20" s="788">
        <v>0.75</v>
      </c>
      <c r="C20" s="1033" t="s">
        <v>1463</v>
      </c>
      <c r="D20" s="787">
        <v>0.75</v>
      </c>
      <c r="E20" s="1159" t="s">
        <v>381</v>
      </c>
      <c r="F20" s="1159" t="s">
        <v>381</v>
      </c>
      <c r="G20" s="868">
        <v>50000</v>
      </c>
    </row>
    <row customFormat="1" customHeight="1" ht="11.25" r="21" s="278" spans="1:7" x14ac:dyDescent="0.2">
      <c r="A21" s="279" t="s">
        <v>737</v>
      </c>
      <c r="B21" s="788">
        <v>0.12999999999999998</v>
      </c>
      <c r="C21" s="1033" t="s">
        <v>1463</v>
      </c>
      <c r="D21" s="787">
        <v>0.12999999999999998</v>
      </c>
      <c r="E21" s="1159" t="s">
        <v>381</v>
      </c>
      <c r="F21" s="1159" t="s">
        <v>381</v>
      </c>
      <c r="G21" s="868">
        <v>50000</v>
      </c>
    </row>
    <row customFormat="1" customHeight="1" ht="11.25" r="22" s="278" spans="1:7" x14ac:dyDescent="0.2">
      <c r="A22" s="279" t="s">
        <v>738</v>
      </c>
      <c r="B22" s="788">
        <v>0.4</v>
      </c>
      <c r="C22" s="1033" t="s">
        <v>1463</v>
      </c>
      <c r="D22" s="787">
        <v>0.4</v>
      </c>
      <c r="E22" s="1159" t="s">
        <v>381</v>
      </c>
      <c r="F22" s="1159" t="s">
        <v>381</v>
      </c>
      <c r="G22" s="868">
        <v>50000</v>
      </c>
    </row>
    <row customFormat="1" customHeight="1" ht="11.25" r="23" s="278" spans="1:7" x14ac:dyDescent="0.2">
      <c r="A23" s="279" t="s">
        <v>136</v>
      </c>
      <c r="B23" s="788">
        <v>50000</v>
      </c>
      <c r="C23" s="1033" t="s">
        <v>426</v>
      </c>
      <c r="D23" s="787" t="s">
        <v>1014</v>
      </c>
      <c r="E23" s="1159" t="s">
        <v>381</v>
      </c>
      <c r="F23" s="1159" t="s">
        <v>381</v>
      </c>
      <c r="G23" s="868">
        <v>50000</v>
      </c>
    </row>
    <row customFormat="1" customHeight="1" ht="11.25" r="24" s="278" spans="1:7" x14ac:dyDescent="0.2">
      <c r="A24" s="279" t="s">
        <v>243</v>
      </c>
      <c r="B24" s="788">
        <v>0.5</v>
      </c>
      <c r="C24" s="1033" t="s">
        <v>1464</v>
      </c>
      <c r="D24" s="787">
        <v>3740</v>
      </c>
      <c r="E24" s="1159">
        <v>0.5</v>
      </c>
      <c r="F24" s="1159" t="s">
        <v>301</v>
      </c>
      <c r="G24" s="868">
        <v>50000</v>
      </c>
    </row>
    <row customFormat="1" customHeight="1" ht="11.25" r="25" s="278" spans="1:7" x14ac:dyDescent="0.2">
      <c r="A25" s="279" t="s">
        <v>137</v>
      </c>
      <c r="B25" s="788">
        <v>360</v>
      </c>
      <c r="C25" s="1033" t="s">
        <v>1464</v>
      </c>
      <c r="D25" s="787">
        <v>8600000</v>
      </c>
      <c r="E25" s="1159">
        <v>360</v>
      </c>
      <c r="F25" s="1159" t="s">
        <v>301</v>
      </c>
      <c r="G25" s="868">
        <v>50000</v>
      </c>
    </row>
    <row customFormat="1" customHeight="1" ht="11.25" r="26" s="278" spans="1:7" x14ac:dyDescent="0.2">
      <c r="A26" s="789" t="s">
        <v>1177</v>
      </c>
      <c r="B26" s="788">
        <v>320</v>
      </c>
      <c r="C26" s="1033" t="s">
        <v>1464</v>
      </c>
      <c r="D26" s="787">
        <v>850000</v>
      </c>
      <c r="E26" s="1159">
        <v>320</v>
      </c>
      <c r="F26" s="1159" t="s">
        <v>427</v>
      </c>
      <c r="G26" s="868">
        <v>50000</v>
      </c>
    </row>
    <row customFormat="1" customHeight="1" ht="11.25" r="27" s="278" spans="1:7" x14ac:dyDescent="0.2">
      <c r="A27" s="279" t="s">
        <v>138</v>
      </c>
      <c r="B27" s="788">
        <v>135</v>
      </c>
      <c r="C27" s="1033" t="s">
        <v>1463</v>
      </c>
      <c r="D27" s="787">
        <v>135</v>
      </c>
      <c r="E27" s="1159" t="s">
        <v>381</v>
      </c>
      <c r="F27" s="1159" t="s">
        <v>381</v>
      </c>
      <c r="G27" s="868">
        <v>50000</v>
      </c>
    </row>
    <row customFormat="1" customHeight="1" ht="11.25" r="28" s="278" spans="1:7" x14ac:dyDescent="0.2">
      <c r="A28" s="279" t="s">
        <v>139</v>
      </c>
      <c r="B28" s="788">
        <v>50000</v>
      </c>
      <c r="C28" s="1033" t="s">
        <v>426</v>
      </c>
      <c r="D28" s="787" t="s">
        <v>1014</v>
      </c>
      <c r="E28" s="1159" t="s">
        <v>381</v>
      </c>
      <c r="F28" s="1159" t="s">
        <v>381</v>
      </c>
      <c r="G28" s="868">
        <v>50000</v>
      </c>
    </row>
    <row customFormat="1" customHeight="1" ht="11.25" r="29" s="278" spans="1:7" x14ac:dyDescent="0.2">
      <c r="A29" s="279" t="s">
        <v>140</v>
      </c>
      <c r="B29" s="788">
        <v>50000</v>
      </c>
      <c r="C29" s="1033" t="s">
        <v>426</v>
      </c>
      <c r="D29" s="787">
        <v>1516000</v>
      </c>
      <c r="E29" s="1159" t="s">
        <v>381</v>
      </c>
      <c r="F29" s="1159" t="s">
        <v>381</v>
      </c>
      <c r="G29" s="868">
        <v>50000</v>
      </c>
    </row>
    <row customFormat="1" customHeight="1" ht="11.25" r="30" s="278" spans="1:7" x14ac:dyDescent="0.2">
      <c r="A30" s="279" t="s">
        <v>141</v>
      </c>
      <c r="B30" s="788">
        <v>510</v>
      </c>
      <c r="C30" s="1033" t="s">
        <v>1464</v>
      </c>
      <c r="D30" s="787">
        <v>1550000</v>
      </c>
      <c r="E30" s="1159">
        <v>510</v>
      </c>
      <c r="F30" s="1159" t="s">
        <v>427</v>
      </c>
      <c r="G30" s="868">
        <v>50000</v>
      </c>
    </row>
    <row customFormat="1" customHeight="1" ht="11.25" r="31" s="278" spans="1:7" x14ac:dyDescent="0.2">
      <c r="A31" s="279" t="s">
        <v>142</v>
      </c>
      <c r="B31" s="788">
        <v>50000</v>
      </c>
      <c r="C31" s="1033" t="s">
        <v>426</v>
      </c>
      <c r="D31" s="787">
        <v>7600000</v>
      </c>
      <c r="E31" s="1159" t="s">
        <v>381</v>
      </c>
      <c r="F31" s="1159" t="s">
        <v>381</v>
      </c>
      <c r="G31" s="868">
        <v>50000</v>
      </c>
    </row>
    <row customFormat="1" customHeight="1" ht="11.25" r="32" s="278" spans="1:7" x14ac:dyDescent="0.2">
      <c r="A32" s="279" t="s">
        <v>143</v>
      </c>
      <c r="B32" s="788">
        <v>50000</v>
      </c>
      <c r="C32" s="1033" t="s">
        <v>426</v>
      </c>
      <c r="D32" s="787" t="s">
        <v>1014</v>
      </c>
      <c r="E32" s="1159" t="s">
        <v>381</v>
      </c>
      <c r="F32" s="1159" t="s">
        <v>381</v>
      </c>
      <c r="G32" s="868">
        <v>50000</v>
      </c>
    </row>
    <row customFormat="1" customHeight="1" ht="11.25" r="33" s="278" spans="1:7" x14ac:dyDescent="0.2">
      <c r="A33" s="279" t="s">
        <v>144</v>
      </c>
      <c r="B33" s="788">
        <v>520</v>
      </c>
      <c r="C33" s="1033" t="s">
        <v>1464</v>
      </c>
      <c r="D33" s="787">
        <v>396500</v>
      </c>
      <c r="E33" s="1159">
        <v>520</v>
      </c>
      <c r="F33" s="1159" t="s">
        <v>427</v>
      </c>
      <c r="G33" s="868">
        <v>50000</v>
      </c>
    </row>
    <row customFormat="1" customHeight="1" ht="11.25" r="34" s="278" spans="1:7" x14ac:dyDescent="0.2">
      <c r="A34" s="279" t="s">
        <v>655</v>
      </c>
      <c r="B34" s="788">
        <v>2.5</v>
      </c>
      <c r="C34" s="1033" t="s">
        <v>1464</v>
      </c>
      <c r="D34" s="787">
        <v>28</v>
      </c>
      <c r="E34" s="1159">
        <v>2.5</v>
      </c>
      <c r="F34" s="1159" t="s">
        <v>427</v>
      </c>
      <c r="G34" s="868">
        <v>50000</v>
      </c>
    </row>
    <row customFormat="1" customHeight="1" ht="11.25" r="35" s="278" spans="1:7" x14ac:dyDescent="0.2">
      <c r="A35" s="279" t="s">
        <v>145</v>
      </c>
      <c r="B35" s="788">
        <v>50000</v>
      </c>
      <c r="C35" s="1033" t="s">
        <v>426</v>
      </c>
      <c r="D35" s="787">
        <v>1950000</v>
      </c>
      <c r="E35" s="1159" t="s">
        <v>381</v>
      </c>
      <c r="F35" s="1159" t="s">
        <v>381</v>
      </c>
      <c r="G35" s="868">
        <v>50000</v>
      </c>
    </row>
    <row customFormat="1" customHeight="1" ht="11.25" r="36" s="278" spans="1:7" x14ac:dyDescent="0.2">
      <c r="A36" s="279" t="s">
        <v>146</v>
      </c>
      <c r="B36" s="788">
        <v>50</v>
      </c>
      <c r="C36" s="1033" t="s">
        <v>1464</v>
      </c>
      <c r="D36" s="787">
        <v>249000</v>
      </c>
      <c r="E36" s="1159">
        <v>50</v>
      </c>
      <c r="F36" s="1159" t="s">
        <v>427</v>
      </c>
      <c r="G36" s="868">
        <v>50000</v>
      </c>
    </row>
    <row customFormat="1" customHeight="1" ht="11.25" r="37" s="278" spans="1:7" x14ac:dyDescent="0.2">
      <c r="A37" s="279" t="s">
        <v>829</v>
      </c>
      <c r="B37" s="788">
        <v>16</v>
      </c>
      <c r="C37" s="1033" t="s">
        <v>1464</v>
      </c>
      <c r="D37" s="787">
        <v>3355000</v>
      </c>
      <c r="E37" s="654">
        <v>16</v>
      </c>
      <c r="F37" s="654" t="s">
        <v>301</v>
      </c>
      <c r="G37" s="868">
        <v>50000</v>
      </c>
    </row>
    <row customHeight="1" ht="11.25" r="38" spans="1:7" x14ac:dyDescent="0.2">
      <c r="A38" s="279" t="s">
        <v>147</v>
      </c>
      <c r="B38" s="788">
        <v>2400</v>
      </c>
      <c r="C38" s="1033" t="s">
        <v>1464</v>
      </c>
      <c r="D38" s="787">
        <v>3975000</v>
      </c>
      <c r="E38" s="654">
        <v>2400</v>
      </c>
      <c r="F38" s="654" t="s">
        <v>427</v>
      </c>
      <c r="G38" s="868">
        <v>50000</v>
      </c>
    </row>
    <row customHeight="1" ht="11.25" r="39" spans="1:7" x14ac:dyDescent="0.2">
      <c r="A39" s="279" t="s">
        <v>830</v>
      </c>
      <c r="B39" s="788">
        <v>50000</v>
      </c>
      <c r="C39" s="1033" t="s">
        <v>426</v>
      </c>
      <c r="D39" s="787">
        <v>2660000</v>
      </c>
      <c r="E39" s="654" t="s">
        <v>381</v>
      </c>
      <c r="F39" s="654" t="s">
        <v>381</v>
      </c>
      <c r="G39" s="868">
        <v>50000</v>
      </c>
    </row>
    <row customHeight="1" ht="11.25" r="40" spans="1:7" x14ac:dyDescent="0.2">
      <c r="A40" s="279" t="s">
        <v>148</v>
      </c>
      <c r="B40" s="788">
        <v>0.18</v>
      </c>
      <c r="C40" s="1033" t="s">
        <v>1464</v>
      </c>
      <c r="D40" s="787">
        <v>5650000</v>
      </c>
      <c r="E40" s="654">
        <v>0.18</v>
      </c>
      <c r="F40" s="654" t="s">
        <v>427</v>
      </c>
      <c r="G40" s="868">
        <v>50000</v>
      </c>
    </row>
    <row customHeight="1" ht="11.25" r="41" spans="1:7" x14ac:dyDescent="0.2">
      <c r="A41" s="279" t="s">
        <v>653</v>
      </c>
      <c r="B41" s="788">
        <v>50000</v>
      </c>
      <c r="C41" s="1033" t="s">
        <v>426</v>
      </c>
      <c r="D41" s="787" t="s">
        <v>1014</v>
      </c>
      <c r="E41" s="654" t="s">
        <v>381</v>
      </c>
      <c r="F41" s="654" t="s">
        <v>381</v>
      </c>
      <c r="G41" s="868">
        <v>50000</v>
      </c>
    </row>
    <row customHeight="1" ht="11.25" r="42" spans="1:7" x14ac:dyDescent="0.2">
      <c r="A42" s="279" t="s">
        <v>827</v>
      </c>
      <c r="B42" s="788">
        <v>50000</v>
      </c>
      <c r="C42" s="1033" t="s">
        <v>426</v>
      </c>
      <c r="D42" s="787" t="s">
        <v>1014</v>
      </c>
      <c r="E42" s="654" t="s">
        <v>381</v>
      </c>
      <c r="F42" s="654" t="s">
        <v>381</v>
      </c>
      <c r="G42" s="868">
        <v>50000</v>
      </c>
    </row>
    <row customHeight="1" ht="11.25" r="43" spans="1:7" x14ac:dyDescent="0.2">
      <c r="A43" s="279" t="s">
        <v>828</v>
      </c>
      <c r="B43" s="788">
        <v>50000</v>
      </c>
      <c r="C43" s="1033" t="s">
        <v>426</v>
      </c>
      <c r="D43" s="787">
        <v>845000000</v>
      </c>
      <c r="E43" s="654" t="s">
        <v>381</v>
      </c>
      <c r="F43" s="654" t="s">
        <v>381</v>
      </c>
      <c r="G43" s="868">
        <v>50000</v>
      </c>
    </row>
    <row customHeight="1" ht="11.25" r="44" spans="1:7" x14ac:dyDescent="0.2">
      <c r="A44" s="279" t="s">
        <v>149</v>
      </c>
      <c r="B44" s="788">
        <v>1</v>
      </c>
      <c r="C44" s="1033" t="s">
        <v>1463</v>
      </c>
      <c r="D44" s="787">
        <v>1</v>
      </c>
      <c r="E44" s="654" t="s">
        <v>381</v>
      </c>
      <c r="F44" s="654" t="s">
        <v>381</v>
      </c>
      <c r="G44" s="868">
        <v>50000</v>
      </c>
    </row>
    <row customHeight="1" ht="11.25" r="45" spans="1:7" x14ac:dyDescent="0.2">
      <c r="A45" s="279" t="s">
        <v>150</v>
      </c>
      <c r="B45" s="788">
        <v>50000</v>
      </c>
      <c r="C45" s="1033" t="s">
        <v>426</v>
      </c>
      <c r="D45" s="787" t="s">
        <v>1014</v>
      </c>
      <c r="E45" s="654" t="s">
        <v>381</v>
      </c>
      <c r="F45" s="1159" t="s">
        <v>381</v>
      </c>
      <c r="G45" s="1195">
        <v>50000</v>
      </c>
    </row>
    <row customHeight="1" ht="11.25" r="46" spans="1:7" x14ac:dyDescent="0.2">
      <c r="A46" s="279" t="s">
        <v>151</v>
      </c>
      <c r="B46" s="788">
        <v>50000</v>
      </c>
      <c r="C46" s="1033" t="s">
        <v>426</v>
      </c>
      <c r="D46" s="787" t="s">
        <v>1014</v>
      </c>
      <c r="E46" s="654" t="s">
        <v>381</v>
      </c>
      <c r="F46" s="1159" t="s">
        <v>381</v>
      </c>
      <c r="G46" s="1195">
        <v>50000</v>
      </c>
    </row>
    <row customHeight="1" ht="11.25" r="47" spans="1:7" x14ac:dyDescent="0.2">
      <c r="A47" s="279" t="s">
        <v>152</v>
      </c>
      <c r="B47" s="788">
        <v>170</v>
      </c>
      <c r="C47" s="1033" t="s">
        <v>1464</v>
      </c>
      <c r="D47" s="787">
        <v>47700000</v>
      </c>
      <c r="E47" s="654">
        <v>170</v>
      </c>
      <c r="F47" s="1159" t="s">
        <v>427</v>
      </c>
      <c r="G47" s="1195">
        <v>50000</v>
      </c>
    </row>
    <row customHeight="1" ht="11.25" r="48" spans="1:7" x14ac:dyDescent="0.2">
      <c r="A48" s="305" t="s">
        <v>105</v>
      </c>
      <c r="B48" s="788">
        <v>29850</v>
      </c>
      <c r="C48" s="1033" t="s">
        <v>1463</v>
      </c>
      <c r="D48" s="787">
        <v>29850</v>
      </c>
      <c r="E48" s="654" t="s">
        <v>381</v>
      </c>
      <c r="F48" s="1159" t="s">
        <v>381</v>
      </c>
      <c r="G48" s="1195">
        <v>50000</v>
      </c>
    </row>
    <row customHeight="1" ht="11.25" r="49" spans="1:7" x14ac:dyDescent="0.2">
      <c r="A49" s="279" t="s">
        <v>106</v>
      </c>
      <c r="B49" s="788">
        <v>50000</v>
      </c>
      <c r="C49" s="1033" t="s">
        <v>426</v>
      </c>
      <c r="D49" s="787">
        <v>251000000</v>
      </c>
      <c r="E49" s="654" t="s">
        <v>381</v>
      </c>
      <c r="F49" s="1159" t="s">
        <v>381</v>
      </c>
      <c r="G49" s="1195">
        <v>50000</v>
      </c>
    </row>
    <row customHeight="1" ht="11.25" r="50" spans="1:7" x14ac:dyDescent="0.2">
      <c r="A50" s="279" t="s">
        <v>153</v>
      </c>
      <c r="B50" s="788">
        <v>1.25</v>
      </c>
      <c r="C50" s="1033" t="s">
        <v>1463</v>
      </c>
      <c r="D50" s="787">
        <v>1.25</v>
      </c>
      <c r="E50" s="654" t="s">
        <v>381</v>
      </c>
      <c r="F50" s="1159" t="s">
        <v>381</v>
      </c>
      <c r="G50" s="1195">
        <v>50000</v>
      </c>
    </row>
    <row customHeight="1" ht="11.25" r="51" spans="1:7" x14ac:dyDescent="0.2">
      <c r="A51" s="279" t="s">
        <v>401</v>
      </c>
      <c r="B51" s="788">
        <v>10</v>
      </c>
      <c r="C51" s="1033" t="s">
        <v>1464</v>
      </c>
      <c r="D51" s="787">
        <v>615000</v>
      </c>
      <c r="E51" s="654">
        <v>10</v>
      </c>
      <c r="F51" s="1159" t="s">
        <v>301</v>
      </c>
      <c r="G51" s="1195">
        <v>50000</v>
      </c>
    </row>
    <row customHeight="1" ht="11.25" r="52" spans="1:7" x14ac:dyDescent="0.2">
      <c r="A52" s="279" t="s">
        <v>154</v>
      </c>
      <c r="B52" s="788">
        <v>50000</v>
      </c>
      <c r="C52" s="1033" t="s">
        <v>426</v>
      </c>
      <c r="D52" s="787">
        <v>1350000</v>
      </c>
      <c r="E52" s="654" t="s">
        <v>381</v>
      </c>
      <c r="F52" s="1159" t="s">
        <v>381</v>
      </c>
      <c r="G52" s="1195">
        <v>50000</v>
      </c>
    </row>
    <row customHeight="1" ht="11.25" r="53" spans="1:7" x14ac:dyDescent="0.2">
      <c r="A53" s="279" t="s">
        <v>528</v>
      </c>
      <c r="B53" s="788">
        <v>50000</v>
      </c>
      <c r="C53" s="1033" t="s">
        <v>426</v>
      </c>
      <c r="D53" s="787">
        <v>1955000</v>
      </c>
      <c r="E53" s="654" t="s">
        <v>381</v>
      </c>
      <c r="F53" s="1159" t="s">
        <v>381</v>
      </c>
      <c r="G53" s="1195">
        <v>50000</v>
      </c>
    </row>
    <row customHeight="1" ht="11.25" r="54" spans="1:7" x14ac:dyDescent="0.2">
      <c r="A54" s="279" t="s">
        <v>155</v>
      </c>
      <c r="B54" s="788">
        <v>10</v>
      </c>
      <c r="C54" s="1033" t="s">
        <v>1464</v>
      </c>
      <c r="D54" s="787">
        <v>78000</v>
      </c>
      <c r="E54" s="654">
        <v>10</v>
      </c>
      <c r="F54" s="1159" t="s">
        <v>427</v>
      </c>
      <c r="G54" s="1195">
        <v>50000</v>
      </c>
    </row>
    <row customHeight="1" ht="11.25" r="55" spans="1:7" x14ac:dyDescent="0.2">
      <c r="A55" s="279" t="s">
        <v>235</v>
      </c>
      <c r="B55" s="788">
        <v>50000</v>
      </c>
      <c r="C55" s="1033" t="s">
        <v>426</v>
      </c>
      <c r="D55" s="787">
        <v>78000</v>
      </c>
      <c r="E55" s="654" t="s">
        <v>381</v>
      </c>
      <c r="F55" s="1159" t="s">
        <v>381</v>
      </c>
      <c r="G55" s="1195">
        <v>50000</v>
      </c>
    </row>
    <row customHeight="1" ht="11.25" r="56" spans="1:7" x14ac:dyDescent="0.2">
      <c r="A56" s="279" t="s">
        <v>236</v>
      </c>
      <c r="B56" s="788">
        <v>11</v>
      </c>
      <c r="C56" s="1033" t="s">
        <v>1464</v>
      </c>
      <c r="D56" s="787">
        <v>40650</v>
      </c>
      <c r="E56" s="654">
        <v>11</v>
      </c>
      <c r="F56" s="1159" t="s">
        <v>427</v>
      </c>
      <c r="G56" s="1195">
        <v>50000</v>
      </c>
    </row>
    <row customHeight="1" ht="11.25" r="57" spans="1:7" x14ac:dyDescent="0.2">
      <c r="A57" s="279" t="s">
        <v>237</v>
      </c>
      <c r="B57" s="788">
        <v>1550</v>
      </c>
      <c r="C57" s="1033" t="s">
        <v>1463</v>
      </c>
      <c r="D57" s="787">
        <v>1550</v>
      </c>
      <c r="E57" s="654" t="s">
        <v>381</v>
      </c>
      <c r="F57" s="1159" t="s">
        <v>381</v>
      </c>
      <c r="G57" s="1195">
        <v>50000</v>
      </c>
    </row>
    <row customHeight="1" ht="11.25" r="58" spans="1:7" x14ac:dyDescent="0.2">
      <c r="A58" s="279" t="s">
        <v>375</v>
      </c>
      <c r="B58" s="788">
        <v>45</v>
      </c>
      <c r="C58" s="1033" t="s">
        <v>1463</v>
      </c>
      <c r="D58" s="787">
        <v>45</v>
      </c>
      <c r="E58" s="654" t="s">
        <v>381</v>
      </c>
      <c r="F58" s="1159" t="s">
        <v>381</v>
      </c>
      <c r="G58" s="1195">
        <v>50000</v>
      </c>
    </row>
    <row customHeight="1" ht="11.25" r="59" spans="1:7" x14ac:dyDescent="0.2">
      <c r="A59" s="279" t="s">
        <v>376</v>
      </c>
      <c r="B59" s="788">
        <v>20</v>
      </c>
      <c r="C59" s="1033" t="s">
        <v>1463</v>
      </c>
      <c r="D59" s="787">
        <v>20</v>
      </c>
      <c r="E59" s="654" t="s">
        <v>381</v>
      </c>
      <c r="F59" s="1159" t="s">
        <v>381</v>
      </c>
      <c r="G59" s="1195">
        <v>50000</v>
      </c>
    </row>
    <row customHeight="1" ht="11.25" r="60" spans="1:7" x14ac:dyDescent="0.2">
      <c r="A60" s="279" t="s">
        <v>377</v>
      </c>
      <c r="B60" s="788">
        <v>2.75</v>
      </c>
      <c r="C60" s="1033" t="s">
        <v>1463</v>
      </c>
      <c r="D60" s="787">
        <v>2.75</v>
      </c>
      <c r="E60" s="654">
        <v>350</v>
      </c>
      <c r="F60" s="1159" t="s">
        <v>427</v>
      </c>
      <c r="G60" s="1195">
        <v>50000</v>
      </c>
    </row>
    <row customHeight="1" ht="11.25" r="61" spans="1:7" x14ac:dyDescent="0.2">
      <c r="A61" s="279" t="s">
        <v>244</v>
      </c>
      <c r="B61" s="788">
        <v>50000</v>
      </c>
      <c r="C61" s="1033" t="s">
        <v>426</v>
      </c>
      <c r="D61" s="787">
        <v>2520000</v>
      </c>
      <c r="E61" s="654" t="s">
        <v>381</v>
      </c>
      <c r="F61" s="1159" t="s">
        <v>381</v>
      </c>
      <c r="G61" s="1195">
        <v>50000</v>
      </c>
    </row>
    <row customHeight="1" ht="11.25" r="62" spans="1:7" x14ac:dyDescent="0.2">
      <c r="A62" s="279" t="s">
        <v>245</v>
      </c>
      <c r="B62" s="788">
        <v>20000</v>
      </c>
      <c r="C62" s="1033" t="s">
        <v>1464</v>
      </c>
      <c r="D62" s="787">
        <v>4300000</v>
      </c>
      <c r="E62" s="654">
        <v>20000</v>
      </c>
      <c r="F62" s="1159" t="s">
        <v>427</v>
      </c>
      <c r="G62" s="1195">
        <v>50000</v>
      </c>
    </row>
    <row customHeight="1" ht="11.25" r="63" spans="1:7" x14ac:dyDescent="0.2">
      <c r="A63" s="279" t="s">
        <v>307</v>
      </c>
      <c r="B63" s="788">
        <v>1500</v>
      </c>
      <c r="C63" s="1033" t="s">
        <v>1464</v>
      </c>
      <c r="D63" s="787">
        <v>1210000</v>
      </c>
      <c r="E63" s="654">
        <v>1500</v>
      </c>
      <c r="F63" s="1159" t="s">
        <v>301</v>
      </c>
      <c r="G63" s="1195">
        <v>50000</v>
      </c>
    </row>
    <row customHeight="1" ht="11.25" r="64" spans="1:7" x14ac:dyDescent="0.2">
      <c r="A64" s="279" t="s">
        <v>308</v>
      </c>
      <c r="B64" s="788">
        <v>50000</v>
      </c>
      <c r="C64" s="1033" t="s">
        <v>426</v>
      </c>
      <c r="D64" s="787">
        <v>3205000</v>
      </c>
      <c r="E64" s="654" t="s">
        <v>381</v>
      </c>
      <c r="F64" s="1159" t="s">
        <v>381</v>
      </c>
      <c r="G64" s="1195">
        <v>50000</v>
      </c>
    </row>
    <row customHeight="1" ht="11.25" r="65" spans="1:7" x14ac:dyDescent="0.2">
      <c r="A65" s="279" t="s">
        <v>238</v>
      </c>
      <c r="B65" s="788">
        <v>260</v>
      </c>
      <c r="C65" s="1033" t="s">
        <v>1464</v>
      </c>
      <c r="D65" s="787">
        <v>2260000</v>
      </c>
      <c r="E65" s="654">
        <v>260</v>
      </c>
      <c r="F65" s="1159" t="s">
        <v>427</v>
      </c>
      <c r="G65" s="1195">
        <v>50000</v>
      </c>
    </row>
    <row customHeight="1" ht="11.25" r="66" spans="1:7" x14ac:dyDescent="0.2">
      <c r="A66" s="279" t="s">
        <v>1002</v>
      </c>
      <c r="B66" s="788">
        <v>0.3</v>
      </c>
      <c r="C66" s="1033" t="s">
        <v>1464</v>
      </c>
      <c r="D66" s="787">
        <v>2775000</v>
      </c>
      <c r="E66" s="654">
        <v>0.3</v>
      </c>
      <c r="F66" s="1159" t="s">
        <v>427</v>
      </c>
      <c r="G66" s="1195">
        <v>50000</v>
      </c>
    </row>
    <row customHeight="1" ht="11.25" r="67" spans="1:7" x14ac:dyDescent="0.2">
      <c r="A67" s="279" t="s">
        <v>107</v>
      </c>
      <c r="B67" s="788">
        <v>50000</v>
      </c>
      <c r="C67" s="1033" t="s">
        <v>426</v>
      </c>
      <c r="D67" s="787">
        <v>338500</v>
      </c>
      <c r="E67" s="654" t="s">
        <v>381</v>
      </c>
      <c r="F67" s="1159" t="s">
        <v>381</v>
      </c>
      <c r="G67" s="1195">
        <v>50000</v>
      </c>
    </row>
    <row customHeight="1" ht="11.25" r="68" spans="1:7" x14ac:dyDescent="0.2">
      <c r="A68" s="279" t="s">
        <v>1003</v>
      </c>
      <c r="B68" s="788">
        <v>10</v>
      </c>
      <c r="C68" s="1033" t="s">
        <v>1464</v>
      </c>
      <c r="D68" s="787">
        <v>1400000</v>
      </c>
      <c r="E68" s="654">
        <v>10</v>
      </c>
      <c r="F68" s="1159" t="s">
        <v>427</v>
      </c>
      <c r="G68" s="1195">
        <v>50000</v>
      </c>
    </row>
    <row customHeight="1" ht="11.25" r="69" spans="1:7" x14ac:dyDescent="0.2">
      <c r="A69" s="279" t="s">
        <v>309</v>
      </c>
      <c r="B69" s="788">
        <v>50000</v>
      </c>
      <c r="C69" s="1033" t="s">
        <v>426</v>
      </c>
      <c r="D69" s="787">
        <v>1400000</v>
      </c>
      <c r="E69" s="654" t="s">
        <v>381</v>
      </c>
      <c r="F69" s="1159" t="s">
        <v>381</v>
      </c>
      <c r="G69" s="1195">
        <v>50000</v>
      </c>
    </row>
    <row customHeight="1" ht="11.25" r="70" spans="1:7" x14ac:dyDescent="0.2">
      <c r="A70" s="279" t="s">
        <v>1004</v>
      </c>
      <c r="B70" s="788">
        <v>41</v>
      </c>
      <c r="C70" s="1033" t="s">
        <v>1464</v>
      </c>
      <c r="D70" s="787">
        <v>97.5</v>
      </c>
      <c r="E70" s="654">
        <v>41</v>
      </c>
      <c r="F70" s="1159" t="s">
        <v>427</v>
      </c>
      <c r="G70" s="1195">
        <v>50000</v>
      </c>
    </row>
    <row customHeight="1" ht="11.25" r="71" spans="1:7" x14ac:dyDescent="0.2">
      <c r="A71" s="279" t="s">
        <v>1005</v>
      </c>
      <c r="B71" s="788">
        <v>50000</v>
      </c>
      <c r="C71" s="1033" t="s">
        <v>426</v>
      </c>
      <c r="D71" s="787">
        <v>540000</v>
      </c>
      <c r="E71" s="654" t="s">
        <v>381</v>
      </c>
      <c r="F71" s="1159" t="s">
        <v>381</v>
      </c>
      <c r="G71" s="1195">
        <v>50000</v>
      </c>
    </row>
    <row customHeight="1" ht="11.25" r="72" spans="1:7" x14ac:dyDescent="0.2">
      <c r="A72" s="279" t="s">
        <v>1007</v>
      </c>
      <c r="B72" s="788">
        <v>400</v>
      </c>
      <c r="C72" s="1033" t="s">
        <v>1464</v>
      </c>
      <c r="D72" s="787">
        <v>3935000</v>
      </c>
      <c r="E72" s="654">
        <v>400</v>
      </c>
      <c r="F72" s="1159" t="s">
        <v>427</v>
      </c>
      <c r="G72" s="1195">
        <v>50000</v>
      </c>
    </row>
    <row customHeight="1" ht="11.25" r="73" spans="1:7" x14ac:dyDescent="0.2">
      <c r="A73" s="279" t="s">
        <v>1006</v>
      </c>
      <c r="B73" s="788">
        <v>50000</v>
      </c>
      <c r="C73" s="1033" t="s">
        <v>426</v>
      </c>
      <c r="D73" s="787">
        <v>2500000</v>
      </c>
      <c r="E73" s="654" t="s">
        <v>381</v>
      </c>
      <c r="F73" s="1159" t="s">
        <v>381</v>
      </c>
      <c r="G73" s="1195">
        <v>50000</v>
      </c>
    </row>
    <row customHeight="1" ht="11.25" r="74" spans="1:7" x14ac:dyDescent="0.2">
      <c r="A74" s="305" t="s">
        <v>108</v>
      </c>
      <c r="B74" s="788">
        <v>50000</v>
      </c>
      <c r="C74" s="1033" t="s">
        <v>426</v>
      </c>
      <c r="D74" s="787">
        <v>266500</v>
      </c>
      <c r="E74" s="654" t="s">
        <v>381</v>
      </c>
      <c r="F74" s="1159" t="s">
        <v>381</v>
      </c>
      <c r="G74" s="1195">
        <v>50000</v>
      </c>
    </row>
    <row customHeight="1" ht="11.25" r="75" spans="1:7" x14ac:dyDescent="0.2">
      <c r="A75" s="279" t="s">
        <v>310</v>
      </c>
      <c r="B75" s="788">
        <v>50000</v>
      </c>
      <c r="C75" s="1033" t="s">
        <v>426</v>
      </c>
      <c r="D75" s="787">
        <v>1395000</v>
      </c>
      <c r="E75" s="654" t="s">
        <v>381</v>
      </c>
      <c r="F75" s="1159" t="s">
        <v>381</v>
      </c>
      <c r="G75" s="1195">
        <v>50000</v>
      </c>
    </row>
    <row customHeight="1" ht="11.25" r="76" spans="1:7" x14ac:dyDescent="0.2">
      <c r="A76" s="305" t="s">
        <v>109</v>
      </c>
      <c r="B76" s="788">
        <v>50000</v>
      </c>
      <c r="C76" s="1033" t="s">
        <v>426</v>
      </c>
      <c r="D76" s="787">
        <v>100000</v>
      </c>
      <c r="E76" s="654" t="s">
        <v>381</v>
      </c>
      <c r="F76" s="1159" t="s">
        <v>381</v>
      </c>
      <c r="G76" s="1195">
        <v>50000</v>
      </c>
    </row>
    <row customHeight="1" ht="11.25" r="77" spans="1:7" x14ac:dyDescent="0.2">
      <c r="A77" s="305" t="s">
        <v>110</v>
      </c>
      <c r="B77" s="788">
        <v>50000</v>
      </c>
      <c r="C77" s="1033" t="s">
        <v>426</v>
      </c>
      <c r="D77" s="787">
        <v>91000</v>
      </c>
      <c r="E77" s="654" t="s">
        <v>381</v>
      </c>
      <c r="F77" s="1159" t="s">
        <v>381</v>
      </c>
      <c r="G77" s="1195">
        <v>50000</v>
      </c>
    </row>
    <row customHeight="1" ht="11.25" r="78" spans="1:7" x14ac:dyDescent="0.2">
      <c r="A78" s="279" t="s">
        <v>402</v>
      </c>
      <c r="B78" s="788">
        <v>50000</v>
      </c>
      <c r="C78" s="1033" t="s">
        <v>426</v>
      </c>
      <c r="D78" s="787">
        <v>500000000</v>
      </c>
      <c r="E78" s="654" t="s">
        <v>381</v>
      </c>
      <c r="F78" s="1159" t="s">
        <v>381</v>
      </c>
      <c r="G78" s="1195">
        <v>50000</v>
      </c>
    </row>
    <row customHeight="1" ht="11.25" r="79" spans="1:7" x14ac:dyDescent="0.2">
      <c r="A79" s="279" t="s">
        <v>635</v>
      </c>
      <c r="B79" s="788">
        <v>0.1</v>
      </c>
      <c r="C79" s="1033" t="s">
        <v>1463</v>
      </c>
      <c r="D79" s="787">
        <v>0.1</v>
      </c>
      <c r="E79" s="654" t="s">
        <v>381</v>
      </c>
      <c r="F79" s="1159" t="s">
        <v>381</v>
      </c>
      <c r="G79" s="1195">
        <v>50000</v>
      </c>
    </row>
    <row customHeight="1" ht="11.25" r="80" spans="1:7" x14ac:dyDescent="0.2">
      <c r="A80" s="279" t="s">
        <v>111</v>
      </c>
      <c r="B80" s="788">
        <v>21000</v>
      </c>
      <c r="C80" s="1033" t="s">
        <v>1463</v>
      </c>
      <c r="D80" s="787">
        <v>21000</v>
      </c>
      <c r="E80" s="654" t="s">
        <v>381</v>
      </c>
      <c r="F80" s="1159" t="s">
        <v>381</v>
      </c>
      <c r="G80" s="1195">
        <v>50000</v>
      </c>
    </row>
    <row customHeight="1" ht="11.25" r="81" spans="1:7" x14ac:dyDescent="0.2">
      <c r="A81" s="279" t="s">
        <v>384</v>
      </c>
      <c r="B81" s="788">
        <v>162.5</v>
      </c>
      <c r="C81" s="1033" t="s">
        <v>1463</v>
      </c>
      <c r="D81" s="787">
        <v>162.5</v>
      </c>
      <c r="E81" s="654" t="s">
        <v>381</v>
      </c>
      <c r="F81" s="1159" t="s">
        <v>381</v>
      </c>
      <c r="G81" s="1195">
        <v>50000</v>
      </c>
    </row>
    <row customHeight="1" ht="11.25" r="82" spans="1:7" x14ac:dyDescent="0.2">
      <c r="A82" s="279" t="s">
        <v>350</v>
      </c>
      <c r="B82" s="788">
        <v>41</v>
      </c>
      <c r="C82" s="1033" t="s">
        <v>1464</v>
      </c>
      <c r="D82" s="787">
        <v>125</v>
      </c>
      <c r="E82" s="654">
        <v>41</v>
      </c>
      <c r="F82" s="1159" t="s">
        <v>427</v>
      </c>
      <c r="G82" s="1195">
        <v>50000</v>
      </c>
    </row>
    <row customHeight="1" ht="11.25" r="83" spans="1:7" x14ac:dyDescent="0.2">
      <c r="A83" s="279" t="s">
        <v>36</v>
      </c>
      <c r="B83" s="788">
        <v>50000</v>
      </c>
      <c r="C83" s="1033" t="s">
        <v>426</v>
      </c>
      <c r="D83" s="787">
        <v>500000000</v>
      </c>
      <c r="E83" s="654">
        <v>760000</v>
      </c>
      <c r="F83" s="1159" t="s">
        <v>301</v>
      </c>
      <c r="G83" s="1195">
        <v>50000</v>
      </c>
    </row>
    <row customHeight="1" ht="11.25" r="84" spans="1:7" x14ac:dyDescent="0.2">
      <c r="A84" s="279" t="s">
        <v>351</v>
      </c>
      <c r="B84" s="788">
        <v>30</v>
      </c>
      <c r="C84" s="1033" t="s">
        <v>1464</v>
      </c>
      <c r="D84" s="787">
        <v>84500</v>
      </c>
      <c r="E84" s="654">
        <v>30</v>
      </c>
      <c r="F84" s="1159" t="s">
        <v>303</v>
      </c>
      <c r="G84" s="1195">
        <v>50000</v>
      </c>
    </row>
    <row customHeight="1" ht="11.25" r="85" spans="1:7" x14ac:dyDescent="0.2">
      <c r="A85" s="279" t="s">
        <v>352</v>
      </c>
      <c r="B85" s="788">
        <v>130</v>
      </c>
      <c r="C85" s="1033" t="s">
        <v>1463</v>
      </c>
      <c r="D85" s="787">
        <v>130</v>
      </c>
      <c r="E85" s="654" t="s">
        <v>381</v>
      </c>
      <c r="F85" s="1159" t="s">
        <v>381</v>
      </c>
      <c r="G85" s="1195">
        <v>50000</v>
      </c>
    </row>
    <row customHeight="1" ht="11.25" r="86" spans="1:7" x14ac:dyDescent="0.2">
      <c r="A86" s="279" t="s">
        <v>353</v>
      </c>
      <c r="B86" s="788">
        <v>845</v>
      </c>
      <c r="C86" s="1033" t="s">
        <v>1463</v>
      </c>
      <c r="D86" s="787">
        <v>845</v>
      </c>
      <c r="E86" s="654" t="s">
        <v>381</v>
      </c>
      <c r="F86" s="1159" t="s">
        <v>381</v>
      </c>
      <c r="G86" s="1195">
        <v>50000</v>
      </c>
    </row>
    <row customHeight="1" ht="11.25" r="87" spans="1:7" x14ac:dyDescent="0.2">
      <c r="A87" s="279" t="s">
        <v>112</v>
      </c>
      <c r="B87" s="788">
        <v>50000</v>
      </c>
      <c r="C87" s="1033" t="s">
        <v>426</v>
      </c>
      <c r="D87" s="787">
        <v>5250000</v>
      </c>
      <c r="E87" s="654" t="s">
        <v>381</v>
      </c>
      <c r="F87" s="1159" t="s">
        <v>381</v>
      </c>
      <c r="G87" s="1195">
        <v>50000</v>
      </c>
    </row>
    <row customHeight="1" ht="11.25" r="88" spans="1:7" x14ac:dyDescent="0.2">
      <c r="A88" s="279" t="s">
        <v>354</v>
      </c>
      <c r="B88" s="788">
        <v>20</v>
      </c>
      <c r="C88" s="1033" t="s">
        <v>1464</v>
      </c>
      <c r="D88" s="787">
        <v>90</v>
      </c>
      <c r="E88" s="654">
        <v>20</v>
      </c>
      <c r="F88" s="1159" t="s">
        <v>427</v>
      </c>
      <c r="G88" s="1195">
        <v>50000</v>
      </c>
    </row>
    <row customHeight="1" ht="11.25" r="89" spans="1:7" x14ac:dyDescent="0.2">
      <c r="A89" s="279" t="s">
        <v>355</v>
      </c>
      <c r="B89" s="788">
        <v>100</v>
      </c>
      <c r="C89" s="1033" t="s">
        <v>1463</v>
      </c>
      <c r="D89" s="787">
        <v>100</v>
      </c>
      <c r="E89" s="654" t="s">
        <v>381</v>
      </c>
      <c r="F89" s="1159" t="s">
        <v>381</v>
      </c>
      <c r="G89" s="1195">
        <v>50000</v>
      </c>
    </row>
    <row customHeight="1" ht="11.25" r="90" spans="1:7" x14ac:dyDescent="0.2">
      <c r="A90" s="279" t="s">
        <v>385</v>
      </c>
      <c r="B90" s="788">
        <v>3.1</v>
      </c>
      <c r="C90" s="1033" t="s">
        <v>1463</v>
      </c>
      <c r="D90" s="787">
        <v>3.1</v>
      </c>
      <c r="E90" s="654">
        <v>3000</v>
      </c>
      <c r="F90" s="1159" t="s">
        <v>427</v>
      </c>
      <c r="G90" s="1195">
        <v>50000</v>
      </c>
    </row>
    <row customHeight="1" ht="11.25" r="91" spans="1:7" x14ac:dyDescent="0.2">
      <c r="A91" s="279" t="s">
        <v>356</v>
      </c>
      <c r="B91" s="788">
        <v>6</v>
      </c>
      <c r="C91" s="1033" t="s">
        <v>1464</v>
      </c>
      <c r="D91" s="787">
        <v>1600</v>
      </c>
      <c r="E91" s="654">
        <v>6</v>
      </c>
      <c r="F91" s="1159" t="s">
        <v>427</v>
      </c>
      <c r="G91" s="1195">
        <v>50000</v>
      </c>
    </row>
    <row customHeight="1" ht="11.25" r="92" spans="1:7" x14ac:dyDescent="0.2">
      <c r="A92" s="279" t="s">
        <v>378</v>
      </c>
      <c r="B92" s="788">
        <v>3650</v>
      </c>
      <c r="C92" s="1033" t="s">
        <v>1463</v>
      </c>
      <c r="D92" s="787">
        <v>3650</v>
      </c>
      <c r="E92" s="654">
        <v>12000</v>
      </c>
      <c r="F92" s="1159" t="s">
        <v>427</v>
      </c>
      <c r="G92" s="1195">
        <v>50000</v>
      </c>
    </row>
    <row customHeight="1" ht="11.25" r="93" spans="1:7" x14ac:dyDescent="0.2">
      <c r="A93" s="279" t="s">
        <v>357</v>
      </c>
      <c r="B93" s="788">
        <v>10</v>
      </c>
      <c r="C93" s="1033" t="s">
        <v>1464</v>
      </c>
      <c r="D93" s="787">
        <v>25000</v>
      </c>
      <c r="E93" s="654">
        <v>10</v>
      </c>
      <c r="F93" s="1159" t="s">
        <v>427</v>
      </c>
      <c r="G93" s="1195">
        <v>50000</v>
      </c>
    </row>
    <row customHeight="1" ht="11.25" r="94" spans="1:7" x14ac:dyDescent="0.2">
      <c r="A94" s="279" t="s">
        <v>113</v>
      </c>
      <c r="B94" s="788">
        <v>50000</v>
      </c>
      <c r="C94" s="1033" t="s">
        <v>426</v>
      </c>
      <c r="D94" s="787">
        <v>16500000</v>
      </c>
      <c r="E94" s="654" t="s">
        <v>381</v>
      </c>
      <c r="F94" s="1159" t="s">
        <v>381</v>
      </c>
      <c r="G94" s="1195">
        <v>50000</v>
      </c>
    </row>
    <row customHeight="1" ht="11.25" r="95" spans="1:7" x14ac:dyDescent="0.2">
      <c r="A95" s="279" t="s">
        <v>358</v>
      </c>
      <c r="B95" s="788">
        <v>9.5000000000000001E-2</v>
      </c>
      <c r="C95" s="1033" t="s">
        <v>1463</v>
      </c>
      <c r="D95" s="787">
        <v>9.5000000000000001E-2</v>
      </c>
      <c r="E95" s="654" t="s">
        <v>381</v>
      </c>
      <c r="F95" s="1159" t="s">
        <v>381</v>
      </c>
      <c r="G95" s="1195">
        <v>50000</v>
      </c>
    </row>
    <row customHeight="1" ht="11.25" r="96" spans="1:7" x14ac:dyDescent="0.2">
      <c r="A96" s="279" t="s">
        <v>114</v>
      </c>
      <c r="B96" s="788">
        <v>50000</v>
      </c>
      <c r="C96" s="1033" t="s">
        <v>426</v>
      </c>
      <c r="D96" s="787">
        <v>6000000</v>
      </c>
      <c r="E96" s="654" t="s">
        <v>381</v>
      </c>
      <c r="F96" s="1159" t="s">
        <v>381</v>
      </c>
      <c r="G96" s="1195">
        <v>50000</v>
      </c>
    </row>
    <row customHeight="1" ht="11.25" r="97" spans="1:7" x14ac:dyDescent="0.2">
      <c r="A97" s="279" t="s">
        <v>359</v>
      </c>
      <c r="B97" s="788">
        <v>50000</v>
      </c>
      <c r="C97" s="1033" t="s">
        <v>426</v>
      </c>
      <c r="D97" s="787" t="s">
        <v>1014</v>
      </c>
      <c r="E97" s="654" t="s">
        <v>381</v>
      </c>
      <c r="F97" s="1159" t="s">
        <v>381</v>
      </c>
      <c r="G97" s="1195">
        <v>50000</v>
      </c>
    </row>
    <row customHeight="1" ht="11.25" r="98" spans="1:7" x14ac:dyDescent="0.2">
      <c r="A98" s="279" t="s">
        <v>360</v>
      </c>
      <c r="B98" s="788">
        <v>50000</v>
      </c>
      <c r="C98" s="1033" t="s">
        <v>426</v>
      </c>
      <c r="D98" s="787" t="s">
        <v>1014</v>
      </c>
      <c r="E98" s="654" t="s">
        <v>381</v>
      </c>
      <c r="F98" s="1159" t="s">
        <v>381</v>
      </c>
      <c r="G98" s="1195">
        <v>50000</v>
      </c>
    </row>
    <row customHeight="1" ht="11.25" r="99" spans="1:7" x14ac:dyDescent="0.2">
      <c r="A99" s="279" t="s">
        <v>361</v>
      </c>
      <c r="B99" s="788">
        <v>50</v>
      </c>
      <c r="C99" s="1033" t="s">
        <v>1463</v>
      </c>
      <c r="D99" s="787">
        <v>50</v>
      </c>
      <c r="E99" s="654">
        <v>4700</v>
      </c>
      <c r="F99" s="1159" t="s">
        <v>427</v>
      </c>
      <c r="G99" s="1195">
        <v>50000</v>
      </c>
    </row>
    <row customHeight="1" ht="11.25" r="100" spans="1:7" x14ac:dyDescent="0.2">
      <c r="A100" s="279" t="s">
        <v>363</v>
      </c>
      <c r="B100" s="788">
        <v>8400</v>
      </c>
      <c r="C100" s="1033" t="s">
        <v>1464</v>
      </c>
      <c r="D100" s="787">
        <v>111500000</v>
      </c>
      <c r="E100" s="654">
        <v>8400</v>
      </c>
      <c r="F100" s="1159" t="s">
        <v>301</v>
      </c>
      <c r="G100" s="1195">
        <v>50000</v>
      </c>
    </row>
    <row customHeight="1" ht="11.25" r="101" spans="1:7" x14ac:dyDescent="0.2">
      <c r="A101" s="279" t="s">
        <v>364</v>
      </c>
      <c r="B101" s="788">
        <v>1300</v>
      </c>
      <c r="C101" s="1033" t="s">
        <v>1464</v>
      </c>
      <c r="D101" s="787">
        <v>9500000</v>
      </c>
      <c r="E101" s="654">
        <v>1300</v>
      </c>
      <c r="F101" s="1159" t="s">
        <v>301</v>
      </c>
      <c r="G101" s="1195">
        <v>50000</v>
      </c>
    </row>
    <row customHeight="1" ht="11.25" r="102" spans="1:7" x14ac:dyDescent="0.2">
      <c r="A102" s="279" t="s">
        <v>365</v>
      </c>
      <c r="B102" s="788">
        <v>50000</v>
      </c>
      <c r="C102" s="1033" t="s">
        <v>426</v>
      </c>
      <c r="D102" s="787" t="s">
        <v>1014</v>
      </c>
      <c r="E102" s="654" t="s">
        <v>381</v>
      </c>
      <c r="F102" s="1159" t="s">
        <v>381</v>
      </c>
      <c r="G102" s="1195">
        <v>50000</v>
      </c>
    </row>
    <row customHeight="1" ht="11.25" r="103" spans="1:7" x14ac:dyDescent="0.2">
      <c r="A103" s="279" t="s">
        <v>366</v>
      </c>
      <c r="B103" s="788">
        <v>180</v>
      </c>
      <c r="C103" s="1033" t="s">
        <v>1464</v>
      </c>
      <c r="D103" s="787">
        <v>25500000</v>
      </c>
      <c r="E103" s="654">
        <v>180</v>
      </c>
      <c r="F103" s="1159" t="s">
        <v>752</v>
      </c>
      <c r="G103" s="1195">
        <v>50000</v>
      </c>
    </row>
    <row customHeight="1" ht="11.25" r="104" spans="1:7" x14ac:dyDescent="0.2">
      <c r="A104" s="279" t="s">
        <v>362</v>
      </c>
      <c r="B104" s="788">
        <v>9100</v>
      </c>
      <c r="C104" s="1033" t="s">
        <v>1464</v>
      </c>
      <c r="D104" s="787">
        <v>6500000</v>
      </c>
      <c r="E104" s="654">
        <v>9100</v>
      </c>
      <c r="F104" s="1159" t="s">
        <v>427</v>
      </c>
      <c r="G104" s="1195">
        <v>50000</v>
      </c>
    </row>
    <row customHeight="1" ht="11.25" r="105" spans="1:7" x14ac:dyDescent="0.2">
      <c r="A105" s="279" t="s">
        <v>631</v>
      </c>
      <c r="B105" s="788">
        <v>10</v>
      </c>
      <c r="C105" s="1033" t="s">
        <v>1464</v>
      </c>
      <c r="D105" s="787">
        <v>12900</v>
      </c>
      <c r="E105" s="654">
        <v>10</v>
      </c>
      <c r="F105" s="1159" t="s">
        <v>427</v>
      </c>
      <c r="G105" s="1195">
        <v>50000</v>
      </c>
    </row>
    <row customHeight="1" ht="11.25" r="106" spans="1:7" x14ac:dyDescent="0.2">
      <c r="A106" s="279" t="s">
        <v>632</v>
      </c>
      <c r="B106" s="788">
        <v>10</v>
      </c>
      <c r="C106" s="1033" t="s">
        <v>1464</v>
      </c>
      <c r="D106" s="787">
        <v>12300</v>
      </c>
      <c r="E106" s="654">
        <v>10</v>
      </c>
      <c r="F106" s="1159" t="s">
        <v>427</v>
      </c>
      <c r="G106" s="1195">
        <v>50000</v>
      </c>
    </row>
    <row customHeight="1" ht="11.25" r="107" spans="1:7" x14ac:dyDescent="0.2">
      <c r="A107" s="279" t="s">
        <v>506</v>
      </c>
      <c r="B107" s="788">
        <v>50000</v>
      </c>
      <c r="C107" s="1033" t="s">
        <v>426</v>
      </c>
      <c r="D107" s="787" t="s">
        <v>1014</v>
      </c>
      <c r="E107" s="654" t="s">
        <v>381</v>
      </c>
      <c r="F107" s="1159" t="s">
        <v>381</v>
      </c>
      <c r="G107" s="1195">
        <v>50000</v>
      </c>
    </row>
    <row customHeight="1" ht="11.25" r="108" spans="1:7" x14ac:dyDescent="0.2">
      <c r="A108" s="279" t="s">
        <v>507</v>
      </c>
      <c r="B108" s="788">
        <v>21</v>
      </c>
      <c r="C108" s="1033" t="s">
        <v>1464</v>
      </c>
      <c r="D108" s="787">
        <v>15500</v>
      </c>
      <c r="E108" s="654">
        <v>21</v>
      </c>
      <c r="F108" s="1159" t="s">
        <v>427</v>
      </c>
      <c r="G108" s="1195">
        <v>50000</v>
      </c>
    </row>
    <row customHeight="1" ht="11.25" r="109" spans="1:7" x14ac:dyDescent="0.2">
      <c r="A109" s="279" t="s">
        <v>866</v>
      </c>
      <c r="B109" s="788">
        <v>50000</v>
      </c>
      <c r="C109" s="1033" t="s">
        <v>426</v>
      </c>
      <c r="D109" s="787" t="s">
        <v>1014</v>
      </c>
      <c r="E109" s="654" t="s">
        <v>381</v>
      </c>
      <c r="F109" s="1159" t="s">
        <v>381</v>
      </c>
      <c r="G109" s="1195">
        <v>50000</v>
      </c>
    </row>
    <row customHeight="1" ht="11.25" r="110" spans="1:7" x14ac:dyDescent="0.2">
      <c r="A110" s="305" t="s">
        <v>115</v>
      </c>
      <c r="B110" s="788">
        <v>50000</v>
      </c>
      <c r="C110" s="1033" t="s">
        <v>426</v>
      </c>
      <c r="D110" s="787">
        <v>1045000</v>
      </c>
      <c r="E110" s="654" t="s">
        <v>381</v>
      </c>
      <c r="F110" s="1159" t="s">
        <v>381</v>
      </c>
      <c r="G110" s="1195">
        <v>50000</v>
      </c>
    </row>
    <row customHeight="1" ht="11.25" r="111" spans="1:7" x14ac:dyDescent="0.2">
      <c r="A111" s="305" t="s">
        <v>116</v>
      </c>
      <c r="B111" s="788">
        <v>50000</v>
      </c>
      <c r="C111" s="1033" t="s">
        <v>426</v>
      </c>
      <c r="D111" s="787">
        <v>690000</v>
      </c>
      <c r="E111" s="654" t="s">
        <v>381</v>
      </c>
      <c r="F111" s="1159" t="s">
        <v>381</v>
      </c>
      <c r="G111" s="1195">
        <v>50000</v>
      </c>
    </row>
    <row customHeight="1" ht="11.25" r="112" spans="1:7" x14ac:dyDescent="0.2">
      <c r="A112" s="305" t="s">
        <v>117</v>
      </c>
      <c r="B112" s="788">
        <v>50000</v>
      </c>
      <c r="C112" s="1033" t="s">
        <v>426</v>
      </c>
      <c r="D112" s="787">
        <v>325000</v>
      </c>
      <c r="E112" s="654" t="s">
        <v>381</v>
      </c>
      <c r="F112" s="1159" t="s">
        <v>381</v>
      </c>
      <c r="G112" s="1195">
        <v>50000</v>
      </c>
    </row>
    <row customHeight="1" ht="11.25" r="113" spans="1:7" x14ac:dyDescent="0.2">
      <c r="A113" s="305" t="s">
        <v>118</v>
      </c>
      <c r="B113" s="788">
        <v>50000</v>
      </c>
      <c r="C113" s="1033" t="s">
        <v>426</v>
      </c>
      <c r="D113" s="787">
        <v>250000</v>
      </c>
      <c r="E113" s="654" t="s">
        <v>381</v>
      </c>
      <c r="F113" s="1159" t="s">
        <v>381</v>
      </c>
      <c r="G113" s="1195">
        <v>50000</v>
      </c>
    </row>
    <row customHeight="1" ht="11.25" r="114" spans="1:7" x14ac:dyDescent="0.2">
      <c r="A114" s="305" t="s">
        <v>119</v>
      </c>
      <c r="B114" s="788">
        <v>50000</v>
      </c>
      <c r="C114" s="1033" t="s">
        <v>426</v>
      </c>
      <c r="D114" s="787">
        <v>221000</v>
      </c>
      <c r="E114" s="654" t="s">
        <v>381</v>
      </c>
      <c r="F114" s="1159" t="s">
        <v>381</v>
      </c>
      <c r="G114" s="1195">
        <v>50000</v>
      </c>
    </row>
    <row customHeight="1" ht="11.25" r="115" spans="1:7" x14ac:dyDescent="0.2">
      <c r="A115" s="279" t="s">
        <v>508</v>
      </c>
      <c r="B115" s="788">
        <v>590</v>
      </c>
      <c r="C115" s="1033" t="s">
        <v>1464</v>
      </c>
      <c r="D115" s="787">
        <v>7000</v>
      </c>
      <c r="E115" s="654">
        <v>590</v>
      </c>
      <c r="F115" s="1159" t="s">
        <v>427</v>
      </c>
      <c r="G115" s="1195">
        <v>50000</v>
      </c>
    </row>
    <row customHeight="1" ht="11.25" r="116" spans="1:7" x14ac:dyDescent="0.2">
      <c r="A116" s="305" t="s">
        <v>120</v>
      </c>
      <c r="B116" s="788">
        <v>21500</v>
      </c>
      <c r="C116" s="1033" t="s">
        <v>1463</v>
      </c>
      <c r="D116" s="787">
        <v>21500</v>
      </c>
      <c r="E116" s="654" t="s">
        <v>381</v>
      </c>
      <c r="F116" s="1159" t="s">
        <v>381</v>
      </c>
      <c r="G116" s="1195">
        <v>50000</v>
      </c>
    </row>
    <row customHeight="1" ht="11.25" r="117" spans="1:7" x14ac:dyDescent="0.2">
      <c r="A117" s="279" t="s">
        <v>241</v>
      </c>
      <c r="B117" s="788">
        <v>50000</v>
      </c>
      <c r="C117" s="1033" t="s">
        <v>426</v>
      </c>
      <c r="D117" s="787">
        <v>122500000</v>
      </c>
      <c r="E117" s="654" t="s">
        <v>381</v>
      </c>
      <c r="F117" s="1159" t="s">
        <v>381</v>
      </c>
      <c r="G117" s="1195">
        <v>50000</v>
      </c>
    </row>
    <row customHeight="1" ht="11.25" r="118" spans="1:7" x14ac:dyDescent="0.2">
      <c r="A118" s="279" t="s">
        <v>509</v>
      </c>
      <c r="B118" s="788">
        <v>408</v>
      </c>
      <c r="C118" s="1033" t="s">
        <v>1463</v>
      </c>
      <c r="D118" s="787">
        <v>408</v>
      </c>
      <c r="E118" s="654">
        <v>1000</v>
      </c>
      <c r="F118" s="1159" t="s">
        <v>427</v>
      </c>
      <c r="G118" s="1195">
        <v>50000</v>
      </c>
    </row>
    <row customHeight="1" ht="11.25" r="119" spans="1:7" x14ac:dyDescent="0.2">
      <c r="A119" s="279" t="s">
        <v>510</v>
      </c>
      <c r="B119" s="788">
        <v>7900</v>
      </c>
      <c r="C119" s="1033" t="s">
        <v>1464</v>
      </c>
      <c r="D119" s="787">
        <v>41400000</v>
      </c>
      <c r="E119" s="654">
        <v>7900</v>
      </c>
      <c r="F119" s="1159" t="s">
        <v>301</v>
      </c>
      <c r="G119" s="1195">
        <v>50000</v>
      </c>
    </row>
    <row customHeight="1" ht="11.25" r="120" spans="1:7" x14ac:dyDescent="0.2">
      <c r="A120" s="279" t="s">
        <v>379</v>
      </c>
      <c r="B120" s="788">
        <v>21.5</v>
      </c>
      <c r="C120" s="1033" t="s">
        <v>1463</v>
      </c>
      <c r="D120" s="787">
        <v>21.5</v>
      </c>
      <c r="E120" s="654" t="s">
        <v>381</v>
      </c>
      <c r="F120" s="1159" t="s">
        <v>381</v>
      </c>
      <c r="G120" s="1195">
        <v>50000</v>
      </c>
    </row>
    <row customHeight="1" ht="11.25" r="121" spans="1:7" x14ac:dyDescent="0.2">
      <c r="A121" s="279" t="s">
        <v>121</v>
      </c>
      <c r="B121" s="788">
        <v>50000</v>
      </c>
      <c r="C121" s="1033" t="s">
        <v>426</v>
      </c>
      <c r="D121" s="787">
        <v>55000</v>
      </c>
      <c r="E121" s="654" t="s">
        <v>381</v>
      </c>
      <c r="F121" s="1159" t="s">
        <v>381</v>
      </c>
      <c r="G121" s="1195">
        <v>50000</v>
      </c>
    </row>
    <row customHeight="1" ht="11.25" r="122" spans="1:7" x14ac:dyDescent="0.2">
      <c r="A122" s="279" t="s">
        <v>511</v>
      </c>
      <c r="B122" s="788">
        <v>67.5</v>
      </c>
      <c r="C122" s="1033" t="s">
        <v>1463</v>
      </c>
      <c r="D122" s="787">
        <v>67.5</v>
      </c>
      <c r="E122" s="654" t="s">
        <v>381</v>
      </c>
      <c r="F122" s="1159" t="s">
        <v>381</v>
      </c>
      <c r="G122" s="1195">
        <v>50000</v>
      </c>
    </row>
    <row customHeight="1" ht="11.25" r="123" spans="1:7" x14ac:dyDescent="0.2">
      <c r="A123" s="279" t="s">
        <v>512</v>
      </c>
      <c r="B123" s="788">
        <v>50000</v>
      </c>
      <c r="C123" s="1033" t="s">
        <v>426</v>
      </c>
      <c r="D123" s="787" t="s">
        <v>1014</v>
      </c>
      <c r="E123" s="654" t="s">
        <v>381</v>
      </c>
      <c r="F123" s="1159" t="s">
        <v>381</v>
      </c>
      <c r="G123" s="1195">
        <v>50000</v>
      </c>
    </row>
    <row customHeight="1" ht="11.25" r="124" spans="1:7" x14ac:dyDescent="0.2">
      <c r="A124" s="279" t="s">
        <v>867</v>
      </c>
      <c r="B124" s="788">
        <v>50000</v>
      </c>
      <c r="C124" s="1033" t="s">
        <v>426</v>
      </c>
      <c r="D124" s="787" t="s">
        <v>1014</v>
      </c>
      <c r="E124" s="654" t="s">
        <v>381</v>
      </c>
      <c r="F124" s="1159" t="s">
        <v>381</v>
      </c>
      <c r="G124" s="1195">
        <v>50000</v>
      </c>
    </row>
    <row customHeight="1" ht="11.25" r="125" spans="1:7" x14ac:dyDescent="0.2">
      <c r="A125" s="279" t="s">
        <v>122</v>
      </c>
      <c r="B125" s="788">
        <v>3100</v>
      </c>
      <c r="C125" s="1033" t="s">
        <v>1463</v>
      </c>
      <c r="D125" s="787">
        <v>3100</v>
      </c>
      <c r="E125" s="654" t="s">
        <v>381</v>
      </c>
      <c r="F125" s="1159" t="s">
        <v>381</v>
      </c>
      <c r="G125" s="1195">
        <v>50000</v>
      </c>
    </row>
    <row customHeight="1" ht="11.25" r="126" spans="1:7" x14ac:dyDescent="0.2">
      <c r="A126" s="279" t="s">
        <v>513</v>
      </c>
      <c r="B126" s="788">
        <v>11</v>
      </c>
      <c r="C126" s="1033" t="s">
        <v>1464</v>
      </c>
      <c r="D126" s="787">
        <v>155000</v>
      </c>
      <c r="E126" s="654">
        <v>11</v>
      </c>
      <c r="F126" s="1159" t="s">
        <v>427</v>
      </c>
      <c r="G126" s="1195">
        <v>50000</v>
      </c>
    </row>
    <row customHeight="1" ht="11.25" r="127" spans="1:7" x14ac:dyDescent="0.2">
      <c r="A127" s="279" t="s">
        <v>123</v>
      </c>
      <c r="B127" s="788">
        <v>50000</v>
      </c>
      <c r="C127" s="1033" t="s">
        <v>426</v>
      </c>
      <c r="D127" s="787">
        <v>355000</v>
      </c>
      <c r="E127" s="654" t="s">
        <v>381</v>
      </c>
      <c r="F127" s="1159" t="s">
        <v>381</v>
      </c>
      <c r="G127" s="1195">
        <v>50000</v>
      </c>
    </row>
    <row customHeight="1" ht="11.25" r="128" spans="1:7" x14ac:dyDescent="0.2">
      <c r="A128" s="279" t="s">
        <v>27</v>
      </c>
      <c r="B128" s="788">
        <v>50000</v>
      </c>
      <c r="C128" s="1033" t="s">
        <v>426</v>
      </c>
      <c r="D128" s="787">
        <v>500000000</v>
      </c>
      <c r="E128" s="654" t="s">
        <v>381</v>
      </c>
      <c r="F128" s="1159" t="s">
        <v>381</v>
      </c>
      <c r="G128" s="1195">
        <v>50000</v>
      </c>
    </row>
    <row customHeight="1" ht="11.25" r="129" spans="1:7" x14ac:dyDescent="0.2">
      <c r="A129" s="279" t="s">
        <v>514</v>
      </c>
      <c r="B129" s="788">
        <v>50000</v>
      </c>
      <c r="C129" s="1033" t="s">
        <v>426</v>
      </c>
      <c r="D129" s="787">
        <v>535000</v>
      </c>
      <c r="E129" s="654" t="s">
        <v>381</v>
      </c>
      <c r="F129" s="1159" t="s">
        <v>381</v>
      </c>
      <c r="G129" s="1195">
        <v>50000</v>
      </c>
    </row>
    <row customHeight="1" ht="11.25" r="130" spans="1:7" x14ac:dyDescent="0.2">
      <c r="A130" s="279" t="s">
        <v>515</v>
      </c>
      <c r="B130" s="788">
        <v>500</v>
      </c>
      <c r="C130" s="1033" t="s">
        <v>1464</v>
      </c>
      <c r="D130" s="787">
        <v>1415000</v>
      </c>
      <c r="E130" s="654">
        <v>500</v>
      </c>
      <c r="F130" s="1159" t="s">
        <v>427</v>
      </c>
      <c r="G130" s="1195">
        <v>50000</v>
      </c>
    </row>
    <row customHeight="1" ht="11.25" r="131" spans="1:7" x14ac:dyDescent="0.2">
      <c r="A131" s="279" t="s">
        <v>516</v>
      </c>
      <c r="B131" s="788">
        <v>300</v>
      </c>
      <c r="C131" s="1033" t="s">
        <v>1464</v>
      </c>
      <c r="D131" s="787">
        <v>103000</v>
      </c>
      <c r="E131" s="654">
        <v>300</v>
      </c>
      <c r="F131" s="1159" t="s">
        <v>427</v>
      </c>
      <c r="G131" s="1195">
        <v>50000</v>
      </c>
    </row>
    <row customHeight="1" ht="11.25" r="132" spans="1:7" x14ac:dyDescent="0.2">
      <c r="A132" s="279" t="s">
        <v>124</v>
      </c>
      <c r="B132" s="788">
        <v>11500</v>
      </c>
      <c r="C132" s="1033" t="s">
        <v>1463</v>
      </c>
      <c r="D132" s="787">
        <v>11500</v>
      </c>
      <c r="E132" s="654" t="s">
        <v>381</v>
      </c>
      <c r="F132" s="1159" t="s">
        <v>381</v>
      </c>
      <c r="G132" s="1195">
        <v>50000</v>
      </c>
    </row>
    <row customHeight="1" ht="11.25" r="133" spans="1:7" x14ac:dyDescent="0.2">
      <c r="A133" s="305" t="s">
        <v>125</v>
      </c>
      <c r="B133" s="788">
        <v>2500</v>
      </c>
      <c r="C133" s="1033" t="s">
        <v>1463</v>
      </c>
      <c r="D133" s="787">
        <v>2500</v>
      </c>
      <c r="E133" s="654" t="s">
        <v>381</v>
      </c>
      <c r="F133" s="1159" t="s">
        <v>381</v>
      </c>
      <c r="G133" s="1195">
        <v>50000</v>
      </c>
    </row>
    <row customHeight="1" ht="11.25" r="134" spans="1:7" x14ac:dyDescent="0.2">
      <c r="A134" s="279" t="s">
        <v>517</v>
      </c>
      <c r="B134" s="788">
        <v>50000</v>
      </c>
      <c r="C134" s="1033" t="s">
        <v>426</v>
      </c>
      <c r="D134" s="787" t="s">
        <v>1014</v>
      </c>
      <c r="E134" s="654" t="s">
        <v>381</v>
      </c>
      <c r="F134" s="1159" t="s">
        <v>381</v>
      </c>
      <c r="G134" s="1195">
        <v>50000</v>
      </c>
    </row>
    <row customHeight="1" ht="11.25" r="135" spans="1:7" x14ac:dyDescent="0.2">
      <c r="A135" s="279" t="s">
        <v>380</v>
      </c>
      <c r="B135" s="788">
        <v>40</v>
      </c>
      <c r="C135" s="1033" t="s">
        <v>1464</v>
      </c>
      <c r="D135" s="787">
        <v>263000</v>
      </c>
      <c r="E135" s="654">
        <v>40</v>
      </c>
      <c r="F135" s="1159" t="s">
        <v>427</v>
      </c>
      <c r="G135" s="1195">
        <v>50000</v>
      </c>
    </row>
    <row customHeight="1" ht="11.25" r="136" spans="1:7" x14ac:dyDescent="0.2">
      <c r="A136" s="279" t="s">
        <v>28</v>
      </c>
      <c r="B136" s="788">
        <v>140</v>
      </c>
      <c r="C136" s="1033" t="s">
        <v>1464</v>
      </c>
      <c r="D136" s="787">
        <v>275</v>
      </c>
      <c r="E136" s="654">
        <v>140</v>
      </c>
      <c r="F136" s="1159" t="s">
        <v>303</v>
      </c>
      <c r="G136" s="1195">
        <v>50000</v>
      </c>
    </row>
    <row customHeight="1" ht="11.25" r="137" spans="1:7" x14ac:dyDescent="0.2">
      <c r="A137" s="279" t="s">
        <v>66</v>
      </c>
      <c r="B137" s="788">
        <v>5000</v>
      </c>
      <c r="C137" s="1033" t="s">
        <v>1464</v>
      </c>
      <c r="D137" s="787">
        <v>75000</v>
      </c>
      <c r="E137" s="654">
        <v>5000</v>
      </c>
      <c r="F137" s="1159" t="s">
        <v>56</v>
      </c>
      <c r="G137" s="1195">
        <v>50000</v>
      </c>
    </row>
    <row customHeight="1" ht="11.25" r="138" spans="1:7" x14ac:dyDescent="0.2">
      <c r="A138" s="279" t="s">
        <v>65</v>
      </c>
      <c r="B138" s="788">
        <v>2500</v>
      </c>
      <c r="C138" s="1033" t="s">
        <v>1463</v>
      </c>
      <c r="D138" s="787">
        <v>2500</v>
      </c>
      <c r="E138" s="654">
        <v>5000</v>
      </c>
      <c r="F138" s="1159" t="s">
        <v>56</v>
      </c>
      <c r="G138" s="1195">
        <v>50000</v>
      </c>
    </row>
    <row customHeight="1" ht="11.25" r="139" spans="1:7" x14ac:dyDescent="0.2">
      <c r="A139" s="279" t="s">
        <v>825</v>
      </c>
      <c r="B139" s="788">
        <v>2500</v>
      </c>
      <c r="C139" s="1033" t="s">
        <v>1463</v>
      </c>
      <c r="D139" s="787">
        <v>2500</v>
      </c>
      <c r="E139" s="654">
        <v>5000</v>
      </c>
      <c r="F139" s="1159" t="s">
        <v>56</v>
      </c>
      <c r="G139" s="1195">
        <v>50000</v>
      </c>
    </row>
    <row customHeight="1" ht="11.25" r="140" spans="1:7" x14ac:dyDescent="0.2">
      <c r="A140" s="279" t="s">
        <v>868</v>
      </c>
      <c r="B140" s="788">
        <v>3000</v>
      </c>
      <c r="C140" s="1033" t="s">
        <v>1464</v>
      </c>
      <c r="D140" s="787">
        <v>24500</v>
      </c>
      <c r="E140" s="654">
        <v>3000</v>
      </c>
      <c r="F140" s="1159" t="s">
        <v>306</v>
      </c>
      <c r="G140" s="1195">
        <v>50000</v>
      </c>
    </row>
    <row customHeight="1" ht="11.25" r="141" spans="1:7" x14ac:dyDescent="0.2">
      <c r="A141" s="279" t="s">
        <v>869</v>
      </c>
      <c r="B141" s="788">
        <v>50000</v>
      </c>
      <c r="C141" s="1033" t="s">
        <v>1464</v>
      </c>
      <c r="D141" s="787">
        <v>645000</v>
      </c>
      <c r="E141" s="654">
        <v>50000</v>
      </c>
      <c r="F141" s="1159" t="s">
        <v>427</v>
      </c>
      <c r="G141" s="1195">
        <v>50000</v>
      </c>
    </row>
    <row customHeight="1" ht="11.25" r="142" spans="1:7" x14ac:dyDescent="0.2">
      <c r="A142" s="279" t="s">
        <v>518</v>
      </c>
      <c r="B142" s="788">
        <v>50000</v>
      </c>
      <c r="C142" s="1033" t="s">
        <v>426</v>
      </c>
      <c r="D142" s="787">
        <v>2295000</v>
      </c>
      <c r="E142" s="654" t="s">
        <v>381</v>
      </c>
      <c r="F142" s="1159" t="s">
        <v>381</v>
      </c>
      <c r="G142" s="1195">
        <v>50000</v>
      </c>
    </row>
    <row customHeight="1" ht="11.25" r="143" spans="1:7" x14ac:dyDescent="0.2">
      <c r="A143" s="279" t="s">
        <v>519</v>
      </c>
      <c r="B143" s="788">
        <v>10000</v>
      </c>
      <c r="C143" s="1033" t="s">
        <v>1464</v>
      </c>
      <c r="D143" s="787">
        <v>640000</v>
      </c>
      <c r="E143" s="654">
        <v>10000</v>
      </c>
      <c r="F143" s="1159" t="s">
        <v>427</v>
      </c>
      <c r="G143" s="1195">
        <v>50000</v>
      </c>
    </row>
    <row customHeight="1" ht="11.25" r="144" spans="1:7" x14ac:dyDescent="0.2">
      <c r="A144" s="279" t="s">
        <v>520</v>
      </c>
      <c r="B144" s="788">
        <v>200</v>
      </c>
      <c r="C144" s="1033" t="s">
        <v>1464</v>
      </c>
      <c r="D144" s="787">
        <v>600000</v>
      </c>
      <c r="E144" s="654">
        <v>200</v>
      </c>
      <c r="F144" s="1159" t="s">
        <v>427</v>
      </c>
      <c r="G144" s="1195">
        <v>50000</v>
      </c>
    </row>
    <row customHeight="1" ht="11.25" r="145" spans="1:7" x14ac:dyDescent="0.2">
      <c r="A145" s="279" t="s">
        <v>521</v>
      </c>
      <c r="B145" s="788">
        <v>100</v>
      </c>
      <c r="C145" s="1033" t="s">
        <v>1464</v>
      </c>
      <c r="D145" s="787">
        <v>400000</v>
      </c>
      <c r="E145" s="654">
        <v>100</v>
      </c>
      <c r="F145" s="1159" t="s">
        <v>427</v>
      </c>
      <c r="G145" s="1195">
        <v>50000</v>
      </c>
    </row>
    <row customHeight="1" ht="11.25" r="146" spans="1:7" x14ac:dyDescent="0.2">
      <c r="A146" s="305" t="s">
        <v>126</v>
      </c>
      <c r="B146" s="788">
        <v>50000</v>
      </c>
      <c r="C146" s="1033" t="s">
        <v>426</v>
      </c>
      <c r="D146" s="787">
        <v>139000</v>
      </c>
      <c r="E146" s="654" t="s">
        <v>381</v>
      </c>
      <c r="F146" s="1159" t="s">
        <v>381</v>
      </c>
      <c r="G146" s="1195">
        <v>50000</v>
      </c>
    </row>
    <row customHeight="1" ht="11.25" r="147" spans="1:7" x14ac:dyDescent="0.2">
      <c r="A147" s="279" t="s">
        <v>127</v>
      </c>
      <c r="B147" s="788">
        <v>35500</v>
      </c>
      <c r="C147" s="1033" t="s">
        <v>1463</v>
      </c>
      <c r="D147" s="787">
        <v>35500</v>
      </c>
      <c r="E147" s="654" t="s">
        <v>381</v>
      </c>
      <c r="F147" s="1159" t="s">
        <v>381</v>
      </c>
      <c r="G147" s="1195">
        <v>50000</v>
      </c>
    </row>
    <row customHeight="1" ht="11.25" r="148" spans="1:7" x14ac:dyDescent="0.2">
      <c r="A148" s="279" t="s">
        <v>128</v>
      </c>
      <c r="B148" s="788">
        <v>50000</v>
      </c>
      <c r="C148" s="1033" t="s">
        <v>426</v>
      </c>
      <c r="D148" s="787">
        <v>875000</v>
      </c>
      <c r="E148" s="654" t="s">
        <v>381</v>
      </c>
      <c r="F148" s="1159" t="s">
        <v>381</v>
      </c>
      <c r="G148" s="1195">
        <v>50000</v>
      </c>
    </row>
    <row customHeight="1" ht="11.25" r="149" spans="1:7" x14ac:dyDescent="0.2">
      <c r="A149" s="279" t="s">
        <v>129</v>
      </c>
      <c r="B149" s="788">
        <v>50000</v>
      </c>
      <c r="C149" s="1033" t="s">
        <v>426</v>
      </c>
      <c r="D149" s="787">
        <v>167100</v>
      </c>
      <c r="E149" s="654" t="s">
        <v>381</v>
      </c>
      <c r="F149" s="1159" t="s">
        <v>381</v>
      </c>
      <c r="G149" s="1195">
        <v>50000</v>
      </c>
    </row>
    <row customHeight="1" ht="11.25" r="150" spans="1:7" x14ac:dyDescent="0.2">
      <c r="A150" s="279" t="s">
        <v>643</v>
      </c>
      <c r="B150" s="788">
        <v>90</v>
      </c>
      <c r="C150" s="1033" t="s">
        <v>1463</v>
      </c>
      <c r="D150" s="787">
        <v>90</v>
      </c>
      <c r="E150" s="654" t="s">
        <v>381</v>
      </c>
      <c r="F150" s="1159" t="s">
        <v>381</v>
      </c>
      <c r="G150" s="1195">
        <v>50000</v>
      </c>
    </row>
    <row customHeight="1" ht="11.25" r="151" spans="1:7" x14ac:dyDescent="0.2">
      <c r="A151" s="305" t="s">
        <v>999</v>
      </c>
      <c r="B151" s="788">
        <v>50000</v>
      </c>
      <c r="C151" s="1033" t="s">
        <v>426</v>
      </c>
      <c r="D151" s="787">
        <v>139000</v>
      </c>
      <c r="E151" s="654" t="s">
        <v>381</v>
      </c>
      <c r="F151" s="1159" t="s">
        <v>381</v>
      </c>
      <c r="G151" s="1195">
        <v>50000</v>
      </c>
    </row>
    <row customHeight="1" ht="11.25" r="152" spans="1:7" x14ac:dyDescent="0.2">
      <c r="A152" s="305" t="s">
        <v>644</v>
      </c>
      <c r="B152" s="788">
        <v>37000</v>
      </c>
      <c r="C152" s="1033" t="s">
        <v>1463</v>
      </c>
      <c r="D152" s="787">
        <v>37000</v>
      </c>
      <c r="E152" s="654" t="s">
        <v>381</v>
      </c>
      <c r="F152" s="1159" t="s">
        <v>381</v>
      </c>
      <c r="G152" s="1195">
        <v>50000</v>
      </c>
    </row>
    <row customHeight="1" ht="11.25" r="153" spans="1:7" x14ac:dyDescent="0.2">
      <c r="A153" s="305" t="s">
        <v>646</v>
      </c>
      <c r="B153" s="788">
        <v>20</v>
      </c>
      <c r="C153" s="1033" t="s">
        <v>1464</v>
      </c>
      <c r="D153" s="787">
        <v>57500</v>
      </c>
      <c r="E153" s="654">
        <v>20</v>
      </c>
      <c r="F153" s="1159" t="s">
        <v>427</v>
      </c>
      <c r="G153" s="1195">
        <v>50000</v>
      </c>
    </row>
    <row customHeight="1" ht="11.25" r="154" spans="1:7" x14ac:dyDescent="0.2">
      <c r="A154" s="279" t="s">
        <v>522</v>
      </c>
      <c r="B154" s="788">
        <v>50000</v>
      </c>
      <c r="C154" s="1033" t="s">
        <v>426</v>
      </c>
      <c r="D154" s="787" t="s">
        <v>1014</v>
      </c>
      <c r="E154" s="654" t="s">
        <v>381</v>
      </c>
      <c r="F154" s="1159" t="s">
        <v>381</v>
      </c>
      <c r="G154" s="1195">
        <v>50000</v>
      </c>
    </row>
    <row customHeight="1" ht="11.25" r="155" spans="1:7" x14ac:dyDescent="0.2">
      <c r="A155" s="279" t="s">
        <v>523</v>
      </c>
      <c r="B155" s="788">
        <v>3400</v>
      </c>
      <c r="C155" s="1033" t="s">
        <v>1464</v>
      </c>
      <c r="D155" s="787">
        <v>4400000</v>
      </c>
      <c r="E155" s="654">
        <v>3400</v>
      </c>
      <c r="F155" s="1159" t="s">
        <v>427</v>
      </c>
      <c r="G155" s="1195">
        <v>50000</v>
      </c>
    </row>
    <row customHeight="1" ht="11.25" r="156" spans="1:7" x14ac:dyDescent="0.2">
      <c r="A156" s="279" t="s">
        <v>524</v>
      </c>
      <c r="B156" s="788">
        <v>530</v>
      </c>
      <c r="C156" s="1033" t="s">
        <v>1464</v>
      </c>
      <c r="D156" s="787">
        <v>53000</v>
      </c>
      <c r="E156" s="654">
        <v>530</v>
      </c>
      <c r="F156" s="1159" t="s">
        <v>427</v>
      </c>
      <c r="G156" s="1195">
        <v>50000</v>
      </c>
    </row>
    <row customHeight="1" ht="11.25" r="157" spans="1:7" thickBot="1" x14ac:dyDescent="0.25">
      <c r="A157" s="281" t="s">
        <v>525</v>
      </c>
      <c r="B157" s="788">
        <v>50000</v>
      </c>
      <c r="C157" s="103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1118</v>
      </c>
      <c r="B160" s="277"/>
      <c r="C160" s="885"/>
      <c r="D160" s="277"/>
      <c r="E160" s="277"/>
      <c r="F160" s="277"/>
      <c r="G160" s="766"/>
    </row>
    <row customHeight="1" ht="11.25" r="161" spans="1:7" x14ac:dyDescent="0.2">
      <c r="A161" s="67" t="s">
        <v>639</v>
      </c>
      <c r="B161" s="277"/>
      <c r="C161" s="885"/>
      <c r="D161" s="277"/>
      <c r="E161" s="277"/>
      <c r="F161" s="277"/>
      <c r="G161" s="766"/>
    </row>
    <row customHeight="1" ht="11.25" r="162" spans="1:7" x14ac:dyDescent="0.2">
      <c r="A162" s="67" t="s">
        <v>582</v>
      </c>
      <c r="B162" s="277"/>
      <c r="C162" s="885"/>
      <c r="D162" s="277"/>
      <c r="E162" s="277"/>
      <c r="F162" s="277"/>
      <c r="G162" s="766"/>
    </row>
    <row customHeight="1" ht="11.25" r="163" spans="1:7" x14ac:dyDescent="0.2">
      <c r="A163" s="67" t="s">
        <v>312</v>
      </c>
      <c r="B163" s="277"/>
      <c r="C163" s="885"/>
      <c r="D163" s="277"/>
      <c r="E163" s="277"/>
      <c r="F163" s="277"/>
      <c r="G163" s="766"/>
    </row>
    <row customHeight="1" ht="11.25" r="164" spans="1:7" x14ac:dyDescent="0.2">
      <c r="A164" s="67" t="s">
        <v>200</v>
      </c>
      <c r="B164" s="277"/>
      <c r="C164" s="885"/>
      <c r="D164" s="277"/>
      <c r="E164" s="277"/>
      <c r="F164" s="277"/>
      <c r="G164" s="766"/>
    </row>
    <row customHeight="1" ht="11.25" r="165" spans="1:7" x14ac:dyDescent="0.2">
      <c r="A165" s="67" t="s">
        <v>499</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787</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SkWs9xdQaIC5rFdPFK1tooT0EGbR4ZjbzXPPsJfQ6U5aVTYmI3n/I5wCKNYP3XtZyNqzFI6IBPlcBINE3E5sew==" objects="1" saltValue="cGBB7oy3p1nNTeLLbKSpp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Z437"/>
  <sheetViews>
    <sheetView workbookViewId="0" zoomScale="90" zoomScaleNormal="90">
      <pane activePane="bottomRight" topLeftCell="B10" xSplit="4248" ySplit="2448"/>
      <selection activeCell="B1" pane="topRight" sqref="B1"/>
      <selection activeCell="A10" pane="bottomLeft" sqref="A10"/>
      <selection activeCell="B10" pane="bottomRight" sqref="B10"/>
    </sheetView>
  </sheetViews>
  <sheetFormatPr defaultColWidth="9.109375" defaultRowHeight="10.199999999999999" x14ac:dyDescent="0.2"/>
  <cols>
    <col min="1" max="1" customWidth="true" style="291" width="40.88671875" collapsed="false"/>
    <col min="2" max="3" customWidth="true" style="291" width="3.6640625" collapsed="false"/>
    <col min="4" max="4" customWidth="true" style="1336" width="8.5546875" collapsed="false"/>
    <col min="5" max="5" customWidth="true" hidden="true" style="1337" width="8.5546875" collapsed="false"/>
    <col min="6" max="6" customWidth="true" style="291" width="10.109375" collapsed="false"/>
    <col min="7" max="8" customWidth="true" style="291" width="8.6640625" collapsed="false"/>
    <col min="9" max="10" customWidth="true" style="291" width="10.0" collapsed="false"/>
    <col min="11" max="13" customWidth="true" style="291" width="11.0" collapsed="false"/>
    <col min="14" max="15" customWidth="true" style="1338" width="9.88671875" collapsed="false"/>
    <col min="16" max="17" customWidth="true" style="1299" width="9.33203125" collapsed="false"/>
    <col min="18" max="18" customWidth="true" style="1299" width="11.88671875" collapsed="false"/>
    <col min="19" max="19" customWidth="true" style="293" width="12.44140625" collapsed="false"/>
    <col min="20" max="16384" style="294" width="9.109375" collapsed="false"/>
  </cols>
  <sheetData>
    <row ht="15.6" r="1" spans="1:25" x14ac:dyDescent="0.3">
      <c r="A1" s="1288" t="s">
        <v>187</v>
      </c>
      <c r="B1" s="1288"/>
      <c r="C1" s="1288"/>
      <c r="D1" s="1289"/>
      <c r="E1" s="1290"/>
      <c r="F1" s="1291"/>
      <c r="G1" s="1291"/>
      <c r="H1" s="1291"/>
      <c r="I1" s="1291"/>
      <c r="J1" s="1291"/>
      <c r="K1" s="1291"/>
      <c r="L1" s="1291"/>
      <c r="M1" s="1291"/>
      <c r="N1" s="1292"/>
      <c r="O1" s="1292"/>
      <c r="P1" s="1293"/>
      <c r="Q1" s="1293"/>
      <c r="R1" s="1293"/>
      <c r="S1" s="1294"/>
    </row>
    <row ht="21.6" r="2" spans="1:25" thickBot="1" x14ac:dyDescent="0.45">
      <c r="A2" s="286"/>
      <c r="B2" s="285"/>
      <c r="C2" s="285"/>
      <c r="D2" s="1295"/>
      <c r="E2" s="1296"/>
      <c r="F2" s="1295"/>
      <c r="G2" s="285"/>
      <c r="H2" s="285"/>
      <c r="I2" s="285"/>
      <c r="J2" s="285"/>
      <c r="K2" s="285"/>
      <c r="L2" s="285"/>
      <c r="M2" s="1297"/>
      <c r="N2" s="1298"/>
      <c r="O2" s="1298"/>
    </row>
    <row ht="10.8" r="3" spans="1:25"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ht="10.8" r="7" spans="1:25"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ht="15.6" r="8" spans="1:25" x14ac:dyDescent="0.25">
      <c r="A8" s="933"/>
      <c r="B8" s="1660" t="s">
        <v>674</v>
      </c>
      <c r="C8" s="1661"/>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customFormat="1" ht="12" r="9" s="308" spans="1:25" thickBot="1" x14ac:dyDescent="0.25">
      <c r="A9" s="1313" t="s">
        <v>242</v>
      </c>
      <c r="B9" s="1653" t="s">
        <v>685</v>
      </c>
      <c r="C9" s="1705"/>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customFormat="1" ht="15" r="10" s="308" spans="1:2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customFormat="1" ht="15" r="11" s="308" spans="1:2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customFormat="1" ht="15" r="12" s="308" spans="1:2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customFormat="1" ht="15" r="13" s="308" spans="1:2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customHeight="1" ht="11.25" r="14" spans="1:25"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customHeight="1" ht="11.25" r="15" spans="1:25"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customHeight="1" ht="11.25" r="16" spans="1:25"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customHeight="1" ht="11.25" r="17" spans="1:25"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customHeight="1" ht="11.25" r="18" spans="1:25"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customHeight="1" ht="11.25" r="19" spans="1:25"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customHeight="1" ht="11.25" r="20" spans="1:25"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customHeight="1" ht="11.25" r="21" spans="1:25"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customHeight="1" ht="11.25" r="22" spans="1:25"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customHeight="1" ht="11.25" r="23" spans="1:25"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customHeight="1" ht="11.25" r="24" spans="1:25"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customHeight="1" ht="11.25" r="25" spans="1:25"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customHeight="1" ht="11.25" r="26" spans="1:25"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customHeight="1" ht="11.25" r="27" spans="1:25"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customHeight="1" ht="11.25" r="28" spans="1:25"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customHeight="1" ht="11.25" r="29" spans="1:25"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customHeight="1" ht="11.25" r="30" spans="1:25"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customHeight="1" ht="11.25" r="31" spans="1:25"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customHeight="1" ht="11.25" r="32" spans="1:25"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customHeight="1" ht="11.25" r="33" spans="1:25"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customHeight="1" ht="11.25" r="34" spans="1:25"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customHeight="1" ht="11.25" r="35" spans="1:25"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customFormat="1" customHeight="1" ht="12" r="36" s="308" spans="1:25"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customHeight="1" ht="11.25" r="37" spans="1:25"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customHeight="1" ht="11.25" r="38" spans="1:25"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customHeight="1" ht="11.25" r="39" spans="1:25"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customHeight="1" ht="11.25" r="40" spans="1:25"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customHeight="1" ht="11.25" r="41" spans="1:25"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customHeight="1" ht="11.25" r="42" spans="1:25"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customHeight="1" ht="11.25" r="43" spans="1:25"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customHeight="1" ht="11.25" r="44" spans="1:25"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customHeight="1" ht="11.25" r="45" spans="1:25"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customHeight="1" ht="11.25" r="46" spans="1:25"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customHeight="1" ht="11.25" r="47" spans="1:25"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customHeight="1" ht="11.25" r="48" spans="1:25"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customHeight="1" ht="11.25" r="49" spans="1:25"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customHeight="1" ht="11.25" r="50" spans="1:25"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customHeight="1" ht="11.25" r="51" spans="1:25"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customHeight="1" ht="11.25" r="52" spans="1:25"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customHeight="1" ht="11.25" r="53" spans="1:25"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customHeight="1" ht="11.25" r="54" spans="1:25"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customHeight="1" ht="11.25" r="55" spans="1:25"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customHeight="1" ht="11.25" r="56" spans="1:25"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customHeight="1" ht="11.25" r="57" spans="1:25"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customHeight="1" ht="11.25" r="58" spans="1:25"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customHeight="1" ht="11.25" r="59" spans="1:25"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customHeight="1" ht="11.25" r="60" spans="1:25"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customHeight="1" ht="11.25" r="61" spans="1:25"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customHeight="1" ht="11.25" r="62" spans="1:25"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customHeight="1" ht="11.25" r="63" spans="1:25"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customHeight="1" ht="11.25" r="64" spans="1:25"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customHeight="1" ht="11.25" r="65" spans="1:25"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customHeight="1" ht="11.25" r="66" spans="1:25"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customHeight="1" ht="11.25" r="67" spans="1:25"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customHeight="1" ht="11.25" r="68" spans="1:25"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customHeight="1" ht="11.25" r="69" spans="1:25"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customHeight="1" ht="11.25" r="70" spans="1:25"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customHeight="1" ht="11.25" r="71" spans="1:25"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customHeight="1" ht="11.25" r="72" spans="1:25"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customHeight="1" ht="11.25" r="73" spans="1:25"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customHeight="1" ht="11.25" r="74" spans="1:25"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customHeight="1" ht="11.25" r="75" spans="1:25"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customHeight="1" ht="11.25" r="76" spans="1:25"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customHeight="1" ht="11.25" r="77" spans="1:25"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customHeight="1" ht="11.25" r="78" spans="1:25"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customHeight="1" ht="11.25" r="79" spans="1:25"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customHeight="1" ht="11.25" r="80" spans="1:25"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customHeight="1" ht="11.25" r="81" spans="1:25"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customHeight="1" ht="11.25" r="82" spans="1:25"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customHeight="1" ht="11.25" r="83" spans="1:25"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customHeight="1" ht="11.25" r="84" spans="1:25"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customHeight="1" ht="11.25" r="85" spans="1:25"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customHeight="1" ht="11.25" r="86" spans="1:25"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customHeight="1" ht="11.25" r="87" spans="1:25"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customHeight="1" ht="11.25" r="88" spans="1:25"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customHeight="1" ht="11.25" r="89" spans="1:25"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customHeight="1" ht="11.25" r="90" spans="1:25"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customHeight="1" ht="11.25" r="91" spans="1:25"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customHeight="1" ht="11.25" r="92" spans="1:25"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customHeight="1" ht="11.25" r="93" spans="1:25"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customHeight="1" ht="11.25" r="94" spans="1:25"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customHeight="1" ht="11.25" r="95" spans="1:25"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customHeight="1" ht="11.25" r="96" spans="1:25"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customHeight="1" ht="11.25" r="97" spans="1:25"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customHeight="1" ht="11.25" r="98" spans="1:25"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customHeight="1" ht="11.25" r="99" spans="1:25"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customHeight="1" ht="11.25" r="100" spans="1:25"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customHeight="1" ht="11.25" r="101" spans="1:25"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customHeight="1" ht="11.25" r="102" spans="1:25"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customHeight="1" ht="11.25" r="103" spans="1:25"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customHeight="1" ht="11.25" r="104" spans="1:25"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customHeight="1" ht="11.25" r="105" spans="1:25"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customHeight="1" ht="11.25" r="106" spans="1:25"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customHeight="1" ht="11.25" r="107" spans="1:25"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customHeight="1" ht="11.25" r="108" spans="1:25"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customHeight="1" ht="11.25" r="109" spans="1:25"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customHeight="1" ht="11.25" r="110" spans="1:25"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customHeight="1" ht="11.25" r="111" spans="1:25"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customHeight="1" ht="11.25" r="112" spans="1:25"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customHeight="1" ht="11.25" r="113" spans="1:25"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customHeight="1" ht="11.25" r="114" spans="1:25"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customHeight="1" ht="11.25" r="115" spans="1:25"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customHeight="1" ht="11.25" r="116" spans="1:25"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customHeight="1" ht="11.25" r="117" spans="1:25"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customHeight="1" ht="11.25" r="118" spans="1:25"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customHeight="1" ht="11.25" r="119" spans="1:25"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customHeight="1" ht="11.25" r="120" spans="1:25"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customHeight="1" ht="11.25" r="121" spans="1:25"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customHeight="1" ht="11.25" r="122" spans="1:25"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customHeight="1" ht="11.25" r="123" spans="1:25"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customHeight="1" ht="11.25" r="124" spans="1:25"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customHeight="1" ht="11.25" r="125" spans="1:25"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customHeight="1" ht="11.25" r="126" spans="1:25"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customHeight="1" ht="11.25" r="127" spans="1:25"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customHeight="1" ht="11.25" r="128" spans="1:25"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customHeight="1" ht="11.25" r="129" spans="1:25"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customHeight="1" ht="11.25" r="130" spans="1:25"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customHeight="1" ht="11.25" r="131" spans="1:25"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customHeight="1" ht="11.25" r="132" spans="1:25"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customHeight="1" ht="11.25" r="133" spans="1:25"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customHeight="1" ht="11.25" r="134" spans="1:25"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customHeight="1" ht="11.25" r="135" spans="1:25"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customHeight="1" ht="11.25" r="136" spans="1:25"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customHeight="1" ht="11.25" r="137" spans="1:25"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customHeight="1" ht="11.25" r="138" spans="1:25"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customHeight="1" ht="11.25" r="139" spans="1:25"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customHeight="1" ht="11.25" r="140" spans="1:25"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customHeight="1" ht="11.25" r="141" spans="1:25"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customHeight="1" ht="11.25" r="142" spans="1:25"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customHeight="1" ht="11.25" r="143" spans="1:25"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customHeight="1" ht="11.25" r="144" spans="1:25"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customHeight="1" ht="11.25" r="145" spans="1:25"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customHeight="1" ht="11.25" r="146" spans="1:25"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customHeight="1" ht="11.25" r="147" spans="1:25"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customHeight="1" ht="11.25" r="148" spans="1:25"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customHeight="1" ht="11.25" r="149" spans="1:25"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customHeight="1" ht="11.25" r="150" spans="1:25"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customHeight="1" ht="11.25" r="151" spans="1:25"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customHeight="1" ht="11.25" r="152" spans="1:25"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customHeight="1" ht="11.25" r="153" spans="1:25"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customHeight="1" ht="11.25" r="154" spans="1:25"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customHeight="1" ht="11.25" r="155" spans="1:25"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customHeight="1" ht="11.25" r="156" spans="1:25"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customHeight="1" ht="11.25" r="157" spans="1:25"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customHeight="1" ht="11.25" r="158" spans="1:25"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customHeight="1" ht="11.25" r="159" spans="1:25"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customHeight="1" ht="11.25" r="160" spans="1:25"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customHeight="1" ht="11.25" r="161" spans="1:25"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customHeight="1" ht="11.25" r="162" spans="1:25"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customHeight="1" ht="11.25" r="163" spans="1:25"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customFormat="1" customHeight="1" ht="11.25" r="164" s="297" spans="1:25" thickTop="1" x14ac:dyDescent="0.25">
      <c r="A164" s="362" t="s">
        <v>21</v>
      </c>
      <c r="B164" s="363"/>
      <c r="C164" s="363"/>
      <c r="D164" s="364"/>
      <c r="E164" s="364"/>
      <c r="F164" s="365"/>
      <c r="G164" s="365"/>
      <c r="H164" s="365"/>
      <c r="I164" s="365"/>
      <c r="J164" s="365"/>
      <c r="K164" s="365"/>
      <c r="L164" s="365"/>
      <c r="M164" s="365"/>
      <c r="N164" s="609"/>
      <c r="O164" s="609"/>
      <c r="P164" s="610"/>
      <c r="Q164" s="610"/>
      <c r="R164" s="622"/>
      <c r="S164" s="728"/>
    </row>
    <row customFormat="1" customHeight="1" ht="11.25" r="165" s="297" spans="1:25" x14ac:dyDescent="0.25">
      <c r="A165" s="66" t="s">
        <v>1136</v>
      </c>
      <c r="B165" s="275"/>
      <c r="C165" s="275"/>
      <c r="D165" s="27"/>
      <c r="E165" s="27"/>
      <c r="F165" s="331"/>
      <c r="G165" s="331"/>
      <c r="H165" s="331"/>
      <c r="I165" s="331"/>
      <c r="J165" s="331"/>
      <c r="K165" s="331"/>
      <c r="L165" s="331"/>
      <c r="M165" s="331"/>
      <c r="N165" s="611"/>
      <c r="O165" s="611"/>
      <c r="P165" s="612"/>
      <c r="Q165" s="612"/>
      <c r="R165" s="623"/>
      <c r="S165" s="728"/>
    </row>
    <row customFormat="1" customHeight="1" ht="11.25" r="166" s="297" spans="1:25" x14ac:dyDescent="0.25">
      <c r="A166" s="66" t="s">
        <v>1420</v>
      </c>
      <c r="B166" s="275"/>
      <c r="C166" s="275"/>
      <c r="D166" s="370"/>
      <c r="E166" s="370"/>
      <c r="F166" s="371"/>
      <c r="G166" s="371"/>
      <c r="H166" s="361"/>
      <c r="I166" s="371"/>
      <c r="J166" s="371"/>
      <c r="K166" s="371"/>
      <c r="L166" s="371"/>
      <c r="M166" s="371"/>
      <c r="N166" s="613"/>
      <c r="O166" s="613"/>
      <c r="P166" s="613"/>
      <c r="Q166" s="613"/>
      <c r="R166" s="624"/>
      <c r="S166" s="728"/>
    </row>
    <row customFormat="1" customHeight="1" ht="11.25" r="167" s="297" spans="1:25" x14ac:dyDescent="0.25">
      <c r="A167" s="67" t="s">
        <v>1421</v>
      </c>
      <c r="B167" s="275"/>
      <c r="C167" s="275"/>
      <c r="D167" s="370"/>
      <c r="E167" s="370"/>
      <c r="F167" s="371"/>
      <c r="G167" s="371"/>
      <c r="H167" s="371"/>
      <c r="I167" s="371"/>
      <c r="J167" s="371"/>
      <c r="K167" s="371"/>
      <c r="L167" s="371"/>
      <c r="M167" s="371"/>
      <c r="N167" s="613"/>
      <c r="O167" s="613"/>
      <c r="P167" s="613"/>
      <c r="Q167" s="613"/>
      <c r="R167" s="624"/>
      <c r="S167" s="360"/>
    </row>
    <row customFormat="1" customHeight="1" ht="24" r="168" s="297" spans="1:25" x14ac:dyDescent="0.25">
      <c r="A168" s="1702" t="s">
        <v>1406</v>
      </c>
      <c r="B168" s="1628"/>
      <c r="C168" s="1628"/>
      <c r="D168" s="1628"/>
      <c r="E168" s="1628"/>
      <c r="F168" s="1628"/>
      <c r="G168" s="1628"/>
      <c r="H168" s="1628"/>
      <c r="I168" s="1628"/>
      <c r="J168" s="1628"/>
      <c r="K168" s="1628"/>
      <c r="L168" s="1628"/>
      <c r="M168" s="1628"/>
      <c r="N168" s="1628"/>
      <c r="O168" s="1628"/>
      <c r="P168" s="1628"/>
      <c r="Q168" s="1628"/>
      <c r="R168" s="1629"/>
      <c r="S168" s="729"/>
    </row>
    <row customFormat="1" customHeight="1" ht="12" r="169" s="297" spans="1:25" x14ac:dyDescent="0.25">
      <c r="A169" s="1702"/>
      <c r="B169" s="1628"/>
      <c r="C169" s="1628"/>
      <c r="D169" s="1628"/>
      <c r="E169" s="1628"/>
      <c r="F169" s="1628"/>
      <c r="G169" s="1628"/>
      <c r="H169" s="1628"/>
      <c r="I169" s="1628"/>
      <c r="J169" s="1628"/>
      <c r="K169" s="1628"/>
      <c r="L169" s="1628"/>
      <c r="M169" s="1628"/>
      <c r="N169" s="1628"/>
      <c r="O169" s="1628"/>
      <c r="P169" s="1628"/>
      <c r="Q169" s="1628"/>
      <c r="R169" s="1629"/>
      <c r="S169" s="633"/>
    </row>
    <row customFormat="1" customHeight="1" ht="25.5" r="170" s="297" spans="1:25" x14ac:dyDescent="0.25">
      <c r="A170" s="1702" t="s">
        <v>1241</v>
      </c>
      <c r="B170" s="1703"/>
      <c r="C170" s="1703"/>
      <c r="D170" s="1703"/>
      <c r="E170" s="1703"/>
      <c r="F170" s="1703"/>
      <c r="G170" s="1703"/>
      <c r="H170" s="1703"/>
      <c r="I170" s="1703"/>
      <c r="J170" s="1703"/>
      <c r="K170" s="1703"/>
      <c r="L170" s="1703"/>
      <c r="M170" s="1703"/>
      <c r="N170" s="1703"/>
      <c r="O170" s="1703"/>
      <c r="P170" s="1703"/>
      <c r="Q170" s="1703"/>
      <c r="R170" s="1704"/>
      <c r="S170" s="633"/>
    </row>
    <row customFormat="1" customHeight="1" ht="36.75" r="171" s="297" spans="1:25" x14ac:dyDescent="0.25">
      <c r="A171" s="1702" t="s">
        <v>1240</v>
      </c>
      <c r="B171" s="1703"/>
      <c r="C171" s="1703"/>
      <c r="D171" s="1703"/>
      <c r="E171" s="1703"/>
      <c r="F171" s="1703"/>
      <c r="G171" s="1703"/>
      <c r="H171" s="1703"/>
      <c r="I171" s="1703"/>
      <c r="J171" s="1703"/>
      <c r="K171" s="1703"/>
      <c r="L171" s="1703"/>
      <c r="M171" s="1703"/>
      <c r="N171" s="1703"/>
      <c r="O171" s="1703"/>
      <c r="P171" s="1703"/>
      <c r="Q171" s="1703"/>
      <c r="R171" s="1704"/>
      <c r="S171" s="633"/>
    </row>
    <row customFormat="1" customHeight="1" ht="13.5" r="172" s="297" spans="1:25" x14ac:dyDescent="0.25">
      <c r="A172" s="1624" t="s">
        <v>1137</v>
      </c>
      <c r="B172" s="1628"/>
      <c r="C172" s="1628"/>
      <c r="D172" s="1628"/>
      <c r="E172" s="1628"/>
      <c r="F172" s="1628"/>
      <c r="G172" s="1628"/>
      <c r="H172" s="1628"/>
      <c r="I172" s="1628"/>
      <c r="J172" s="1628"/>
      <c r="K172" s="1628"/>
      <c r="L172" s="1628"/>
      <c r="M172" s="1628"/>
      <c r="N172" s="1628"/>
      <c r="O172" s="1628"/>
      <c r="P172" s="1628"/>
      <c r="Q172" s="1628"/>
      <c r="R172" s="1629"/>
      <c r="S172" s="729"/>
    </row>
    <row customFormat="1" customHeight="1" ht="12" r="173" s="297" spans="1:25" x14ac:dyDescent="0.25">
      <c r="A173" s="1702" t="s">
        <v>1029</v>
      </c>
      <c r="B173" s="1666"/>
      <c r="C173" s="1666"/>
      <c r="D173" s="1666"/>
      <c r="E173" s="1666"/>
      <c r="F173" s="1666"/>
      <c r="G173" s="1666"/>
      <c r="H173" s="1666"/>
      <c r="I173" s="1666"/>
      <c r="J173" s="1666"/>
      <c r="K173" s="1666"/>
      <c r="L173" s="1666"/>
      <c r="M173" s="1666"/>
      <c r="N173" s="1666"/>
      <c r="O173" s="1666"/>
      <c r="P173" s="1666"/>
      <c r="Q173" s="1666"/>
      <c r="R173" s="1678"/>
      <c r="S173" s="730"/>
    </row>
    <row customFormat="1" customHeight="1" ht="11.25" r="174" s="297" spans="1:25" x14ac:dyDescent="0.25">
      <c r="A174" s="283"/>
      <c r="B174" s="357"/>
      <c r="C174" s="357"/>
      <c r="D174" s="357"/>
      <c r="E174" s="357"/>
      <c r="F174" s="357"/>
      <c r="G174" s="357"/>
      <c r="H174" s="357"/>
      <c r="I174" s="357"/>
      <c r="J174" s="357"/>
      <c r="K174" s="357"/>
      <c r="L174" s="357"/>
      <c r="M174" s="357"/>
      <c r="N174" s="614"/>
      <c r="O174" s="614"/>
      <c r="P174" s="614"/>
      <c r="Q174" s="614"/>
      <c r="R174" s="625"/>
      <c r="S174" s="731"/>
    </row>
    <row customFormat="1" customHeight="1" ht="11.25" r="175" s="297" spans="1:25" x14ac:dyDescent="0.25">
      <c r="A175" s="372" t="s">
        <v>22</v>
      </c>
      <c r="B175" s="353"/>
      <c r="C175" s="353"/>
      <c r="D175" s="353"/>
      <c r="E175" s="353"/>
      <c r="F175" s="353"/>
      <c r="G175" s="353"/>
      <c r="H175" s="353"/>
      <c r="I175" s="353"/>
      <c r="J175" s="353"/>
      <c r="K175" s="353"/>
      <c r="L175" s="353"/>
      <c r="M175" s="353"/>
      <c r="N175" s="615"/>
      <c r="O175" s="615"/>
      <c r="P175" s="615"/>
      <c r="Q175" s="615"/>
      <c r="R175" s="626"/>
      <c r="S175" s="731"/>
    </row>
    <row customFormat="1" ht="13.2" r="176" s="297" spans="1:25" x14ac:dyDescent="0.25">
      <c r="A176" s="332" t="s">
        <v>904</v>
      </c>
      <c r="B176" s="301"/>
      <c r="C176" s="301"/>
      <c r="D176" s="366"/>
      <c r="E176" s="367"/>
      <c r="F176" s="301"/>
      <c r="G176" s="301"/>
      <c r="H176" s="301"/>
      <c r="I176" s="301"/>
      <c r="J176" s="301"/>
      <c r="K176" s="301"/>
      <c r="L176" s="301"/>
      <c r="M176" s="301"/>
      <c r="N176" s="616"/>
      <c r="O176" s="616"/>
      <c r="P176" s="617"/>
      <c r="Q176" s="617"/>
      <c r="R176" s="627"/>
      <c r="S176" s="731"/>
    </row>
    <row customFormat="1" ht="13.2" r="177" s="297" spans="1:19" x14ac:dyDescent="0.25">
      <c r="A177" s="332" t="s">
        <v>1146</v>
      </c>
      <c r="B177" s="301"/>
      <c r="C177" s="301"/>
      <c r="D177" s="366"/>
      <c r="E177" s="367"/>
      <c r="F177" s="301"/>
      <c r="G177" s="301"/>
      <c r="H177" s="301"/>
      <c r="I177" s="301"/>
      <c r="J177" s="301"/>
      <c r="K177" s="301"/>
      <c r="L177" s="301"/>
      <c r="M177" s="301"/>
      <c r="N177" s="616"/>
      <c r="O177" s="616"/>
      <c r="P177" s="617"/>
      <c r="Q177" s="617"/>
      <c r="R177" s="627"/>
      <c r="S177" s="731"/>
    </row>
    <row customFormat="1" customHeight="1" ht="11.25" r="178" s="297" spans="1:19" x14ac:dyDescent="0.25">
      <c r="A178" s="67" t="s">
        <v>1138</v>
      </c>
      <c r="B178" s="275"/>
      <c r="C178" s="275"/>
      <c r="D178" s="27"/>
      <c r="E178" s="27"/>
      <c r="F178" s="331"/>
      <c r="G178" s="331"/>
      <c r="H178" s="331"/>
      <c r="I178" s="331"/>
      <c r="J178" s="331"/>
      <c r="K178" s="331"/>
      <c r="L178" s="331"/>
      <c r="M178" s="331"/>
      <c r="N178" s="611"/>
      <c r="O178" s="611"/>
      <c r="P178" s="612"/>
      <c r="Q178" s="612"/>
      <c r="R178" s="623"/>
      <c r="S178" s="728"/>
    </row>
    <row customFormat="1" customHeight="1" ht="11.25" r="179" s="297" spans="1:19" x14ac:dyDescent="0.25">
      <c r="A179" s="320" t="s">
        <v>806</v>
      </c>
      <c r="B179" s="300"/>
      <c r="C179" s="300"/>
      <c r="D179" s="354"/>
      <c r="E179" s="354"/>
      <c r="F179" s="331"/>
      <c r="G179" s="331"/>
      <c r="H179" s="331"/>
      <c r="I179" s="331"/>
      <c r="J179" s="331"/>
      <c r="K179" s="331"/>
      <c r="L179" s="331"/>
      <c r="M179" s="331"/>
      <c r="N179" s="611"/>
      <c r="O179" s="611"/>
      <c r="P179" s="612"/>
      <c r="Q179" s="612"/>
      <c r="R179" s="623"/>
      <c r="S179" s="728"/>
    </row>
    <row customFormat="1" customHeight="1" ht="12" r="180" s="297" spans="1:19" x14ac:dyDescent="0.25">
      <c r="A180" s="603" t="s">
        <v>1416</v>
      </c>
      <c r="B180" s="739"/>
      <c r="C180" s="739"/>
      <c r="D180" s="739"/>
      <c r="E180" s="739"/>
      <c r="F180" s="739"/>
      <c r="G180" s="739"/>
      <c r="H180" s="739"/>
      <c r="I180" s="739"/>
      <c r="J180" s="739"/>
      <c r="K180" s="739"/>
      <c r="L180" s="739"/>
      <c r="M180" s="739"/>
      <c r="N180" s="739"/>
      <c r="O180" s="739"/>
      <c r="P180" s="739"/>
      <c r="Q180" s="739"/>
      <c r="R180" s="740"/>
      <c r="S180" s="633"/>
    </row>
    <row customFormat="1" customHeight="1" ht="11.25" r="181" s="297" spans="1:19" x14ac:dyDescent="0.25">
      <c r="A181" s="332" t="s">
        <v>63</v>
      </c>
      <c r="B181" s="301"/>
      <c r="C181" s="300"/>
      <c r="D181" s="354"/>
      <c r="E181" s="354"/>
      <c r="F181" s="331"/>
      <c r="G181" s="331"/>
      <c r="H181" s="331"/>
      <c r="I181" s="331"/>
      <c r="J181" s="331"/>
      <c r="K181" s="331"/>
      <c r="L181" s="331"/>
      <c r="M181" s="331"/>
      <c r="N181" s="611"/>
      <c r="O181" s="611"/>
      <c r="P181" s="612"/>
      <c r="Q181" s="612"/>
      <c r="R181" s="623"/>
      <c r="S181" s="728"/>
    </row>
    <row customFormat="1" customHeight="1" ht="11.25" r="182" s="297" spans="1:19" x14ac:dyDescent="0.25">
      <c r="A182" s="320" t="s">
        <v>1140</v>
      </c>
      <c r="B182" s="300"/>
      <c r="C182" s="300"/>
      <c r="D182" s="354"/>
      <c r="E182" s="354"/>
      <c r="F182" s="331"/>
      <c r="G182" s="331"/>
      <c r="H182" s="331"/>
      <c r="I182" s="331"/>
      <c r="J182" s="331"/>
      <c r="K182" s="331"/>
      <c r="L182" s="331"/>
      <c r="M182" s="331"/>
      <c r="N182" s="611"/>
      <c r="O182" s="611"/>
      <c r="P182" s="612"/>
      <c r="Q182" s="612"/>
      <c r="R182" s="623"/>
      <c r="S182" s="728"/>
    </row>
    <row customFormat="1" ht="13.2" r="183" s="297" spans="1:19" x14ac:dyDescent="0.25">
      <c r="A183" s="332" t="s">
        <v>1139</v>
      </c>
      <c r="B183" s="301"/>
      <c r="C183" s="301"/>
      <c r="D183" s="366"/>
      <c r="E183" s="367"/>
      <c r="F183" s="301"/>
      <c r="G183" s="301"/>
      <c r="H183" s="301"/>
      <c r="I183" s="301"/>
      <c r="J183" s="301"/>
      <c r="K183" s="301"/>
      <c r="L183" s="301"/>
      <c r="M183" s="301"/>
      <c r="N183" s="616"/>
      <c r="O183" s="616"/>
      <c r="P183" s="617"/>
      <c r="Q183" s="617"/>
      <c r="R183" s="627"/>
      <c r="S183" s="728"/>
    </row>
    <row customFormat="1" ht="13.2" r="184" s="297" spans="1:19" x14ac:dyDescent="0.25">
      <c r="A184" s="332" t="s">
        <v>997</v>
      </c>
      <c r="B184" s="301"/>
      <c r="C184" s="301"/>
      <c r="D184" s="366"/>
      <c r="E184" s="367"/>
      <c r="F184" s="301"/>
      <c r="G184" s="301"/>
      <c r="H184" s="301"/>
      <c r="I184" s="301"/>
      <c r="J184" s="301"/>
      <c r="K184" s="301"/>
      <c r="L184" s="301"/>
      <c r="M184" s="301"/>
      <c r="N184" s="616"/>
      <c r="O184" s="616"/>
      <c r="P184" s="617"/>
      <c r="Q184" s="617"/>
      <c r="R184" s="627"/>
      <c r="S184" s="731"/>
    </row>
    <row customFormat="1" ht="13.2" r="185" s="297" spans="1:19" x14ac:dyDescent="0.25">
      <c r="A185" s="332" t="s">
        <v>2</v>
      </c>
      <c r="B185" s="301"/>
      <c r="C185" s="301"/>
      <c r="D185" s="366"/>
      <c r="E185" s="367"/>
      <c r="F185" s="301"/>
      <c r="G185" s="301"/>
      <c r="H185" s="301"/>
      <c r="I185" s="301"/>
      <c r="J185" s="301"/>
      <c r="K185" s="301"/>
      <c r="L185" s="301"/>
      <c r="M185" s="301"/>
      <c r="N185" s="616"/>
      <c r="O185" s="616"/>
      <c r="P185" s="617"/>
      <c r="Q185" s="617"/>
      <c r="R185" s="627"/>
      <c r="S185" s="731"/>
    </row>
    <row customFormat="1" customHeight="1" ht="11.25" r="186" s="297" spans="1:19" x14ac:dyDescent="0.25">
      <c r="A186" s="332" t="s">
        <v>911</v>
      </c>
      <c r="B186" s="301"/>
      <c r="C186" s="301"/>
      <c r="D186" s="354"/>
      <c r="E186" s="354"/>
      <c r="F186" s="331"/>
      <c r="G186" s="331"/>
      <c r="H186" s="331"/>
      <c r="I186" s="331"/>
      <c r="J186" s="331"/>
      <c r="K186" s="331"/>
      <c r="L186" s="331"/>
      <c r="M186" s="331"/>
      <c r="N186" s="611"/>
      <c r="O186" s="611"/>
      <c r="P186" s="612"/>
      <c r="Q186" s="612"/>
      <c r="R186" s="623"/>
      <c r="S186" s="731"/>
    </row>
    <row customFormat="1" ht="13.2" r="187" s="297" spans="1:19" x14ac:dyDescent="0.25">
      <c r="A187" s="332" t="s">
        <v>3</v>
      </c>
      <c r="B187" s="301"/>
      <c r="C187" s="301"/>
      <c r="D187" s="366"/>
      <c r="E187" s="367"/>
      <c r="F187" s="301"/>
      <c r="G187" s="301"/>
      <c r="H187" s="301"/>
      <c r="I187" s="301"/>
      <c r="J187" s="301"/>
      <c r="K187" s="301"/>
      <c r="L187" s="301"/>
      <c r="M187" s="301"/>
      <c r="N187" s="616"/>
      <c r="O187" s="616"/>
      <c r="P187" s="617"/>
      <c r="Q187" s="617"/>
      <c r="R187" s="627"/>
      <c r="S187" s="728"/>
    </row>
    <row customFormat="1" customHeight="1" ht="25.5" r="188" s="297" spans="1:19" x14ac:dyDescent="0.25">
      <c r="A188" s="1699" t="s">
        <v>912</v>
      </c>
      <c r="B188" s="1700"/>
      <c r="C188" s="1700"/>
      <c r="D188" s="1700"/>
      <c r="E188" s="1700"/>
      <c r="F188" s="1700"/>
      <c r="G188" s="1700"/>
      <c r="H188" s="1700"/>
      <c r="I188" s="1700"/>
      <c r="J188" s="1700"/>
      <c r="K188" s="1700"/>
      <c r="L188" s="1700"/>
      <c r="M188" s="1700"/>
      <c r="N188" s="1700"/>
      <c r="O188" s="1700"/>
      <c r="P188" s="1700"/>
      <c r="Q188" s="1700"/>
      <c r="R188" s="1701"/>
      <c r="S188" s="731"/>
    </row>
    <row customFormat="1" customHeight="1" ht="12" r="189" s="297" spans="1:19" x14ac:dyDescent="0.25">
      <c r="A189" s="1699" t="s">
        <v>1030</v>
      </c>
      <c r="B189" s="1628"/>
      <c r="C189" s="1628"/>
      <c r="D189" s="1628"/>
      <c r="E189" s="1628"/>
      <c r="F189" s="1628"/>
      <c r="G189" s="1628"/>
      <c r="H189" s="1628"/>
      <c r="I189" s="1628"/>
      <c r="J189" s="1628"/>
      <c r="K189" s="1628"/>
      <c r="L189" s="1628"/>
      <c r="M189" s="1628"/>
      <c r="N189" s="1628"/>
      <c r="O189" s="1628"/>
      <c r="P189" s="1628"/>
      <c r="Q189" s="1628"/>
      <c r="R189" s="1629"/>
      <c r="S189" s="728"/>
    </row>
    <row customFormat="1" customHeight="1" ht="12" r="190" s="297" spans="1:19" x14ac:dyDescent="0.25">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customFormat="1" ht="13.2" r="191" s="297" spans="1:19" x14ac:dyDescent="0.25">
      <c r="A191" s="332" t="s">
        <v>221</v>
      </c>
      <c r="B191" s="301"/>
      <c r="C191" s="301"/>
      <c r="D191" s="366"/>
      <c r="E191" s="367"/>
      <c r="F191" s="301"/>
      <c r="G191" s="301"/>
      <c r="H191" s="301"/>
      <c r="I191" s="301"/>
      <c r="J191" s="301"/>
      <c r="K191" s="301"/>
      <c r="L191" s="301"/>
      <c r="M191" s="301"/>
      <c r="N191" s="616"/>
      <c r="O191" s="616"/>
      <c r="P191" s="617"/>
      <c r="Q191" s="617"/>
      <c r="R191" s="627"/>
      <c r="S191" s="731"/>
    </row>
    <row customFormat="1" customHeight="1" ht="11.25" r="192" s="297" spans="1:19" x14ac:dyDescent="0.25">
      <c r="A192" s="355" t="s">
        <v>807</v>
      </c>
      <c r="B192" s="316"/>
      <c r="C192" s="316"/>
      <c r="D192" s="356"/>
      <c r="E192" s="356"/>
      <c r="F192" s="357"/>
      <c r="G192" s="357"/>
      <c r="H192" s="357"/>
      <c r="I192" s="357"/>
      <c r="J192" s="357"/>
      <c r="K192" s="357"/>
      <c r="L192" s="357"/>
      <c r="M192" s="357"/>
      <c r="N192" s="618"/>
      <c r="O192" s="618"/>
      <c r="P192" s="619"/>
      <c r="Q192" s="619"/>
      <c r="R192" s="628"/>
      <c r="S192" s="731"/>
    </row>
    <row customFormat="1" customHeight="1" ht="11.25" r="193" s="297" spans="1:19" x14ac:dyDescent="0.25">
      <c r="A193" s="283" t="s">
        <v>1244</v>
      </c>
      <c r="B193" s="358"/>
      <c r="C193" s="359"/>
      <c r="D193" s="356"/>
      <c r="E193" s="356"/>
      <c r="F193" s="357"/>
      <c r="G193" s="357"/>
      <c r="H193" s="357"/>
      <c r="I193" s="357"/>
      <c r="J193" s="357"/>
      <c r="K193" s="357"/>
      <c r="L193" s="357"/>
      <c r="M193" s="357"/>
      <c r="N193" s="618"/>
      <c r="O193" s="618"/>
      <c r="P193" s="619"/>
      <c r="Q193" s="619"/>
      <c r="R193" s="628"/>
      <c r="S193" s="731"/>
    </row>
    <row customFormat="1" customHeight="1" ht="11.25" r="194" s="297" spans="1:19" x14ac:dyDescent="0.25">
      <c r="A194" s="355" t="s">
        <v>914</v>
      </c>
      <c r="B194" s="316"/>
      <c r="C194" s="316"/>
      <c r="D194" s="356"/>
      <c r="E194" s="356"/>
      <c r="F194" s="357"/>
      <c r="G194" s="357"/>
      <c r="H194" s="357"/>
      <c r="I194" s="357"/>
      <c r="J194" s="357"/>
      <c r="K194" s="357"/>
      <c r="L194" s="357"/>
      <c r="M194" s="357"/>
      <c r="N194" s="618"/>
      <c r="O194" s="618"/>
      <c r="P194" s="619"/>
      <c r="Q194" s="619"/>
      <c r="R194" s="628"/>
      <c r="S194" s="732"/>
    </row>
    <row customFormat="1" customHeight="1" ht="11.25" r="195" s="297" spans="1:19" x14ac:dyDescent="0.25">
      <c r="A195" s="355" t="s">
        <v>62</v>
      </c>
      <c r="B195" s="316"/>
      <c r="C195" s="316"/>
      <c r="D195" s="356"/>
      <c r="E195" s="356"/>
      <c r="F195" s="357"/>
      <c r="G195" s="357"/>
      <c r="H195" s="357"/>
      <c r="I195" s="357"/>
      <c r="J195" s="357"/>
      <c r="K195" s="357"/>
      <c r="L195" s="357"/>
      <c r="M195" s="357"/>
      <c r="N195" s="618"/>
      <c r="O195" s="618"/>
      <c r="P195" s="619"/>
      <c r="Q195" s="619"/>
      <c r="R195" s="628"/>
      <c r="S195" s="732"/>
    </row>
    <row customFormat="1" customHeight="1" ht="11.25" r="196" s="297" spans="1:19" x14ac:dyDescent="0.25">
      <c r="A196" s="355" t="s">
        <v>1141</v>
      </c>
      <c r="B196" s="360"/>
      <c r="C196" s="360"/>
      <c r="D196" s="360"/>
      <c r="E196" s="360"/>
      <c r="F196" s="360"/>
      <c r="G196" s="360"/>
      <c r="H196" s="360"/>
      <c r="I196" s="360"/>
      <c r="J196" s="360"/>
      <c r="K196" s="360"/>
      <c r="L196" s="360"/>
      <c r="M196" s="360"/>
      <c r="N196" s="614"/>
      <c r="O196" s="614"/>
      <c r="P196" s="614"/>
      <c r="Q196" s="614"/>
      <c r="R196" s="625"/>
      <c r="S196" s="732"/>
    </row>
    <row customFormat="1" customHeight="1" ht="11.25" r="197" s="297" spans="1:19" x14ac:dyDescent="0.25">
      <c r="A197" s="355" t="s">
        <v>913</v>
      </c>
      <c r="B197" s="316"/>
      <c r="C197" s="357"/>
      <c r="D197" s="356"/>
      <c r="E197" s="356"/>
      <c r="F197" s="357"/>
      <c r="G197" s="357"/>
      <c r="H197" s="357"/>
      <c r="I197" s="357"/>
      <c r="J197" s="357"/>
      <c r="K197" s="357"/>
      <c r="L197" s="357"/>
      <c r="M197" s="357"/>
      <c r="N197" s="618"/>
      <c r="O197" s="618"/>
      <c r="P197" s="619"/>
      <c r="Q197" s="619"/>
      <c r="R197" s="628"/>
      <c r="S197" s="733"/>
    </row>
    <row customFormat="1" ht="13.2" r="198" s="297" spans="1:19" x14ac:dyDescent="0.25">
      <c r="A198" s="355" t="s">
        <v>932</v>
      </c>
      <c r="B198" s="316"/>
      <c r="C198" s="316"/>
      <c r="D198" s="368"/>
      <c r="E198" s="369"/>
      <c r="F198" s="316"/>
      <c r="G198" s="316"/>
      <c r="H198" s="316"/>
      <c r="I198" s="316"/>
      <c r="J198" s="316"/>
      <c r="K198" s="316"/>
      <c r="L198" s="316"/>
      <c r="M198" s="316"/>
      <c r="N198" s="620"/>
      <c r="O198" s="620"/>
      <c r="P198" s="621"/>
      <c r="Q198" s="621"/>
      <c r="R198" s="629"/>
      <c r="S198" s="732"/>
    </row>
    <row customFormat="1" ht="13.8" r="199" s="297" spans="1:19" thickBot="1" x14ac:dyDescent="0.3">
      <c r="A199" s="853" t="s">
        <v>933</v>
      </c>
      <c r="B199" s="317"/>
      <c r="C199" s="317"/>
      <c r="D199" s="1331"/>
      <c r="E199" s="1332"/>
      <c r="F199" s="317"/>
      <c r="G199" s="317"/>
      <c r="H199" s="317"/>
      <c r="I199" s="317"/>
      <c r="J199" s="317"/>
      <c r="K199" s="317"/>
      <c r="L199" s="317"/>
      <c r="M199" s="317"/>
      <c r="N199" s="1333"/>
      <c r="O199" s="1333"/>
      <c r="P199" s="1334"/>
      <c r="Q199" s="1334"/>
      <c r="R199" s="1335"/>
      <c r="S199" s="732"/>
    </row>
    <row ht="13.8" r="200" spans="1:19" thickTop="1" x14ac:dyDescent="0.25">
      <c r="S200" s="360"/>
    </row>
    <row ht="13.2" r="201" spans="1:19" x14ac:dyDescent="0.25">
      <c r="S201" s="732"/>
    </row>
    <row ht="13.2" r="202" spans="1:19" x14ac:dyDescent="0.25">
      <c r="S202" s="734"/>
    </row>
    <row ht="13.2" r="203" spans="1:19" x14ac:dyDescent="0.25">
      <c r="S203" s="734"/>
    </row>
    <row customFormat="1" ht="13.2" r="214" s="297" spans="4:19" x14ac:dyDescent="0.25">
      <c r="D214" s="1339"/>
      <c r="E214" s="1340"/>
      <c r="N214" s="1341"/>
      <c r="O214" s="1341"/>
      <c r="P214" s="1342"/>
      <c r="Q214" s="1342"/>
      <c r="R214" s="1342"/>
      <c r="S214" s="293"/>
    </row>
    <row customFormat="1" ht="13.2" r="215" s="297" spans="4:19" x14ac:dyDescent="0.25">
      <c r="D215" s="1339"/>
      <c r="E215" s="1340"/>
      <c r="N215" s="1341"/>
      <c r="O215" s="1341"/>
      <c r="P215" s="1342"/>
      <c r="Q215" s="1342"/>
      <c r="R215" s="1342"/>
      <c r="S215" s="293"/>
    </row>
    <row customFormat="1" ht="13.2" r="216" s="297" spans="4:19" x14ac:dyDescent="0.25">
      <c r="D216" s="1339"/>
      <c r="E216" s="1340"/>
      <c r="N216" s="1341"/>
      <c r="O216" s="1341"/>
      <c r="P216" s="1342"/>
      <c r="Q216" s="1342"/>
      <c r="R216" s="1342"/>
      <c r="S216" s="293"/>
    </row>
    <row customFormat="1" ht="13.2" r="217" s="297" spans="4:19" x14ac:dyDescent="0.25">
      <c r="D217" s="1339"/>
      <c r="E217" s="1340"/>
      <c r="N217" s="1341"/>
      <c r="O217" s="1341"/>
      <c r="P217" s="1342"/>
      <c r="Q217" s="1342"/>
      <c r="R217" s="1342"/>
      <c r="S217" s="293"/>
    </row>
    <row customFormat="1" ht="13.2" r="218" s="297" spans="4:19" x14ac:dyDescent="0.25">
      <c r="D218" s="1339"/>
      <c r="E218" s="1340"/>
      <c r="N218" s="1341"/>
      <c r="O218" s="1341"/>
      <c r="P218" s="1342"/>
      <c r="Q218" s="1342"/>
      <c r="R218" s="1342"/>
      <c r="S218" s="633"/>
    </row>
    <row customFormat="1" ht="13.2" r="219" s="297" spans="4:19" x14ac:dyDescent="0.25">
      <c r="D219" s="1339"/>
      <c r="E219" s="1340"/>
      <c r="N219" s="1341"/>
      <c r="O219" s="1341"/>
      <c r="P219" s="1342"/>
      <c r="Q219" s="1342"/>
      <c r="R219" s="1342"/>
      <c r="S219" s="633"/>
    </row>
    <row customFormat="1" ht="13.2" r="220" s="297" spans="4:19" x14ac:dyDescent="0.25">
      <c r="D220" s="1339"/>
      <c r="E220" s="1340"/>
      <c r="N220" s="1341"/>
      <c r="O220" s="1341"/>
      <c r="P220" s="1342"/>
      <c r="Q220" s="1342"/>
      <c r="R220" s="1342"/>
      <c r="S220" s="633"/>
    </row>
    <row customFormat="1" ht="13.2" r="221" s="297" spans="4:19" x14ac:dyDescent="0.25">
      <c r="D221" s="1339"/>
      <c r="E221" s="1340"/>
      <c r="N221" s="1341"/>
      <c r="O221" s="1341"/>
      <c r="P221" s="1342"/>
      <c r="Q221" s="1342"/>
      <c r="R221" s="1342"/>
      <c r="S221" s="633"/>
    </row>
    <row customFormat="1" ht="13.2" r="222" s="297" spans="4:19" x14ac:dyDescent="0.25">
      <c r="D222" s="1339"/>
      <c r="E222" s="1340"/>
      <c r="N222" s="1341"/>
      <c r="O222" s="1341"/>
      <c r="P222" s="1342"/>
      <c r="Q222" s="1342"/>
      <c r="R222" s="1342"/>
      <c r="S222" s="633"/>
    </row>
    <row customFormat="1" ht="13.2" r="223" s="297" spans="4:19" x14ac:dyDescent="0.25">
      <c r="D223" s="1339"/>
      <c r="E223" s="1340"/>
      <c r="N223" s="1341"/>
      <c r="O223" s="1341"/>
      <c r="P223" s="1342"/>
      <c r="Q223" s="1342"/>
      <c r="R223" s="1342"/>
      <c r="S223" s="633"/>
    </row>
    <row customFormat="1" ht="13.2" r="224" s="297" spans="4:19" x14ac:dyDescent="0.25">
      <c r="D224" s="1339"/>
      <c r="E224" s="1340"/>
      <c r="N224" s="1341"/>
      <c r="O224" s="1341"/>
      <c r="P224" s="1342"/>
      <c r="Q224" s="1342"/>
      <c r="R224" s="1342"/>
      <c r="S224" s="633"/>
    </row>
    <row customFormat="1" ht="13.2" r="225" s="297" spans="4:19" x14ac:dyDescent="0.25">
      <c r="D225" s="1339"/>
      <c r="E225" s="1340"/>
      <c r="N225" s="1341"/>
      <c r="O225" s="1341"/>
      <c r="P225" s="1342"/>
      <c r="Q225" s="1342"/>
      <c r="R225" s="1342"/>
      <c r="S225" s="633"/>
    </row>
    <row customFormat="1" ht="13.2" r="226" s="297" spans="4:19" x14ac:dyDescent="0.25">
      <c r="D226" s="1339"/>
      <c r="E226" s="1340"/>
      <c r="N226" s="1341"/>
      <c r="O226" s="1341"/>
      <c r="P226" s="1342"/>
      <c r="Q226" s="1342"/>
      <c r="R226" s="1342"/>
      <c r="S226" s="633"/>
    </row>
    <row customFormat="1" ht="13.2" r="227" s="297" spans="4:19" x14ac:dyDescent="0.25">
      <c r="D227" s="1339"/>
      <c r="E227" s="1340"/>
      <c r="N227" s="1341"/>
      <c r="O227" s="1341"/>
      <c r="P227" s="1342"/>
      <c r="Q227" s="1342"/>
      <c r="R227" s="1342"/>
      <c r="S227" s="633"/>
    </row>
    <row customFormat="1" ht="13.2" r="228" s="297" spans="4:19" x14ac:dyDescent="0.25">
      <c r="D228" s="1339"/>
      <c r="E228" s="1340"/>
      <c r="N228" s="1341"/>
      <c r="O228" s="1341"/>
      <c r="P228" s="1342"/>
      <c r="Q228" s="1342"/>
      <c r="R228" s="1342"/>
      <c r="S228" s="633"/>
    </row>
    <row customFormat="1" ht="13.2" r="229" s="297" spans="4:19" x14ac:dyDescent="0.25">
      <c r="D229" s="1339"/>
      <c r="E229" s="1340"/>
      <c r="N229" s="1341"/>
      <c r="O229" s="1341"/>
      <c r="P229" s="1342"/>
      <c r="Q229" s="1342"/>
      <c r="R229" s="1342"/>
      <c r="S229" s="633"/>
    </row>
    <row customFormat="1" ht="13.2" r="230" s="297" spans="4:19" x14ac:dyDescent="0.25">
      <c r="D230" s="1339"/>
      <c r="E230" s="1340"/>
      <c r="N230" s="1341"/>
      <c r="O230" s="1341"/>
      <c r="P230" s="1342"/>
      <c r="Q230" s="1342"/>
      <c r="R230" s="1342"/>
      <c r="S230" s="633"/>
    </row>
    <row customFormat="1" ht="13.2" r="231" s="297" spans="4:19" x14ac:dyDescent="0.25">
      <c r="D231" s="1339"/>
      <c r="E231" s="1340"/>
      <c r="N231" s="1341"/>
      <c r="O231" s="1341"/>
      <c r="P231" s="1342"/>
      <c r="Q231" s="1342"/>
      <c r="R231" s="1342"/>
      <c r="S231" s="633"/>
    </row>
    <row customFormat="1" ht="13.2" r="232" s="297" spans="4:19" x14ac:dyDescent="0.25">
      <c r="D232" s="1339"/>
      <c r="E232" s="1340"/>
      <c r="N232" s="1341"/>
      <c r="O232" s="1341"/>
      <c r="P232" s="1342"/>
      <c r="Q232" s="1342"/>
      <c r="R232" s="1342"/>
      <c r="S232" s="633"/>
    </row>
    <row customFormat="1" ht="13.2" r="233" s="297" spans="4:19" x14ac:dyDescent="0.25">
      <c r="D233" s="1339"/>
      <c r="E233" s="1340"/>
      <c r="N233" s="1341"/>
      <c r="O233" s="1341"/>
      <c r="P233" s="1342"/>
      <c r="Q233" s="1342"/>
      <c r="R233" s="1342"/>
      <c r="S233" s="633"/>
    </row>
    <row customFormat="1" ht="13.2" r="234" s="297" spans="4:19" x14ac:dyDescent="0.25">
      <c r="D234" s="1339"/>
      <c r="E234" s="1340"/>
      <c r="N234" s="1341"/>
      <c r="O234" s="1341"/>
      <c r="P234" s="1342"/>
      <c r="Q234" s="1342"/>
      <c r="R234" s="1342"/>
      <c r="S234" s="633"/>
    </row>
    <row customFormat="1" ht="13.2" r="235" s="297" spans="4:19" x14ac:dyDescent="0.25">
      <c r="D235" s="1339"/>
      <c r="E235" s="1340"/>
      <c r="N235" s="1341"/>
      <c r="O235" s="1341"/>
      <c r="P235" s="1342"/>
      <c r="Q235" s="1342"/>
      <c r="R235" s="1342"/>
      <c r="S235" s="633"/>
    </row>
    <row customFormat="1" ht="13.2" r="236" s="297" spans="4:19" x14ac:dyDescent="0.25">
      <c r="D236" s="1339"/>
      <c r="E236" s="1340"/>
      <c r="N236" s="1341"/>
      <c r="O236" s="1341"/>
      <c r="P236" s="1342"/>
      <c r="Q236" s="1342"/>
      <c r="R236" s="1342"/>
      <c r="S236" s="633"/>
    </row>
    <row customFormat="1" ht="13.2" r="237" s="297" spans="4:19" x14ac:dyDescent="0.25">
      <c r="D237" s="1339"/>
      <c r="E237" s="1340"/>
      <c r="N237" s="1341"/>
      <c r="O237" s="1341"/>
      <c r="P237" s="1342"/>
      <c r="Q237" s="1342"/>
      <c r="R237" s="1342"/>
      <c r="S237" s="633"/>
    </row>
    <row customFormat="1" ht="13.2" r="238" s="297" spans="4:19" x14ac:dyDescent="0.25">
      <c r="D238" s="1339"/>
      <c r="E238" s="1340"/>
      <c r="N238" s="1341"/>
      <c r="O238" s="1341"/>
      <c r="P238" s="1342"/>
      <c r="Q238" s="1342"/>
      <c r="R238" s="1342"/>
      <c r="S238" s="633"/>
    </row>
    <row customFormat="1" ht="13.2" r="239" s="297" spans="4:19" x14ac:dyDescent="0.25">
      <c r="D239" s="1339"/>
      <c r="E239" s="1340"/>
      <c r="N239" s="1341"/>
      <c r="O239" s="1341"/>
      <c r="P239" s="1342"/>
      <c r="Q239" s="1342"/>
      <c r="R239" s="1342"/>
      <c r="S239" s="633"/>
    </row>
    <row customFormat="1" ht="13.2" r="240" s="297" spans="4:19" x14ac:dyDescent="0.25">
      <c r="D240" s="1339"/>
      <c r="E240" s="1340"/>
      <c r="N240" s="1341"/>
      <c r="O240" s="1341"/>
      <c r="P240" s="1342"/>
      <c r="Q240" s="1342"/>
      <c r="R240" s="1342"/>
      <c r="S240" s="633"/>
    </row>
    <row customFormat="1" ht="13.2" r="241" s="297" spans="4:19" x14ac:dyDescent="0.25">
      <c r="D241" s="1339"/>
      <c r="E241" s="1340"/>
      <c r="N241" s="1341"/>
      <c r="O241" s="1341"/>
      <c r="P241" s="1342"/>
      <c r="Q241" s="1342"/>
      <c r="R241" s="1342"/>
      <c r="S241" s="633"/>
    </row>
    <row customFormat="1" ht="13.2" r="242" s="297" spans="4:19" x14ac:dyDescent="0.25">
      <c r="D242" s="1339"/>
      <c r="E242" s="1340"/>
      <c r="N242" s="1341"/>
      <c r="O242" s="1341"/>
      <c r="P242" s="1342"/>
      <c r="Q242" s="1342"/>
      <c r="R242" s="1342"/>
      <c r="S242" s="633"/>
    </row>
    <row customFormat="1" ht="13.2" r="243" s="297" spans="4:19" x14ac:dyDescent="0.25">
      <c r="D243" s="1339"/>
      <c r="E243" s="1340"/>
      <c r="N243" s="1341"/>
      <c r="O243" s="1341"/>
      <c r="P243" s="1342"/>
      <c r="Q243" s="1342"/>
      <c r="R243" s="1342"/>
      <c r="S243" s="633"/>
    </row>
    <row customFormat="1" ht="13.2" r="244" s="297" spans="4:19" x14ac:dyDescent="0.25">
      <c r="D244" s="1339"/>
      <c r="E244" s="1340"/>
      <c r="N244" s="1341"/>
      <c r="O244" s="1341"/>
      <c r="P244" s="1342"/>
      <c r="Q244" s="1342"/>
      <c r="R244" s="1342"/>
      <c r="S244" s="633"/>
    </row>
    <row customFormat="1" ht="13.2" r="245" s="297" spans="4:19" x14ac:dyDescent="0.25">
      <c r="D245" s="1339"/>
      <c r="E245" s="1340"/>
      <c r="N245" s="1341"/>
      <c r="O245" s="1341"/>
      <c r="P245" s="1342"/>
      <c r="Q245" s="1342"/>
      <c r="R245" s="1342"/>
      <c r="S245" s="633"/>
    </row>
    <row customFormat="1" ht="13.2" r="246" s="297" spans="4:19" x14ac:dyDescent="0.25">
      <c r="D246" s="1339"/>
      <c r="E246" s="1340"/>
      <c r="N246" s="1341"/>
      <c r="O246" s="1341"/>
      <c r="P246" s="1342"/>
      <c r="Q246" s="1342"/>
      <c r="R246" s="1342"/>
      <c r="S246" s="633"/>
    </row>
    <row customFormat="1" ht="13.2" r="247" s="297" spans="4:19" x14ac:dyDescent="0.25">
      <c r="D247" s="1339"/>
      <c r="E247" s="1340"/>
      <c r="N247" s="1341"/>
      <c r="O247" s="1341"/>
      <c r="P247" s="1342"/>
      <c r="Q247" s="1342"/>
      <c r="R247" s="1342"/>
      <c r="S247" s="633"/>
    </row>
    <row customFormat="1" ht="13.2" r="248" s="297" spans="4:19" x14ac:dyDescent="0.25">
      <c r="D248" s="1339"/>
      <c r="E248" s="1340"/>
      <c r="N248" s="1341"/>
      <c r="O248" s="1341"/>
      <c r="P248" s="1342"/>
      <c r="Q248" s="1342"/>
      <c r="R248" s="1342"/>
      <c r="S248" s="633"/>
    </row>
    <row customFormat="1" ht="13.2" r="249" s="297" spans="4:19" x14ac:dyDescent="0.25">
      <c r="D249" s="1339"/>
      <c r="E249" s="1340"/>
      <c r="N249" s="1341"/>
      <c r="O249" s="1341"/>
      <c r="P249" s="1342"/>
      <c r="Q249" s="1342"/>
      <c r="R249" s="1342"/>
      <c r="S249" s="633"/>
    </row>
    <row customFormat="1" ht="13.2" r="250" s="297" spans="4:19" x14ac:dyDescent="0.25">
      <c r="D250" s="1339"/>
      <c r="E250" s="1340"/>
      <c r="N250" s="1341"/>
      <c r="O250" s="1341"/>
      <c r="P250" s="1342"/>
      <c r="Q250" s="1342"/>
      <c r="R250" s="1342"/>
      <c r="S250" s="633"/>
    </row>
    <row customFormat="1" ht="13.2" r="251" s="297" spans="4:19" x14ac:dyDescent="0.25">
      <c r="D251" s="1339"/>
      <c r="E251" s="1340"/>
      <c r="N251" s="1341"/>
      <c r="O251" s="1341"/>
      <c r="P251" s="1342"/>
      <c r="Q251" s="1342"/>
      <c r="R251" s="1342"/>
      <c r="S251" s="633"/>
    </row>
    <row customFormat="1" ht="13.2" r="252" s="297" spans="4:19" x14ac:dyDescent="0.25">
      <c r="D252" s="1339"/>
      <c r="E252" s="1340"/>
      <c r="N252" s="1341"/>
      <c r="O252" s="1341"/>
      <c r="P252" s="1342"/>
      <c r="Q252" s="1342"/>
      <c r="R252" s="1342"/>
      <c r="S252" s="633"/>
    </row>
    <row customFormat="1" ht="13.2" r="253" s="297" spans="4:19" x14ac:dyDescent="0.25">
      <c r="D253" s="1339"/>
      <c r="E253" s="1340"/>
      <c r="N253" s="1341"/>
      <c r="O253" s="1341"/>
      <c r="P253" s="1342"/>
      <c r="Q253" s="1342"/>
      <c r="R253" s="1342"/>
      <c r="S253" s="633"/>
    </row>
    <row customFormat="1" ht="13.2" r="254" s="297" spans="4:19" x14ac:dyDescent="0.25">
      <c r="D254" s="1339"/>
      <c r="E254" s="1340"/>
      <c r="N254" s="1341"/>
      <c r="O254" s="1341"/>
      <c r="P254" s="1342"/>
      <c r="Q254" s="1342"/>
      <c r="R254" s="1342"/>
      <c r="S254" s="633"/>
    </row>
    <row customFormat="1" ht="13.2" r="255" s="297" spans="4:19" x14ac:dyDescent="0.25">
      <c r="D255" s="1339"/>
      <c r="E255" s="1340"/>
      <c r="N255" s="1341"/>
      <c r="O255" s="1341"/>
      <c r="P255" s="1342"/>
      <c r="Q255" s="1342"/>
      <c r="R255" s="1342"/>
      <c r="S255" s="633"/>
    </row>
    <row customFormat="1" ht="13.2" r="256" s="297" spans="4:19" x14ac:dyDescent="0.25">
      <c r="D256" s="1339"/>
      <c r="E256" s="1340"/>
      <c r="N256" s="1341"/>
      <c r="O256" s="1341"/>
      <c r="P256" s="1342"/>
      <c r="Q256" s="1342"/>
      <c r="R256" s="1342"/>
      <c r="S256" s="633"/>
    </row>
    <row customFormat="1" ht="13.2" r="257" s="297" spans="4:19" x14ac:dyDescent="0.25">
      <c r="D257" s="1339"/>
      <c r="E257" s="1340"/>
      <c r="N257" s="1341"/>
      <c r="O257" s="1341"/>
      <c r="P257" s="1342"/>
      <c r="Q257" s="1342"/>
      <c r="R257" s="1342"/>
      <c r="S257" s="633"/>
    </row>
    <row customFormat="1" ht="13.2" r="258" s="297" spans="4:19" x14ac:dyDescent="0.25">
      <c r="D258" s="1339"/>
      <c r="E258" s="1340"/>
      <c r="N258" s="1341"/>
      <c r="O258" s="1341"/>
      <c r="P258" s="1342"/>
      <c r="Q258" s="1342"/>
      <c r="R258" s="1342"/>
      <c r="S258" s="633"/>
    </row>
    <row customFormat="1" ht="13.2" r="259" s="297" spans="4:19" x14ac:dyDescent="0.25">
      <c r="D259" s="1339"/>
      <c r="E259" s="1340"/>
      <c r="N259" s="1341"/>
      <c r="O259" s="1341"/>
      <c r="P259" s="1342"/>
      <c r="Q259" s="1342"/>
      <c r="R259" s="1342"/>
      <c r="S259" s="633"/>
    </row>
    <row customFormat="1" ht="13.2" r="260" s="297" spans="4:19" x14ac:dyDescent="0.25">
      <c r="D260" s="1339"/>
      <c r="E260" s="1340"/>
      <c r="N260" s="1341"/>
      <c r="O260" s="1341"/>
      <c r="P260" s="1342"/>
      <c r="Q260" s="1342"/>
      <c r="R260" s="1342"/>
      <c r="S260" s="633"/>
    </row>
    <row customFormat="1" ht="13.2" r="261" s="297" spans="4:19" x14ac:dyDescent="0.25">
      <c r="D261" s="1339"/>
      <c r="E261" s="1340"/>
      <c r="N261" s="1341"/>
      <c r="O261" s="1341"/>
      <c r="P261" s="1342"/>
      <c r="Q261" s="1342"/>
      <c r="R261" s="1342"/>
      <c r="S261" s="633"/>
    </row>
    <row customFormat="1" ht="13.2" r="262" s="297" spans="4:19" x14ac:dyDescent="0.25">
      <c r="D262" s="1339"/>
      <c r="E262" s="1340"/>
      <c r="N262" s="1341"/>
      <c r="O262" s="1341"/>
      <c r="P262" s="1342"/>
      <c r="Q262" s="1342"/>
      <c r="R262" s="1342"/>
      <c r="S262" s="633"/>
    </row>
    <row customFormat="1" ht="13.2" r="263" s="297" spans="4:19" x14ac:dyDescent="0.25">
      <c r="D263" s="1339"/>
      <c r="E263" s="1340"/>
      <c r="N263" s="1341"/>
      <c r="O263" s="1341"/>
      <c r="P263" s="1342"/>
      <c r="Q263" s="1342"/>
      <c r="R263" s="1342"/>
      <c r="S263" s="633"/>
    </row>
    <row customFormat="1" ht="13.2" r="264" s="297" spans="4:19" x14ac:dyDescent="0.25">
      <c r="D264" s="1339"/>
      <c r="E264" s="1340"/>
      <c r="N264" s="1341"/>
      <c r="O264" s="1341"/>
      <c r="P264" s="1342"/>
      <c r="Q264" s="1342"/>
      <c r="R264" s="1342"/>
      <c r="S264" s="633"/>
    </row>
    <row customFormat="1" ht="13.2" r="265" s="297" spans="4:19" x14ac:dyDescent="0.25">
      <c r="D265" s="1339"/>
      <c r="E265" s="1340"/>
      <c r="N265" s="1341"/>
      <c r="O265" s="1341"/>
      <c r="P265" s="1342"/>
      <c r="Q265" s="1342"/>
      <c r="R265" s="1342"/>
      <c r="S265" s="633"/>
    </row>
    <row ht="13.2" r="266" spans="4:19" x14ac:dyDescent="0.25">
      <c r="D266" s="1339"/>
      <c r="E266" s="1340"/>
      <c r="P266" s="1343"/>
      <c r="Q266" s="1343"/>
      <c r="R266" s="1343"/>
      <c r="S266" s="633"/>
    </row>
    <row ht="13.2" r="267" spans="4:19" x14ac:dyDescent="0.25">
      <c r="D267" s="1339"/>
      <c r="E267" s="1340"/>
      <c r="P267" s="1343"/>
      <c r="Q267" s="1343"/>
      <c r="R267" s="1343"/>
      <c r="S267" s="633"/>
    </row>
    <row ht="13.2" r="268" spans="4:19" x14ac:dyDescent="0.25">
      <c r="D268" s="1339"/>
      <c r="E268" s="1340"/>
      <c r="P268" s="1343"/>
      <c r="Q268" s="1343"/>
      <c r="R268" s="1343"/>
      <c r="S268" s="633"/>
    </row>
    <row ht="13.2" r="269" spans="4:19" x14ac:dyDescent="0.25">
      <c r="D269" s="1339"/>
      <c r="E269" s="1340"/>
      <c r="P269" s="1343"/>
      <c r="Q269" s="1343"/>
      <c r="R269" s="1343"/>
      <c r="S269" s="633"/>
    </row>
    <row ht="13.2" r="270" spans="4:19" x14ac:dyDescent="0.25">
      <c r="D270" s="1339"/>
      <c r="E270" s="1340"/>
      <c r="P270" s="1343"/>
      <c r="Q270" s="1343"/>
      <c r="R270" s="1343"/>
    </row>
    <row ht="13.2" r="271" spans="4:19" x14ac:dyDescent="0.25">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objects="1" saltValue="xzz4cHTVs6CUKqXJXgnVVw==" scenarios="1" sheet="1" spinCount="100000"/>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bottom="0.8" footer="0.5" header="0.5" left="0.17" right="0.16" top="0.53"/>
  <pageSetup fitToHeight="4" orientation="landscape" r:id="rId1" scale="73"/>
  <headerFooter alignWithMargins="0">
    <oddFooter><![CDATA[&LHawai'i DOH
Summer 2016 (rev Nov 2016)&C&8Page &P of &N&R&A]]></oddFooter>
  </headerFooter>
  <rowBreaks count="1" manualBreakCount="1">
    <brk id="160" man="1" max="16383"/>
  </rowBreaks>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Normal="100">
      <pane activePane="bottomLeft" topLeftCell="A6" ySplit="2016"/>
      <selection activeCell="B3" sqref="B3"/>
      <selection activeCell="B15" pane="bottomLeft" sqref="B15"/>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8" customWidth="true" style="297" width="13.6640625" collapsed="false"/>
    <col min="9" max="12" customWidth="true" style="289" width="9.0" collapsed="false"/>
    <col min="13" max="16384" style="297" width="9.109375" collapsed="false"/>
  </cols>
  <sheetData>
    <row ht="33.6" r="1" spans="1:10" x14ac:dyDescent="0.3">
      <c r="A1" s="545" t="s">
        <v>619</v>
      </c>
      <c r="B1" s="1344"/>
      <c r="C1" s="1345"/>
      <c r="D1" s="1346"/>
      <c r="E1" s="1346"/>
      <c r="F1" s="1346"/>
      <c r="G1" s="1346"/>
      <c r="H1" s="1346"/>
    </row>
    <row ht="13.8" r="2" spans="1:10" thickBot="1" x14ac:dyDescent="0.3">
      <c r="A2" s="285"/>
      <c r="B2" s="894"/>
      <c r="C2" s="1347"/>
      <c r="D2" s="298"/>
      <c r="E2" s="298"/>
      <c r="F2" s="298"/>
      <c r="G2" s="298"/>
      <c r="H2" s="298"/>
    </row>
    <row ht="13.8" r="3" spans="1:10" thickTop="1" x14ac:dyDescent="0.25">
      <c r="A3" s="295"/>
      <c r="B3" s="1348" t="s">
        <v>583</v>
      </c>
      <c r="C3" s="1349"/>
      <c r="D3" s="1350" t="s">
        <v>342</v>
      </c>
      <c r="E3" s="1350" t="s">
        <v>343</v>
      </c>
      <c r="F3" s="1351" t="s">
        <v>344</v>
      </c>
      <c r="G3" s="1352" t="s">
        <v>344</v>
      </c>
      <c r="H3" s="1353"/>
    </row>
    <row r="4" spans="1:10" x14ac:dyDescent="0.25">
      <c r="A4" s="933"/>
      <c r="B4" s="985" t="s">
        <v>169</v>
      </c>
      <c r="C4" s="1354"/>
      <c r="D4" s="1355" t="s">
        <v>388</v>
      </c>
      <c r="E4" s="1355" t="s">
        <v>388</v>
      </c>
      <c r="F4" s="1356" t="s">
        <v>1161</v>
      </c>
      <c r="G4" s="1357" t="s">
        <v>584</v>
      </c>
      <c r="H4" s="1358" t="s">
        <v>585</v>
      </c>
    </row>
    <row ht="13.8" r="5" spans="1:10" thickBot="1" x14ac:dyDescent="0.3">
      <c r="A5" s="1359" t="s">
        <v>953</v>
      </c>
      <c r="B5" s="1360" t="s">
        <v>956</v>
      </c>
      <c r="C5" s="1361" t="s">
        <v>526</v>
      </c>
      <c r="D5" s="1362" t="s">
        <v>956</v>
      </c>
      <c r="E5" s="1362" t="s">
        <v>956</v>
      </c>
      <c r="F5" s="1363" t="s">
        <v>956</v>
      </c>
      <c r="G5" s="1364" t="s">
        <v>956</v>
      </c>
      <c r="H5" s="1365" t="s">
        <v>956</v>
      </c>
    </row>
    <row customHeight="1" ht="11.25" r="6" spans="1:10" x14ac:dyDescent="0.25">
      <c r="A6" s="309" t="s">
        <v>589</v>
      </c>
      <c r="B6" s="787">
        <v>655.66366759501079</v>
      </c>
      <c r="C6" s="1366" t="s">
        <v>1232</v>
      </c>
      <c r="D6" s="787" t="s">
        <v>1014</v>
      </c>
      <c r="E6" s="836" t="s">
        <v>1014</v>
      </c>
      <c r="F6" s="654">
        <v>655.66366759501079</v>
      </c>
      <c r="G6" s="654">
        <v>3278.318337975054</v>
      </c>
      <c r="H6" s="757" t="s">
        <v>564</v>
      </c>
      <c r="J6" s="1367"/>
    </row>
    <row customHeight="1" ht="11.25" r="7" spans="1:10" x14ac:dyDescent="0.25">
      <c r="A7" s="279" t="s">
        <v>590</v>
      </c>
      <c r="B7" s="787">
        <v>339.48905290891071</v>
      </c>
      <c r="C7" s="1366" t="s">
        <v>1232</v>
      </c>
      <c r="D7" s="787" t="s">
        <v>1014</v>
      </c>
      <c r="E7" s="836" t="s">
        <v>1014</v>
      </c>
      <c r="F7" s="654">
        <v>339.48905290891071</v>
      </c>
      <c r="G7" s="654">
        <v>1697.4452645445535</v>
      </c>
      <c r="H7" s="757" t="s">
        <v>564</v>
      </c>
      <c r="J7" s="1367"/>
    </row>
    <row customHeight="1" ht="11.25" r="8" spans="1:10" x14ac:dyDescent="0.25">
      <c r="A8" s="279" t="s">
        <v>591</v>
      </c>
      <c r="B8" s="787">
        <v>12266.656272829496</v>
      </c>
      <c r="C8" s="1366" t="s">
        <v>1232</v>
      </c>
      <c r="D8" s="787" t="s">
        <v>1014</v>
      </c>
      <c r="E8" s="836" t="s">
        <v>1014</v>
      </c>
      <c r="F8" s="654">
        <v>12266.656272829496</v>
      </c>
      <c r="G8" s="654">
        <v>61333.281364147479</v>
      </c>
      <c r="H8" s="757">
        <v>114665.0314465409</v>
      </c>
      <c r="J8" s="1367"/>
    </row>
    <row customHeight="1" ht="11.25" r="9" spans="1:10" x14ac:dyDescent="0.25">
      <c r="A9" s="279" t="s">
        <v>592</v>
      </c>
      <c r="B9" s="787">
        <v>3.8715485119258415</v>
      </c>
      <c r="C9" s="1366" t="s">
        <v>1232</v>
      </c>
      <c r="D9" s="787">
        <v>19.78728645400524</v>
      </c>
      <c r="E9" s="836" t="s">
        <v>1014</v>
      </c>
      <c r="F9" s="654">
        <v>3.8715485119258415</v>
      </c>
      <c r="G9" s="654">
        <v>7.743097023851683</v>
      </c>
      <c r="H9" s="757" t="s">
        <v>564</v>
      </c>
      <c r="J9" s="1367"/>
    </row>
    <row customHeight="1" ht="11.25" r="10" spans="1:10" x14ac:dyDescent="0.25">
      <c r="A10" s="279" t="s">
        <v>171</v>
      </c>
      <c r="B10" s="787">
        <v>113.78462320028632</v>
      </c>
      <c r="C10" s="1366" t="s">
        <v>1232</v>
      </c>
      <c r="D10" s="787" t="s">
        <v>1014</v>
      </c>
      <c r="E10" s="836" t="s">
        <v>1014</v>
      </c>
      <c r="F10" s="654">
        <v>113.78462320028632</v>
      </c>
      <c r="G10" s="654">
        <v>568.92311600143159</v>
      </c>
      <c r="H10" s="757" t="s">
        <v>564</v>
      </c>
      <c r="J10" s="1367"/>
    </row>
    <row customHeight="1" ht="11.25" r="11" spans="1:10" x14ac:dyDescent="0.25">
      <c r="A11" s="305" t="s">
        <v>172</v>
      </c>
      <c r="B11" s="787">
        <v>30.846521512420448</v>
      </c>
      <c r="C11" s="1366" t="s">
        <v>1232</v>
      </c>
      <c r="D11" s="787" t="s">
        <v>1014</v>
      </c>
      <c r="E11" s="836" t="s">
        <v>1014</v>
      </c>
      <c r="F11" s="654">
        <v>30.846521512420448</v>
      </c>
      <c r="G11" s="654">
        <v>154.23260756210223</v>
      </c>
      <c r="H11" s="757" t="s">
        <v>564</v>
      </c>
      <c r="J11" s="1367"/>
    </row>
    <row customHeight="1" ht="11.25" r="12" spans="1:10" x14ac:dyDescent="0.25">
      <c r="A12" s="305" t="s">
        <v>103</v>
      </c>
      <c r="B12" s="787">
        <v>30.631516977623185</v>
      </c>
      <c r="C12" s="1366" t="s">
        <v>1232</v>
      </c>
      <c r="D12" s="787" t="s">
        <v>1014</v>
      </c>
      <c r="E12" s="836" t="s">
        <v>1014</v>
      </c>
      <c r="F12" s="654">
        <v>30.631516977623185</v>
      </c>
      <c r="G12" s="654">
        <v>153.15758488811593</v>
      </c>
      <c r="H12" s="757" t="s">
        <v>564</v>
      </c>
      <c r="J12" s="1367"/>
    </row>
    <row customHeight="1" ht="11.25" r="13" spans="1:10" x14ac:dyDescent="0.25">
      <c r="A13" s="279" t="s">
        <v>593</v>
      </c>
      <c r="B13" s="787">
        <v>3497.7347371954179</v>
      </c>
      <c r="C13" s="1366" t="s">
        <v>1232</v>
      </c>
      <c r="D13" s="787" t="s">
        <v>1014</v>
      </c>
      <c r="E13" s="836" t="s">
        <v>1014</v>
      </c>
      <c r="F13" s="654">
        <v>3497.7347371954179</v>
      </c>
      <c r="G13" s="654">
        <v>17488.67368597709</v>
      </c>
      <c r="H13" s="757" t="s">
        <v>564</v>
      </c>
      <c r="J13" s="1367"/>
    </row>
    <row customHeight="1" ht="11.25" r="14" spans="1:10" x14ac:dyDescent="0.25">
      <c r="A14" s="279" t="s">
        <v>594</v>
      </c>
      <c r="B14" s="787">
        <v>6.2571428571428571</v>
      </c>
      <c r="C14" s="1366" t="s">
        <v>1232</v>
      </c>
      <c r="D14" s="787" t="s">
        <v>1014</v>
      </c>
      <c r="E14" s="836" t="s">
        <v>1014</v>
      </c>
      <c r="F14" s="654">
        <v>6.2571428571428571</v>
      </c>
      <c r="G14" s="654">
        <v>31.285714285714285</v>
      </c>
      <c r="H14" s="757" t="s">
        <v>564</v>
      </c>
      <c r="J14" s="1367"/>
    </row>
    <row customHeight="1" ht="11.25" r="15" spans="1:10" x14ac:dyDescent="0.25">
      <c r="A15" s="279" t="s">
        <v>731</v>
      </c>
      <c r="B15" s="787">
        <v>23</v>
      </c>
      <c r="C15" s="1366" t="s">
        <v>1469</v>
      </c>
      <c r="D15" s="787">
        <v>23.496679809499774</v>
      </c>
      <c r="E15" s="836" t="s">
        <v>1014</v>
      </c>
      <c r="F15" s="654">
        <v>21.882346524208</v>
      </c>
      <c r="G15" s="654">
        <v>21.882346524208</v>
      </c>
      <c r="H15" s="757" t="s">
        <v>564</v>
      </c>
      <c r="J15" s="1367"/>
    </row>
    <row customHeight="1" ht="11.25" r="16" spans="1:10" x14ac:dyDescent="0.25">
      <c r="A16" s="279" t="s">
        <v>104</v>
      </c>
      <c r="B16" s="787">
        <v>2.3590850627904421</v>
      </c>
      <c r="C16" s="1366" t="s">
        <v>1445</v>
      </c>
      <c r="D16" s="787">
        <v>2.3590850627904421</v>
      </c>
      <c r="E16" s="836" t="s">
        <v>1014</v>
      </c>
      <c r="F16" s="654">
        <v>442.49575689000244</v>
      </c>
      <c r="G16" s="654">
        <v>2212.4787844500124</v>
      </c>
      <c r="H16" s="757" t="s">
        <v>564</v>
      </c>
      <c r="J16" s="1367"/>
    </row>
    <row customHeight="1" ht="11.25" r="17" spans="1:10" x14ac:dyDescent="0.25">
      <c r="A17" s="279" t="s">
        <v>732</v>
      </c>
      <c r="B17" s="787">
        <v>3061.0483042137716</v>
      </c>
      <c r="C17" s="1366" t="s">
        <v>1232</v>
      </c>
      <c r="D17" s="787" t="s">
        <v>1014</v>
      </c>
      <c r="E17" s="836" t="s">
        <v>1014</v>
      </c>
      <c r="F17" s="654">
        <v>3061.0483042137716</v>
      </c>
      <c r="G17" s="654">
        <v>15305.241521068858</v>
      </c>
      <c r="H17" s="757" t="s">
        <v>564</v>
      </c>
      <c r="J17" s="1367"/>
    </row>
    <row customHeight="1" ht="11.25" r="18" spans="1:10" x14ac:dyDescent="0.25">
      <c r="A18" s="279" t="s">
        <v>1245</v>
      </c>
      <c r="B18" s="787">
        <v>632.13679555714634</v>
      </c>
      <c r="C18" s="1366" t="s">
        <v>1232</v>
      </c>
      <c r="D18" s="787" t="s">
        <v>1014</v>
      </c>
      <c r="E18" s="836" t="s">
        <v>1014</v>
      </c>
      <c r="F18" s="654">
        <v>632.13679555714634</v>
      </c>
      <c r="G18" s="654">
        <v>3160.6839777857317</v>
      </c>
      <c r="H18" s="757" t="s">
        <v>564</v>
      </c>
      <c r="J18" s="1367"/>
    </row>
    <row customHeight="1" ht="11.25" r="19" spans="1:10" x14ac:dyDescent="0.25">
      <c r="A19" s="279" t="s">
        <v>733</v>
      </c>
      <c r="B19" s="787">
        <v>1.2499138897690478</v>
      </c>
      <c r="C19" s="1366" t="s">
        <v>1445</v>
      </c>
      <c r="D19" s="787">
        <v>1.2499138897690478</v>
      </c>
      <c r="E19" s="836" t="s">
        <v>1014</v>
      </c>
      <c r="F19" s="654">
        <v>17.404547656420554</v>
      </c>
      <c r="G19" s="654">
        <v>87.022738282102779</v>
      </c>
      <c r="H19" s="757">
        <v>1867.9381761006287</v>
      </c>
      <c r="J19" s="1367"/>
    </row>
    <row customHeight="1" ht="11.25" r="20" spans="1:10" x14ac:dyDescent="0.25">
      <c r="A20" s="279" t="s">
        <v>734</v>
      </c>
      <c r="B20" s="787">
        <v>15.673976358589249</v>
      </c>
      <c r="C20" s="1366" t="s">
        <v>1447</v>
      </c>
      <c r="D20" s="787">
        <v>69.338458650130477</v>
      </c>
      <c r="E20" s="836">
        <v>15.673976358589249</v>
      </c>
      <c r="F20" s="654" t="s">
        <v>1014</v>
      </c>
      <c r="G20" s="654" t="s">
        <v>1014</v>
      </c>
      <c r="H20" s="757" t="s">
        <v>564</v>
      </c>
      <c r="J20" s="1367"/>
    </row>
    <row customHeight="1" ht="11.25" r="21" spans="1:10" x14ac:dyDescent="0.25">
      <c r="A21" s="279" t="s">
        <v>735</v>
      </c>
      <c r="B21" s="787">
        <v>1.5729635400013695</v>
      </c>
      <c r="C21" s="1366" t="s">
        <v>1447</v>
      </c>
      <c r="D21" s="787">
        <v>6.9732633563826951</v>
      </c>
      <c r="E21" s="836">
        <v>1.5729635400013695</v>
      </c>
      <c r="F21" s="654" t="s">
        <v>1014</v>
      </c>
      <c r="G21" s="654" t="s">
        <v>1014</v>
      </c>
      <c r="H21" s="757" t="s">
        <v>564</v>
      </c>
      <c r="J21" s="1367"/>
    </row>
    <row customHeight="1" ht="11.25" r="22" spans="1:10" x14ac:dyDescent="0.25">
      <c r="A22" s="279" t="s">
        <v>736</v>
      </c>
      <c r="B22" s="787">
        <v>15.729635400013695</v>
      </c>
      <c r="C22" s="1366" t="s">
        <v>1447</v>
      </c>
      <c r="D22" s="787">
        <v>69.732633563826951</v>
      </c>
      <c r="E22" s="836">
        <v>15.729635400013695</v>
      </c>
      <c r="F22" s="654" t="s">
        <v>1014</v>
      </c>
      <c r="G22" s="654" t="s">
        <v>1014</v>
      </c>
      <c r="H22" s="757" t="s">
        <v>564</v>
      </c>
      <c r="J22" s="1367"/>
    </row>
    <row customHeight="1" ht="11.25" r="23" spans="1:10" x14ac:dyDescent="0.25">
      <c r="A23" s="279" t="s">
        <v>737</v>
      </c>
      <c r="B23" s="787">
        <v>478.19569558367709</v>
      </c>
      <c r="C23" s="1366" t="s">
        <v>1232</v>
      </c>
      <c r="D23" s="787" t="s">
        <v>1014</v>
      </c>
      <c r="E23" s="836" t="s">
        <v>1014</v>
      </c>
      <c r="F23" s="654">
        <v>478.19569558367709</v>
      </c>
      <c r="G23" s="654">
        <v>2390.9784779183856</v>
      </c>
      <c r="H23" s="757" t="s">
        <v>564</v>
      </c>
      <c r="J23" s="1367"/>
    </row>
    <row customHeight="1" ht="11.25" r="24" spans="1:10" x14ac:dyDescent="0.25">
      <c r="A24" s="279" t="s">
        <v>738</v>
      </c>
      <c r="B24" s="787">
        <v>157.27859190503591</v>
      </c>
      <c r="C24" s="1366" t="s">
        <v>1447</v>
      </c>
      <c r="D24" s="787">
        <v>697.20028634987693</v>
      </c>
      <c r="E24" s="836">
        <v>157.27859190503591</v>
      </c>
      <c r="F24" s="654" t="s">
        <v>1014</v>
      </c>
      <c r="G24" s="654" t="s">
        <v>1014</v>
      </c>
      <c r="H24" s="757" t="s">
        <v>564</v>
      </c>
      <c r="J24" s="1367"/>
    </row>
    <row customHeight="1" ht="11.25" r="25" spans="1:10" x14ac:dyDescent="0.25">
      <c r="A25" s="279" t="s">
        <v>136</v>
      </c>
      <c r="B25" s="787">
        <v>31.114129015408725</v>
      </c>
      <c r="C25" s="1366" t="s">
        <v>1232</v>
      </c>
      <c r="D25" s="787">
        <v>1591.0256410256409</v>
      </c>
      <c r="E25" s="836" t="s">
        <v>1014</v>
      </c>
      <c r="F25" s="654">
        <v>31.114129015408725</v>
      </c>
      <c r="G25" s="654">
        <v>155.57064507704362</v>
      </c>
      <c r="H25" s="757" t="s">
        <v>564</v>
      </c>
      <c r="J25" s="1367"/>
    </row>
    <row customHeight="1" ht="11.25" r="26" spans="1:10" x14ac:dyDescent="0.25">
      <c r="A26" s="279" t="s">
        <v>243</v>
      </c>
      <c r="B26" s="787">
        <v>10.157103856679932</v>
      </c>
      <c r="C26" s="1366" t="s">
        <v>1232</v>
      </c>
      <c r="D26" s="787">
        <v>57.636263698718409</v>
      </c>
      <c r="E26" s="836" t="s">
        <v>1014</v>
      </c>
      <c r="F26" s="654">
        <v>10.157103856679932</v>
      </c>
      <c r="G26" s="654">
        <v>50.785519283399658</v>
      </c>
      <c r="H26" s="757" t="s">
        <v>564</v>
      </c>
      <c r="J26" s="1367"/>
    </row>
    <row customHeight="1" ht="11.25" r="27" spans="1:10" x14ac:dyDescent="0.25">
      <c r="A27" s="279" t="s">
        <v>137</v>
      </c>
      <c r="B27" s="787">
        <v>0.24152671625648919</v>
      </c>
      <c r="C27" s="1366" t="s">
        <v>1445</v>
      </c>
      <c r="D27" s="787">
        <v>0.24152671625648919</v>
      </c>
      <c r="E27" s="836" t="s">
        <v>1014</v>
      </c>
      <c r="F27" s="654" t="s">
        <v>1014</v>
      </c>
      <c r="G27" s="654" t="s">
        <v>1014</v>
      </c>
      <c r="H27" s="757">
        <v>5046.3512704402519</v>
      </c>
      <c r="J27" s="1367"/>
    </row>
    <row customHeight="1" ht="11.25" r="28" spans="1:10" x14ac:dyDescent="0.25">
      <c r="A28" s="789" t="s">
        <v>1177</v>
      </c>
      <c r="B28" s="787">
        <v>3.7727044253347715</v>
      </c>
      <c r="C28" s="1366" t="s">
        <v>1445</v>
      </c>
      <c r="D28" s="787">
        <v>3.7727044253347715</v>
      </c>
      <c r="E28" s="836" t="s">
        <v>1014</v>
      </c>
      <c r="F28" s="654">
        <v>314.591960615831</v>
      </c>
      <c r="G28" s="654">
        <v>1572.9598030791549</v>
      </c>
      <c r="H28" s="757">
        <v>793.69004465408796</v>
      </c>
      <c r="J28" s="1367"/>
    </row>
    <row customHeight="1" ht="11.25" r="29" spans="1:10" x14ac:dyDescent="0.25">
      <c r="A29" s="279" t="s">
        <v>138</v>
      </c>
      <c r="B29" s="787">
        <v>38.755453401329738</v>
      </c>
      <c r="C29" s="1366" t="s">
        <v>1445</v>
      </c>
      <c r="D29" s="787">
        <v>38.755453401329738</v>
      </c>
      <c r="E29" s="836" t="s">
        <v>1014</v>
      </c>
      <c r="F29" s="654">
        <v>252.85471822285854</v>
      </c>
      <c r="G29" s="654">
        <v>1264.2735911142927</v>
      </c>
      <c r="H29" s="757" t="s">
        <v>564</v>
      </c>
      <c r="J29" s="1367"/>
    </row>
    <row customHeight="1" ht="11.25" r="30" spans="1:10" x14ac:dyDescent="0.25">
      <c r="A30" s="279" t="s">
        <v>139</v>
      </c>
      <c r="B30" s="787">
        <v>3126.8470643815126</v>
      </c>
      <c r="C30" s="1366" t="s">
        <v>1232</v>
      </c>
      <c r="D30" s="787" t="s">
        <v>1014</v>
      </c>
      <c r="E30" s="836" t="s">
        <v>1014</v>
      </c>
      <c r="F30" s="654">
        <v>3126.8470643815126</v>
      </c>
      <c r="G30" s="654">
        <v>15634.235321907563</v>
      </c>
      <c r="H30" s="757" t="s">
        <v>564</v>
      </c>
      <c r="J30" s="1367"/>
    </row>
    <row customHeight="1" ht="11.25" r="31" spans="1:10" x14ac:dyDescent="0.25">
      <c r="A31" s="279" t="s">
        <v>140</v>
      </c>
      <c r="B31" s="787">
        <v>0.31781847409756436</v>
      </c>
      <c r="C31" s="1366" t="s">
        <v>1445</v>
      </c>
      <c r="D31" s="787">
        <v>0.31781847409756436</v>
      </c>
      <c r="E31" s="836" t="s">
        <v>1014</v>
      </c>
      <c r="F31" s="654">
        <v>58.478638674141258</v>
      </c>
      <c r="G31" s="654">
        <v>292.39319337070629</v>
      </c>
      <c r="H31" s="757">
        <v>932.0059079245284</v>
      </c>
      <c r="J31" s="1367"/>
    </row>
    <row customHeight="1" ht="11.25" r="32" spans="1:10" x14ac:dyDescent="0.25">
      <c r="A32" s="279" t="s">
        <v>141</v>
      </c>
      <c r="B32" s="787">
        <v>20.496348071787974</v>
      </c>
      <c r="C32" s="1366" t="s">
        <v>1445</v>
      </c>
      <c r="D32" s="787">
        <v>20.496348071787974</v>
      </c>
      <c r="E32" s="836" t="s">
        <v>1014</v>
      </c>
      <c r="F32" s="654">
        <v>312.85714285714283</v>
      </c>
      <c r="G32" s="654">
        <v>1564.2857142857142</v>
      </c>
      <c r="H32" s="757" t="s">
        <v>564</v>
      </c>
      <c r="J32" s="1367"/>
    </row>
    <row customHeight="1" ht="11.25" r="33" spans="1:10" x14ac:dyDescent="0.25">
      <c r="A33" s="279" t="s">
        <v>142</v>
      </c>
      <c r="B33" s="787">
        <v>1.4804696915468301</v>
      </c>
      <c r="C33" s="1366" t="s">
        <v>1232</v>
      </c>
      <c r="D33" s="787" t="s">
        <v>1014</v>
      </c>
      <c r="E33" s="836" t="s">
        <v>1014</v>
      </c>
      <c r="F33" s="654">
        <v>1.4804696915468301</v>
      </c>
      <c r="G33" s="654">
        <v>7.4023484577341501</v>
      </c>
      <c r="H33" s="757">
        <v>3588.9092830188679</v>
      </c>
      <c r="J33" s="1367"/>
    </row>
    <row customHeight="1" ht="11.25" r="34" spans="1:10" x14ac:dyDescent="0.25">
      <c r="A34" s="279" t="s">
        <v>143</v>
      </c>
      <c r="B34" s="787">
        <v>14.215161571366792</v>
      </c>
      <c r="C34" s="1366" t="s">
        <v>1232</v>
      </c>
      <c r="D34" s="787">
        <v>2121.3675213675215</v>
      </c>
      <c r="E34" s="836" t="s">
        <v>1014</v>
      </c>
      <c r="F34" s="654">
        <v>14.215161571366792</v>
      </c>
      <c r="G34" s="654">
        <v>71.075807856833961</v>
      </c>
      <c r="H34" s="757" t="s">
        <v>564</v>
      </c>
      <c r="J34" s="1367"/>
    </row>
    <row customHeight="1" ht="11.25" r="35" spans="1:10" x14ac:dyDescent="0.25">
      <c r="A35" s="279" t="s">
        <v>144</v>
      </c>
      <c r="B35" s="787">
        <v>0.71184628235357972</v>
      </c>
      <c r="C35" s="1366" t="s">
        <v>1445</v>
      </c>
      <c r="D35" s="787">
        <v>0.71184628235357972</v>
      </c>
      <c r="E35" s="836" t="s">
        <v>1014</v>
      </c>
      <c r="F35" s="654">
        <v>22.104002725358473</v>
      </c>
      <c r="G35" s="654">
        <v>110.52001362679236</v>
      </c>
      <c r="H35" s="757">
        <v>453.26214201257858</v>
      </c>
      <c r="J35" s="1367"/>
    </row>
    <row customHeight="1" ht="11.25" r="36" spans="1:10" x14ac:dyDescent="0.25">
      <c r="A36" s="279" t="s">
        <v>655</v>
      </c>
      <c r="B36" s="787">
        <v>17.200211477720551</v>
      </c>
      <c r="C36" s="1366" t="s">
        <v>1445</v>
      </c>
      <c r="D36" s="787">
        <v>17.200211477720551</v>
      </c>
      <c r="E36" s="836" t="s">
        <v>1014</v>
      </c>
      <c r="F36" s="654">
        <v>34.70098357975349</v>
      </c>
      <c r="G36" s="654">
        <v>34.70098357975349</v>
      </c>
      <c r="H36" s="757" t="s">
        <v>564</v>
      </c>
      <c r="J36" s="1367"/>
    </row>
    <row customHeight="1" ht="11.25" r="37" spans="1:10" x14ac:dyDescent="0.25">
      <c r="A37" s="279" t="s">
        <v>145</v>
      </c>
      <c r="B37" s="787">
        <v>2.7129478222090082</v>
      </c>
      <c r="C37" s="1366" t="s">
        <v>1445</v>
      </c>
      <c r="D37" s="787">
        <v>2.7129478222090082</v>
      </c>
      <c r="E37" s="836" t="s">
        <v>1014</v>
      </c>
      <c r="F37" s="654">
        <v>50.570943644571706</v>
      </c>
      <c r="G37" s="654">
        <v>252.85471822285854</v>
      </c>
      <c r="H37" s="757" t="s">
        <v>564</v>
      </c>
      <c r="J37" s="1367"/>
    </row>
    <row customHeight="1" ht="11.25" r="38" spans="1:10" x14ac:dyDescent="0.25">
      <c r="A38" s="279" t="s">
        <v>146</v>
      </c>
      <c r="B38" s="787">
        <v>58.735856754033783</v>
      </c>
      <c r="C38" s="1366" t="s">
        <v>1232</v>
      </c>
      <c r="D38" s="787" t="s">
        <v>1014</v>
      </c>
      <c r="E38" s="836" t="s">
        <v>1014</v>
      </c>
      <c r="F38" s="654">
        <v>58.735856754033783</v>
      </c>
      <c r="G38" s="654">
        <v>293.67928377016892</v>
      </c>
      <c r="H38" s="757">
        <v>760.94901132075483</v>
      </c>
      <c r="J38" s="1367"/>
    </row>
    <row customHeight="1" ht="11.25" r="39" spans="1:10" x14ac:dyDescent="0.25">
      <c r="A39" s="279" t="s">
        <v>829</v>
      </c>
      <c r="B39" s="787">
        <v>2117.4658377358492</v>
      </c>
      <c r="C39" s="1366" t="s">
        <v>1465</v>
      </c>
      <c r="D39" s="787" t="s">
        <v>1014</v>
      </c>
      <c r="E39" s="836" t="s">
        <v>1014</v>
      </c>
      <c r="F39" s="654">
        <v>2997.6088000829654</v>
      </c>
      <c r="G39" s="654">
        <v>14988.044000414828</v>
      </c>
      <c r="H39" s="757">
        <v>2117.4658377358492</v>
      </c>
      <c r="J39" s="1367"/>
    </row>
    <row customHeight="1" ht="11.25" r="40" spans="1:10" x14ac:dyDescent="0.25">
      <c r="A40" s="279" t="s">
        <v>147</v>
      </c>
      <c r="B40" s="787">
        <v>0.34301157353891393</v>
      </c>
      <c r="C40" s="1366" t="s">
        <v>1445</v>
      </c>
      <c r="D40" s="787">
        <v>0.34301157353891393</v>
      </c>
      <c r="E40" s="836" t="s">
        <v>1014</v>
      </c>
      <c r="F40" s="654">
        <v>42.484984090472025</v>
      </c>
      <c r="G40" s="654">
        <v>212.42492045236014</v>
      </c>
      <c r="H40" s="757">
        <v>2538.5640000000003</v>
      </c>
      <c r="J40" s="1367"/>
    </row>
    <row customHeight="1" ht="11.25" r="41" spans="1:10" x14ac:dyDescent="0.25">
      <c r="A41" s="279" t="s">
        <v>830</v>
      </c>
      <c r="B41" s="787">
        <v>24.383473244162705</v>
      </c>
      <c r="C41" s="1366" t="s">
        <v>1232</v>
      </c>
      <c r="D41" s="787" t="s">
        <v>1014</v>
      </c>
      <c r="E41" s="836" t="s">
        <v>1014</v>
      </c>
      <c r="F41" s="654">
        <v>24.383473244162705</v>
      </c>
      <c r="G41" s="654">
        <v>121.91736622081352</v>
      </c>
      <c r="H41" s="757">
        <v>1316.5454188679244</v>
      </c>
      <c r="J41" s="1367"/>
    </row>
    <row customHeight="1" ht="11.25" r="42" spans="1:10" x14ac:dyDescent="0.25">
      <c r="A42" s="279" t="s">
        <v>148</v>
      </c>
      <c r="B42" s="787">
        <v>69.558962317676844</v>
      </c>
      <c r="C42" s="1366" t="s">
        <v>1232</v>
      </c>
      <c r="D42" s="787" t="s">
        <v>1014</v>
      </c>
      <c r="E42" s="836" t="s">
        <v>1014</v>
      </c>
      <c r="F42" s="654">
        <v>69.558962317676844</v>
      </c>
      <c r="G42" s="654">
        <v>347.79481158838422</v>
      </c>
      <c r="H42" s="757">
        <v>27437.384023899369</v>
      </c>
      <c r="J42" s="1367"/>
    </row>
    <row customHeight="1" ht="11.25" r="43" spans="1:10" x14ac:dyDescent="0.25">
      <c r="A43" s="279" t="s">
        <v>653</v>
      </c>
      <c r="B43" s="787"/>
      <c r="C43" s="1368" t="s">
        <v>58</v>
      </c>
      <c r="D43" s="787"/>
      <c r="E43" s="654"/>
      <c r="F43" s="654"/>
      <c r="G43" s="757"/>
      <c r="H43" s="757"/>
      <c r="J43" s="1367"/>
    </row>
    <row customHeight="1" ht="11.25" r="44" spans="1:10" x14ac:dyDescent="0.25">
      <c r="A44" s="279" t="s">
        <v>827</v>
      </c>
      <c r="B44" s="787">
        <v>23464.285714285717</v>
      </c>
      <c r="C44" s="1366" t="s">
        <v>1232</v>
      </c>
      <c r="D44" s="787" t="s">
        <v>1014</v>
      </c>
      <c r="E44" s="836" t="s">
        <v>1014</v>
      </c>
      <c r="F44" s="654">
        <v>23464.285714285717</v>
      </c>
      <c r="G44" s="654">
        <v>117321.42857142858</v>
      </c>
      <c r="H44" s="757" t="s">
        <v>564</v>
      </c>
      <c r="J44" s="1367"/>
    </row>
    <row customHeight="1" ht="11.25" r="45" spans="1:10" x14ac:dyDescent="0.25">
      <c r="A45" s="279" t="s">
        <v>828</v>
      </c>
      <c r="B45" s="787">
        <v>30.068326091521424</v>
      </c>
      <c r="C45" s="1366" t="s">
        <v>1447</v>
      </c>
      <c r="D45" s="787">
        <v>134.92063492063494</v>
      </c>
      <c r="E45" s="836">
        <v>30.068326091521424</v>
      </c>
      <c r="F45" s="654">
        <v>46.851060482919543</v>
      </c>
      <c r="G45" s="654">
        <v>234.25530241459771</v>
      </c>
      <c r="H45" s="757" t="s">
        <v>564</v>
      </c>
      <c r="J45" s="1367"/>
    </row>
    <row customHeight="1" ht="11.25" r="46" spans="1:10" x14ac:dyDescent="0.25">
      <c r="A46" s="279" t="s">
        <v>149</v>
      </c>
      <c r="B46" s="787">
        <v>1572.7859190503586</v>
      </c>
      <c r="C46" s="1366" t="s">
        <v>1447</v>
      </c>
      <c r="D46" s="787">
        <v>6972.0028634987693</v>
      </c>
      <c r="E46" s="836">
        <v>1572.7859190503586</v>
      </c>
      <c r="F46" s="654" t="s">
        <v>1014</v>
      </c>
      <c r="G46" s="654" t="s">
        <v>1014</v>
      </c>
      <c r="H46" s="757" t="s">
        <v>564</v>
      </c>
      <c r="J46" s="1367"/>
    </row>
    <row customHeight="1" ht="11.25" r="47" spans="1:10" x14ac:dyDescent="0.25">
      <c r="A47" s="279" t="s">
        <v>150</v>
      </c>
      <c r="B47" s="787">
        <v>4.6799528610711016</v>
      </c>
      <c r="C47" s="1366" t="s">
        <v>1232</v>
      </c>
      <c r="D47" s="787">
        <v>424.27350427350433</v>
      </c>
      <c r="E47" s="836" t="s">
        <v>1014</v>
      </c>
      <c r="F47" s="654">
        <v>4.6799528610711016</v>
      </c>
      <c r="G47" s="654">
        <v>23.399764305355507</v>
      </c>
      <c r="H47" s="757" t="s">
        <v>564</v>
      </c>
      <c r="J47" s="1367"/>
    </row>
    <row customHeight="1" ht="11.25" r="48" spans="1:10" x14ac:dyDescent="0.25">
      <c r="A48" s="279" t="s">
        <v>151</v>
      </c>
      <c r="B48" s="787">
        <v>625.71428571428567</v>
      </c>
      <c r="C48" s="1366" t="s">
        <v>1232</v>
      </c>
      <c r="D48" s="787" t="s">
        <v>1014</v>
      </c>
      <c r="E48" s="836" t="s">
        <v>1014</v>
      </c>
      <c r="F48" s="654">
        <v>625.71428571428567</v>
      </c>
      <c r="G48" s="654">
        <v>3128.5714285714284</v>
      </c>
      <c r="H48" s="757" t="s">
        <v>564</v>
      </c>
      <c r="J48" s="1367"/>
    </row>
    <row customHeight="1" ht="11.25" r="49" spans="1:10" x14ac:dyDescent="0.25">
      <c r="A49" s="279" t="s">
        <v>152</v>
      </c>
      <c r="B49" s="787">
        <v>4.7610264623901024</v>
      </c>
      <c r="C49" s="1366" t="s">
        <v>1232</v>
      </c>
      <c r="D49" s="787" t="s">
        <v>1014</v>
      </c>
      <c r="E49" s="836" t="s">
        <v>1014</v>
      </c>
      <c r="F49" s="654">
        <v>4.7610264623901024</v>
      </c>
      <c r="G49" s="654">
        <v>23.805132311950512</v>
      </c>
      <c r="H49" s="757" t="s">
        <v>564</v>
      </c>
      <c r="J49" s="1367"/>
    </row>
    <row customHeight="1" ht="11.25" r="50" spans="1:10" x14ac:dyDescent="0.25">
      <c r="A50" s="305" t="s">
        <v>105</v>
      </c>
      <c r="B50" s="787">
        <v>6.0644274806623679</v>
      </c>
      <c r="C50" s="1366" t="s">
        <v>1445</v>
      </c>
      <c r="D50" s="787">
        <v>6.0644274806623679</v>
      </c>
      <c r="E50" s="836" t="s">
        <v>1014</v>
      </c>
      <c r="F50" s="654">
        <v>45.315563930466475</v>
      </c>
      <c r="G50" s="654">
        <v>226.57781965233238</v>
      </c>
      <c r="H50" s="757" t="s">
        <v>564</v>
      </c>
      <c r="J50" s="1367"/>
    </row>
    <row customHeight="1" ht="11.25" r="51" spans="1:10" x14ac:dyDescent="0.25">
      <c r="A51" s="279" t="s">
        <v>106</v>
      </c>
      <c r="B51" s="787">
        <v>379.28207733428781</v>
      </c>
      <c r="C51" s="1366" t="s">
        <v>1232</v>
      </c>
      <c r="D51" s="787" t="s">
        <v>1014</v>
      </c>
      <c r="E51" s="836" t="s">
        <v>1014</v>
      </c>
      <c r="F51" s="654">
        <v>379.28207733428781</v>
      </c>
      <c r="G51" s="654">
        <v>1896.410386671439</v>
      </c>
      <c r="H51" s="757" t="s">
        <v>564</v>
      </c>
      <c r="J51" s="1367"/>
    </row>
    <row customHeight="1" ht="11.25" r="52" spans="1:10" x14ac:dyDescent="0.25">
      <c r="A52" s="279" t="s">
        <v>153</v>
      </c>
      <c r="B52" s="787">
        <v>1.5729617456497755</v>
      </c>
      <c r="C52" s="1366" t="s">
        <v>1447</v>
      </c>
      <c r="D52" s="787">
        <v>6.9732506218526895</v>
      </c>
      <c r="E52" s="836">
        <v>1.5729617456497755</v>
      </c>
      <c r="F52" s="654" t="s">
        <v>1014</v>
      </c>
      <c r="G52" s="654" t="s">
        <v>1014</v>
      </c>
      <c r="H52" s="757" t="s">
        <v>564</v>
      </c>
      <c r="J52" s="1367"/>
    </row>
    <row customHeight="1" ht="11.25" r="53" spans="1:10" x14ac:dyDescent="0.25">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customHeight="1" ht="11.25" r="54" spans="1:10" x14ac:dyDescent="0.25">
      <c r="A54" s="279" t="s">
        <v>154</v>
      </c>
      <c r="B54" s="787">
        <v>1.0086092410386076</v>
      </c>
      <c r="C54" s="1366" t="s">
        <v>1445</v>
      </c>
      <c r="D54" s="787">
        <v>1.0086092410386076</v>
      </c>
      <c r="E54" s="836" t="s">
        <v>1014</v>
      </c>
      <c r="F54" s="654">
        <v>98.302824025828542</v>
      </c>
      <c r="G54" s="654">
        <v>491.51412012914273</v>
      </c>
      <c r="H54" s="757" t="s">
        <v>564</v>
      </c>
      <c r="J54" s="1367"/>
    </row>
    <row customHeight="1" ht="11.25" r="55" spans="1:10" x14ac:dyDescent="0.25">
      <c r="A55" s="279" t="s">
        <v>528</v>
      </c>
      <c r="B55" s="787">
        <v>3.8750522032083665E-2</v>
      </c>
      <c r="C55" s="1366" t="s">
        <v>1445</v>
      </c>
      <c r="D55" s="787">
        <v>3.8750522032083665E-2</v>
      </c>
      <c r="E55" s="836" t="s">
        <v>1014</v>
      </c>
      <c r="F55" s="654">
        <v>15.561015602575198</v>
      </c>
      <c r="G55" s="654">
        <v>77.805078012875995</v>
      </c>
      <c r="H55" s="757" t="s">
        <v>564</v>
      </c>
      <c r="J55" s="1367"/>
    </row>
    <row customHeight="1" ht="11.25" r="56" spans="1:10" x14ac:dyDescent="0.25">
      <c r="A56" s="279" t="s">
        <v>155</v>
      </c>
      <c r="B56" s="787">
        <v>376.29790188679249</v>
      </c>
      <c r="C56" s="1366" t="s">
        <v>1465</v>
      </c>
      <c r="D56" s="787" t="s">
        <v>1014</v>
      </c>
      <c r="E56" s="836" t="s">
        <v>1014</v>
      </c>
      <c r="F56" s="654">
        <v>386.07832895033289</v>
      </c>
      <c r="G56" s="654">
        <v>1930.3916447516644</v>
      </c>
      <c r="H56" s="757">
        <v>376.29790188679249</v>
      </c>
      <c r="J56" s="1367"/>
    </row>
    <row customHeight="1" ht="11.25" r="57" spans="1:10" x14ac:dyDescent="0.25">
      <c r="A57" s="279" t="s">
        <v>235</v>
      </c>
      <c r="B57" s="787">
        <v>204.33995287331547</v>
      </c>
      <c r="C57" s="1366" t="s">
        <v>1232</v>
      </c>
      <c r="D57" s="787" t="s">
        <v>1014</v>
      </c>
      <c r="E57" s="836" t="s">
        <v>1014</v>
      </c>
      <c r="F57" s="654">
        <v>204.33995287331547</v>
      </c>
      <c r="G57" s="654">
        <v>1021.6997643665774</v>
      </c>
      <c r="H57" s="757">
        <v>595.41254867924533</v>
      </c>
      <c r="J57" s="1367"/>
    </row>
    <row customHeight="1" ht="11.25" r="58" spans="1:10" x14ac:dyDescent="0.25">
      <c r="A58" s="279" t="s">
        <v>236</v>
      </c>
      <c r="B58" s="787">
        <v>2.8267158890356581</v>
      </c>
      <c r="C58" s="1366" t="s">
        <v>1445</v>
      </c>
      <c r="D58" s="787">
        <v>2.8267158890356581</v>
      </c>
      <c r="E58" s="836" t="s">
        <v>1014</v>
      </c>
      <c r="F58" s="654">
        <v>693.22855681251895</v>
      </c>
      <c r="G58" s="654">
        <v>3466.1427840625947</v>
      </c>
      <c r="H58" s="757" t="s">
        <v>564</v>
      </c>
      <c r="J58" s="1367"/>
    </row>
    <row customHeight="1" ht="11.25" r="59" spans="1:10" x14ac:dyDescent="0.25">
      <c r="A59" s="279" t="s">
        <v>237</v>
      </c>
      <c r="B59" s="787">
        <v>1.2056251496709305</v>
      </c>
      <c r="C59" s="1366" t="s">
        <v>1445</v>
      </c>
      <c r="D59" s="787">
        <v>1.2056251496709305</v>
      </c>
      <c r="E59" s="836" t="s">
        <v>1014</v>
      </c>
      <c r="F59" s="654" t="s">
        <v>1014</v>
      </c>
      <c r="G59" s="654" t="s">
        <v>1014</v>
      </c>
      <c r="H59" s="757" t="s">
        <v>564</v>
      </c>
      <c r="J59" s="1367"/>
    </row>
    <row customHeight="1" ht="11.25" r="60" spans="1:10" x14ac:dyDescent="0.25">
      <c r="A60" s="279" t="s">
        <v>375</v>
      </c>
      <c r="B60" s="787">
        <v>2.2606974962228725</v>
      </c>
      <c r="C60" s="1366" t="s">
        <v>1445</v>
      </c>
      <c r="D60" s="787">
        <v>2.2606974962228725</v>
      </c>
      <c r="E60" s="836" t="s">
        <v>1014</v>
      </c>
      <c r="F60" s="654" t="s">
        <v>1014</v>
      </c>
      <c r="G60" s="654" t="s">
        <v>1014</v>
      </c>
      <c r="H60" s="757" t="s">
        <v>564</v>
      </c>
      <c r="J60" s="1367"/>
    </row>
    <row customHeight="1" ht="11.25" r="61" spans="1:10" x14ac:dyDescent="0.25">
      <c r="A61" s="279" t="s">
        <v>376</v>
      </c>
      <c r="B61" s="787">
        <v>1.9833771576946191</v>
      </c>
      <c r="C61" s="1366" t="s">
        <v>1445</v>
      </c>
      <c r="D61" s="787">
        <v>1.9833771576946191</v>
      </c>
      <c r="E61" s="836" t="s">
        <v>1014</v>
      </c>
      <c r="F61" s="654" t="s">
        <v>1014</v>
      </c>
      <c r="G61" s="654" t="s">
        <v>1014</v>
      </c>
      <c r="H61" s="757" t="s">
        <v>564</v>
      </c>
      <c r="J61" s="1367"/>
    </row>
    <row customHeight="1" ht="11.25" r="62" spans="1:10" x14ac:dyDescent="0.25">
      <c r="A62" s="279" t="s">
        <v>377</v>
      </c>
      <c r="B62" s="787">
        <v>1.8855772613117678</v>
      </c>
      <c r="C62" s="1366" t="s">
        <v>1445</v>
      </c>
      <c r="D62" s="787">
        <v>1.8855772613117678</v>
      </c>
      <c r="E62" s="836" t="s">
        <v>1014</v>
      </c>
      <c r="F62" s="654">
        <v>7.3016258286845215</v>
      </c>
      <c r="G62" s="654">
        <v>36.508129143422607</v>
      </c>
      <c r="H62" s="757" t="s">
        <v>564</v>
      </c>
      <c r="J62" s="1367"/>
    </row>
    <row customHeight="1" ht="11.25" r="63" spans="1:10" x14ac:dyDescent="0.25">
      <c r="A63" s="279" t="s">
        <v>244</v>
      </c>
      <c r="B63" s="787">
        <v>3.8378265639760114</v>
      </c>
      <c r="C63" s="1366" t="s">
        <v>1445</v>
      </c>
      <c r="D63" s="787">
        <v>3.8378265639760114</v>
      </c>
      <c r="E63" s="836" t="s">
        <v>1014</v>
      </c>
      <c r="F63" s="654">
        <v>336.27923450938073</v>
      </c>
      <c r="G63" s="654">
        <v>1681.3961725469037</v>
      </c>
      <c r="H63" s="757">
        <v>1685.682837735849</v>
      </c>
      <c r="J63" s="1367"/>
    </row>
    <row customHeight="1" ht="11.25" r="64" spans="1:10" x14ac:dyDescent="0.25">
      <c r="A64" s="279" t="s">
        <v>245</v>
      </c>
      <c r="B64" s="787">
        <v>0.50175235787451977</v>
      </c>
      <c r="C64" s="1366" t="s">
        <v>1445</v>
      </c>
      <c r="D64" s="787">
        <v>0.50175235787451977</v>
      </c>
      <c r="E64" s="836" t="s">
        <v>1014</v>
      </c>
      <c r="F64" s="654">
        <v>6.7391983051136553</v>
      </c>
      <c r="G64" s="654">
        <v>33.695991525568274</v>
      </c>
      <c r="H64" s="757">
        <v>2981.506415094339</v>
      </c>
      <c r="J64" s="1367"/>
    </row>
    <row customHeight="1" ht="11.25" r="65" spans="1:10" x14ac:dyDescent="0.25">
      <c r="A65" s="279" t="s">
        <v>307</v>
      </c>
      <c r="B65" s="787">
        <v>48.76242864214462</v>
      </c>
      <c r="C65" s="1366" t="s">
        <v>1232</v>
      </c>
      <c r="D65" s="787" t="s">
        <v>1014</v>
      </c>
      <c r="E65" s="836" t="s">
        <v>1014</v>
      </c>
      <c r="F65" s="654">
        <v>48.76242864214462</v>
      </c>
      <c r="G65" s="654">
        <v>243.81214321072309</v>
      </c>
      <c r="H65" s="757">
        <v>1207.9647647798743</v>
      </c>
      <c r="J65" s="1367"/>
    </row>
    <row customHeight="1" ht="11.25" r="66" spans="1:10" x14ac:dyDescent="0.25">
      <c r="A66" s="279" t="s">
        <v>308</v>
      </c>
      <c r="B66" s="787">
        <v>3.9357676365013421</v>
      </c>
      <c r="C66" s="1366" t="s">
        <v>1232</v>
      </c>
      <c r="D66" s="787" t="s">
        <v>1014</v>
      </c>
      <c r="E66" s="836" t="s">
        <v>1014</v>
      </c>
      <c r="F66" s="654">
        <v>3.9357676365013421</v>
      </c>
      <c r="G66" s="654">
        <v>19.678838182506709</v>
      </c>
      <c r="H66" s="757">
        <v>2370.3051194968548</v>
      </c>
      <c r="J66" s="1367"/>
    </row>
    <row customHeight="1" ht="11.25" r="67" spans="1:10" x14ac:dyDescent="0.25">
      <c r="A67" s="279" t="s">
        <v>238</v>
      </c>
      <c r="B67" s="787">
        <v>28.77611403354863</v>
      </c>
      <c r="C67" s="1366" t="s">
        <v>1232</v>
      </c>
      <c r="D67" s="787" t="s">
        <v>1014</v>
      </c>
      <c r="E67" s="836" t="s">
        <v>1014</v>
      </c>
      <c r="F67" s="654">
        <v>28.77611403354863</v>
      </c>
      <c r="G67" s="654">
        <v>143.88057016774314</v>
      </c>
      <c r="H67" s="757">
        <v>1851.1077232704401</v>
      </c>
      <c r="J67" s="1367"/>
    </row>
    <row customHeight="1" ht="11.25" r="68" spans="1:10" x14ac:dyDescent="0.25">
      <c r="A68" s="279" t="s">
        <v>1002</v>
      </c>
      <c r="B68" s="787">
        <v>37.928207733428785</v>
      </c>
      <c r="C68" s="1366" t="s">
        <v>1232</v>
      </c>
      <c r="D68" s="787" t="s">
        <v>1014</v>
      </c>
      <c r="E68" s="836" t="s">
        <v>1014</v>
      </c>
      <c r="F68" s="654">
        <v>37.928207733428785</v>
      </c>
      <c r="G68" s="654">
        <v>189.64103866714393</v>
      </c>
      <c r="H68" s="757" t="s">
        <v>564</v>
      </c>
      <c r="J68" s="1367"/>
    </row>
    <row customHeight="1" ht="11.25" r="69" spans="1:10" x14ac:dyDescent="0.25">
      <c r="A69" s="279" t="s">
        <v>107</v>
      </c>
      <c r="B69" s="787">
        <v>139.83692077823397</v>
      </c>
      <c r="C69" s="1366" t="s">
        <v>1232</v>
      </c>
      <c r="D69" s="787" t="s">
        <v>1014</v>
      </c>
      <c r="E69" s="836" t="s">
        <v>1014</v>
      </c>
      <c r="F69" s="654">
        <v>139.83692077823397</v>
      </c>
      <c r="G69" s="654">
        <v>699.1846038911699</v>
      </c>
      <c r="H69" s="757" t="s">
        <v>564</v>
      </c>
      <c r="J69" s="1367"/>
    </row>
    <row customHeight="1" ht="11.25" r="70" spans="1:10" x14ac:dyDescent="0.25">
      <c r="A70" s="279" t="s">
        <v>1003</v>
      </c>
      <c r="B70" s="787">
        <v>1.0728974760555827</v>
      </c>
      <c r="C70" s="1366" t="s">
        <v>1445</v>
      </c>
      <c r="D70" s="787">
        <v>1.0728974760555827</v>
      </c>
      <c r="E70" s="836" t="s">
        <v>1014</v>
      </c>
      <c r="F70" s="654">
        <v>3.3674955965069171</v>
      </c>
      <c r="G70" s="654">
        <v>16.837477982534587</v>
      </c>
      <c r="H70" s="757">
        <v>1363.3675471698114</v>
      </c>
      <c r="J70" s="1367"/>
    </row>
    <row customHeight="1" ht="11.25" r="71" spans="1:10" x14ac:dyDescent="0.25">
      <c r="A71" s="279" t="s">
        <v>309</v>
      </c>
      <c r="B71" s="787">
        <v>1.9308388231424054</v>
      </c>
      <c r="C71" s="1366" t="s">
        <v>1445</v>
      </c>
      <c r="D71" s="787">
        <v>1.9308388231424054</v>
      </c>
      <c r="E71" s="836" t="s">
        <v>1014</v>
      </c>
      <c r="F71" s="654">
        <v>15.366638132208257</v>
      </c>
      <c r="G71" s="654">
        <v>76.833190661041286</v>
      </c>
      <c r="H71" s="757">
        <v>1571.9654339622643</v>
      </c>
      <c r="J71" s="1367"/>
    </row>
    <row customHeight="1" ht="11.25" r="72" spans="1:10" x14ac:dyDescent="0.25">
      <c r="A72" s="279" t="s">
        <v>1004</v>
      </c>
      <c r="B72" s="787">
        <v>2.528519007900115</v>
      </c>
      <c r="C72" s="1366" t="s">
        <v>1232</v>
      </c>
      <c r="D72" s="787">
        <v>7.7510041446168119</v>
      </c>
      <c r="E72" s="836" t="s">
        <v>1014</v>
      </c>
      <c r="F72" s="654">
        <v>2.528519007900115</v>
      </c>
      <c r="G72" s="654">
        <v>5.0570380158002299</v>
      </c>
      <c r="H72" s="757" t="s">
        <v>564</v>
      </c>
      <c r="J72" s="1367"/>
    </row>
    <row customHeight="1" ht="11.25" r="73" spans="1:10" x14ac:dyDescent="0.25">
      <c r="A73" s="279" t="s">
        <v>1005</v>
      </c>
      <c r="B73" s="787">
        <v>10114.188728914341</v>
      </c>
      <c r="C73" s="1366" t="s">
        <v>1232</v>
      </c>
      <c r="D73" s="787" t="s">
        <v>1014</v>
      </c>
      <c r="E73" s="836" t="s">
        <v>1014</v>
      </c>
      <c r="F73" s="654">
        <v>10114.188728914341</v>
      </c>
      <c r="G73" s="654">
        <v>50570.943644571707</v>
      </c>
      <c r="H73" s="757" t="s">
        <v>564</v>
      </c>
      <c r="J73" s="1367"/>
    </row>
    <row customHeight="1" ht="11.25" r="74" spans="1:10" x14ac:dyDescent="0.25">
      <c r="A74" s="279" t="s">
        <v>1007</v>
      </c>
      <c r="B74" s="787">
        <v>252.85190079001148</v>
      </c>
      <c r="C74" s="1366" t="s">
        <v>1232</v>
      </c>
      <c r="D74" s="787" t="s">
        <v>1014</v>
      </c>
      <c r="E74" s="836" t="s">
        <v>1014</v>
      </c>
      <c r="F74" s="654">
        <v>252.85190079001148</v>
      </c>
      <c r="G74" s="654">
        <v>1264.2595039500575</v>
      </c>
      <c r="H74" s="757" t="s">
        <v>564</v>
      </c>
      <c r="J74" s="1367"/>
    </row>
    <row customHeight="1" ht="11.25" r="75" spans="1:10" x14ac:dyDescent="0.25">
      <c r="A75" s="279" t="s">
        <v>1006</v>
      </c>
      <c r="B75" s="787">
        <v>126427.35911142928</v>
      </c>
      <c r="C75" s="1366" t="s">
        <v>1232</v>
      </c>
      <c r="D75" s="787" t="s">
        <v>1014</v>
      </c>
      <c r="E75" s="836" t="s">
        <v>1014</v>
      </c>
      <c r="F75" s="654">
        <v>126427.35911142928</v>
      </c>
      <c r="G75" s="654">
        <v>632136.79555714643</v>
      </c>
      <c r="H75" s="757" t="s">
        <v>564</v>
      </c>
      <c r="J75" s="1367"/>
    </row>
    <row customHeight="1" ht="11.25" r="76" spans="1:10" x14ac:dyDescent="0.25">
      <c r="A76" s="305" t="s">
        <v>108</v>
      </c>
      <c r="B76" s="787">
        <v>1.2642735911142928</v>
      </c>
      <c r="C76" s="1366" t="s">
        <v>1232</v>
      </c>
      <c r="D76" s="787" t="s">
        <v>1014</v>
      </c>
      <c r="E76" s="836" t="s">
        <v>1014</v>
      </c>
      <c r="F76" s="654">
        <v>1.2642735911142928</v>
      </c>
      <c r="G76" s="654">
        <v>6.3213679555714641</v>
      </c>
      <c r="H76" s="757" t="s">
        <v>564</v>
      </c>
      <c r="J76" s="1367"/>
    </row>
    <row customHeight="1" ht="11.25" r="77" spans="1:10" x14ac:dyDescent="0.25">
      <c r="A77" s="279" t="s">
        <v>310</v>
      </c>
      <c r="B77" s="787">
        <v>25.285471822285853</v>
      </c>
      <c r="C77" s="1366" t="s">
        <v>1232</v>
      </c>
      <c r="D77" s="787" t="s">
        <v>1014</v>
      </c>
      <c r="E77" s="836" t="s">
        <v>1014</v>
      </c>
      <c r="F77" s="654">
        <v>25.285471822285853</v>
      </c>
      <c r="G77" s="654">
        <v>126.42735911142927</v>
      </c>
      <c r="H77" s="757" t="s">
        <v>564</v>
      </c>
      <c r="J77" s="1367"/>
    </row>
    <row customHeight="1" ht="11.25" r="78" spans="1:10" x14ac:dyDescent="0.25">
      <c r="A78" s="305" t="s">
        <v>109</v>
      </c>
      <c r="B78" s="787">
        <v>1.7425657710563365</v>
      </c>
      <c r="C78" s="1366" t="s">
        <v>1445</v>
      </c>
      <c r="D78" s="787">
        <v>1.7425657710563365</v>
      </c>
      <c r="E78" s="836" t="s">
        <v>1014</v>
      </c>
      <c r="F78" s="654">
        <v>25.188853138864655</v>
      </c>
      <c r="G78" s="654">
        <v>125.94426569432328</v>
      </c>
      <c r="H78" s="757" t="s">
        <v>564</v>
      </c>
      <c r="J78" s="1367"/>
    </row>
    <row customHeight="1" ht="11.25" r="79" spans="1:10" x14ac:dyDescent="0.25">
      <c r="A79" s="305" t="s">
        <v>110</v>
      </c>
      <c r="B79" s="787">
        <v>0.36252234106002523</v>
      </c>
      <c r="C79" s="1366" t="s">
        <v>1445</v>
      </c>
      <c r="D79" s="787">
        <v>0.36252234106002523</v>
      </c>
      <c r="E79" s="836" t="s">
        <v>1014</v>
      </c>
      <c r="F79" s="654">
        <v>3.8001089480245738</v>
      </c>
      <c r="G79" s="654">
        <v>19.000544740122869</v>
      </c>
      <c r="H79" s="757" t="s">
        <v>564</v>
      </c>
      <c r="J79" s="1367"/>
    </row>
    <row customHeight="1" ht="11.25" r="80" spans="1:10" x14ac:dyDescent="0.25">
      <c r="A80" s="279" t="s">
        <v>402</v>
      </c>
      <c r="B80" s="787">
        <v>5.3886681212138923</v>
      </c>
      <c r="C80" s="1366" t="s">
        <v>1445</v>
      </c>
      <c r="D80" s="787">
        <v>5.3886681212138923</v>
      </c>
      <c r="E80" s="836" t="s">
        <v>1014</v>
      </c>
      <c r="F80" s="654">
        <v>170.16337121212629</v>
      </c>
      <c r="G80" s="654">
        <v>850.81685606063149</v>
      </c>
      <c r="H80" s="757">
        <v>115637.86163522014</v>
      </c>
      <c r="J80" s="1367"/>
    </row>
    <row customHeight="1" ht="11.25" r="81" spans="1:10" x14ac:dyDescent="0.25">
      <c r="A81" s="279" t="s">
        <v>635</v>
      </c>
      <c r="B81" s="787">
        <v>2.4000000000000001E-4</v>
      </c>
      <c r="C81" s="1051" t="s">
        <v>1097</v>
      </c>
      <c r="D81" s="787"/>
      <c r="E81" s="836"/>
      <c r="F81" s="654"/>
      <c r="G81" s="654"/>
      <c r="H81" s="757"/>
      <c r="J81" s="1367"/>
    </row>
    <row customHeight="1" ht="11.25" r="82" spans="1:10" x14ac:dyDescent="0.25">
      <c r="A82" s="279" t="s">
        <v>111</v>
      </c>
      <c r="B82" s="787">
        <v>25.285471822285853</v>
      </c>
      <c r="C82" s="1366" t="s">
        <v>1232</v>
      </c>
      <c r="D82" s="787" t="s">
        <v>1014</v>
      </c>
      <c r="E82" s="836" t="s">
        <v>1014</v>
      </c>
      <c r="F82" s="654">
        <v>25.285471822285853</v>
      </c>
      <c r="G82" s="654">
        <v>126.42735911142927</v>
      </c>
      <c r="H82" s="757" t="s">
        <v>564</v>
      </c>
      <c r="J82" s="1367"/>
    </row>
    <row customHeight="1" ht="11.25" r="83" spans="1:10" x14ac:dyDescent="0.25">
      <c r="A83" s="279" t="s">
        <v>384</v>
      </c>
      <c r="B83" s="787">
        <v>93.857142857142861</v>
      </c>
      <c r="C83" s="1366" t="s">
        <v>1232</v>
      </c>
      <c r="D83" s="787" t="s">
        <v>1014</v>
      </c>
      <c r="E83" s="836" t="s">
        <v>1014</v>
      </c>
      <c r="F83" s="654">
        <v>93.857142857142861</v>
      </c>
      <c r="G83" s="654">
        <v>469.28571428571433</v>
      </c>
      <c r="H83" s="757" t="s">
        <v>564</v>
      </c>
      <c r="J83" s="1367"/>
    </row>
    <row customHeight="1" ht="11.25" r="84" spans="1:10" x14ac:dyDescent="0.25">
      <c r="A84" s="279" t="s">
        <v>350</v>
      </c>
      <c r="B84" s="787">
        <v>3.7928207733428785</v>
      </c>
      <c r="C84" s="1366" t="s">
        <v>1232</v>
      </c>
      <c r="D84" s="787" t="s">
        <v>1014</v>
      </c>
      <c r="E84" s="836" t="s">
        <v>1014</v>
      </c>
      <c r="F84" s="654">
        <v>3.7928207733428785</v>
      </c>
      <c r="G84" s="654">
        <v>18.964103866714392</v>
      </c>
      <c r="H84" s="757" t="s">
        <v>564</v>
      </c>
      <c r="J84" s="1367"/>
    </row>
    <row customHeight="1" ht="11.25" r="85" spans="1:10" x14ac:dyDescent="0.25">
      <c r="A85" s="279" t="s">
        <v>36</v>
      </c>
      <c r="B85" s="787"/>
      <c r="C85" s="1366" t="s">
        <v>58</v>
      </c>
      <c r="D85" s="787"/>
      <c r="E85" s="836"/>
      <c r="F85" s="654"/>
      <c r="G85" s="654"/>
      <c r="H85" s="757"/>
      <c r="J85" s="1367"/>
    </row>
    <row customHeight="1" ht="11.25" r="86" spans="1:10" x14ac:dyDescent="0.25">
      <c r="A86" s="279" t="s">
        <v>351</v>
      </c>
      <c r="B86" s="787">
        <v>62.69444779956256</v>
      </c>
      <c r="C86" s="1366" t="s">
        <v>1445</v>
      </c>
      <c r="D86" s="787">
        <v>62.69444779956256</v>
      </c>
      <c r="E86" s="836" t="s">
        <v>1014</v>
      </c>
      <c r="F86" s="654">
        <v>707.7437100612741</v>
      </c>
      <c r="G86" s="654">
        <v>3538.7185503063706</v>
      </c>
      <c r="H86" s="757">
        <v>479.48318616352208</v>
      </c>
      <c r="J86" s="1367"/>
    </row>
    <row customHeight="1" ht="11.25" r="87" spans="1:10" x14ac:dyDescent="0.25">
      <c r="A87" s="279" t="s">
        <v>352</v>
      </c>
      <c r="B87" s="787">
        <v>478.19569558367709</v>
      </c>
      <c r="C87" s="1366" t="s">
        <v>1232</v>
      </c>
      <c r="D87" s="787" t="s">
        <v>1014</v>
      </c>
      <c r="E87" s="836" t="s">
        <v>1014</v>
      </c>
      <c r="F87" s="654">
        <v>478.19569558367709</v>
      </c>
      <c r="G87" s="654">
        <v>2390.9784779183856</v>
      </c>
      <c r="H87" s="757" t="s">
        <v>564</v>
      </c>
      <c r="J87" s="1367"/>
    </row>
    <row customHeight="1" ht="11.25" r="88" spans="1:10" x14ac:dyDescent="0.25">
      <c r="A88" s="279" t="s">
        <v>353</v>
      </c>
      <c r="B88" s="787">
        <v>456.83916040402846</v>
      </c>
      <c r="C88" s="1366" t="s">
        <v>1232</v>
      </c>
      <c r="D88" s="787" t="s">
        <v>1014</v>
      </c>
      <c r="E88" s="836" t="s">
        <v>1014</v>
      </c>
      <c r="F88" s="654">
        <v>456.83916040402846</v>
      </c>
      <c r="G88" s="654">
        <v>2284.1958020201423</v>
      </c>
      <c r="H88" s="757" t="s">
        <v>564</v>
      </c>
      <c r="J88" s="1367"/>
    </row>
    <row customHeight="1" ht="11.25" r="89" spans="1:10" x14ac:dyDescent="0.25">
      <c r="A89" s="279" t="s">
        <v>112</v>
      </c>
      <c r="B89" s="787">
        <v>1264.2735911142927</v>
      </c>
      <c r="C89" s="1366" t="s">
        <v>1232</v>
      </c>
      <c r="D89" s="787" t="s">
        <v>1014</v>
      </c>
      <c r="E89" s="836" t="s">
        <v>1014</v>
      </c>
      <c r="F89" s="654">
        <v>1264.2735911142927</v>
      </c>
      <c r="G89" s="654">
        <v>6321.3679555714634</v>
      </c>
      <c r="H89" s="757" t="s">
        <v>564</v>
      </c>
      <c r="J89" s="1367"/>
    </row>
    <row customHeight="1" ht="11.25" r="90" spans="1:10" x14ac:dyDescent="0.25">
      <c r="A90" s="279" t="s">
        <v>354</v>
      </c>
      <c r="B90" s="787">
        <v>0.13596416711906673</v>
      </c>
      <c r="C90" s="1366" t="s">
        <v>1445</v>
      </c>
      <c r="D90" s="787">
        <v>0.13596416711906673</v>
      </c>
      <c r="E90" s="836" t="s">
        <v>1014</v>
      </c>
      <c r="F90" s="654">
        <v>7.8214285714285721</v>
      </c>
      <c r="G90" s="654">
        <v>39.107142857142861</v>
      </c>
      <c r="H90" s="757" t="s">
        <v>564</v>
      </c>
      <c r="J90" s="1367"/>
    </row>
    <row customHeight="1" ht="11.25" r="91" spans="1:10" x14ac:dyDescent="0.25">
      <c r="A91" s="279" t="s">
        <v>355</v>
      </c>
      <c r="B91" s="787">
        <v>7.0912878398128654E-2</v>
      </c>
      <c r="C91" s="1366" t="s">
        <v>1445</v>
      </c>
      <c r="D91" s="787">
        <v>7.0912878398128654E-2</v>
      </c>
      <c r="E91" s="836" t="s">
        <v>1014</v>
      </c>
      <c r="F91" s="654">
        <v>0.20335714285714288</v>
      </c>
      <c r="G91" s="654">
        <v>1.0167857142857144</v>
      </c>
      <c r="H91" s="757" t="s">
        <v>564</v>
      </c>
      <c r="J91" s="1367"/>
    </row>
    <row customHeight="1" ht="11.25" r="92" spans="1:10" x14ac:dyDescent="0.25">
      <c r="A92" s="279" t="s">
        <v>385</v>
      </c>
      <c r="B92" s="787">
        <v>0.22077618001510063</v>
      </c>
      <c r="C92" s="1366" t="s">
        <v>1445</v>
      </c>
      <c r="D92" s="787">
        <v>0.22077618001510063</v>
      </c>
      <c r="E92" s="836" t="s">
        <v>1014</v>
      </c>
      <c r="F92" s="654">
        <v>12.514285714285714</v>
      </c>
      <c r="G92" s="654">
        <v>62.571428571428569</v>
      </c>
      <c r="H92" s="757" t="s">
        <v>564</v>
      </c>
      <c r="J92" s="1367"/>
    </row>
    <row customHeight="1" ht="11.25" r="93" spans="1:10" x14ac:dyDescent="0.25">
      <c r="A93" s="279" t="s">
        <v>356</v>
      </c>
      <c r="B93" s="787">
        <v>1.2768741456848269</v>
      </c>
      <c r="C93" s="1366" t="s">
        <v>1445</v>
      </c>
      <c r="D93" s="787">
        <v>1.2768741456848269</v>
      </c>
      <c r="E93" s="836" t="s">
        <v>1014</v>
      </c>
      <c r="F93" s="654">
        <v>15.642857142857144</v>
      </c>
      <c r="G93" s="654">
        <v>78.214285714285722</v>
      </c>
      <c r="H93" s="757" t="s">
        <v>564</v>
      </c>
      <c r="J93" s="1367"/>
    </row>
    <row customHeight="1" ht="11.25" r="94" spans="1:10" x14ac:dyDescent="0.25">
      <c r="A94" s="279" t="s">
        <v>378</v>
      </c>
      <c r="B94" s="787">
        <v>0.56807779525574476</v>
      </c>
      <c r="C94" s="1366" t="s">
        <v>1445</v>
      </c>
      <c r="D94" s="787">
        <v>0.56807779525574476</v>
      </c>
      <c r="E94" s="836" t="s">
        <v>1014</v>
      </c>
      <c r="F94" s="654">
        <v>4.2860274201376747</v>
      </c>
      <c r="G94" s="654">
        <v>21.430137100688373</v>
      </c>
      <c r="H94" s="757" t="s">
        <v>564</v>
      </c>
      <c r="J94" s="1367"/>
    </row>
    <row customHeight="1" ht="11.25" r="95" spans="1:10" x14ac:dyDescent="0.25">
      <c r="A95" s="279" t="s">
        <v>357</v>
      </c>
      <c r="B95" s="787">
        <v>1.9658480563117722</v>
      </c>
      <c r="C95" s="1366" t="s">
        <v>1445</v>
      </c>
      <c r="D95" s="787">
        <v>1.9658480563117722</v>
      </c>
      <c r="E95" s="836" t="s">
        <v>1014</v>
      </c>
      <c r="F95" s="654">
        <v>9.1134574421868493</v>
      </c>
      <c r="G95" s="654">
        <v>45.567287210934246</v>
      </c>
      <c r="H95" s="757" t="s">
        <v>564</v>
      </c>
      <c r="J95" s="1367"/>
    </row>
    <row customHeight="1" ht="11.25" r="96" spans="1:10" x14ac:dyDescent="0.25">
      <c r="A96" s="279" t="s">
        <v>113</v>
      </c>
      <c r="B96" s="787">
        <v>417.2102850677166</v>
      </c>
      <c r="C96" s="1366" t="s">
        <v>1232</v>
      </c>
      <c r="D96" s="787" t="s">
        <v>1014</v>
      </c>
      <c r="E96" s="836" t="s">
        <v>1014</v>
      </c>
      <c r="F96" s="654">
        <v>417.2102850677166</v>
      </c>
      <c r="G96" s="654">
        <v>2086.0514253385832</v>
      </c>
      <c r="H96" s="757" t="s">
        <v>564</v>
      </c>
      <c r="J96" s="1367"/>
    </row>
    <row customHeight="1" ht="11.25" r="97" spans="1:10" x14ac:dyDescent="0.25">
      <c r="A97" s="279" t="s">
        <v>358</v>
      </c>
      <c r="B97" s="787">
        <v>15.729635400013695</v>
      </c>
      <c r="C97" s="1366" t="s">
        <v>1447</v>
      </c>
      <c r="D97" s="787">
        <v>69.732633563826951</v>
      </c>
      <c r="E97" s="836">
        <v>15.729635400013695</v>
      </c>
      <c r="F97" s="654" t="s">
        <v>1014</v>
      </c>
      <c r="G97" s="654" t="s">
        <v>1014</v>
      </c>
      <c r="H97" s="757" t="s">
        <v>564</v>
      </c>
      <c r="J97" s="1367"/>
    </row>
    <row customHeight="1" ht="11.25" r="98" spans="1:10" x14ac:dyDescent="0.25">
      <c r="A98" s="279" t="s">
        <v>114</v>
      </c>
      <c r="B98" s="787">
        <v>571.14690993873864</v>
      </c>
      <c r="C98" s="1366" t="s">
        <v>1445</v>
      </c>
      <c r="D98" s="787">
        <v>571.14690993873864</v>
      </c>
      <c r="E98" s="836" t="s">
        <v>1014</v>
      </c>
      <c r="F98" s="654">
        <v>2528.535912421853</v>
      </c>
      <c r="G98" s="654">
        <v>12642.679562109264</v>
      </c>
      <c r="H98" s="757" t="s">
        <v>564</v>
      </c>
      <c r="J98" s="1367"/>
    </row>
    <row customHeight="1" ht="11.25" r="99" spans="1:10" x14ac:dyDescent="0.25">
      <c r="A99" s="279" t="s">
        <v>359</v>
      </c>
      <c r="B99" s="787">
        <v>200</v>
      </c>
      <c r="C99" s="1366" t="s">
        <v>1232</v>
      </c>
      <c r="D99" s="787" t="s">
        <v>1014</v>
      </c>
      <c r="E99" s="836" t="s">
        <v>1014</v>
      </c>
      <c r="F99" s="654">
        <v>200</v>
      </c>
      <c r="G99" s="654"/>
      <c r="H99" s="757" t="s">
        <v>564</v>
      </c>
      <c r="J99" s="1367"/>
    </row>
    <row customHeight="1" ht="11.25" r="100" spans="1:10" x14ac:dyDescent="0.25">
      <c r="A100" s="279" t="s">
        <v>360</v>
      </c>
      <c r="B100" s="787">
        <v>4.6925983598593568</v>
      </c>
      <c r="C100" s="1368" t="s">
        <v>1232</v>
      </c>
      <c r="D100" s="787" t="s">
        <v>1014</v>
      </c>
      <c r="E100" s="654" t="s">
        <v>1014</v>
      </c>
      <c r="F100" s="654">
        <v>4.6925983598593568</v>
      </c>
      <c r="G100" s="654">
        <v>23.462991799296784</v>
      </c>
      <c r="H100" s="757" t="s">
        <v>564</v>
      </c>
      <c r="J100" s="1367"/>
    </row>
    <row customHeight="1" ht="11.25" r="101" spans="1:10" x14ac:dyDescent="0.25">
      <c r="A101" s="279" t="s">
        <v>361</v>
      </c>
      <c r="B101" s="787">
        <v>63.213679555714634</v>
      </c>
      <c r="C101" s="1368" t="s">
        <v>1232</v>
      </c>
      <c r="D101" s="787" t="s">
        <v>1014</v>
      </c>
      <c r="E101" s="654" t="s">
        <v>1014</v>
      </c>
      <c r="F101" s="654">
        <v>63.213679555714634</v>
      </c>
      <c r="G101" s="654">
        <v>316.06839777857317</v>
      </c>
      <c r="H101" s="757" t="s">
        <v>564</v>
      </c>
      <c r="J101" s="1367"/>
    </row>
    <row customHeight="1" ht="11.25" r="102" spans="1:10" x14ac:dyDescent="0.25">
      <c r="A102" s="279" t="s">
        <v>363</v>
      </c>
      <c r="B102" s="787">
        <v>5607.4340205591161</v>
      </c>
      <c r="C102" s="1368" t="s">
        <v>1232</v>
      </c>
      <c r="D102" s="787" t="s">
        <v>1014</v>
      </c>
      <c r="E102" s="654" t="s">
        <v>1014</v>
      </c>
      <c r="F102" s="654">
        <v>5607.4340205591161</v>
      </c>
      <c r="G102" s="654">
        <v>28037.170102795579</v>
      </c>
      <c r="H102" s="757">
        <v>28431.476163522013</v>
      </c>
      <c r="J102" s="1367"/>
    </row>
    <row customHeight="1" ht="11.25" r="103" spans="1:10" x14ac:dyDescent="0.25">
      <c r="A103" s="279" t="s">
        <v>364</v>
      </c>
      <c r="B103" s="787">
        <v>3356.5423899371067</v>
      </c>
      <c r="C103" s="1368" t="s">
        <v>1465</v>
      </c>
      <c r="D103" s="787" t="s">
        <v>1014</v>
      </c>
      <c r="E103" s="654" t="s">
        <v>1014</v>
      </c>
      <c r="F103" s="654">
        <v>7200.0961356741527</v>
      </c>
      <c r="G103" s="654">
        <v>36000.480678370761</v>
      </c>
      <c r="H103" s="757">
        <v>3356.5423899371067</v>
      </c>
      <c r="J103" s="1367"/>
    </row>
    <row customHeight="1" ht="11.25" r="104" spans="1:10" x14ac:dyDescent="0.25">
      <c r="A104" s="279" t="s">
        <v>365</v>
      </c>
      <c r="B104" s="787">
        <v>1.5642857142857143</v>
      </c>
      <c r="C104" s="1368" t="s">
        <v>1232</v>
      </c>
      <c r="D104" s="787" t="s">
        <v>1014</v>
      </c>
      <c r="E104" s="654" t="s">
        <v>1014</v>
      </c>
      <c r="F104" s="654">
        <v>1.5642857142857143</v>
      </c>
      <c r="G104" s="654">
        <v>7.8214285714285712</v>
      </c>
      <c r="H104" s="757" t="s">
        <v>564</v>
      </c>
      <c r="J104" s="1367"/>
    </row>
    <row customHeight="1" ht="11.25" r="105" spans="1:10" x14ac:dyDescent="0.25">
      <c r="A105" s="279" t="s">
        <v>366</v>
      </c>
      <c r="B105" s="787">
        <v>50.118200095893336</v>
      </c>
      <c r="C105" s="1368" t="s">
        <v>1445</v>
      </c>
      <c r="D105" s="787">
        <v>50.118200095893336</v>
      </c>
      <c r="E105" s="654" t="s">
        <v>1014</v>
      </c>
      <c r="F105" s="654">
        <v>3336.9935884190331</v>
      </c>
      <c r="G105" s="654">
        <v>16684.967942095165</v>
      </c>
      <c r="H105" s="757">
        <v>8869.0732075471715</v>
      </c>
      <c r="J105" s="1367"/>
    </row>
    <row customHeight="1" ht="11.25" r="106" spans="1:10" x14ac:dyDescent="0.25">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customHeight="1" ht="11.25" r="107" spans="1:10" x14ac:dyDescent="0.25">
      <c r="A107" s="279" t="s">
        <v>631</v>
      </c>
      <c r="B107" s="787">
        <v>102.45566501194979</v>
      </c>
      <c r="C107" s="1368" t="s">
        <v>1445</v>
      </c>
      <c r="D107" s="787">
        <v>102.45566501194979</v>
      </c>
      <c r="E107" s="654" t="s">
        <v>1014</v>
      </c>
      <c r="F107" s="654">
        <v>682.8582728276732</v>
      </c>
      <c r="G107" s="654">
        <v>3414.2913641383661</v>
      </c>
      <c r="H107" s="757" t="s">
        <v>564</v>
      </c>
      <c r="J107" s="1367"/>
    </row>
    <row customHeight="1" ht="11.25" r="108" spans="1:10" x14ac:dyDescent="0.25">
      <c r="A108" s="279" t="s">
        <v>632</v>
      </c>
      <c r="B108" s="787">
        <v>39.017574725251635</v>
      </c>
      <c r="C108" s="1368" t="s">
        <v>1232</v>
      </c>
      <c r="D108" s="787" t="s">
        <v>1014</v>
      </c>
      <c r="E108" s="654" t="s">
        <v>1014</v>
      </c>
      <c r="F108" s="654">
        <v>39.017574725251635</v>
      </c>
      <c r="G108" s="654">
        <v>195.08787362625816</v>
      </c>
      <c r="H108" s="757" t="s">
        <v>564</v>
      </c>
      <c r="J108" s="1367"/>
    </row>
    <row customHeight="1" ht="11.25" r="109" spans="1:10" x14ac:dyDescent="0.25">
      <c r="A109" s="279" t="s">
        <v>506</v>
      </c>
      <c r="B109" s="787">
        <v>78.214285714285708</v>
      </c>
      <c r="C109" s="1368" t="s">
        <v>1232</v>
      </c>
      <c r="D109" s="787" t="s">
        <v>1014</v>
      </c>
      <c r="E109" s="654" t="s">
        <v>1014</v>
      </c>
      <c r="F109" s="654">
        <v>78.214285714285708</v>
      </c>
      <c r="G109" s="654">
        <v>391.07142857142856</v>
      </c>
      <c r="H109" s="757" t="s">
        <v>564</v>
      </c>
      <c r="J109" s="1367"/>
    </row>
    <row customHeight="1" ht="11.25" r="110" spans="1:10" x14ac:dyDescent="0.25">
      <c r="A110" s="279" t="s">
        <v>507</v>
      </c>
      <c r="B110" s="787">
        <v>27.92004024229982</v>
      </c>
      <c r="C110" s="1368" t="s">
        <v>1232</v>
      </c>
      <c r="D110" s="787">
        <v>41.719390474825452</v>
      </c>
      <c r="E110" s="654" t="s">
        <v>1014</v>
      </c>
      <c r="F110" s="654">
        <v>27.92004024229982</v>
      </c>
      <c r="G110" s="654">
        <v>139.6002012114991</v>
      </c>
      <c r="H110" s="757" t="s">
        <v>564</v>
      </c>
      <c r="J110" s="1367"/>
    </row>
    <row customHeight="1" ht="11.25" r="111" spans="1:10" x14ac:dyDescent="0.25">
      <c r="A111" s="279" t="s">
        <v>866</v>
      </c>
      <c r="B111" s="787">
        <v>309.06952611553095</v>
      </c>
      <c r="C111" s="1368" t="s">
        <v>1232</v>
      </c>
      <c r="D111" s="787" t="s">
        <v>1014</v>
      </c>
      <c r="E111" s="654" t="s">
        <v>1014</v>
      </c>
      <c r="F111" s="654">
        <v>309.06952611553095</v>
      </c>
      <c r="G111" s="654">
        <v>1545.3476305776549</v>
      </c>
      <c r="H111" s="757" t="s">
        <v>564</v>
      </c>
      <c r="J111" s="1367"/>
    </row>
    <row customHeight="1" ht="11.25" r="112" spans="1:10" x14ac:dyDescent="0.25">
      <c r="A112" s="305" t="s">
        <v>115</v>
      </c>
      <c r="B112" s="787">
        <v>5.5889478096309899</v>
      </c>
      <c r="C112" s="1368" t="s">
        <v>1445</v>
      </c>
      <c r="D112" s="787">
        <v>5.5889478096309899</v>
      </c>
      <c r="E112" s="654" t="s">
        <v>1014</v>
      </c>
      <c r="F112" s="654">
        <v>25.87052689102612</v>
      </c>
      <c r="G112" s="654">
        <v>129.35263445513061</v>
      </c>
      <c r="H112" s="757">
        <v>3048.4437410062897</v>
      </c>
      <c r="J112" s="1367"/>
    </row>
    <row customHeight="1" ht="11.25" r="113" spans="1:10" x14ac:dyDescent="0.25">
      <c r="A113" s="305" t="s">
        <v>116</v>
      </c>
      <c r="B113" s="787">
        <v>1.2642735911142928</v>
      </c>
      <c r="C113" s="1368" t="s">
        <v>1232</v>
      </c>
      <c r="D113" s="787">
        <v>31.917033202458924</v>
      </c>
      <c r="E113" s="654" t="s">
        <v>1014</v>
      </c>
      <c r="F113" s="654">
        <v>1.2642735911142928</v>
      </c>
      <c r="G113" s="654">
        <v>6.3213679555714641</v>
      </c>
      <c r="H113" s="757" t="s">
        <v>564</v>
      </c>
      <c r="J113" s="1367"/>
    </row>
    <row customHeight="1" ht="11.25" r="114" spans="1:10" x14ac:dyDescent="0.25">
      <c r="A114" s="305" t="s">
        <v>117</v>
      </c>
      <c r="B114" s="787">
        <v>2.229392363677166</v>
      </c>
      <c r="C114" s="1368" t="s">
        <v>1445</v>
      </c>
      <c r="D114" s="787">
        <v>2.229392363677166</v>
      </c>
      <c r="E114" s="654" t="s">
        <v>1014</v>
      </c>
      <c r="F114" s="654">
        <v>12.498114648078982</v>
      </c>
      <c r="G114" s="654">
        <v>62.490573240394909</v>
      </c>
      <c r="H114" s="757" t="s">
        <v>564</v>
      </c>
      <c r="J114" s="1367"/>
    </row>
    <row customHeight="1" ht="11.25" r="115" spans="1:10" x14ac:dyDescent="0.25">
      <c r="A115" s="305" t="s">
        <v>118</v>
      </c>
      <c r="B115" s="787">
        <v>1.2642595039500575</v>
      </c>
      <c r="C115" s="1368" t="s">
        <v>1232</v>
      </c>
      <c r="D115" s="787" t="s">
        <v>1014</v>
      </c>
      <c r="E115" s="654" t="s">
        <v>1014</v>
      </c>
      <c r="F115" s="654">
        <v>1.2642595039500575</v>
      </c>
      <c r="G115" s="654">
        <v>6.3212975197502876</v>
      </c>
      <c r="H115" s="757" t="s">
        <v>564</v>
      </c>
      <c r="J115" s="1367"/>
    </row>
    <row customHeight="1" ht="11.25" r="116" spans="1:10" x14ac:dyDescent="0.25">
      <c r="A116" s="305" t="s">
        <v>119</v>
      </c>
      <c r="B116" s="787">
        <v>33.911847777612607</v>
      </c>
      <c r="C116" s="1368" t="s">
        <v>1445</v>
      </c>
      <c r="D116" s="787">
        <v>33.911847777612607</v>
      </c>
      <c r="E116" s="654" t="s">
        <v>1014</v>
      </c>
      <c r="F116" s="654">
        <v>50.570943644571706</v>
      </c>
      <c r="G116" s="654">
        <v>252.85471822285854</v>
      </c>
      <c r="H116" s="757" t="s">
        <v>564</v>
      </c>
      <c r="J116" s="1367"/>
    </row>
    <row customHeight="1" ht="11.25" r="117" spans="1:10" x14ac:dyDescent="0.25">
      <c r="A117" s="279" t="s">
        <v>508</v>
      </c>
      <c r="B117" s="787">
        <v>1.0204067725795314</v>
      </c>
      <c r="C117" s="1368" t="s">
        <v>1445</v>
      </c>
      <c r="D117" s="787">
        <v>1.0204067725795314</v>
      </c>
      <c r="E117" s="654" t="s">
        <v>1014</v>
      </c>
      <c r="F117" s="654">
        <v>49.09103135997848</v>
      </c>
      <c r="G117" s="654">
        <v>245.45515679989239</v>
      </c>
      <c r="H117" s="757" t="s">
        <v>564</v>
      </c>
      <c r="J117" s="1367"/>
    </row>
    <row customHeight="1" ht="11.25" r="118" spans="1:10" x14ac:dyDescent="0.25">
      <c r="A118" s="305" t="s">
        <v>120</v>
      </c>
      <c r="B118" s="787">
        <v>25.285471822285853</v>
      </c>
      <c r="C118" s="1368" t="s">
        <v>1232</v>
      </c>
      <c r="D118" s="787">
        <v>135.64739111045043</v>
      </c>
      <c r="E118" s="654" t="s">
        <v>1014</v>
      </c>
      <c r="F118" s="654">
        <v>25.285471822285853</v>
      </c>
      <c r="G118" s="654">
        <v>126.42735911142927</v>
      </c>
      <c r="H118" s="757" t="s">
        <v>564</v>
      </c>
      <c r="J118" s="1367"/>
    </row>
    <row customHeight="1" ht="11.25" r="119" spans="1:10" x14ac:dyDescent="0.25">
      <c r="A119" s="279" t="s">
        <v>241</v>
      </c>
      <c r="B119" s="787">
        <v>10.95</v>
      </c>
      <c r="C119" s="1368" t="s">
        <v>1232</v>
      </c>
      <c r="D119" s="787" t="s">
        <v>1014</v>
      </c>
      <c r="E119" s="654" t="s">
        <v>1014</v>
      </c>
      <c r="F119" s="654">
        <v>10.95</v>
      </c>
      <c r="G119" s="654">
        <v>54.75</v>
      </c>
      <c r="H119" s="757" t="s">
        <v>564</v>
      </c>
      <c r="J119" s="1367"/>
    </row>
    <row customHeight="1" ht="11.25" r="120" spans="1:10" x14ac:dyDescent="0.25">
      <c r="A120" s="279" t="s">
        <v>509</v>
      </c>
      <c r="B120" s="787">
        <v>464.88537148395483</v>
      </c>
      <c r="C120" s="1368" t="s">
        <v>1232</v>
      </c>
      <c r="D120" s="787" t="s">
        <v>1014</v>
      </c>
      <c r="E120" s="654" t="s">
        <v>1014</v>
      </c>
      <c r="F120" s="654">
        <v>464.88537148395483</v>
      </c>
      <c r="G120" s="654">
        <v>2324.426857419774</v>
      </c>
      <c r="H120" s="757" t="s">
        <v>564</v>
      </c>
      <c r="J120" s="1367"/>
    </row>
    <row customHeight="1" ht="11.25" r="121" spans="1:10" x14ac:dyDescent="0.25">
      <c r="A121" s="279" t="s">
        <v>510</v>
      </c>
      <c r="B121" s="787">
        <v>3792.5672185128146</v>
      </c>
      <c r="C121" s="1368" t="s">
        <v>1232</v>
      </c>
      <c r="D121" s="787" t="s">
        <v>1014</v>
      </c>
      <c r="E121" s="654" t="s">
        <v>1014</v>
      </c>
      <c r="F121" s="654">
        <v>3792.5672185128146</v>
      </c>
      <c r="G121" s="654">
        <v>18962.836092564074</v>
      </c>
      <c r="H121" s="757" t="s">
        <v>564</v>
      </c>
      <c r="J121" s="1367"/>
    </row>
    <row customHeight="1" ht="11.25" r="122" spans="1:10" x14ac:dyDescent="0.25">
      <c r="A122" s="279" t="s">
        <v>379</v>
      </c>
      <c r="B122" s="787">
        <v>1.1741947383207836</v>
      </c>
      <c r="C122" s="1368" t="s">
        <v>1232</v>
      </c>
      <c r="D122" s="787">
        <v>2.3631523129240759</v>
      </c>
      <c r="E122" s="654" t="s">
        <v>1014</v>
      </c>
      <c r="F122" s="654">
        <v>1.1741947383207836</v>
      </c>
      <c r="G122" s="654">
        <v>1.1741947383207836</v>
      </c>
      <c r="H122" s="757" t="s">
        <v>564</v>
      </c>
      <c r="J122" s="1367"/>
    </row>
    <row customHeight="1" ht="11.25" r="123" spans="1:10" x14ac:dyDescent="0.25">
      <c r="A123" s="279" t="s">
        <v>121</v>
      </c>
      <c r="B123" s="787">
        <v>164.35556684485806</v>
      </c>
      <c r="C123" s="1368" t="s">
        <v>1232</v>
      </c>
      <c r="D123" s="787" t="s">
        <v>1014</v>
      </c>
      <c r="E123" s="654" t="s">
        <v>1014</v>
      </c>
      <c r="F123" s="654">
        <v>164.35556684485806</v>
      </c>
      <c r="G123" s="654">
        <v>821.77783422429025</v>
      </c>
      <c r="H123" s="757" t="s">
        <v>564</v>
      </c>
      <c r="J123" s="1367"/>
    </row>
    <row customHeight="1" ht="11.25" r="124" spans="1:10" x14ac:dyDescent="0.25">
      <c r="A124" s="279" t="s">
        <v>511</v>
      </c>
      <c r="B124" s="787">
        <v>356.65218343259949</v>
      </c>
      <c r="C124" s="1368" t="s">
        <v>1232</v>
      </c>
      <c r="D124" s="787" t="s">
        <v>1014</v>
      </c>
      <c r="E124" s="654" t="s">
        <v>1014</v>
      </c>
      <c r="F124" s="654">
        <v>356.65218343259949</v>
      </c>
      <c r="G124" s="654">
        <v>1783.2609171629974</v>
      </c>
      <c r="H124" s="757" t="s">
        <v>564</v>
      </c>
      <c r="J124" s="1367"/>
    </row>
    <row customHeight="1" ht="11.25" r="125" spans="1:10" x14ac:dyDescent="0.25">
      <c r="A125" s="279" t="s">
        <v>512</v>
      </c>
      <c r="B125" s="787">
        <v>78.213207407198283</v>
      </c>
      <c r="C125" s="1368" t="s">
        <v>1232</v>
      </c>
      <c r="D125" s="787" t="s">
        <v>1014</v>
      </c>
      <c r="E125" s="654" t="s">
        <v>1014</v>
      </c>
      <c r="F125" s="654">
        <v>78.213207407198283</v>
      </c>
      <c r="G125" s="654">
        <v>391.06603703599143</v>
      </c>
      <c r="H125" s="757" t="s">
        <v>564</v>
      </c>
      <c r="J125" s="1367"/>
    </row>
    <row customHeight="1" ht="11.25" r="126" spans="1:10" x14ac:dyDescent="0.25">
      <c r="A126" s="279" t="s">
        <v>867</v>
      </c>
      <c r="B126" s="787">
        <v>78.214285714285708</v>
      </c>
      <c r="C126" s="1368" t="s">
        <v>1232</v>
      </c>
      <c r="D126" s="787" t="s">
        <v>1014</v>
      </c>
      <c r="E126" s="654" t="s">
        <v>1014</v>
      </c>
      <c r="F126" s="654">
        <v>78.214285714285708</v>
      </c>
      <c r="G126" s="654">
        <v>391.07142857142856</v>
      </c>
      <c r="H126" s="757" t="s">
        <v>564</v>
      </c>
      <c r="J126" s="1367"/>
    </row>
    <row customHeight="1" ht="11.25" r="127" spans="1:10" x14ac:dyDescent="0.25">
      <c r="A127" s="279" t="s">
        <v>122</v>
      </c>
      <c r="B127" s="787">
        <v>4.5215797036816801</v>
      </c>
      <c r="C127" s="1368" t="s">
        <v>1445</v>
      </c>
      <c r="D127" s="787">
        <v>4.5215797036816801</v>
      </c>
      <c r="E127" s="654" t="s">
        <v>1014</v>
      </c>
      <c r="F127" s="654">
        <v>63.213679555714634</v>
      </c>
      <c r="G127" s="654">
        <v>316.06839777857317</v>
      </c>
      <c r="H127" s="757" t="s">
        <v>564</v>
      </c>
      <c r="J127" s="1367"/>
    </row>
    <row customHeight="1" ht="11.25" r="128" spans="1:10" x14ac:dyDescent="0.25">
      <c r="A128" s="279" t="s">
        <v>513</v>
      </c>
      <c r="B128" s="787">
        <v>867.20140880503141</v>
      </c>
      <c r="C128" s="1368" t="s">
        <v>1465</v>
      </c>
      <c r="D128" s="787" t="s">
        <v>1014</v>
      </c>
      <c r="E128" s="654" t="s">
        <v>1014</v>
      </c>
      <c r="F128" s="654">
        <v>1271.5503731897486</v>
      </c>
      <c r="G128" s="654">
        <v>6357.7518659487432</v>
      </c>
      <c r="H128" s="757">
        <v>867.20140880503141</v>
      </c>
      <c r="J128" s="1367"/>
    </row>
    <row customHeight="1" ht="11.25" r="129" spans="1:10" x14ac:dyDescent="0.25">
      <c r="A129" s="279" t="s">
        <v>123</v>
      </c>
      <c r="B129" s="787">
        <v>164.35556684485806</v>
      </c>
      <c r="C129" s="1368" t="s">
        <v>1232</v>
      </c>
      <c r="D129" s="787" t="s">
        <v>1014</v>
      </c>
      <c r="E129" s="654" t="s">
        <v>1014</v>
      </c>
      <c r="F129" s="654">
        <v>164.35556684485806</v>
      </c>
      <c r="G129" s="654">
        <v>821.77783422429025</v>
      </c>
      <c r="H129" s="757" t="s">
        <v>564</v>
      </c>
      <c r="J129" s="1367"/>
    </row>
    <row customHeight="1" ht="11.25" r="130" spans="1:10" x14ac:dyDescent="0.25">
      <c r="A130" s="279" t="s">
        <v>27</v>
      </c>
      <c r="B130" s="787">
        <v>99.143490443712437</v>
      </c>
      <c r="C130" s="1368" t="s">
        <v>1445</v>
      </c>
      <c r="D130" s="787">
        <v>99.143490443712437</v>
      </c>
      <c r="E130" s="654" t="s">
        <v>1014</v>
      </c>
      <c r="F130" s="654" t="s">
        <v>1014</v>
      </c>
      <c r="G130" s="654" t="s">
        <v>1014</v>
      </c>
      <c r="H130" s="757">
        <v>322090.86792452831</v>
      </c>
      <c r="J130" s="1367"/>
    </row>
    <row customHeight="1" ht="11.25" r="131" spans="1:10" x14ac:dyDescent="0.25">
      <c r="A131" s="279" t="s">
        <v>514</v>
      </c>
      <c r="B131" s="787">
        <v>2.1757072258579102</v>
      </c>
      <c r="C131" s="1368" t="s">
        <v>1445</v>
      </c>
      <c r="D131" s="787">
        <v>2.1757072258579102</v>
      </c>
      <c r="E131" s="654" t="s">
        <v>1014</v>
      </c>
      <c r="F131" s="654">
        <v>117.21203210173717</v>
      </c>
      <c r="G131" s="654">
        <v>586.06016050868584</v>
      </c>
      <c r="H131" s="757">
        <v>679.56857484276736</v>
      </c>
      <c r="J131" s="1367"/>
    </row>
    <row customHeight="1" ht="11.25" r="132" spans="1:10" x14ac:dyDescent="0.25">
      <c r="A132" s="279" t="s">
        <v>515</v>
      </c>
      <c r="B132" s="787">
        <v>0.64642570832831414</v>
      </c>
      <c r="C132" s="1368" t="s">
        <v>1445</v>
      </c>
      <c r="D132" s="787">
        <v>0.64642570832831414</v>
      </c>
      <c r="E132" s="654" t="s">
        <v>1014</v>
      </c>
      <c r="F132" s="654">
        <v>312.85714285714283</v>
      </c>
      <c r="G132" s="654">
        <v>1564.2857142857142</v>
      </c>
      <c r="H132" s="757">
        <v>1903.1173320754715</v>
      </c>
      <c r="J132" s="1367"/>
    </row>
    <row customHeight="1" ht="11.25" r="133" spans="1:10" x14ac:dyDescent="0.25">
      <c r="A133" s="279" t="s">
        <v>516</v>
      </c>
      <c r="B133" s="787">
        <v>1.1412082177482932</v>
      </c>
      <c r="C133" s="1368" t="s">
        <v>1445</v>
      </c>
      <c r="D133" s="787">
        <v>1.1412082177482932</v>
      </c>
      <c r="E133" s="654" t="s">
        <v>1014</v>
      </c>
      <c r="F133" s="654">
        <v>17.442340034700859</v>
      </c>
      <c r="G133" s="654">
        <v>87.211700173504298</v>
      </c>
      <c r="H133" s="757">
        <v>166.02402867924528</v>
      </c>
      <c r="J133" s="1367"/>
    </row>
    <row customHeight="1" ht="11.25" r="134" spans="1:10" x14ac:dyDescent="0.25">
      <c r="A134" s="279" t="s">
        <v>124</v>
      </c>
      <c r="B134" s="787">
        <v>379.28207733428781</v>
      </c>
      <c r="C134" s="1368" t="s">
        <v>1232</v>
      </c>
      <c r="D134" s="787" t="s">
        <v>1014</v>
      </c>
      <c r="E134" s="654" t="s">
        <v>1014</v>
      </c>
      <c r="F134" s="654">
        <v>379.28207733428781</v>
      </c>
      <c r="G134" s="654">
        <v>1896.410386671439</v>
      </c>
      <c r="H134" s="757" t="s">
        <v>564</v>
      </c>
      <c r="J134" s="1367"/>
    </row>
    <row customHeight="1" ht="11.25" r="135" spans="1:10" x14ac:dyDescent="0.25">
      <c r="A135" s="305" t="s">
        <v>125</v>
      </c>
      <c r="B135" s="787">
        <v>771.16303781051113</v>
      </c>
      <c r="C135" s="1368" t="s">
        <v>1232</v>
      </c>
      <c r="D135" s="787" t="s">
        <v>1014</v>
      </c>
      <c r="E135" s="654" t="s">
        <v>1014</v>
      </c>
      <c r="F135" s="654">
        <v>771.16303781051113</v>
      </c>
      <c r="G135" s="654">
        <v>3855.8151890525555</v>
      </c>
      <c r="H135" s="757" t="s">
        <v>564</v>
      </c>
      <c r="J135" s="1367"/>
    </row>
    <row customHeight="1" ht="11.25" r="136" spans="1:10" x14ac:dyDescent="0.25">
      <c r="A136" s="279" t="s">
        <v>517</v>
      </c>
      <c r="B136" s="787">
        <v>0.78214285714285714</v>
      </c>
      <c r="C136" s="1368" t="s">
        <v>1232</v>
      </c>
      <c r="D136" s="787" t="s">
        <v>1014</v>
      </c>
      <c r="E136" s="654" t="s">
        <v>1014</v>
      </c>
      <c r="F136" s="654">
        <v>0.78214285714285714</v>
      </c>
      <c r="G136" s="654">
        <v>0.78214285714285714</v>
      </c>
      <c r="H136" s="757" t="s">
        <v>564</v>
      </c>
      <c r="J136" s="1367"/>
    </row>
    <row customHeight="1" ht="11.25" r="137" spans="1:10" x14ac:dyDescent="0.25">
      <c r="A137" s="279" t="s">
        <v>380</v>
      </c>
      <c r="B137" s="787">
        <v>817.67394716981141</v>
      </c>
      <c r="C137" s="1368" t="s">
        <v>1465</v>
      </c>
      <c r="D137" s="787" t="s">
        <v>1014</v>
      </c>
      <c r="E137" s="654" t="s">
        <v>1014</v>
      </c>
      <c r="F137" s="654">
        <v>995.28349779551559</v>
      </c>
      <c r="G137" s="654">
        <v>4976.4174889775777</v>
      </c>
      <c r="H137" s="757">
        <v>817.67394716981141</v>
      </c>
      <c r="J137" s="1367"/>
    </row>
    <row customHeight="1" ht="11.25" r="138" spans="1:10" x14ac:dyDescent="0.25">
      <c r="A138" s="279" t="s">
        <v>28</v>
      </c>
      <c r="B138" s="787">
        <v>0.49324285115830596</v>
      </c>
      <c r="C138" s="1368" t="s">
        <v>1445</v>
      </c>
      <c r="D138" s="787">
        <v>0.49324285115830596</v>
      </c>
      <c r="E138" s="654" t="s">
        <v>1014</v>
      </c>
      <c r="F138" s="654" t="s">
        <v>1014</v>
      </c>
      <c r="G138" s="654" t="s">
        <v>1014</v>
      </c>
      <c r="H138" s="757" t="s">
        <v>564</v>
      </c>
      <c r="J138" s="1367"/>
    </row>
    <row customHeight="1" ht="11.25" r="139" spans="1:10" x14ac:dyDescent="0.25">
      <c r="A139" s="279" t="s">
        <v>66</v>
      </c>
      <c r="B139" s="787">
        <v>476.82844714786853</v>
      </c>
      <c r="C139" s="1368" t="s">
        <v>1232</v>
      </c>
      <c r="D139" s="787" t="s">
        <v>1014</v>
      </c>
      <c r="E139" s="654" t="s">
        <v>1014</v>
      </c>
      <c r="F139" s="654">
        <v>476.82844714786853</v>
      </c>
      <c r="G139" s="654">
        <v>476.82844714786853</v>
      </c>
      <c r="H139" s="757">
        <v>5430.5482924528296</v>
      </c>
      <c r="J139" s="1367"/>
    </row>
    <row customHeight="1" ht="11.25" r="140" spans="1:10" x14ac:dyDescent="0.25">
      <c r="A140" s="279" t="s">
        <v>65</v>
      </c>
      <c r="B140" s="787">
        <v>260.97470160330187</v>
      </c>
      <c r="C140" s="1368" t="s">
        <v>1232</v>
      </c>
      <c r="D140" s="787" t="s">
        <v>1014</v>
      </c>
      <c r="E140" s="654" t="s">
        <v>1014</v>
      </c>
      <c r="F140" s="654">
        <v>260.97470160330187</v>
      </c>
      <c r="G140" s="654">
        <v>260.97470160330187</v>
      </c>
      <c r="H140" s="757">
        <v>500</v>
      </c>
      <c r="J140" s="1367"/>
    </row>
    <row customHeight="1" ht="11.25" r="141" spans="1:10" x14ac:dyDescent="0.25">
      <c r="A141" s="279" t="s">
        <v>825</v>
      </c>
      <c r="B141" s="787">
        <v>9385.7142857142862</v>
      </c>
      <c r="C141" s="1368" t="s">
        <v>1232</v>
      </c>
      <c r="D141" s="787" t="s">
        <v>1014</v>
      </c>
      <c r="E141" s="654" t="s">
        <v>1014</v>
      </c>
      <c r="F141" s="654">
        <v>9385.7142857142862</v>
      </c>
      <c r="G141" s="654">
        <v>9385.7142857142862</v>
      </c>
      <c r="H141" s="757" t="s">
        <v>564</v>
      </c>
      <c r="J141" s="1367"/>
    </row>
    <row customHeight="1" ht="11.25" r="142" spans="1:10" x14ac:dyDescent="0.25">
      <c r="A142" s="279" t="s">
        <v>868</v>
      </c>
      <c r="B142" s="787">
        <v>8.228381778572091</v>
      </c>
      <c r="C142" s="1368" t="s">
        <v>1445</v>
      </c>
      <c r="D142" s="787">
        <v>8.228381778572091</v>
      </c>
      <c r="E142" s="654" t="s">
        <v>1014</v>
      </c>
      <c r="F142" s="654">
        <v>12.423206309478356</v>
      </c>
      <c r="G142" s="654">
        <v>62.116031547391785</v>
      </c>
      <c r="H142" s="757" t="s">
        <v>564</v>
      </c>
      <c r="J142" s="1367"/>
    </row>
    <row customHeight="1" ht="11.25" r="143" spans="1:10" x14ac:dyDescent="0.25">
      <c r="A143" s="279" t="s">
        <v>869</v>
      </c>
      <c r="B143" s="787">
        <v>639.65388301886787</v>
      </c>
      <c r="C143" s="1368" t="s">
        <v>1465</v>
      </c>
      <c r="D143" s="787" t="s">
        <v>1014</v>
      </c>
      <c r="E143" s="654" t="s">
        <v>1014</v>
      </c>
      <c r="F143" s="654">
        <v>1763.1358445636956</v>
      </c>
      <c r="G143" s="654">
        <v>8815.6792228184786</v>
      </c>
      <c r="H143" s="757">
        <v>639.65388301886787</v>
      </c>
      <c r="J143" s="1367"/>
    </row>
    <row customHeight="1" ht="11.25" r="144" spans="1:10" x14ac:dyDescent="0.25">
      <c r="A144" s="279" t="s">
        <v>518</v>
      </c>
      <c r="B144" s="787">
        <v>0.32364531998538026</v>
      </c>
      <c r="C144" s="1368" t="s">
        <v>1232</v>
      </c>
      <c r="D144" s="787">
        <v>1.2305006838206225</v>
      </c>
      <c r="E144" s="654" t="s">
        <v>1014</v>
      </c>
      <c r="F144" s="654">
        <v>0.32364531998538026</v>
      </c>
      <c r="G144" s="654">
        <v>1.6182265999269014</v>
      </c>
      <c r="H144" s="757">
        <v>2160.2214339622642</v>
      </c>
      <c r="J144" s="1367"/>
    </row>
    <row customHeight="1" ht="11.25" r="145" spans="1:10" x14ac:dyDescent="0.25">
      <c r="A145" s="279" t="s">
        <v>519</v>
      </c>
      <c r="B145" s="787">
        <v>0.88767733974939533</v>
      </c>
      <c r="C145" s="1368" t="s">
        <v>1232</v>
      </c>
      <c r="D145" s="787" t="s">
        <v>381</v>
      </c>
      <c r="E145" s="654">
        <v>0.94</v>
      </c>
      <c r="F145" s="654">
        <v>0.88767733974939533</v>
      </c>
      <c r="G145" s="654">
        <v>4.4383866987469762</v>
      </c>
      <c r="H145" s="757">
        <v>691.10178616352209</v>
      </c>
      <c r="J145" s="1367"/>
    </row>
    <row customHeight="1" ht="11.25" r="146" spans="1:10" x14ac:dyDescent="0.25">
      <c r="A146" s="279" t="s">
        <v>520</v>
      </c>
      <c r="B146" s="787">
        <v>1264.2595039500575</v>
      </c>
      <c r="C146" s="1368" t="s">
        <v>1232</v>
      </c>
      <c r="D146" s="787" t="s">
        <v>1014</v>
      </c>
      <c r="E146" s="654" t="s">
        <v>1014</v>
      </c>
      <c r="F146" s="654">
        <v>1264.2595039500575</v>
      </c>
      <c r="G146" s="654">
        <v>6321.2975197502874</v>
      </c>
      <c r="H146" s="757" t="s">
        <v>564</v>
      </c>
      <c r="J146" s="1367"/>
    </row>
    <row customHeight="1" ht="11.25" r="147" spans="1:10" x14ac:dyDescent="0.25">
      <c r="A147" s="279" t="s">
        <v>521</v>
      </c>
      <c r="B147" s="787">
        <v>12.642735911142926</v>
      </c>
      <c r="C147" s="1368" t="s">
        <v>1232</v>
      </c>
      <c r="D147" s="787">
        <v>49.324348829664565</v>
      </c>
      <c r="E147" s="654" t="s">
        <v>1014</v>
      </c>
      <c r="F147" s="654">
        <v>12.642735911142926</v>
      </c>
      <c r="G147" s="654">
        <v>63.213679555714634</v>
      </c>
      <c r="H147" s="757" t="s">
        <v>564</v>
      </c>
      <c r="J147" s="1367"/>
    </row>
    <row customHeight="1" ht="11.25" r="148" spans="1:10" x14ac:dyDescent="0.25">
      <c r="A148" s="305" t="s">
        <v>126</v>
      </c>
      <c r="B148" s="787">
        <v>126.42735911142927</v>
      </c>
      <c r="C148" s="1368" t="s">
        <v>1232</v>
      </c>
      <c r="D148" s="787" t="s">
        <v>1014</v>
      </c>
      <c r="E148" s="654" t="s">
        <v>1014</v>
      </c>
      <c r="F148" s="654">
        <v>126.42735911142927</v>
      </c>
      <c r="G148" s="654">
        <v>632.13679555714634</v>
      </c>
      <c r="H148" s="757" t="s">
        <v>564</v>
      </c>
      <c r="J148" s="1367"/>
    </row>
    <row customHeight="1" ht="11.25" r="149" spans="1:10" x14ac:dyDescent="0.25">
      <c r="A149" s="279" t="s">
        <v>127</v>
      </c>
      <c r="B149" s="787">
        <v>101.14188728914341</v>
      </c>
      <c r="C149" s="1368" t="s">
        <v>1232</v>
      </c>
      <c r="D149" s="787" t="s">
        <v>1014</v>
      </c>
      <c r="E149" s="654" t="s">
        <v>1014</v>
      </c>
      <c r="F149" s="654">
        <v>101.14188728914341</v>
      </c>
      <c r="G149" s="654">
        <v>505.70943644571707</v>
      </c>
      <c r="H149" s="757" t="s">
        <v>564</v>
      </c>
      <c r="J149" s="1367"/>
    </row>
    <row customHeight="1" ht="11.25" r="150" spans="1:10" x14ac:dyDescent="0.25">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customHeight="1" ht="11.25" r="151" spans="1:10" x14ac:dyDescent="0.25">
      <c r="A151" s="279" t="s">
        <v>129</v>
      </c>
      <c r="B151" s="787">
        <v>0.15845058605710996</v>
      </c>
      <c r="C151" s="1368" t="s">
        <v>1232</v>
      </c>
      <c r="D151" s="787" t="s">
        <v>1014</v>
      </c>
      <c r="E151" s="654" t="s">
        <v>1014</v>
      </c>
      <c r="F151" s="654">
        <v>0.15845058605710996</v>
      </c>
      <c r="G151" s="654">
        <v>0.79225293028554977</v>
      </c>
      <c r="H151" s="757">
        <v>311.17425056603776</v>
      </c>
      <c r="J151" s="1367"/>
    </row>
    <row customHeight="1" ht="11.25" r="152" spans="1:10" x14ac:dyDescent="0.25">
      <c r="A152" s="279" t="s">
        <v>643</v>
      </c>
      <c r="B152" s="787">
        <v>90.290661719233142</v>
      </c>
      <c r="C152" s="1368" t="s">
        <v>1445</v>
      </c>
      <c r="D152" s="787">
        <v>90.290661719233142</v>
      </c>
      <c r="E152" s="654" t="s">
        <v>1014</v>
      </c>
      <c r="F152" s="654">
        <v>117.32142857142857</v>
      </c>
      <c r="G152" s="654">
        <v>586.60714285714289</v>
      </c>
      <c r="H152" s="757" t="s">
        <v>564</v>
      </c>
      <c r="J152" s="1367"/>
    </row>
    <row customHeight="1" ht="11.25" r="153" spans="1:10" x14ac:dyDescent="0.25">
      <c r="A153" s="305" t="s">
        <v>999</v>
      </c>
      <c r="B153" s="787">
        <v>449.03985437165932</v>
      </c>
      <c r="C153" s="1368" t="s">
        <v>1232</v>
      </c>
      <c r="D153" s="787" t="s">
        <v>1014</v>
      </c>
      <c r="E153" s="654" t="s">
        <v>1014</v>
      </c>
      <c r="F153" s="654">
        <v>449.03985437165932</v>
      </c>
      <c r="G153" s="654">
        <v>2245.1992718582965</v>
      </c>
      <c r="H153" s="757" t="s">
        <v>564</v>
      </c>
      <c r="J153" s="1367"/>
    </row>
    <row customHeight="1" ht="11.25" r="154" spans="1:10" x14ac:dyDescent="0.25">
      <c r="A154" s="305" t="s">
        <v>644</v>
      </c>
      <c r="B154" s="787">
        <v>31.237531954550995</v>
      </c>
      <c r="C154" s="1368" t="s">
        <v>1232</v>
      </c>
      <c r="D154" s="787" t="s">
        <v>1014</v>
      </c>
      <c r="E154" s="654" t="s">
        <v>1014</v>
      </c>
      <c r="F154" s="654">
        <v>31.237531954550995</v>
      </c>
      <c r="G154" s="654">
        <v>156.18765977275498</v>
      </c>
      <c r="H154" s="757" t="s">
        <v>564</v>
      </c>
      <c r="J154" s="1367"/>
    </row>
    <row customHeight="1" ht="11.25" r="155" spans="1:10" x14ac:dyDescent="0.25">
      <c r="A155" s="305" t="s">
        <v>646</v>
      </c>
      <c r="B155" s="787">
        <v>7.2694180429212993</v>
      </c>
      <c r="C155" s="1368" t="s">
        <v>1232</v>
      </c>
      <c r="D155" s="787">
        <v>21.260583693307051</v>
      </c>
      <c r="E155" s="654" t="s">
        <v>1014</v>
      </c>
      <c r="F155" s="654">
        <v>7.2694180429212993</v>
      </c>
      <c r="G155" s="654">
        <v>36.347090214606496</v>
      </c>
      <c r="H155" s="757" t="s">
        <v>564</v>
      </c>
      <c r="J155" s="1367"/>
    </row>
    <row customHeight="1" ht="11.25" r="156" spans="1:10" x14ac:dyDescent="0.25">
      <c r="A156" s="279" t="s">
        <v>522</v>
      </c>
      <c r="B156" s="787">
        <v>77.999214351185017</v>
      </c>
      <c r="C156" s="1368" t="s">
        <v>1232</v>
      </c>
      <c r="D156" s="787" t="s">
        <v>1014</v>
      </c>
      <c r="E156" s="654" t="s">
        <v>1014</v>
      </c>
      <c r="F156" s="654">
        <v>77.999214351185017</v>
      </c>
      <c r="G156" s="654">
        <v>389.99607175592507</v>
      </c>
      <c r="H156" s="757" t="s">
        <v>564</v>
      </c>
      <c r="J156" s="1367"/>
    </row>
    <row customHeight="1" ht="11.25" r="157" spans="1:10" x14ac:dyDescent="0.25">
      <c r="A157" s="279" t="s">
        <v>523</v>
      </c>
      <c r="B157" s="787">
        <v>5.8999999999999997E-2</v>
      </c>
      <c r="C157" s="1368" t="s">
        <v>1447</v>
      </c>
      <c r="D157" s="787" t="s">
        <v>381</v>
      </c>
      <c r="E157" s="654">
        <v>5.8999999999999997E-2</v>
      </c>
      <c r="F157" s="654">
        <v>14.769270064768918</v>
      </c>
      <c r="G157" s="654">
        <v>73.84635032384459</v>
      </c>
      <c r="H157" s="757">
        <v>3859.8471446540889</v>
      </c>
      <c r="J157" s="1367"/>
    </row>
    <row customHeight="1" ht="11.25" r="158" spans="1:10" x14ac:dyDescent="0.25">
      <c r="A158" s="279" t="s">
        <v>524</v>
      </c>
      <c r="B158" s="787">
        <v>124.60118770799056</v>
      </c>
      <c r="C158" s="1368" t="s">
        <v>1232</v>
      </c>
      <c r="D158" s="787" t="s">
        <v>1014</v>
      </c>
      <c r="E158" s="654" t="s">
        <v>1014</v>
      </c>
      <c r="F158" s="654">
        <v>124.60118770799056</v>
      </c>
      <c r="G158" s="654">
        <v>623.00593853995281</v>
      </c>
      <c r="H158" s="757">
        <v>259.54240000000004</v>
      </c>
      <c r="J158" s="1367"/>
    </row>
    <row customHeight="1" ht="11.25" r="159" spans="1:10" thickBot="1" x14ac:dyDescent="0.3">
      <c r="A159" s="281" t="s">
        <v>525</v>
      </c>
      <c r="B159" s="961">
        <v>4692.8571428571431</v>
      </c>
      <c r="C159" s="1369" t="s">
        <v>1232</v>
      </c>
      <c r="D159" s="961" t="s">
        <v>1014</v>
      </c>
      <c r="E159" s="1035" t="s">
        <v>1014</v>
      </c>
      <c r="F159" s="1035">
        <v>4692.8571428571431</v>
      </c>
      <c r="G159" s="1035">
        <v>23464.285714285717</v>
      </c>
      <c r="H159" s="762" t="s">
        <v>564</v>
      </c>
      <c r="J159" s="1367"/>
    </row>
    <row ht="13.8" r="160" spans="1:10" thickTop="1" x14ac:dyDescent="0.25">
      <c r="A160" s="290" t="s">
        <v>1234</v>
      </c>
      <c r="B160" s="913"/>
      <c r="C160" s="1370"/>
      <c r="D160" s="606"/>
      <c r="E160" s="606"/>
      <c r="F160" s="606"/>
      <c r="G160" s="277"/>
      <c r="H160" s="607"/>
    </row>
    <row r="161" spans="1:8" x14ac:dyDescent="0.25">
      <c r="A161" s="66" t="s">
        <v>529</v>
      </c>
      <c r="B161" s="604"/>
      <c r="C161" s="605"/>
      <c r="D161" s="606"/>
      <c r="E161" s="606"/>
      <c r="F161" s="606"/>
      <c r="G161" s="606"/>
      <c r="H161" s="607"/>
    </row>
    <row r="162" spans="1:8" x14ac:dyDescent="0.25">
      <c r="A162" s="603" t="s">
        <v>531</v>
      </c>
      <c r="B162" s="604"/>
      <c r="C162" s="605"/>
      <c r="D162" s="606"/>
      <c r="E162" s="606"/>
      <c r="F162" s="606"/>
      <c r="G162" s="606"/>
      <c r="H162" s="607"/>
    </row>
    <row customHeight="1" ht="24" r="163" spans="1:8" x14ac:dyDescent="0.25">
      <c r="A163" s="1624" t="s">
        <v>1470</v>
      </c>
      <c r="B163" s="1625"/>
      <c r="C163" s="1625"/>
      <c r="D163" s="1625"/>
      <c r="E163" s="1625"/>
      <c r="F163" s="1625"/>
      <c r="G163" s="1625"/>
      <c r="H163" s="1626"/>
    </row>
    <row customHeight="1" ht="36.75" r="164" spans="1:8" x14ac:dyDescent="0.25">
      <c r="A164" s="1699" t="s">
        <v>1162</v>
      </c>
      <c r="B164" s="1628"/>
      <c r="C164" s="1628"/>
      <c r="D164" s="1628"/>
      <c r="E164" s="1628"/>
      <c r="F164" s="1628"/>
      <c r="G164" s="1628"/>
      <c r="H164" s="1629"/>
    </row>
    <row customHeight="1" ht="26.25" r="165" spans="1:8" x14ac:dyDescent="0.25">
      <c r="A165" s="1699" t="s">
        <v>1099</v>
      </c>
      <c r="B165" s="1628"/>
      <c r="C165" s="1628"/>
      <c r="D165" s="1628"/>
      <c r="E165" s="1628"/>
      <c r="F165" s="1628"/>
      <c r="G165" s="1628"/>
      <c r="H165" s="1629"/>
    </row>
    <row customHeight="1" ht="14.25" r="166" spans="1:8" x14ac:dyDescent="0.25">
      <c r="A166" s="1699" t="s">
        <v>1164</v>
      </c>
      <c r="B166" s="1628"/>
      <c r="C166" s="1628"/>
      <c r="D166" s="1628"/>
      <c r="E166" s="1628"/>
      <c r="F166" s="1628"/>
      <c r="G166" s="1628"/>
      <c r="H166" s="1629"/>
    </row>
    <row r="167" spans="1:8" x14ac:dyDescent="0.25">
      <c r="A167" s="332"/>
      <c r="B167" s="604"/>
      <c r="C167" s="605"/>
      <c r="D167" s="606"/>
      <c r="E167" s="606"/>
      <c r="F167" s="606"/>
      <c r="G167" s="606"/>
      <c r="H167" s="607"/>
    </row>
    <row r="168" spans="1:8" x14ac:dyDescent="0.25">
      <c r="A168" s="67" t="s">
        <v>586</v>
      </c>
      <c r="B168" s="768"/>
      <c r="C168" s="886"/>
      <c r="D168" s="606"/>
      <c r="E168" s="606"/>
      <c r="F168" s="606"/>
      <c r="G168" s="606"/>
      <c r="H168" s="607"/>
    </row>
    <row customHeight="1" ht="24.75" r="169" spans="1:8" x14ac:dyDescent="0.25">
      <c r="A169" s="1708" t="s">
        <v>1143</v>
      </c>
      <c r="B169" s="1628"/>
      <c r="C169" s="1628"/>
      <c r="D169" s="1628"/>
      <c r="E169" s="1628"/>
      <c r="F169" s="1628"/>
      <c r="G169" s="1628"/>
      <c r="H169" s="1629"/>
    </row>
    <row r="170" spans="1:8" x14ac:dyDescent="0.25">
      <c r="A170" s="332" t="s">
        <v>848</v>
      </c>
      <c r="B170" s="768"/>
      <c r="C170" s="886"/>
      <c r="D170" s="606"/>
      <c r="E170" s="606"/>
      <c r="F170" s="606"/>
      <c r="G170" s="606"/>
      <c r="H170" s="607"/>
    </row>
    <row r="171" spans="1:8" x14ac:dyDescent="0.25">
      <c r="A171" s="67" t="s">
        <v>1142</v>
      </c>
      <c r="B171" s="768"/>
      <c r="C171" s="886"/>
      <c r="D171" s="606"/>
      <c r="E171" s="606"/>
      <c r="F171" s="606"/>
      <c r="G171" s="606"/>
      <c r="H171" s="963"/>
    </row>
    <row customHeight="1" ht="24.75" r="172" spans="1:8" x14ac:dyDescent="0.25">
      <c r="A172" s="1706" t="s">
        <v>1158</v>
      </c>
      <c r="B172" s="1707"/>
      <c r="C172" s="1707"/>
      <c r="D172" s="1707"/>
      <c r="E172" s="1707"/>
      <c r="F172" s="1707"/>
      <c r="G172" s="1707"/>
      <c r="H172" s="1629"/>
    </row>
    <row r="173" spans="1:8" x14ac:dyDescent="0.25">
      <c r="A173" s="332" t="s">
        <v>33</v>
      </c>
      <c r="B173" s="768"/>
      <c r="C173" s="886"/>
      <c r="D173" s="606"/>
      <c r="E173" s="606"/>
      <c r="F173" s="606"/>
      <c r="G173" s="606"/>
      <c r="H173" s="607"/>
    </row>
    <row ht="13.8" r="174" spans="1:8" thickBot="1" x14ac:dyDescent="0.3">
      <c r="A174" s="920" t="s">
        <v>1134</v>
      </c>
      <c r="B174" s="922"/>
      <c r="C174" s="921"/>
      <c r="D174" s="1253"/>
      <c r="E174" s="1253"/>
      <c r="F174" s="1253"/>
      <c r="G174" s="1253"/>
      <c r="H174" s="1254"/>
    </row>
    <row ht="13.8" r="175" spans="1:8" thickTop="1" x14ac:dyDescent="0.25">
      <c r="C175" s="857"/>
      <c r="D175" s="298"/>
      <c r="E175" s="298"/>
      <c r="F175" s="298"/>
      <c r="G175" s="298"/>
      <c r="H175" s="298"/>
    </row>
    <row r="176" spans="1:8" x14ac:dyDescent="0.25">
      <c r="C176" s="857"/>
      <c r="D176" s="298"/>
      <c r="E176" s="298"/>
      <c r="F176" s="298"/>
      <c r="G176" s="298"/>
      <c r="H176" s="298"/>
    </row>
    <row r="177" spans="3:8" x14ac:dyDescent="0.25">
      <c r="C177" s="857"/>
      <c r="D177" s="298"/>
      <c r="E177" s="298"/>
      <c r="F177" s="298"/>
      <c r="G177" s="298"/>
      <c r="H177" s="298"/>
    </row>
    <row r="178" spans="3:8" x14ac:dyDescent="0.25">
      <c r="C178" s="857"/>
      <c r="D178" s="298"/>
      <c r="E178" s="298"/>
      <c r="F178" s="298"/>
      <c r="G178" s="298"/>
      <c r="H178" s="298"/>
    </row>
    <row r="179" spans="3:8" x14ac:dyDescent="0.25">
      <c r="C179" s="857"/>
      <c r="D179" s="298"/>
      <c r="E179" s="298"/>
      <c r="F179" s="298"/>
      <c r="G179" s="298"/>
      <c r="H179" s="298"/>
    </row>
    <row r="180" spans="3:8" x14ac:dyDescent="0.25">
      <c r="C180" s="857"/>
      <c r="D180" s="298"/>
      <c r="E180" s="298"/>
      <c r="F180" s="298"/>
      <c r="G180" s="298"/>
      <c r="H180" s="298"/>
    </row>
  </sheetData>
  <sheetProtection algorithmName="SHA-512" hashValue="MdNzG8+LbiAFWiZfNTHyB5YTrq0MlHgcJtnvpVBbKd58zNOpHstoUDQd/4xtBi5db54Q1ORB5Ot6NnzTVtGB2A==" objects="1" saltValue="IQdoq4NCn/qatExRwwGkAg==" scenarios="1" sheet="1" spinCount="100000"/>
  <mergeCells count="6">
    <mergeCell ref="A172:H172"/>
    <mergeCell ref="A164:H164"/>
    <mergeCell ref="A165:H165"/>
    <mergeCell ref="A163:H163"/>
    <mergeCell ref="A166:H166"/>
    <mergeCell ref="A169:H169"/>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worksheet>
</file>

<file path=xl/worksheets/sheet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74"/>
  <sheetViews>
    <sheetView workbookViewId="0" zoomScaleNormal="100">
      <pane activePane="bottomLeft" topLeftCell="A6" ySplit="1956"/>
      <selection sqref="A1:XFD1048576"/>
      <selection activeCell="A9" pane="bottomLeft" sqref="A9"/>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7" customWidth="true" style="297" width="13.6640625" collapsed="false"/>
    <col min="8" max="11" customWidth="true" style="289" width="9.0" collapsed="false"/>
    <col min="12" max="16384" style="297" width="9.109375" collapsed="false"/>
  </cols>
  <sheetData>
    <row ht="31.2" r="1" spans="1:9" x14ac:dyDescent="0.3">
      <c r="A1" s="545" t="s">
        <v>620</v>
      </c>
      <c r="B1" s="1344"/>
      <c r="C1" s="1345"/>
      <c r="D1" s="1346"/>
      <c r="E1" s="1346"/>
      <c r="F1" s="1346"/>
      <c r="G1" s="1346"/>
    </row>
    <row ht="13.8" r="2" spans="1:9" thickBot="1" x14ac:dyDescent="0.3">
      <c r="A2" s="285"/>
      <c r="B2" s="894"/>
      <c r="C2" s="1371"/>
      <c r="D2" s="298"/>
      <c r="E2" s="298"/>
      <c r="F2" s="298"/>
      <c r="G2" s="298"/>
    </row>
    <row ht="13.8" r="3" spans="1:9" thickTop="1" x14ac:dyDescent="0.25">
      <c r="A3" s="295"/>
      <c r="B3" s="1348" t="s">
        <v>583</v>
      </c>
      <c r="C3" s="1372"/>
      <c r="D3" s="1350" t="s">
        <v>345</v>
      </c>
      <c r="E3" s="1351" t="s">
        <v>346</v>
      </c>
      <c r="F3" s="1352" t="s">
        <v>346</v>
      </c>
      <c r="G3" s="1373"/>
    </row>
    <row r="4" spans="1:9" x14ac:dyDescent="0.25">
      <c r="A4" s="933"/>
      <c r="B4" s="985" t="s">
        <v>169</v>
      </c>
      <c r="C4" s="1374"/>
      <c r="D4" s="1355" t="s">
        <v>388</v>
      </c>
      <c r="E4" s="1356" t="s">
        <v>1161</v>
      </c>
      <c r="F4" s="1357" t="s">
        <v>584</v>
      </c>
      <c r="G4" s="1375" t="s">
        <v>585</v>
      </c>
    </row>
    <row ht="13.8" r="5" spans="1:9" thickBot="1" x14ac:dyDescent="0.3">
      <c r="A5" s="1359" t="s">
        <v>953</v>
      </c>
      <c r="B5" s="1360" t="s">
        <v>956</v>
      </c>
      <c r="C5" s="1376" t="s">
        <v>526</v>
      </c>
      <c r="D5" s="1362" t="s">
        <v>956</v>
      </c>
      <c r="E5" s="1363" t="s">
        <v>956</v>
      </c>
      <c r="F5" s="1364" t="s">
        <v>956</v>
      </c>
      <c r="G5" s="1377" t="s">
        <v>956</v>
      </c>
    </row>
    <row customHeight="1" ht="11.25" r="6" spans="1:9" x14ac:dyDescent="0.25">
      <c r="A6" s="309" t="s">
        <v>589</v>
      </c>
      <c r="B6" s="783">
        <v>7052.0022636799531</v>
      </c>
      <c r="C6" s="1048" t="s">
        <v>1232</v>
      </c>
      <c r="D6" s="783" t="s">
        <v>1014</v>
      </c>
      <c r="E6" s="1032">
        <v>7052.0022636799531</v>
      </c>
      <c r="F6" s="1032">
        <v>35260.011318399767</v>
      </c>
      <c r="G6" s="754" t="s">
        <v>564</v>
      </c>
      <c r="I6" s="1367"/>
    </row>
    <row customHeight="1" ht="11.25" r="7" spans="1:9" x14ac:dyDescent="0.25">
      <c r="A7" s="279" t="s">
        <v>590</v>
      </c>
      <c r="B7" s="787">
        <v>2707.5671333889591</v>
      </c>
      <c r="C7" s="1051" t="s">
        <v>1232</v>
      </c>
      <c r="D7" s="787" t="s">
        <v>1014</v>
      </c>
      <c r="E7" s="654">
        <v>2707.5671333889591</v>
      </c>
      <c r="F7" s="654">
        <v>13537.835666944795</v>
      </c>
      <c r="G7" s="757" t="s">
        <v>564</v>
      </c>
      <c r="I7" s="1367"/>
    </row>
    <row customHeight="1" ht="11.25" r="8" spans="1:9" x14ac:dyDescent="0.25">
      <c r="A8" s="279" t="s">
        <v>591</v>
      </c>
      <c r="B8" s="787">
        <v>114665.0314465409</v>
      </c>
      <c r="C8" s="1051" t="s">
        <v>1465</v>
      </c>
      <c r="D8" s="787" t="s">
        <v>1014</v>
      </c>
      <c r="E8" s="654">
        <v>137844.82776734018</v>
      </c>
      <c r="F8" s="654">
        <v>689224.13883670093</v>
      </c>
      <c r="G8" s="757">
        <v>114665.0314465409</v>
      </c>
      <c r="I8" s="1367"/>
    </row>
    <row customHeight="1" ht="11.25" r="9" spans="1:9" x14ac:dyDescent="0.25">
      <c r="A9" s="279" t="s">
        <v>592</v>
      </c>
      <c r="B9" s="787">
        <v>56.372338182064269</v>
      </c>
      <c r="C9" s="1051" t="s">
        <v>1232</v>
      </c>
      <c r="D9" s="787">
        <v>92.848557005752909</v>
      </c>
      <c r="E9" s="654">
        <v>56.372338182064269</v>
      </c>
      <c r="F9" s="654">
        <v>112.74467636412854</v>
      </c>
      <c r="G9" s="757" t="s">
        <v>564</v>
      </c>
      <c r="I9" s="1367"/>
    </row>
    <row customHeight="1" ht="11.25" r="10" spans="1:9" x14ac:dyDescent="0.25">
      <c r="A10" s="279" t="s">
        <v>171</v>
      </c>
      <c r="B10" s="787">
        <v>1477.1928838425004</v>
      </c>
      <c r="C10" s="1051" t="s">
        <v>1232</v>
      </c>
      <c r="D10" s="787" t="s">
        <v>1014</v>
      </c>
      <c r="E10" s="654">
        <v>1477.1928838425004</v>
      </c>
      <c r="F10" s="654">
        <v>7385.9644192125015</v>
      </c>
      <c r="G10" s="757" t="s">
        <v>564</v>
      </c>
      <c r="I10" s="1367"/>
    </row>
    <row customHeight="1" ht="11.25" r="11" spans="1:9" x14ac:dyDescent="0.25">
      <c r="A11" s="305" t="s">
        <v>172</v>
      </c>
      <c r="B11" s="787">
        <v>455.62956068416213</v>
      </c>
      <c r="C11" s="1051" t="s">
        <v>1232</v>
      </c>
      <c r="D11" s="787" t="s">
        <v>1014</v>
      </c>
      <c r="E11" s="654">
        <v>455.62956068416213</v>
      </c>
      <c r="F11" s="654">
        <v>2278.1478034208108</v>
      </c>
      <c r="G11" s="757" t="s">
        <v>564</v>
      </c>
      <c r="I11" s="1367"/>
    </row>
    <row customHeight="1" ht="11.25" r="12" spans="1:9" x14ac:dyDescent="0.25">
      <c r="A12" s="305" t="s">
        <v>103</v>
      </c>
      <c r="B12" s="787">
        <v>450.05662313422056</v>
      </c>
      <c r="C12" s="1051" t="s">
        <v>1232</v>
      </c>
      <c r="D12" s="787" t="s">
        <v>1014</v>
      </c>
      <c r="E12" s="654">
        <v>450.05662313422056</v>
      </c>
      <c r="F12" s="654">
        <v>2250.2831156711027</v>
      </c>
      <c r="G12" s="757" t="s">
        <v>564</v>
      </c>
      <c r="I12" s="1367"/>
    </row>
    <row customHeight="1" ht="11.25" r="13" spans="1:9" x14ac:dyDescent="0.25">
      <c r="A13" s="279" t="s">
        <v>593</v>
      </c>
      <c r="B13" s="787">
        <v>42008.40554873558</v>
      </c>
      <c r="C13" s="1051" t="s">
        <v>1232</v>
      </c>
      <c r="D13" s="787" t="s">
        <v>1014</v>
      </c>
      <c r="E13" s="654">
        <v>42008.40554873558</v>
      </c>
      <c r="F13" s="654">
        <v>210042.0277436779</v>
      </c>
      <c r="G13" s="757" t="s">
        <v>564</v>
      </c>
      <c r="I13" s="1367"/>
    </row>
    <row customHeight="1" ht="11.25" r="14" spans="1:9" x14ac:dyDescent="0.25">
      <c r="A14" s="279" t="s">
        <v>594</v>
      </c>
      <c r="B14" s="787">
        <v>93.440000000000012</v>
      </c>
      <c r="C14" s="1051" t="s">
        <v>1232</v>
      </c>
      <c r="D14" s="787" t="s">
        <v>1014</v>
      </c>
      <c r="E14" s="654">
        <v>93.440000000000012</v>
      </c>
      <c r="F14" s="654">
        <v>467.20000000000005</v>
      </c>
      <c r="G14" s="757" t="s">
        <v>564</v>
      </c>
      <c r="I14" s="1367"/>
    </row>
    <row customHeight="1" ht="11.25" r="15" spans="1:9" x14ac:dyDescent="0.25">
      <c r="A15" s="279" t="s">
        <v>731</v>
      </c>
      <c r="B15" s="787">
        <v>95</v>
      </c>
      <c r="C15" s="1051" t="s">
        <v>1469</v>
      </c>
      <c r="D15" s="787">
        <v>106.35125586916155</v>
      </c>
      <c r="E15" s="654">
        <v>309.8434810494814</v>
      </c>
      <c r="F15" s="654">
        <v>309.8434810494814</v>
      </c>
      <c r="G15" s="757" t="s">
        <v>564</v>
      </c>
      <c r="I15" s="1367"/>
    </row>
    <row customHeight="1" ht="11.25" r="16" spans="1:9" x14ac:dyDescent="0.25">
      <c r="A16" s="279" t="s">
        <v>104</v>
      </c>
      <c r="B16" s="787">
        <v>9.9906765090797123</v>
      </c>
      <c r="C16" s="1051" t="s">
        <v>1445</v>
      </c>
      <c r="D16" s="787">
        <v>9.9906765090797123</v>
      </c>
      <c r="E16" s="654">
        <v>5744.6389927208356</v>
      </c>
      <c r="F16" s="654">
        <v>28723.194963604179</v>
      </c>
      <c r="G16" s="757" t="s">
        <v>564</v>
      </c>
      <c r="I16" s="1367"/>
    </row>
    <row customHeight="1" ht="11.25" r="17" spans="1:9" x14ac:dyDescent="0.25">
      <c r="A17" s="279" t="s">
        <v>732</v>
      </c>
      <c r="B17" s="787">
        <v>4312.9987622831441</v>
      </c>
      <c r="C17" s="1051" t="s">
        <v>1466</v>
      </c>
      <c r="D17" s="787" t="s">
        <v>1014</v>
      </c>
      <c r="E17" s="654">
        <v>43322.181818181823</v>
      </c>
      <c r="F17" s="654">
        <v>216610.90909090912</v>
      </c>
      <c r="G17" s="757" t="s">
        <v>564</v>
      </c>
      <c r="I17" s="1367"/>
    </row>
    <row customHeight="1" ht="11.25" r="18" spans="1:9" x14ac:dyDescent="0.25">
      <c r="A18" s="279" t="s">
        <v>1245</v>
      </c>
      <c r="B18" s="787">
        <v>8206.627132458334</v>
      </c>
      <c r="C18" s="1051" t="s">
        <v>1232</v>
      </c>
      <c r="D18" s="787" t="s">
        <v>1014</v>
      </c>
      <c r="E18" s="654">
        <v>8206.627132458334</v>
      </c>
      <c r="F18" s="654">
        <v>41033.135662291672</v>
      </c>
      <c r="G18" s="757" t="s">
        <v>564</v>
      </c>
      <c r="I18" s="1367"/>
    </row>
    <row customHeight="1" ht="11.25" r="19" spans="1:9" x14ac:dyDescent="0.25">
      <c r="A19" s="279" t="s">
        <v>733</v>
      </c>
      <c r="B19" s="787">
        <v>5.4984587676927141</v>
      </c>
      <c r="C19" s="1051" t="s">
        <v>1445</v>
      </c>
      <c r="D19" s="787">
        <v>5.4984587676927141</v>
      </c>
      <c r="E19" s="654">
        <v>91.365174226887419</v>
      </c>
      <c r="F19" s="654">
        <v>456.82587113443708</v>
      </c>
      <c r="G19" s="757">
        <v>1867.9381761006287</v>
      </c>
      <c r="I19" s="1367"/>
    </row>
    <row customHeight="1" ht="11.25" r="20" spans="1:9" x14ac:dyDescent="0.25">
      <c r="A20" s="279" t="s">
        <v>734</v>
      </c>
      <c r="B20" s="787">
        <v>28.743691789227089</v>
      </c>
      <c r="C20" s="1051" t="s">
        <v>1445</v>
      </c>
      <c r="D20" s="787">
        <v>28.743691789227089</v>
      </c>
      <c r="E20" s="654" t="s">
        <v>1014</v>
      </c>
      <c r="F20" s="654" t="s">
        <v>1014</v>
      </c>
      <c r="G20" s="757" t="s">
        <v>564</v>
      </c>
      <c r="I20" s="1367"/>
    </row>
    <row customHeight="1" ht="11.25" r="21" spans="1:9" x14ac:dyDescent="0.25">
      <c r="A21" s="279" t="s">
        <v>735</v>
      </c>
      <c r="B21" s="787">
        <v>2.8898722340216239</v>
      </c>
      <c r="C21" s="1051" t="s">
        <v>1445</v>
      </c>
      <c r="D21" s="787">
        <v>2.8898722340216239</v>
      </c>
      <c r="E21" s="654" t="s">
        <v>1014</v>
      </c>
      <c r="F21" s="654" t="s">
        <v>1014</v>
      </c>
      <c r="G21" s="757" t="s">
        <v>564</v>
      </c>
      <c r="I21" s="1367"/>
    </row>
    <row customHeight="1" ht="11.25" r="22" spans="1:9" x14ac:dyDescent="0.25">
      <c r="A22" s="279" t="s">
        <v>736</v>
      </c>
      <c r="B22" s="787">
        <v>28.898722340216239</v>
      </c>
      <c r="C22" s="1051" t="s">
        <v>1445</v>
      </c>
      <c r="D22" s="787">
        <v>28.898722340216239</v>
      </c>
      <c r="E22" s="654" t="s">
        <v>1014</v>
      </c>
      <c r="F22" s="654" t="s">
        <v>1014</v>
      </c>
      <c r="G22" s="757" t="s">
        <v>564</v>
      </c>
      <c r="I22" s="1367"/>
    </row>
    <row customHeight="1" ht="11.25" r="23" spans="1:9" x14ac:dyDescent="0.25">
      <c r="A23" s="279" t="s">
        <v>737</v>
      </c>
      <c r="B23" s="787">
        <v>6027.5626817493348</v>
      </c>
      <c r="C23" s="1051" t="s">
        <v>1232</v>
      </c>
      <c r="D23" s="787" t="s">
        <v>1014</v>
      </c>
      <c r="E23" s="654">
        <v>6027.5626817493348</v>
      </c>
      <c r="F23" s="654">
        <v>30137.813408746675</v>
      </c>
      <c r="G23" s="757" t="s">
        <v>564</v>
      </c>
      <c r="I23" s="1367"/>
    </row>
    <row customHeight="1" ht="11.25" r="24" spans="1:9" x14ac:dyDescent="0.25">
      <c r="A24" s="279" t="s">
        <v>738</v>
      </c>
      <c r="B24" s="787">
        <v>288.93766161704684</v>
      </c>
      <c r="C24" s="1051" t="s">
        <v>1445</v>
      </c>
      <c r="D24" s="787">
        <v>288.93766161704684</v>
      </c>
      <c r="E24" s="654" t="s">
        <v>1014</v>
      </c>
      <c r="F24" s="654" t="s">
        <v>1014</v>
      </c>
      <c r="G24" s="757" t="s">
        <v>564</v>
      </c>
      <c r="I24" s="1367"/>
    </row>
    <row customHeight="1" ht="11.25" r="25" spans="1:9" x14ac:dyDescent="0.25">
      <c r="A25" s="279" t="s">
        <v>136</v>
      </c>
      <c r="B25" s="787">
        <v>152.95002061255673</v>
      </c>
      <c r="C25" s="1051" t="s">
        <v>1466</v>
      </c>
      <c r="D25" s="787">
        <v>6949.6</v>
      </c>
      <c r="E25" s="654">
        <v>458.21538461538461</v>
      </c>
      <c r="F25" s="654">
        <v>2291.0769230769229</v>
      </c>
      <c r="G25" s="757" t="s">
        <v>564</v>
      </c>
      <c r="I25" s="1367"/>
    </row>
    <row customHeight="1" ht="11.25" r="26" spans="1:9" x14ac:dyDescent="0.25">
      <c r="A26" s="279" t="s">
        <v>243</v>
      </c>
      <c r="B26" s="787">
        <v>42.699691527645108</v>
      </c>
      <c r="C26" s="1051" t="s">
        <v>1232</v>
      </c>
      <c r="D26" s="787">
        <v>264.27448237433299</v>
      </c>
      <c r="E26" s="654">
        <v>42.699691527645108</v>
      </c>
      <c r="F26" s="654">
        <v>213.49845763822555</v>
      </c>
      <c r="G26" s="757" t="s">
        <v>564</v>
      </c>
      <c r="I26" s="1367"/>
    </row>
    <row customHeight="1" ht="11.25" r="27" spans="1:9" x14ac:dyDescent="0.25">
      <c r="A27" s="279" t="s">
        <v>137</v>
      </c>
      <c r="B27" s="787">
        <v>1.0845935757845788</v>
      </c>
      <c r="C27" s="1051" t="s">
        <v>1445</v>
      </c>
      <c r="D27" s="787">
        <v>1.0845935757845788</v>
      </c>
      <c r="E27" s="654" t="s">
        <v>1014</v>
      </c>
      <c r="F27" s="654" t="s">
        <v>1014</v>
      </c>
      <c r="G27" s="757">
        <v>5046.3512704402519</v>
      </c>
      <c r="I27" s="1367"/>
    </row>
    <row customHeight="1" ht="11.25" r="28" spans="1:9" x14ac:dyDescent="0.25">
      <c r="A28" s="789" t="s">
        <v>1177</v>
      </c>
      <c r="B28" s="787">
        <v>16.938763304115653</v>
      </c>
      <c r="C28" s="1051" t="s">
        <v>1445</v>
      </c>
      <c r="D28" s="787">
        <v>16.938763304115653</v>
      </c>
      <c r="E28" s="654">
        <v>2068.9313160106294</v>
      </c>
      <c r="F28" s="654">
        <v>10344.656580053146</v>
      </c>
      <c r="G28" s="757">
        <v>793.69004465408796</v>
      </c>
      <c r="I28" s="1367"/>
    </row>
    <row customHeight="1" ht="11.25" r="29" spans="1:9" x14ac:dyDescent="0.25">
      <c r="A29" s="279" t="s">
        <v>138</v>
      </c>
      <c r="B29" s="787">
        <v>164.12866633177768</v>
      </c>
      <c r="C29" s="1051" t="s">
        <v>1445</v>
      </c>
      <c r="D29" s="787">
        <v>164.12866633177768</v>
      </c>
      <c r="E29" s="654">
        <v>3282.6508529833336</v>
      </c>
      <c r="F29" s="654">
        <v>16413.254264916668</v>
      </c>
      <c r="G29" s="757" t="s">
        <v>564</v>
      </c>
      <c r="I29" s="1367"/>
    </row>
    <row customHeight="1" ht="11.25" r="30" spans="1:9" x14ac:dyDescent="0.25">
      <c r="A30" s="279" t="s">
        <v>139</v>
      </c>
      <c r="B30" s="787">
        <v>46628.571428571428</v>
      </c>
      <c r="C30" s="1051" t="s">
        <v>1232</v>
      </c>
      <c r="D30" s="787" t="s">
        <v>1014</v>
      </c>
      <c r="E30" s="654">
        <v>46628.571428571428</v>
      </c>
      <c r="F30" s="654">
        <v>233142.85714285713</v>
      </c>
      <c r="G30" s="757" t="s">
        <v>564</v>
      </c>
      <c r="I30" s="1367"/>
    </row>
    <row customHeight="1" ht="11.25" r="31" spans="1:9" x14ac:dyDescent="0.25">
      <c r="A31" s="279" t="s">
        <v>140</v>
      </c>
      <c r="B31" s="787">
        <v>1.391047214501262</v>
      </c>
      <c r="C31" s="1051" t="s">
        <v>1445</v>
      </c>
      <c r="D31" s="787">
        <v>1.391047214501262</v>
      </c>
      <c r="E31" s="654">
        <v>283.72844063315688</v>
      </c>
      <c r="F31" s="654">
        <v>1418.6422031657844</v>
      </c>
      <c r="G31" s="757">
        <v>932.0059079245284</v>
      </c>
      <c r="I31" s="1367"/>
    </row>
    <row customHeight="1" ht="11.25" r="32" spans="1:9" x14ac:dyDescent="0.25">
      <c r="A32" s="279" t="s">
        <v>141</v>
      </c>
      <c r="B32" s="787">
        <v>91.042609055940062</v>
      </c>
      <c r="C32" s="1051" t="s">
        <v>1445</v>
      </c>
      <c r="D32" s="787">
        <v>91.042609055940062</v>
      </c>
      <c r="E32" s="654">
        <v>4672</v>
      </c>
      <c r="F32" s="654">
        <v>23360</v>
      </c>
      <c r="G32" s="757" t="s">
        <v>564</v>
      </c>
      <c r="I32" s="1367"/>
    </row>
    <row customHeight="1" ht="11.25" r="33" spans="1:9" x14ac:dyDescent="0.25">
      <c r="A33" s="279" t="s">
        <v>142</v>
      </c>
      <c r="B33" s="787">
        <v>6.5355238376000244</v>
      </c>
      <c r="C33" s="1051" t="s">
        <v>1232</v>
      </c>
      <c r="D33" s="787" t="s">
        <v>1014</v>
      </c>
      <c r="E33" s="654">
        <v>6.5355238376000244</v>
      </c>
      <c r="F33" s="654">
        <v>32.677619188000122</v>
      </c>
      <c r="G33" s="757">
        <v>3588.9092830188679</v>
      </c>
      <c r="I33" s="1367"/>
    </row>
    <row customHeight="1" ht="11.25" r="34" spans="1:9" x14ac:dyDescent="0.25">
      <c r="A34" s="279" t="s">
        <v>143</v>
      </c>
      <c r="B34" s="787">
        <v>74.110908798649405</v>
      </c>
      <c r="C34" s="1051" t="s">
        <v>1466</v>
      </c>
      <c r="D34" s="787">
        <v>9266.1333333333332</v>
      </c>
      <c r="E34" s="654">
        <v>196.48350987206936</v>
      </c>
      <c r="F34" s="654">
        <v>982.41754936034681</v>
      </c>
      <c r="G34" s="757" t="s">
        <v>564</v>
      </c>
      <c r="I34" s="1367"/>
    </row>
    <row customHeight="1" ht="11.25" r="35" spans="1:9" x14ac:dyDescent="0.25">
      <c r="A35" s="279" t="s">
        <v>144</v>
      </c>
      <c r="B35" s="787">
        <v>3.1253445830233413</v>
      </c>
      <c r="C35" s="1051" t="s">
        <v>1445</v>
      </c>
      <c r="D35" s="787">
        <v>3.1253445830233413</v>
      </c>
      <c r="E35" s="654">
        <v>124.43042456186804</v>
      </c>
      <c r="F35" s="654">
        <v>622.1521228093402</v>
      </c>
      <c r="G35" s="757">
        <v>453.26214201257858</v>
      </c>
      <c r="I35" s="1367"/>
    </row>
    <row customHeight="1" ht="11.25" r="36" spans="1:9" x14ac:dyDescent="0.25">
      <c r="A36" s="279" t="s">
        <v>655</v>
      </c>
      <c r="B36" s="787">
        <v>76.912603590488985</v>
      </c>
      <c r="C36" s="1051" t="s">
        <v>1445</v>
      </c>
      <c r="D36" s="787">
        <v>76.912603590488985</v>
      </c>
      <c r="E36" s="654"/>
      <c r="F36" s="654">
        <v>455.0875617645043</v>
      </c>
      <c r="G36" s="757" t="s">
        <v>564</v>
      </c>
      <c r="I36" s="1367"/>
    </row>
    <row customHeight="1" ht="11.25" r="37" spans="1:9" x14ac:dyDescent="0.25">
      <c r="A37" s="279" t="s">
        <v>145</v>
      </c>
      <c r="B37" s="787">
        <v>11.489277985441669</v>
      </c>
      <c r="C37" s="1051" t="s">
        <v>1445</v>
      </c>
      <c r="D37" s="787">
        <v>11.489277985441669</v>
      </c>
      <c r="E37" s="654">
        <v>656.53017059666672</v>
      </c>
      <c r="F37" s="654">
        <v>3282.6508529833336</v>
      </c>
      <c r="G37" s="757" t="s">
        <v>564</v>
      </c>
      <c r="I37" s="1367"/>
    </row>
    <row customHeight="1" ht="11.25" r="38" spans="1:9" x14ac:dyDescent="0.25">
      <c r="A38" s="279" t="s">
        <v>146</v>
      </c>
      <c r="B38" s="787">
        <v>285.17108738499201</v>
      </c>
      <c r="C38" s="1051" t="s">
        <v>1232</v>
      </c>
      <c r="D38" s="787" t="s">
        <v>1014</v>
      </c>
      <c r="E38" s="654">
        <v>285.17108738499201</v>
      </c>
      <c r="F38" s="654">
        <v>1425.85543692496</v>
      </c>
      <c r="G38" s="757">
        <v>760.94901132075483</v>
      </c>
      <c r="I38" s="1367"/>
    </row>
    <row customHeight="1" ht="11.25" r="39" spans="1:9" x14ac:dyDescent="0.25">
      <c r="A39" s="279" t="s">
        <v>829</v>
      </c>
      <c r="B39" s="787">
        <v>2117.4658377358492</v>
      </c>
      <c r="C39" s="1051" t="s">
        <v>1465</v>
      </c>
      <c r="D39" s="787" t="s">
        <v>1014</v>
      </c>
      <c r="E39" s="654">
        <v>12589.956960348456</v>
      </c>
      <c r="F39" s="654">
        <v>62949.78480174228</v>
      </c>
      <c r="G39" s="757">
        <v>2117.4658377358492</v>
      </c>
      <c r="I39" s="1367"/>
    </row>
    <row customHeight="1" ht="11.25" r="40" spans="1:9" x14ac:dyDescent="0.25">
      <c r="A40" s="307" t="s">
        <v>147</v>
      </c>
      <c r="B40" s="787">
        <v>1.4999131609006748</v>
      </c>
      <c r="C40" s="1051" t="s">
        <v>1445</v>
      </c>
      <c r="D40" s="787">
        <v>1.4999131609006748</v>
      </c>
      <c r="E40" s="654">
        <v>221.718028962516</v>
      </c>
      <c r="F40" s="654">
        <v>1108.5901448125801</v>
      </c>
      <c r="G40" s="757">
        <v>2538.5640000000003</v>
      </c>
      <c r="I40" s="1367"/>
    </row>
    <row customHeight="1" ht="11.25" r="41" spans="1:9" x14ac:dyDescent="0.25">
      <c r="A41" s="279" t="s">
        <v>830</v>
      </c>
      <c r="B41" s="787">
        <v>102.41058762548339</v>
      </c>
      <c r="C41" s="1051" t="s">
        <v>1232</v>
      </c>
      <c r="D41" s="787" t="s">
        <v>1014</v>
      </c>
      <c r="E41" s="654">
        <v>102.41058762548339</v>
      </c>
      <c r="F41" s="654">
        <v>512.05293812741695</v>
      </c>
      <c r="G41" s="757">
        <v>1316.5454188679244</v>
      </c>
      <c r="I41" s="1367"/>
    </row>
    <row customHeight="1" ht="11.25" r="42" spans="1:9" x14ac:dyDescent="0.25">
      <c r="A42" s="279" t="s">
        <v>148</v>
      </c>
      <c r="B42" s="787">
        <v>809.74860952518736</v>
      </c>
      <c r="C42" s="1051" t="s">
        <v>1232</v>
      </c>
      <c r="D42" s="787" t="s">
        <v>1014</v>
      </c>
      <c r="E42" s="654">
        <v>809.74860952518736</v>
      </c>
      <c r="F42" s="654">
        <v>4048.7430476259369</v>
      </c>
      <c r="G42" s="757">
        <v>27437.384023899369</v>
      </c>
      <c r="I42" s="1367"/>
    </row>
    <row customHeight="1" ht="11.25" r="43" spans="1:9" x14ac:dyDescent="0.25">
      <c r="A43" s="279" t="s">
        <v>653</v>
      </c>
      <c r="B43" s="787"/>
      <c r="C43" s="1368" t="s">
        <v>58</v>
      </c>
      <c r="D43" s="787"/>
      <c r="E43" s="654"/>
      <c r="F43" s="654"/>
      <c r="G43" s="757"/>
      <c r="I43" s="1367"/>
    </row>
    <row customHeight="1" ht="11.25" r="44" spans="1:9" x14ac:dyDescent="0.25">
      <c r="A44" s="279" t="s">
        <v>827</v>
      </c>
      <c r="B44" s="787">
        <v>350400.00000000006</v>
      </c>
      <c r="C44" s="1051" t="s">
        <v>1232</v>
      </c>
      <c r="D44" s="787" t="s">
        <v>1014</v>
      </c>
      <c r="E44" s="654">
        <v>350400.00000000006</v>
      </c>
      <c r="F44" s="654">
        <v>1752000.0000000002</v>
      </c>
      <c r="G44" s="757" t="s">
        <v>564</v>
      </c>
      <c r="I44" s="1367"/>
    </row>
    <row customHeight="1" ht="11.25" r="45" spans="1:9" x14ac:dyDescent="0.25">
      <c r="A45" s="279" t="s">
        <v>828</v>
      </c>
      <c r="B45" s="787">
        <v>484.89321463167136</v>
      </c>
      <c r="C45" s="1051" t="s">
        <v>1466</v>
      </c>
      <c r="D45" s="787">
        <v>633.22095671981776</v>
      </c>
      <c r="E45" s="654">
        <v>696.70175438596493</v>
      </c>
      <c r="F45" s="654">
        <v>3483.5087719298244</v>
      </c>
      <c r="G45" s="757" t="s">
        <v>564</v>
      </c>
      <c r="I45" s="1367"/>
    </row>
    <row customHeight="1" ht="11.25" r="46" spans="1:9" x14ac:dyDescent="0.25">
      <c r="A46" s="279" t="s">
        <v>149</v>
      </c>
      <c r="B46" s="787">
        <v>2889.3766161704675</v>
      </c>
      <c r="C46" s="1051" t="s">
        <v>1445</v>
      </c>
      <c r="D46" s="787">
        <v>2889.3766161704675</v>
      </c>
      <c r="E46" s="654" t="s">
        <v>1014</v>
      </c>
      <c r="F46" s="654" t="s">
        <v>1014</v>
      </c>
      <c r="G46" s="757" t="s">
        <v>564</v>
      </c>
      <c r="I46" s="1367"/>
    </row>
    <row customHeight="1" ht="11.25" r="47" spans="1:9" x14ac:dyDescent="0.25">
      <c r="A47" s="279" t="s">
        <v>150</v>
      </c>
      <c r="B47" s="787">
        <v>39.856763702237018</v>
      </c>
      <c r="C47" s="1051" t="s">
        <v>1466</v>
      </c>
      <c r="D47" s="787">
        <v>1853.2266666666669</v>
      </c>
      <c r="E47" s="654">
        <v>69.39961165048544</v>
      </c>
      <c r="F47" s="654">
        <v>346.9980582524272</v>
      </c>
      <c r="G47" s="757" t="s">
        <v>564</v>
      </c>
      <c r="I47" s="1367"/>
    </row>
    <row customHeight="1" ht="11.25" r="48" spans="1:9" x14ac:dyDescent="0.25">
      <c r="A48" s="279" t="s">
        <v>151</v>
      </c>
      <c r="B48" s="787">
        <v>9344</v>
      </c>
      <c r="C48" s="1051" t="s">
        <v>1232</v>
      </c>
      <c r="D48" s="787" t="s">
        <v>1014</v>
      </c>
      <c r="E48" s="654">
        <v>9344</v>
      </c>
      <c r="F48" s="654">
        <v>46720</v>
      </c>
      <c r="G48" s="757" t="s">
        <v>564</v>
      </c>
      <c r="I48" s="1367"/>
    </row>
    <row customHeight="1" ht="11.25" r="49" spans="1:9" x14ac:dyDescent="0.25">
      <c r="A49" s="279" t="s">
        <v>152</v>
      </c>
      <c r="B49" s="787">
        <v>31.470199488179357</v>
      </c>
      <c r="C49" s="1051" t="s">
        <v>1232</v>
      </c>
      <c r="D49" s="787" t="s">
        <v>1014</v>
      </c>
      <c r="E49" s="654">
        <v>31.470199488179357</v>
      </c>
      <c r="F49" s="654">
        <v>157.35099744089678</v>
      </c>
      <c r="G49" s="757" t="s">
        <v>564</v>
      </c>
      <c r="I49" s="1367"/>
    </row>
    <row customHeight="1" ht="11.25" r="50" spans="1:9" x14ac:dyDescent="0.25">
      <c r="A50" s="305" t="s">
        <v>105</v>
      </c>
      <c r="B50" s="787">
        <v>27.956088835122507</v>
      </c>
      <c r="C50" s="1051" t="s">
        <v>1445</v>
      </c>
      <c r="D50" s="787">
        <v>27.956088835122507</v>
      </c>
      <c r="E50" s="654">
        <v>658.96495111360196</v>
      </c>
      <c r="F50" s="654">
        <v>3294.82475556801</v>
      </c>
      <c r="G50" s="757" t="s">
        <v>564</v>
      </c>
      <c r="I50" s="1367"/>
    </row>
    <row customHeight="1" ht="11.25" r="51" spans="1:9" x14ac:dyDescent="0.25">
      <c r="A51" s="279" t="s">
        <v>106</v>
      </c>
      <c r="B51" s="787">
        <v>4923.9762794750004</v>
      </c>
      <c r="C51" s="1051" t="s">
        <v>1232</v>
      </c>
      <c r="D51" s="787" t="s">
        <v>1014</v>
      </c>
      <c r="E51" s="654">
        <v>4923.9762794750004</v>
      </c>
      <c r="F51" s="654">
        <v>24619.881397375</v>
      </c>
      <c r="G51" s="757" t="s">
        <v>564</v>
      </c>
      <c r="I51" s="1367"/>
    </row>
    <row customHeight="1" ht="11.25" r="52" spans="1:9" x14ac:dyDescent="0.25">
      <c r="A52" s="279" t="s">
        <v>153</v>
      </c>
      <c r="B52" s="787">
        <v>2.8898672269306527</v>
      </c>
      <c r="C52" s="1051" t="s">
        <v>1445</v>
      </c>
      <c r="D52" s="787">
        <v>2.8898672269306527</v>
      </c>
      <c r="E52" s="654" t="s">
        <v>1014</v>
      </c>
      <c r="F52" s="654" t="s">
        <v>1014</v>
      </c>
      <c r="G52" s="757" t="s">
        <v>564</v>
      </c>
      <c r="I52" s="1367"/>
    </row>
    <row customHeight="1" ht="11.25" r="53" spans="1:9" x14ac:dyDescent="0.25">
      <c r="A53" s="279" t="s">
        <v>401</v>
      </c>
      <c r="B53" s="787">
        <v>7.0007913224890611E-2</v>
      </c>
      <c r="C53" s="1051" t="s">
        <v>1445</v>
      </c>
      <c r="D53" s="787">
        <v>7.0007913224890611E-2</v>
      </c>
      <c r="E53" s="654">
        <v>5.3996247103480952</v>
      </c>
      <c r="F53" s="654">
        <v>26.998123551740477</v>
      </c>
      <c r="G53" s="757">
        <v>979.0010943396228</v>
      </c>
      <c r="I53" s="1367"/>
    </row>
    <row customHeight="1" ht="11.25" r="54" spans="1:9" x14ac:dyDescent="0.25">
      <c r="A54" s="279" t="s">
        <v>154</v>
      </c>
      <c r="B54" s="787">
        <v>4.4442902041297589</v>
      </c>
      <c r="C54" s="1051" t="s">
        <v>1445</v>
      </c>
      <c r="D54" s="787">
        <v>4.4442902041297589</v>
      </c>
      <c r="E54" s="654">
        <v>533.3148244955712</v>
      </c>
      <c r="F54" s="654">
        <v>2666.5741224778558</v>
      </c>
      <c r="G54" s="757" t="s">
        <v>564</v>
      </c>
      <c r="I54" s="1367"/>
    </row>
    <row customHeight="1" ht="11.25" r="55" spans="1:9" x14ac:dyDescent="0.25">
      <c r="A55" s="279" t="s">
        <v>528</v>
      </c>
      <c r="B55" s="787">
        <v>0.17062083774273371</v>
      </c>
      <c r="C55" s="1051" t="s">
        <v>1445</v>
      </c>
      <c r="D55" s="787">
        <v>0.17062083774273371</v>
      </c>
      <c r="E55" s="654">
        <v>70.996457510482159</v>
      </c>
      <c r="F55" s="654">
        <v>354.98228755241081</v>
      </c>
      <c r="G55" s="757" t="s">
        <v>564</v>
      </c>
      <c r="I55" s="1367"/>
    </row>
    <row customHeight="1" ht="11.25" r="56" spans="1:9" x14ac:dyDescent="0.25">
      <c r="A56" s="279" t="s">
        <v>155</v>
      </c>
      <c r="B56" s="787">
        <v>376.29790188679249</v>
      </c>
      <c r="C56" s="1051" t="s">
        <v>1465</v>
      </c>
      <c r="D56" s="787" t="s">
        <v>1014</v>
      </c>
      <c r="E56" s="654">
        <v>2019.5994246931493</v>
      </c>
      <c r="F56" s="654">
        <v>10097.997123465746</v>
      </c>
      <c r="G56" s="757">
        <v>376.29790188679249</v>
      </c>
      <c r="I56" s="1367"/>
    </row>
    <row customHeight="1" ht="11.25" r="57" spans="1:9" x14ac:dyDescent="0.25">
      <c r="A57" s="279" t="s">
        <v>235</v>
      </c>
      <c r="B57" s="787">
        <v>595.41254867924533</v>
      </c>
      <c r="C57" s="1051" t="s">
        <v>1465</v>
      </c>
      <c r="D57" s="787" t="s">
        <v>1014</v>
      </c>
      <c r="E57" s="654">
        <v>1249.1736792656986</v>
      </c>
      <c r="F57" s="654">
        <v>6245.868396328493</v>
      </c>
      <c r="G57" s="757">
        <v>595.41254867924533</v>
      </c>
      <c r="I57" s="1367"/>
    </row>
    <row customHeight="1" ht="11.25" r="58" spans="1:9" x14ac:dyDescent="0.25">
      <c r="A58" s="279" t="s">
        <v>236</v>
      </c>
      <c r="B58" s="787">
        <v>12.36648870576947</v>
      </c>
      <c r="C58" s="1051" t="s">
        <v>1445</v>
      </c>
      <c r="D58" s="787">
        <v>12.36648870576947</v>
      </c>
      <c r="E58" s="654">
        <v>5342.6074710051507</v>
      </c>
      <c r="F58" s="654">
        <v>26713.037355025754</v>
      </c>
      <c r="G58" s="757" t="s">
        <v>564</v>
      </c>
      <c r="I58" s="1367"/>
    </row>
    <row customHeight="1" ht="11.25" r="59" spans="1:9" x14ac:dyDescent="0.25">
      <c r="A59" s="279" t="s">
        <v>237</v>
      </c>
      <c r="B59" s="787">
        <v>5.1058142959886004</v>
      </c>
      <c r="C59" s="1051" t="s">
        <v>1445</v>
      </c>
      <c r="D59" s="787">
        <v>5.1058142959886004</v>
      </c>
      <c r="E59" s="654" t="s">
        <v>1014</v>
      </c>
      <c r="F59" s="654" t="s">
        <v>1014</v>
      </c>
      <c r="G59" s="757" t="s">
        <v>564</v>
      </c>
      <c r="I59" s="1367"/>
    </row>
    <row customHeight="1" ht="11.25" r="60" spans="1:9" x14ac:dyDescent="0.25">
      <c r="A60" s="279" t="s">
        <v>375</v>
      </c>
      <c r="B60" s="787">
        <v>9.5740191076734824</v>
      </c>
      <c r="C60" s="1051" t="s">
        <v>1445</v>
      </c>
      <c r="D60" s="787">
        <v>9.5740191076734824</v>
      </c>
      <c r="E60" s="654" t="s">
        <v>1014</v>
      </c>
      <c r="F60" s="654" t="s">
        <v>1014</v>
      </c>
      <c r="G60" s="757" t="s">
        <v>564</v>
      </c>
      <c r="I60" s="1367"/>
    </row>
    <row customHeight="1" ht="11.25" r="61" spans="1:9" x14ac:dyDescent="0.25">
      <c r="A61" s="279" t="s">
        <v>376</v>
      </c>
      <c r="B61" s="787">
        <v>9.3082917795560771</v>
      </c>
      <c r="C61" s="1051" t="s">
        <v>1445</v>
      </c>
      <c r="D61" s="787">
        <v>9.3082917795560771</v>
      </c>
      <c r="E61" s="654" t="s">
        <v>1014</v>
      </c>
      <c r="F61" s="654" t="s">
        <v>1014</v>
      </c>
      <c r="G61" s="757" t="s">
        <v>564</v>
      </c>
      <c r="I61" s="1367"/>
    </row>
    <row customHeight="1" ht="11.25" r="62" spans="1:9" x14ac:dyDescent="0.25">
      <c r="A62" s="279" t="s">
        <v>377</v>
      </c>
      <c r="B62" s="787">
        <v>8.5346806302023772</v>
      </c>
      <c r="C62" s="1051" t="s">
        <v>1445</v>
      </c>
      <c r="D62" s="787">
        <v>8.5346806302023772</v>
      </c>
      <c r="E62" s="654">
        <v>103.64055185044528</v>
      </c>
      <c r="F62" s="654">
        <v>518.20275925222643</v>
      </c>
      <c r="G62" s="757" t="s">
        <v>564</v>
      </c>
      <c r="I62" s="1367"/>
    </row>
    <row customHeight="1" ht="11.25" r="63" spans="1:9" x14ac:dyDescent="0.25">
      <c r="A63" s="279" t="s">
        <v>244</v>
      </c>
      <c r="B63" s="787">
        <v>16.801387454376584</v>
      </c>
      <c r="C63" s="1051" t="s">
        <v>1445</v>
      </c>
      <c r="D63" s="787">
        <v>16.801387454376584</v>
      </c>
      <c r="E63" s="654">
        <v>1530.6224478362008</v>
      </c>
      <c r="F63" s="654">
        <v>7653.112239181004</v>
      </c>
      <c r="G63" s="757">
        <v>1685.682837735849</v>
      </c>
      <c r="I63" s="1367"/>
    </row>
    <row customHeight="1" ht="11.25" r="64" spans="1:9" x14ac:dyDescent="0.25">
      <c r="A64" s="279" t="s">
        <v>245</v>
      </c>
      <c r="B64" s="787">
        <v>2.2019838956678646</v>
      </c>
      <c r="C64" s="1051" t="s">
        <v>1445</v>
      </c>
      <c r="D64" s="787">
        <v>2.2019838956678646</v>
      </c>
      <c r="E64" s="654">
        <v>29.844873254365307</v>
      </c>
      <c r="F64" s="654">
        <v>149.22436627182654</v>
      </c>
      <c r="G64" s="757">
        <v>2981.506415094339</v>
      </c>
      <c r="I64" s="1367"/>
    </row>
    <row customHeight="1" ht="11.25" r="65" spans="1:9" x14ac:dyDescent="0.25">
      <c r="A65" s="279" t="s">
        <v>307</v>
      </c>
      <c r="B65" s="787">
        <v>214.40995826922907</v>
      </c>
      <c r="C65" s="1051" t="s">
        <v>1232</v>
      </c>
      <c r="D65" s="787" t="s">
        <v>1014</v>
      </c>
      <c r="E65" s="654">
        <v>214.40995826922907</v>
      </c>
      <c r="F65" s="654">
        <v>1072.0497913461454</v>
      </c>
      <c r="G65" s="757">
        <v>1207.9647647798743</v>
      </c>
      <c r="I65" s="1367"/>
    </row>
    <row customHeight="1" ht="11.25" r="66" spans="1:9" x14ac:dyDescent="0.25">
      <c r="A66" s="279" t="s">
        <v>308</v>
      </c>
      <c r="B66" s="787">
        <v>18.173455553303356</v>
      </c>
      <c r="C66" s="1051" t="s">
        <v>1232</v>
      </c>
      <c r="D66" s="787" t="s">
        <v>1014</v>
      </c>
      <c r="E66" s="654">
        <v>18.173455553303356</v>
      </c>
      <c r="F66" s="654">
        <v>90.867277766516779</v>
      </c>
      <c r="G66" s="757">
        <v>2370.3051194968548</v>
      </c>
      <c r="I66" s="1367"/>
    </row>
    <row customHeight="1" ht="11.25" r="67" spans="1:9" x14ac:dyDescent="0.25">
      <c r="A67" s="279" t="s">
        <v>238</v>
      </c>
      <c r="B67" s="787">
        <v>129.41525804985281</v>
      </c>
      <c r="C67" s="1051" t="s">
        <v>1232</v>
      </c>
      <c r="D67" s="787" t="s">
        <v>1014</v>
      </c>
      <c r="E67" s="654">
        <v>129.41525804985281</v>
      </c>
      <c r="F67" s="654">
        <v>647.07629024926405</v>
      </c>
      <c r="G67" s="757">
        <v>1851.1077232704401</v>
      </c>
      <c r="I67" s="1367"/>
    </row>
    <row customHeight="1" ht="11.25" r="68" spans="1:9" x14ac:dyDescent="0.25">
      <c r="A68" s="279" t="s">
        <v>1002</v>
      </c>
      <c r="B68" s="787">
        <v>492.3976279475001</v>
      </c>
      <c r="C68" s="1051" t="s">
        <v>1232</v>
      </c>
      <c r="D68" s="787" t="s">
        <v>1014</v>
      </c>
      <c r="E68" s="654">
        <v>492.3976279475001</v>
      </c>
      <c r="F68" s="654">
        <v>2461.9881397375007</v>
      </c>
      <c r="G68" s="757" t="s">
        <v>564</v>
      </c>
      <c r="I68" s="1367"/>
    </row>
    <row customHeight="1" ht="11.25" r="69" spans="1:9" x14ac:dyDescent="0.25">
      <c r="A69" s="279" t="s">
        <v>107</v>
      </c>
      <c r="B69" s="787">
        <v>1927.997226853304</v>
      </c>
      <c r="C69" s="1051" t="s">
        <v>1232</v>
      </c>
      <c r="D69" s="787" t="s">
        <v>1014</v>
      </c>
      <c r="E69" s="654">
        <v>1927.997226853304</v>
      </c>
      <c r="F69" s="654">
        <v>9639.9861342665208</v>
      </c>
      <c r="G69" s="757" t="s">
        <v>564</v>
      </c>
      <c r="I69" s="1367"/>
    </row>
    <row customHeight="1" ht="11.25" r="70" spans="1:9" x14ac:dyDescent="0.25">
      <c r="A70" s="279" t="s">
        <v>1003</v>
      </c>
      <c r="B70" s="787">
        <v>4.7050871418788516</v>
      </c>
      <c r="C70" s="1051" t="s">
        <v>1445</v>
      </c>
      <c r="D70" s="787">
        <v>4.7050871418788516</v>
      </c>
      <c r="E70" s="654">
        <v>14.167838848442953</v>
      </c>
      <c r="F70" s="654">
        <v>70.839194242214759</v>
      </c>
      <c r="G70" s="757">
        <v>1363.3675471698114</v>
      </c>
      <c r="I70" s="1367"/>
    </row>
    <row customHeight="1" ht="11.25" r="71" spans="1:9" x14ac:dyDescent="0.25">
      <c r="A71" s="279" t="s">
        <v>309</v>
      </c>
      <c r="B71" s="787">
        <v>8.6045966780140244</v>
      </c>
      <c r="C71" s="1051" t="s">
        <v>1445</v>
      </c>
      <c r="D71" s="787">
        <v>8.6045966780140244</v>
      </c>
      <c r="E71" s="654">
        <v>66.095455268190037</v>
      </c>
      <c r="F71" s="654">
        <v>330.4772763409502</v>
      </c>
      <c r="G71" s="757">
        <v>1571.9654339622643</v>
      </c>
      <c r="I71" s="1367"/>
    </row>
    <row customHeight="1" ht="11.25" r="72" spans="1:9" x14ac:dyDescent="0.25">
      <c r="A72" s="279" t="s">
        <v>1004</v>
      </c>
      <c r="B72" s="787">
        <v>32.825377949499462</v>
      </c>
      <c r="C72" s="1051" t="s">
        <v>1445</v>
      </c>
      <c r="D72" s="787">
        <v>32.825377949499462</v>
      </c>
      <c r="E72" s="654">
        <v>32.825377949499469</v>
      </c>
      <c r="F72" s="654">
        <v>65.650755898998938</v>
      </c>
      <c r="G72" s="757" t="s">
        <v>564</v>
      </c>
      <c r="I72" s="1367"/>
    </row>
    <row customHeight="1" ht="11.25" r="73" spans="1:9" x14ac:dyDescent="0.25">
      <c r="A73" s="279" t="s">
        <v>1005</v>
      </c>
      <c r="B73" s="787">
        <v>131306.03411933334</v>
      </c>
      <c r="C73" s="1051" t="s">
        <v>1232</v>
      </c>
      <c r="D73" s="787" t="s">
        <v>1014</v>
      </c>
      <c r="E73" s="654">
        <v>131306.03411933334</v>
      </c>
      <c r="F73" s="654">
        <v>656530.17059666675</v>
      </c>
      <c r="G73" s="757" t="s">
        <v>564</v>
      </c>
      <c r="I73" s="1367"/>
    </row>
    <row customHeight="1" ht="11.25" r="74" spans="1:9" x14ac:dyDescent="0.25">
      <c r="A74" s="279" t="s">
        <v>1007</v>
      </c>
      <c r="B74" s="787">
        <v>3282.5377949499457</v>
      </c>
      <c r="C74" s="1051" t="s">
        <v>1232</v>
      </c>
      <c r="D74" s="787" t="s">
        <v>1014</v>
      </c>
      <c r="E74" s="654">
        <v>3282.5377949499457</v>
      </c>
      <c r="F74" s="654">
        <v>16412.68897474973</v>
      </c>
      <c r="G74" s="757" t="s">
        <v>564</v>
      </c>
      <c r="I74" s="1367"/>
    </row>
    <row customHeight="1" ht="11.25" r="75" spans="1:9" x14ac:dyDescent="0.25">
      <c r="A75" s="279" t="s">
        <v>1006</v>
      </c>
      <c r="B75" s="787">
        <v>1000000</v>
      </c>
      <c r="C75" s="1051" t="s">
        <v>1467</v>
      </c>
      <c r="D75" s="787" t="s">
        <v>1014</v>
      </c>
      <c r="E75" s="654">
        <v>1641325.4264916668</v>
      </c>
      <c r="F75" s="654">
        <v>8206627.1324583339</v>
      </c>
      <c r="G75" s="757" t="s">
        <v>564</v>
      </c>
      <c r="I75" s="1367"/>
    </row>
    <row customHeight="1" ht="11.25" r="76" spans="1:9" x14ac:dyDescent="0.25">
      <c r="A76" s="305" t="s">
        <v>108</v>
      </c>
      <c r="B76" s="787">
        <v>16.41325426491667</v>
      </c>
      <c r="C76" s="1051" t="s">
        <v>1232</v>
      </c>
      <c r="D76" s="787" t="s">
        <v>1014</v>
      </c>
      <c r="E76" s="654">
        <v>16.41325426491667</v>
      </c>
      <c r="F76" s="654">
        <v>82.066271324583354</v>
      </c>
      <c r="G76" s="757" t="s">
        <v>564</v>
      </c>
      <c r="I76" s="1367"/>
    </row>
    <row customHeight="1" ht="11.25" r="77" spans="1:9" x14ac:dyDescent="0.25">
      <c r="A77" s="279" t="s">
        <v>310</v>
      </c>
      <c r="B77" s="787">
        <v>328.26508529833336</v>
      </c>
      <c r="C77" s="1051" t="s">
        <v>1232</v>
      </c>
      <c r="D77" s="787" t="s">
        <v>1014</v>
      </c>
      <c r="E77" s="654">
        <v>328.26508529833336</v>
      </c>
      <c r="F77" s="654">
        <v>1641.3254264916668</v>
      </c>
      <c r="G77" s="757" t="s">
        <v>564</v>
      </c>
      <c r="I77" s="1367"/>
    </row>
    <row customHeight="1" ht="11.25" r="78" spans="1:9" x14ac:dyDescent="0.25">
      <c r="A78" s="305" t="s">
        <v>109</v>
      </c>
      <c r="B78" s="787">
        <v>7.3683224578167819</v>
      </c>
      <c r="C78" s="1051" t="s">
        <v>1445</v>
      </c>
      <c r="D78" s="787">
        <v>7.3683224578167819</v>
      </c>
      <c r="E78" s="654">
        <v>326.32425343548476</v>
      </c>
      <c r="F78" s="654">
        <v>1631.6212671774238</v>
      </c>
      <c r="G78" s="757" t="s">
        <v>564</v>
      </c>
      <c r="I78" s="1367"/>
    </row>
    <row customHeight="1" ht="11.25" r="79" spans="1:9" x14ac:dyDescent="0.25">
      <c r="A79" s="305" t="s">
        <v>110</v>
      </c>
      <c r="B79" s="787">
        <v>1.5364728607983966</v>
      </c>
      <c r="C79" s="1051" t="s">
        <v>1445</v>
      </c>
      <c r="D79" s="787">
        <v>1.5364728607983966</v>
      </c>
      <c r="E79" s="654">
        <v>49.386627668519886</v>
      </c>
      <c r="F79" s="654">
        <v>246.93313834259942</v>
      </c>
      <c r="G79" s="757" t="s">
        <v>564</v>
      </c>
      <c r="I79" s="1367"/>
    </row>
    <row customHeight="1" ht="11.25" r="80" spans="1:9" x14ac:dyDescent="0.25">
      <c r="A80" s="279" t="s">
        <v>402</v>
      </c>
      <c r="B80" s="787">
        <v>24.917193659739883</v>
      </c>
      <c r="C80" s="1051" t="s">
        <v>1445</v>
      </c>
      <c r="D80" s="787">
        <v>24.917193659739883</v>
      </c>
      <c r="E80" s="654">
        <v>966.60107169933781</v>
      </c>
      <c r="F80" s="654">
        <v>4833.005358496689</v>
      </c>
      <c r="G80" s="757">
        <v>115637.86163522014</v>
      </c>
      <c r="I80" s="1367"/>
    </row>
    <row customHeight="1" ht="11.25" r="81" spans="1:9" x14ac:dyDescent="0.25">
      <c r="A81" s="279" t="s">
        <v>635</v>
      </c>
      <c r="B81" s="787">
        <v>1.5E-3</v>
      </c>
      <c r="C81" s="1051" t="s">
        <v>1097</v>
      </c>
      <c r="D81" s="787"/>
      <c r="E81" s="654"/>
      <c r="F81" s="654"/>
      <c r="G81" s="757"/>
      <c r="I81" s="1367"/>
    </row>
    <row customHeight="1" ht="11.25" r="82" spans="1:9" x14ac:dyDescent="0.25">
      <c r="A82" s="279" t="s">
        <v>111</v>
      </c>
      <c r="B82" s="787">
        <v>328.26508529833336</v>
      </c>
      <c r="C82" s="1051" t="s">
        <v>1232</v>
      </c>
      <c r="D82" s="787" t="s">
        <v>1014</v>
      </c>
      <c r="E82" s="654">
        <v>328.26508529833336</v>
      </c>
      <c r="F82" s="654">
        <v>1641.3254264916668</v>
      </c>
      <c r="G82" s="757" t="s">
        <v>564</v>
      </c>
      <c r="I82" s="1367"/>
    </row>
    <row customHeight="1" ht="11.25" r="83" spans="1:9" x14ac:dyDescent="0.25">
      <c r="A83" s="279" t="s">
        <v>384</v>
      </c>
      <c r="B83" s="787">
        <v>1401.6000000000001</v>
      </c>
      <c r="C83" s="1051" t="s">
        <v>1232</v>
      </c>
      <c r="D83" s="787" t="s">
        <v>1014</v>
      </c>
      <c r="E83" s="654">
        <v>1401.6000000000001</v>
      </c>
      <c r="F83" s="654">
        <v>7008.0000000000009</v>
      </c>
      <c r="G83" s="757" t="s">
        <v>564</v>
      </c>
      <c r="I83" s="1367"/>
    </row>
    <row customHeight="1" ht="11.25" r="84" spans="1:9" x14ac:dyDescent="0.25">
      <c r="A84" s="279" t="s">
        <v>350</v>
      </c>
      <c r="B84" s="787">
        <v>49.23976279475</v>
      </c>
      <c r="C84" s="1051" t="s">
        <v>1232</v>
      </c>
      <c r="D84" s="787" t="s">
        <v>1014</v>
      </c>
      <c r="E84" s="654">
        <v>49.23976279475</v>
      </c>
      <c r="F84" s="654">
        <v>246.19881397374999</v>
      </c>
      <c r="G84" s="757" t="s">
        <v>564</v>
      </c>
      <c r="I84" s="1367"/>
    </row>
    <row customHeight="1" ht="11.25" r="85" spans="1:9" x14ac:dyDescent="0.25">
      <c r="A85" s="279" t="s">
        <v>36</v>
      </c>
      <c r="B85" s="787"/>
      <c r="C85" s="1368" t="s">
        <v>58</v>
      </c>
      <c r="D85" s="787"/>
      <c r="E85" s="654"/>
      <c r="F85" s="654"/>
      <c r="G85" s="757"/>
      <c r="I85" s="1367"/>
    </row>
    <row customHeight="1" ht="11.25" r="86" spans="1:9" x14ac:dyDescent="0.25">
      <c r="A86" s="279" t="s">
        <v>351</v>
      </c>
      <c r="B86" s="787">
        <v>150.57999289771033</v>
      </c>
      <c r="C86" s="1051" t="s">
        <v>1466</v>
      </c>
      <c r="D86" s="787">
        <v>275.803507246724</v>
      </c>
      <c r="E86" s="654">
        <v>4404.9815655619686</v>
      </c>
      <c r="F86" s="654">
        <v>22024.907827809842</v>
      </c>
      <c r="G86" s="757">
        <v>479.48318616352208</v>
      </c>
      <c r="I86" s="1367"/>
    </row>
    <row customHeight="1" ht="11.25" r="87" spans="1:9" x14ac:dyDescent="0.25">
      <c r="A87" s="279" t="s">
        <v>352</v>
      </c>
      <c r="B87" s="787">
        <v>6027.5626817493348</v>
      </c>
      <c r="C87" s="1051" t="s">
        <v>1232</v>
      </c>
      <c r="D87" s="787" t="s">
        <v>1014</v>
      </c>
      <c r="E87" s="654">
        <v>6027.5626817493348</v>
      </c>
      <c r="F87" s="654">
        <v>30137.813408746675</v>
      </c>
      <c r="G87" s="757" t="s">
        <v>564</v>
      </c>
      <c r="I87" s="1367"/>
    </row>
    <row customHeight="1" ht="11.25" r="88" spans="1:9" x14ac:dyDescent="0.25">
      <c r="A88" s="279" t="s">
        <v>353</v>
      </c>
      <c r="B88" s="787">
        <v>5285.9497660307188</v>
      </c>
      <c r="C88" s="1051" t="s">
        <v>1232</v>
      </c>
      <c r="D88" s="787" t="s">
        <v>1014</v>
      </c>
      <c r="E88" s="654">
        <v>5285.9497660307188</v>
      </c>
      <c r="F88" s="654">
        <v>26429.748830153592</v>
      </c>
      <c r="G88" s="757" t="s">
        <v>564</v>
      </c>
      <c r="I88" s="1367"/>
    </row>
    <row customHeight="1" ht="11.25" r="89" spans="1:9" x14ac:dyDescent="0.25">
      <c r="A89" s="279" t="s">
        <v>112</v>
      </c>
      <c r="B89" s="787">
        <v>16413.254264916668</v>
      </c>
      <c r="C89" s="1051" t="s">
        <v>1232</v>
      </c>
      <c r="D89" s="787" t="s">
        <v>1014</v>
      </c>
      <c r="E89" s="654">
        <v>16413.254264916668</v>
      </c>
      <c r="F89" s="654">
        <v>82066.271324583344</v>
      </c>
      <c r="G89" s="757" t="s">
        <v>564</v>
      </c>
      <c r="I89" s="1367"/>
    </row>
    <row customHeight="1" ht="11.25" r="90" spans="1:9" x14ac:dyDescent="0.25">
      <c r="A90" s="279" t="s">
        <v>354</v>
      </c>
      <c r="B90" s="787">
        <v>0.63372769740529333</v>
      </c>
      <c r="C90" s="1051" t="s">
        <v>1445</v>
      </c>
      <c r="D90" s="787">
        <v>0.63372769740529333</v>
      </c>
      <c r="E90" s="654">
        <v>116.80000000000001</v>
      </c>
      <c r="F90" s="654">
        <v>584</v>
      </c>
      <c r="G90" s="757" t="s">
        <v>564</v>
      </c>
      <c r="I90" s="1367"/>
    </row>
    <row customHeight="1" ht="11.25" r="91" spans="1:9" x14ac:dyDescent="0.25">
      <c r="A91" s="279" t="s">
        <v>355</v>
      </c>
      <c r="B91" s="787">
        <v>0.33174147623015698</v>
      </c>
      <c r="C91" s="1051" t="s">
        <v>1445</v>
      </c>
      <c r="D91" s="787">
        <v>0.33174147623015698</v>
      </c>
      <c r="E91" s="654">
        <v>3.0367999999999995</v>
      </c>
      <c r="F91" s="654">
        <v>15.183999999999997</v>
      </c>
      <c r="G91" s="757" t="s">
        <v>564</v>
      </c>
      <c r="I91" s="1367"/>
    </row>
    <row customHeight="1" ht="11.25" r="92" spans="1:9" x14ac:dyDescent="0.25">
      <c r="A92" s="279" t="s">
        <v>385</v>
      </c>
      <c r="B92" s="787">
        <v>1.0006665183708801</v>
      </c>
      <c r="C92" s="1051" t="s">
        <v>1445</v>
      </c>
      <c r="D92" s="787">
        <v>1.0006665183708801</v>
      </c>
      <c r="E92" s="654">
        <v>186.88000000000002</v>
      </c>
      <c r="F92" s="654">
        <v>934.40000000000009</v>
      </c>
      <c r="G92" s="757" t="s">
        <v>564</v>
      </c>
      <c r="I92" s="1367"/>
    </row>
    <row customHeight="1" ht="11.25" r="93" spans="1:9" x14ac:dyDescent="0.25">
      <c r="A93" s="279" t="s">
        <v>356</v>
      </c>
      <c r="B93" s="787">
        <v>5.635046797886643</v>
      </c>
      <c r="C93" s="1051" t="s">
        <v>1445</v>
      </c>
      <c r="D93" s="787">
        <v>5.635046797886643</v>
      </c>
      <c r="E93" s="654">
        <v>233.60000000000002</v>
      </c>
      <c r="F93" s="654">
        <v>1168</v>
      </c>
      <c r="G93" s="757" t="s">
        <v>564</v>
      </c>
      <c r="I93" s="1367"/>
    </row>
    <row customHeight="1" ht="11.25" r="94" spans="1:9" x14ac:dyDescent="0.25">
      <c r="A94" s="279" t="s">
        <v>378</v>
      </c>
      <c r="B94" s="787">
        <v>2.5425131136289387</v>
      </c>
      <c r="C94" s="1051" t="s">
        <v>1445</v>
      </c>
      <c r="D94" s="787">
        <v>2.5425131136289387</v>
      </c>
      <c r="E94" s="654">
        <v>59.933498446928738</v>
      </c>
      <c r="F94" s="654">
        <v>299.6674922346437</v>
      </c>
      <c r="G94" s="757" t="s">
        <v>564</v>
      </c>
      <c r="I94" s="1367"/>
    </row>
    <row customHeight="1" ht="11.25" r="95" spans="1:9" x14ac:dyDescent="0.25">
      <c r="A95" s="279" t="s">
        <v>357</v>
      </c>
      <c r="B95" s="787">
        <v>8.6567607882003976</v>
      </c>
      <c r="C95" s="1051" t="s">
        <v>1445</v>
      </c>
      <c r="D95" s="787">
        <v>8.6567607882003976</v>
      </c>
      <c r="E95" s="654">
        <v>95.262784529205021</v>
      </c>
      <c r="F95" s="654">
        <v>476.31392264602511</v>
      </c>
      <c r="G95" s="757" t="s">
        <v>564</v>
      </c>
      <c r="I95" s="1367"/>
    </row>
    <row customHeight="1" ht="11.25" r="96" spans="1:9" x14ac:dyDescent="0.25">
      <c r="A96" s="279" t="s">
        <v>113</v>
      </c>
      <c r="B96" s="787">
        <v>5416.3739074225014</v>
      </c>
      <c r="C96" s="1051" t="s">
        <v>1232</v>
      </c>
      <c r="D96" s="787" t="s">
        <v>1014</v>
      </c>
      <c r="E96" s="654">
        <v>5416.3739074225014</v>
      </c>
      <c r="F96" s="654">
        <v>27081.869537112507</v>
      </c>
      <c r="G96" s="757" t="s">
        <v>564</v>
      </c>
      <c r="I96" s="1367"/>
    </row>
    <row customHeight="1" ht="11.25" r="97" spans="1:9" x14ac:dyDescent="0.25">
      <c r="A97" s="279" t="s">
        <v>358</v>
      </c>
      <c r="B97" s="787">
        <v>28.898722340216239</v>
      </c>
      <c r="C97" s="1051" t="s">
        <v>1445</v>
      </c>
      <c r="D97" s="787">
        <v>28.898722340216239</v>
      </c>
      <c r="E97" s="654" t="s">
        <v>1014</v>
      </c>
      <c r="F97" s="654" t="s">
        <v>1014</v>
      </c>
      <c r="G97" s="757" t="s">
        <v>564</v>
      </c>
      <c r="I97" s="1367"/>
    </row>
    <row customHeight="1" ht="11.25" r="98" spans="1:9" x14ac:dyDescent="0.25">
      <c r="A98" s="279" t="s">
        <v>114</v>
      </c>
      <c r="B98" s="787">
        <v>2418.7953653561408</v>
      </c>
      <c r="C98" s="1051" t="s">
        <v>1445</v>
      </c>
      <c r="D98" s="787">
        <v>2418.7953653561408</v>
      </c>
      <c r="E98" s="654">
        <v>32826.056288354375</v>
      </c>
      <c r="F98" s="654">
        <v>164130.28144177189</v>
      </c>
      <c r="G98" s="757" t="s">
        <v>564</v>
      </c>
      <c r="I98" s="1367"/>
    </row>
    <row customHeight="1" ht="11.25" r="99" spans="1:9" x14ac:dyDescent="0.25">
      <c r="A99" s="279" t="s">
        <v>359</v>
      </c>
      <c r="B99" s="787">
        <v>800</v>
      </c>
      <c r="C99" s="1051" t="s">
        <v>232</v>
      </c>
      <c r="D99" s="787" t="s">
        <v>1014</v>
      </c>
      <c r="E99" s="654">
        <v>800</v>
      </c>
      <c r="F99" s="654"/>
      <c r="G99" s="757" t="s">
        <v>564</v>
      </c>
      <c r="I99" s="1367"/>
    </row>
    <row customHeight="1" ht="11.25" r="100" spans="1:9" x14ac:dyDescent="0.25">
      <c r="A100" s="279" t="s">
        <v>360</v>
      </c>
      <c r="B100" s="787">
        <v>70.066261517349531</v>
      </c>
      <c r="C100" s="1051" t="s">
        <v>1232</v>
      </c>
      <c r="D100" s="787" t="s">
        <v>1014</v>
      </c>
      <c r="E100" s="654">
        <v>70.066261517349531</v>
      </c>
      <c r="F100" s="654">
        <v>350.33130758674764</v>
      </c>
      <c r="G100" s="757" t="s">
        <v>564</v>
      </c>
      <c r="I100" s="1367"/>
    </row>
    <row customHeight="1" ht="11.25" r="101" spans="1:9" x14ac:dyDescent="0.25">
      <c r="A101" s="279" t="s">
        <v>361</v>
      </c>
      <c r="B101" s="787">
        <v>820.6627132458334</v>
      </c>
      <c r="C101" s="1051" t="s">
        <v>1232</v>
      </c>
      <c r="D101" s="787" t="s">
        <v>1014</v>
      </c>
      <c r="E101" s="654">
        <v>820.6627132458334</v>
      </c>
      <c r="F101" s="654">
        <v>4103.313566229167</v>
      </c>
      <c r="G101" s="757" t="s">
        <v>564</v>
      </c>
      <c r="I101" s="1367"/>
    </row>
    <row customHeight="1" ht="11.25" r="102" spans="1:9" x14ac:dyDescent="0.25">
      <c r="A102" s="279" t="s">
        <v>363</v>
      </c>
      <c r="B102" s="787">
        <v>28431.476163522013</v>
      </c>
      <c r="C102" s="1051" t="s">
        <v>1465</v>
      </c>
      <c r="D102" s="787" t="s">
        <v>1014</v>
      </c>
      <c r="E102" s="654">
        <v>41275.393552851514</v>
      </c>
      <c r="F102" s="654">
        <v>206376.96776425757</v>
      </c>
      <c r="G102" s="757">
        <v>28431.476163522013</v>
      </c>
      <c r="I102" s="1367"/>
    </row>
    <row customHeight="1" ht="11.25" r="103" spans="1:9" x14ac:dyDescent="0.25">
      <c r="A103" s="279" t="s">
        <v>364</v>
      </c>
      <c r="B103" s="787">
        <v>3356.5423899371067</v>
      </c>
      <c r="C103" s="1051" t="s">
        <v>1465</v>
      </c>
      <c r="D103" s="787" t="s">
        <v>1014</v>
      </c>
      <c r="E103" s="654">
        <v>30240.403769831442</v>
      </c>
      <c r="F103" s="654">
        <v>151202.0188491572</v>
      </c>
      <c r="G103" s="757">
        <v>3356.5423899371067</v>
      </c>
      <c r="I103" s="1367"/>
    </row>
    <row customHeight="1" ht="11.25" r="104" spans="1:9" x14ac:dyDescent="0.25">
      <c r="A104" s="279" t="s">
        <v>365</v>
      </c>
      <c r="B104" s="787">
        <v>23.360000000000003</v>
      </c>
      <c r="C104" s="1051" t="s">
        <v>1232</v>
      </c>
      <c r="D104" s="787" t="s">
        <v>1014</v>
      </c>
      <c r="E104" s="654">
        <v>23.360000000000003</v>
      </c>
      <c r="F104" s="654">
        <v>116.80000000000001</v>
      </c>
      <c r="G104" s="757" t="s">
        <v>564</v>
      </c>
      <c r="I104" s="1367"/>
    </row>
    <row customHeight="1" ht="11.25" r="105" spans="1:9" x14ac:dyDescent="0.25">
      <c r="A105" s="279" t="s">
        <v>366</v>
      </c>
      <c r="B105" s="787">
        <v>220.96429102498689</v>
      </c>
      <c r="C105" s="1051" t="s">
        <v>1445</v>
      </c>
      <c r="D105" s="787">
        <v>220.96429102498689</v>
      </c>
      <c r="E105" s="654">
        <v>14015.37307135994</v>
      </c>
      <c r="F105" s="654">
        <v>70076.865356799695</v>
      </c>
      <c r="G105" s="757">
        <v>8869.0732075471715</v>
      </c>
      <c r="I105" s="1367"/>
    </row>
    <row customHeight="1" ht="11.25" r="106" spans="1:9" x14ac:dyDescent="0.25">
      <c r="A106" s="279" t="s">
        <v>362</v>
      </c>
      <c r="B106" s="787">
        <v>664.42984558691774</v>
      </c>
      <c r="C106" s="1051" t="s">
        <v>1232</v>
      </c>
      <c r="D106" s="787">
        <v>1051.7521669151704</v>
      </c>
      <c r="E106" s="654">
        <v>664.42984558691774</v>
      </c>
      <c r="F106" s="654">
        <v>3322.1492279345885</v>
      </c>
      <c r="G106" s="757">
        <v>3314.8708176100631</v>
      </c>
      <c r="I106" s="1367"/>
    </row>
    <row customHeight="1" ht="11.25" r="107" spans="1:9" x14ac:dyDescent="0.25">
      <c r="A107" s="279" t="s">
        <v>631</v>
      </c>
      <c r="B107" s="787">
        <v>270.05649707548037</v>
      </c>
      <c r="C107" s="1051" t="s">
        <v>1466</v>
      </c>
      <c r="D107" s="787">
        <v>433.85221276461937</v>
      </c>
      <c r="E107" s="654">
        <v>6290.8570850869801</v>
      </c>
      <c r="F107" s="654">
        <v>31454.2854254349</v>
      </c>
      <c r="G107" s="757" t="s">
        <v>564</v>
      </c>
      <c r="I107" s="1367"/>
    </row>
    <row customHeight="1" ht="11.25" r="108" spans="1:9" x14ac:dyDescent="0.25">
      <c r="A108" s="279" t="s">
        <v>632</v>
      </c>
      <c r="B108" s="787">
        <v>359.41899187485171</v>
      </c>
      <c r="C108" s="1051" t="s">
        <v>1232</v>
      </c>
      <c r="D108" s="787" t="s">
        <v>1014</v>
      </c>
      <c r="E108" s="654">
        <v>359.41899187485171</v>
      </c>
      <c r="F108" s="654">
        <v>1797.0949593742585</v>
      </c>
      <c r="G108" s="757" t="s">
        <v>564</v>
      </c>
      <c r="I108" s="1367"/>
    </row>
    <row customHeight="1" ht="11.25" r="109" spans="1:9" x14ac:dyDescent="0.25">
      <c r="A109" s="279" t="s">
        <v>506</v>
      </c>
      <c r="B109" s="787">
        <v>1168</v>
      </c>
      <c r="C109" s="1051" t="s">
        <v>1232</v>
      </c>
      <c r="D109" s="787" t="s">
        <v>1014</v>
      </c>
      <c r="E109" s="654">
        <v>1168</v>
      </c>
      <c r="F109" s="654">
        <v>5840</v>
      </c>
      <c r="G109" s="757" t="s">
        <v>564</v>
      </c>
      <c r="I109" s="1367"/>
    </row>
    <row customHeight="1" ht="11.25" r="110" spans="1:9" x14ac:dyDescent="0.25">
      <c r="A110" s="279" t="s">
        <v>507</v>
      </c>
      <c r="B110" s="787">
        <v>95.980153793860183</v>
      </c>
      <c r="C110" s="1051" t="s">
        <v>1466</v>
      </c>
      <c r="D110" s="787">
        <v>182.23029759403758</v>
      </c>
      <c r="E110" s="654">
        <v>127.16568738271864</v>
      </c>
      <c r="F110" s="654">
        <v>635.82843691359324</v>
      </c>
      <c r="G110" s="757" t="s">
        <v>564</v>
      </c>
      <c r="I110" s="1367"/>
    </row>
    <row customHeight="1" ht="11.25" r="111" spans="1:9" x14ac:dyDescent="0.25">
      <c r="A111" s="279" t="s">
        <v>866</v>
      </c>
      <c r="B111" s="787">
        <v>750.72507085393704</v>
      </c>
      <c r="C111" s="1051" t="s">
        <v>1466</v>
      </c>
      <c r="D111" s="787" t="s">
        <v>1014</v>
      </c>
      <c r="E111" s="654">
        <v>4476.9269311064718</v>
      </c>
      <c r="F111" s="654">
        <v>22384.634655532358</v>
      </c>
      <c r="G111" s="757" t="s">
        <v>564</v>
      </c>
      <c r="I111" s="1367"/>
    </row>
    <row customHeight="1" ht="11.25" r="112" spans="1:9" x14ac:dyDescent="0.25">
      <c r="A112" s="305" t="s">
        <v>115</v>
      </c>
      <c r="B112" s="787">
        <v>24.412524032468166</v>
      </c>
      <c r="C112" s="1051" t="s">
        <v>1445</v>
      </c>
      <c r="D112" s="787">
        <v>24.412524032468166</v>
      </c>
      <c r="E112" s="654">
        <v>267.8523432050934</v>
      </c>
      <c r="F112" s="654">
        <v>1339.261716025467</v>
      </c>
      <c r="G112" s="757">
        <v>3048.4437410062897</v>
      </c>
      <c r="I112" s="1367"/>
    </row>
    <row customHeight="1" ht="11.25" r="113" spans="1:9" x14ac:dyDescent="0.25">
      <c r="A113" s="305" t="s">
        <v>116</v>
      </c>
      <c r="B113" s="787">
        <v>16.41325426491667</v>
      </c>
      <c r="C113" s="1051" t="s">
        <v>1232</v>
      </c>
      <c r="D113" s="787">
        <v>135.16797629931378</v>
      </c>
      <c r="E113" s="654">
        <v>16.41325426491667</v>
      </c>
      <c r="F113" s="654">
        <v>82.066271324583354</v>
      </c>
      <c r="G113" s="757" t="s">
        <v>564</v>
      </c>
      <c r="I113" s="1367"/>
    </row>
    <row customHeight="1" ht="11.25" r="114" spans="1:9" x14ac:dyDescent="0.25">
      <c r="A114" s="305" t="s">
        <v>117</v>
      </c>
      <c r="B114" s="787">
        <v>10.254725301529261</v>
      </c>
      <c r="C114" s="1051" t="s">
        <v>1445</v>
      </c>
      <c r="D114" s="787">
        <v>10.254725301529261</v>
      </c>
      <c r="E114" s="654">
        <v>145.031114978771</v>
      </c>
      <c r="F114" s="654">
        <v>725.15557489385503</v>
      </c>
      <c r="G114" s="757" t="s">
        <v>564</v>
      </c>
      <c r="I114" s="1367"/>
    </row>
    <row customHeight="1" ht="11.25" r="115" spans="1:9" x14ac:dyDescent="0.25">
      <c r="A115" s="305" t="s">
        <v>118</v>
      </c>
      <c r="B115" s="787">
        <v>16.412688974749731</v>
      </c>
      <c r="C115" s="1051" t="s">
        <v>1232</v>
      </c>
      <c r="D115" s="787" t="s">
        <v>1014</v>
      </c>
      <c r="E115" s="654">
        <v>16.412688974749731</v>
      </c>
      <c r="F115" s="654">
        <v>82.063444873748651</v>
      </c>
      <c r="G115" s="757" t="s">
        <v>564</v>
      </c>
      <c r="I115" s="1367"/>
    </row>
    <row customHeight="1" ht="11.25" r="116" spans="1:9" x14ac:dyDescent="0.25">
      <c r="A116" s="305" t="s">
        <v>119</v>
      </c>
      <c r="B116" s="787">
        <v>143.61597481802085</v>
      </c>
      <c r="C116" s="1051" t="s">
        <v>1445</v>
      </c>
      <c r="D116" s="787">
        <v>143.61597481802085</v>
      </c>
      <c r="E116" s="654">
        <v>656.53017059666672</v>
      </c>
      <c r="F116" s="654">
        <v>3282.6508529833336</v>
      </c>
      <c r="G116" s="757" t="s">
        <v>564</v>
      </c>
      <c r="I116" s="1367"/>
    </row>
    <row customHeight="1" ht="11.25" r="117" spans="1:9" x14ac:dyDescent="0.25">
      <c r="A117" s="279" t="s">
        <v>508</v>
      </c>
      <c r="B117" s="787">
        <v>3.9725912582099285</v>
      </c>
      <c r="C117" s="1051" t="s">
        <v>1445</v>
      </c>
      <c r="D117" s="787">
        <v>3.9725912582099285</v>
      </c>
      <c r="E117" s="654">
        <v>567.51372625236866</v>
      </c>
      <c r="F117" s="654">
        <v>2837.5686312618432</v>
      </c>
      <c r="G117" s="757" t="s">
        <v>564</v>
      </c>
      <c r="I117" s="1367"/>
    </row>
    <row customHeight="1" ht="11.25" r="118" spans="1:9" x14ac:dyDescent="0.25">
      <c r="A118" s="305" t="s">
        <v>120</v>
      </c>
      <c r="B118" s="787">
        <v>328.26508529833336</v>
      </c>
      <c r="C118" s="1051" t="s">
        <v>1232</v>
      </c>
      <c r="D118" s="787">
        <v>574.46389927208338</v>
      </c>
      <c r="E118" s="654">
        <v>328.26508529833336</v>
      </c>
      <c r="F118" s="654">
        <v>1641.3254264916668</v>
      </c>
      <c r="G118" s="757" t="s">
        <v>564</v>
      </c>
      <c r="I118" s="1367"/>
    </row>
    <row customHeight="1" ht="11.25" r="119" spans="1:9" x14ac:dyDescent="0.25">
      <c r="A119" s="279" t="s">
        <v>241</v>
      </c>
      <c r="B119" s="787">
        <v>163.51999999999998</v>
      </c>
      <c r="C119" s="1051" t="s">
        <v>1232</v>
      </c>
      <c r="D119" s="787" t="s">
        <v>1014</v>
      </c>
      <c r="E119" s="654">
        <v>163.51999999999998</v>
      </c>
      <c r="F119" s="654">
        <v>817.59999999999991</v>
      </c>
      <c r="G119" s="757" t="s">
        <v>564</v>
      </c>
      <c r="I119" s="1367"/>
    </row>
    <row customHeight="1" ht="11.25" r="120" spans="1:9" x14ac:dyDescent="0.25">
      <c r="A120" s="279" t="s">
        <v>509</v>
      </c>
      <c r="B120" s="787">
        <v>5550.6151059981867</v>
      </c>
      <c r="C120" s="1051" t="s">
        <v>1232</v>
      </c>
      <c r="D120" s="787" t="s">
        <v>1014</v>
      </c>
      <c r="E120" s="654">
        <v>5550.6151059981867</v>
      </c>
      <c r="F120" s="654">
        <v>27753.075529990932</v>
      </c>
      <c r="G120" s="757" t="s">
        <v>564</v>
      </c>
      <c r="I120" s="1367"/>
    </row>
    <row customHeight="1" ht="11.25" r="121" spans="1:9" x14ac:dyDescent="0.25">
      <c r="A121" s="279" t="s">
        <v>510</v>
      </c>
      <c r="B121" s="787">
        <v>49229.589323671651</v>
      </c>
      <c r="C121" s="1051" t="s">
        <v>1232</v>
      </c>
      <c r="D121" s="787" t="s">
        <v>1014</v>
      </c>
      <c r="E121" s="654">
        <v>49229.589323671651</v>
      </c>
      <c r="F121" s="654">
        <v>246147.94661835826</v>
      </c>
      <c r="G121" s="757" t="s">
        <v>564</v>
      </c>
      <c r="I121" s="1367"/>
    </row>
    <row customHeight="1" ht="11.25" r="122" spans="1:9" x14ac:dyDescent="0.25">
      <c r="A122" s="279" t="s">
        <v>379</v>
      </c>
      <c r="B122" s="787">
        <v>9.7588942600099067</v>
      </c>
      <c r="C122" s="1051" t="s">
        <v>1445</v>
      </c>
      <c r="D122" s="787">
        <v>9.7588942600099067</v>
      </c>
      <c r="E122" s="654">
        <v>14.66842821763527</v>
      </c>
      <c r="F122" s="654">
        <v>14.66842821763527</v>
      </c>
      <c r="G122" s="757" t="s">
        <v>564</v>
      </c>
      <c r="I122" s="1367"/>
    </row>
    <row customHeight="1" ht="11.25" r="123" spans="1:9" x14ac:dyDescent="0.25">
      <c r="A123" s="279" t="s">
        <v>121</v>
      </c>
      <c r="B123" s="787">
        <v>2133.7230544391668</v>
      </c>
      <c r="C123" s="1051" t="s">
        <v>1232</v>
      </c>
      <c r="D123" s="787" t="s">
        <v>1014</v>
      </c>
      <c r="E123" s="654">
        <v>2133.7230544391668</v>
      </c>
      <c r="F123" s="654">
        <v>10668.615272195835</v>
      </c>
      <c r="G123" s="757" t="s">
        <v>564</v>
      </c>
      <c r="I123" s="1367"/>
    </row>
    <row customHeight="1" ht="11.25" r="124" spans="1:9" x14ac:dyDescent="0.25">
      <c r="A124" s="279" t="s">
        <v>511</v>
      </c>
      <c r="B124" s="787">
        <v>4446.0495699884777</v>
      </c>
      <c r="C124" s="1051" t="s">
        <v>1232</v>
      </c>
      <c r="D124" s="787" t="s">
        <v>1014</v>
      </c>
      <c r="E124" s="654">
        <v>4446.0495699884777</v>
      </c>
      <c r="F124" s="654">
        <v>22230.247849942389</v>
      </c>
      <c r="G124" s="757" t="s">
        <v>564</v>
      </c>
      <c r="I124" s="1367"/>
    </row>
    <row customHeight="1" ht="11.25" r="125" spans="1:9" x14ac:dyDescent="0.25">
      <c r="A125" s="279" t="s">
        <v>512</v>
      </c>
      <c r="B125" s="787">
        <v>1167.9427479045146</v>
      </c>
      <c r="C125" s="1051" t="s">
        <v>1232</v>
      </c>
      <c r="D125" s="787" t="s">
        <v>1014</v>
      </c>
      <c r="E125" s="654">
        <v>1167.9427479045146</v>
      </c>
      <c r="F125" s="654">
        <v>5839.7137395225727</v>
      </c>
      <c r="G125" s="757" t="s">
        <v>564</v>
      </c>
      <c r="I125" s="1367"/>
    </row>
    <row customHeight="1" ht="11.25" r="126" spans="1:9" x14ac:dyDescent="0.25">
      <c r="A126" s="279" t="s">
        <v>867</v>
      </c>
      <c r="B126" s="787">
        <v>1168</v>
      </c>
      <c r="C126" s="1051" t="s">
        <v>1232</v>
      </c>
      <c r="D126" s="787" t="s">
        <v>1014</v>
      </c>
      <c r="E126" s="654">
        <v>1168</v>
      </c>
      <c r="F126" s="654">
        <v>5840</v>
      </c>
      <c r="G126" s="757" t="s">
        <v>564</v>
      </c>
      <c r="I126" s="1367"/>
    </row>
    <row customHeight="1" ht="11.25" r="127" spans="1:9" x14ac:dyDescent="0.25">
      <c r="A127" s="279" t="s">
        <v>122</v>
      </c>
      <c r="B127" s="787">
        <v>19.148796642402782</v>
      </c>
      <c r="C127" s="1051" t="s">
        <v>1445</v>
      </c>
      <c r="D127" s="787">
        <v>19.148796642402782</v>
      </c>
      <c r="E127" s="654">
        <v>820.6627132458334</v>
      </c>
      <c r="F127" s="654">
        <v>4103.313566229167</v>
      </c>
      <c r="G127" s="757" t="s">
        <v>564</v>
      </c>
      <c r="I127" s="1367"/>
    </row>
    <row customHeight="1" ht="11.25" r="128" spans="1:9" x14ac:dyDescent="0.25">
      <c r="A128" s="279" t="s">
        <v>513</v>
      </c>
      <c r="B128" s="787">
        <v>867.20140880503141</v>
      </c>
      <c r="C128" s="1051" t="s">
        <v>1465</v>
      </c>
      <c r="D128" s="787" t="s">
        <v>1014</v>
      </c>
      <c r="E128" s="654">
        <v>7544.4032509773479</v>
      </c>
      <c r="F128" s="654">
        <v>37722.016254886737</v>
      </c>
      <c r="G128" s="757">
        <v>867.20140880503141</v>
      </c>
      <c r="I128" s="1367"/>
    </row>
    <row customHeight="1" ht="11.25" r="129" spans="1:9" x14ac:dyDescent="0.25">
      <c r="A129" s="279" t="s">
        <v>123</v>
      </c>
      <c r="B129" s="787">
        <v>2133.7230544391668</v>
      </c>
      <c r="C129" s="1051" t="s">
        <v>1232</v>
      </c>
      <c r="D129" s="787" t="s">
        <v>1014</v>
      </c>
      <c r="E129" s="654">
        <v>2133.7230544391668</v>
      </c>
      <c r="F129" s="654">
        <v>10668.615272195835</v>
      </c>
      <c r="G129" s="757" t="s">
        <v>564</v>
      </c>
      <c r="I129" s="1367"/>
    </row>
    <row customHeight="1" ht="11.25" r="130" spans="1:9" x14ac:dyDescent="0.25">
      <c r="A130" s="279" t="s">
        <v>27</v>
      </c>
      <c r="B130" s="787">
        <v>446.70927483648597</v>
      </c>
      <c r="C130" s="1051" t="s">
        <v>1445</v>
      </c>
      <c r="D130" s="787">
        <v>446.70927483648597</v>
      </c>
      <c r="E130" s="654" t="s">
        <v>1014</v>
      </c>
      <c r="F130" s="654" t="s">
        <v>1014</v>
      </c>
      <c r="G130" s="757">
        <v>322090.86792452831</v>
      </c>
      <c r="I130" s="1367"/>
    </row>
    <row customHeight="1" ht="11.25" r="131" spans="1:9" x14ac:dyDescent="0.25">
      <c r="A131" s="279" t="s">
        <v>514</v>
      </c>
      <c r="B131" s="787">
        <v>9.5590446156473501</v>
      </c>
      <c r="C131" s="1051" t="s">
        <v>1445</v>
      </c>
      <c r="D131" s="787">
        <v>9.5590446156473501</v>
      </c>
      <c r="E131" s="654">
        <v>600.00305304979713</v>
      </c>
      <c r="F131" s="654">
        <v>3000.0152652489855</v>
      </c>
      <c r="G131" s="757">
        <v>679.56857484276736</v>
      </c>
      <c r="I131" s="1367"/>
    </row>
    <row customHeight="1" ht="11.25" r="132" spans="1:9" x14ac:dyDescent="0.25">
      <c r="A132" s="279" t="s">
        <v>515</v>
      </c>
      <c r="B132" s="787">
        <v>2.8615972896266508</v>
      </c>
      <c r="C132" s="1051" t="s">
        <v>1445</v>
      </c>
      <c r="D132" s="787">
        <v>2.8615972896266508</v>
      </c>
      <c r="E132" s="654">
        <v>4672</v>
      </c>
      <c r="F132" s="654">
        <v>23360</v>
      </c>
      <c r="G132" s="757">
        <v>1903.1173320754715</v>
      </c>
      <c r="I132" s="1367"/>
    </row>
    <row customHeight="1" ht="11.25" r="133" spans="1:9" x14ac:dyDescent="0.25">
      <c r="A133" s="279" t="s">
        <v>516</v>
      </c>
      <c r="B133" s="787">
        <v>4.9971013371102408</v>
      </c>
      <c r="C133" s="1051" t="s">
        <v>1445</v>
      </c>
      <c r="D133" s="787">
        <v>4.9971013371102408</v>
      </c>
      <c r="E133" s="654">
        <v>84.551542880428926</v>
      </c>
      <c r="F133" s="654">
        <v>422.75771440214464</v>
      </c>
      <c r="G133" s="757">
        <v>166.02402867924528</v>
      </c>
      <c r="I133" s="1367"/>
    </row>
    <row customHeight="1" ht="11.25" r="134" spans="1:9" x14ac:dyDescent="0.25">
      <c r="A134" s="279" t="s">
        <v>124</v>
      </c>
      <c r="B134" s="787">
        <v>4923.9762794750004</v>
      </c>
      <c r="C134" s="1051" t="s">
        <v>1232</v>
      </c>
      <c r="D134" s="787" t="s">
        <v>1014</v>
      </c>
      <c r="E134" s="654">
        <v>4923.9762794750004</v>
      </c>
      <c r="F134" s="654">
        <v>24619.881397375</v>
      </c>
      <c r="G134" s="757" t="s">
        <v>564</v>
      </c>
      <c r="I134" s="1367"/>
    </row>
    <row customHeight="1" ht="11.25" r="135" spans="1:9" x14ac:dyDescent="0.25">
      <c r="A135" s="305" t="s">
        <v>125</v>
      </c>
      <c r="B135" s="787">
        <v>11390.739017104052</v>
      </c>
      <c r="C135" s="1051" t="s">
        <v>1232</v>
      </c>
      <c r="D135" s="787" t="s">
        <v>1014</v>
      </c>
      <c r="E135" s="654">
        <v>11390.739017104052</v>
      </c>
      <c r="F135" s="654">
        <v>56953.695085520259</v>
      </c>
      <c r="G135" s="757" t="s">
        <v>564</v>
      </c>
      <c r="I135" s="1367"/>
    </row>
    <row customHeight="1" ht="11.25" r="136" spans="1:9" x14ac:dyDescent="0.25">
      <c r="A136" s="279" t="s">
        <v>517</v>
      </c>
      <c r="B136" s="787">
        <v>11.680000000000003</v>
      </c>
      <c r="C136" s="1051" t="s">
        <v>1232</v>
      </c>
      <c r="D136" s="787" t="s">
        <v>1014</v>
      </c>
      <c r="E136" s="654">
        <v>11.680000000000003</v>
      </c>
      <c r="F136" s="654">
        <v>11.680000000000003</v>
      </c>
      <c r="G136" s="757" t="s">
        <v>564</v>
      </c>
      <c r="I136" s="1367"/>
    </row>
    <row customHeight="1" ht="11.25" r="137" spans="1:9" x14ac:dyDescent="0.25">
      <c r="A137" s="279" t="s">
        <v>380</v>
      </c>
      <c r="B137" s="787">
        <v>817.67394716981141</v>
      </c>
      <c r="C137" s="1051" t="s">
        <v>1465</v>
      </c>
      <c r="D137" s="787" t="s">
        <v>1014</v>
      </c>
      <c r="E137" s="654">
        <v>9758.4721064446003</v>
      </c>
      <c r="F137" s="654">
        <v>48792.360532223</v>
      </c>
      <c r="G137" s="757">
        <v>817.67394716981141</v>
      </c>
      <c r="I137" s="1367"/>
    </row>
    <row customHeight="1" ht="11.25" r="138" spans="1:9" x14ac:dyDescent="0.25">
      <c r="A138" s="279" t="s">
        <v>28</v>
      </c>
      <c r="B138" s="787">
        <v>2.0888759151819474</v>
      </c>
      <c r="C138" s="1051" t="s">
        <v>1445</v>
      </c>
      <c r="D138" s="787">
        <v>2.0888759151819474</v>
      </c>
      <c r="E138" s="654" t="s">
        <v>1014</v>
      </c>
      <c r="F138" s="654" t="s">
        <v>1014</v>
      </c>
      <c r="G138" s="757" t="s">
        <v>564</v>
      </c>
      <c r="I138" s="1367"/>
    </row>
    <row customHeight="1" ht="11.25" r="139" spans="1:9" x14ac:dyDescent="0.25">
      <c r="A139" s="279" t="s">
        <v>66</v>
      </c>
      <c r="B139" s="787">
        <v>2413.1383336024232</v>
      </c>
      <c r="C139" s="1051" t="s">
        <v>1232</v>
      </c>
      <c r="D139" s="787" t="s">
        <v>1014</v>
      </c>
      <c r="E139" s="654">
        <v>2413.1383336024232</v>
      </c>
      <c r="F139" s="654">
        <v>2413.1383336024232</v>
      </c>
      <c r="G139" s="757">
        <v>5430.5482924528296</v>
      </c>
      <c r="I139" s="1367"/>
    </row>
    <row customHeight="1" ht="11.25" r="140" spans="1:9" x14ac:dyDescent="0.25">
      <c r="A140" s="279" t="s">
        <v>65</v>
      </c>
      <c r="B140" s="787">
        <v>500</v>
      </c>
      <c r="C140" s="1051" t="s">
        <v>1465</v>
      </c>
      <c r="D140" s="787" t="s">
        <v>1014</v>
      </c>
      <c r="E140" s="654">
        <v>1273.9967325513264</v>
      </c>
      <c r="F140" s="654">
        <v>1273.9967325513264</v>
      </c>
      <c r="G140" s="757">
        <v>500</v>
      </c>
      <c r="I140" s="1367"/>
    </row>
    <row customHeight="1" ht="11.25" r="141" spans="1:9" x14ac:dyDescent="0.25">
      <c r="A141" s="279" t="s">
        <v>825</v>
      </c>
      <c r="B141" s="787">
        <v>140159.99999999997</v>
      </c>
      <c r="C141" s="1051" t="s">
        <v>1232</v>
      </c>
      <c r="D141" s="787" t="s">
        <v>1014</v>
      </c>
      <c r="E141" s="654">
        <v>140159.99999999997</v>
      </c>
      <c r="F141" s="654">
        <v>140159.99999999997</v>
      </c>
      <c r="G141" s="757" t="s">
        <v>564</v>
      </c>
      <c r="I141" s="1367"/>
    </row>
    <row customHeight="1" ht="11.25" r="142" spans="1:9" x14ac:dyDescent="0.25">
      <c r="A142" s="279" t="s">
        <v>868</v>
      </c>
      <c r="B142" s="787">
        <v>36.844862807608727</v>
      </c>
      <c r="C142" s="1051" t="s">
        <v>1445</v>
      </c>
      <c r="D142" s="787">
        <v>36.844862807608727</v>
      </c>
      <c r="E142" s="654">
        <v>55.336136919216408</v>
      </c>
      <c r="F142" s="654">
        <v>276.68068459608202</v>
      </c>
      <c r="G142" s="757" t="s">
        <v>564</v>
      </c>
      <c r="I142" s="1367"/>
    </row>
    <row customHeight="1" ht="11.25" r="143" spans="1:9" x14ac:dyDescent="0.25">
      <c r="A143" s="279" t="s">
        <v>869</v>
      </c>
      <c r="B143" s="787">
        <v>639.65388301886787</v>
      </c>
      <c r="C143" s="1051" t="s">
        <v>1465</v>
      </c>
      <c r="D143" s="787" t="s">
        <v>1014</v>
      </c>
      <c r="E143" s="654">
        <v>7717.7858860300657</v>
      </c>
      <c r="F143" s="654">
        <v>38588.929430150325</v>
      </c>
      <c r="G143" s="757">
        <v>639.65388301886787</v>
      </c>
      <c r="I143" s="1367"/>
    </row>
    <row customHeight="1" ht="11.25" r="144" spans="1:9" x14ac:dyDescent="0.25">
      <c r="A144" s="279" t="s">
        <v>518</v>
      </c>
      <c r="B144" s="787">
        <v>1.3643826717559244</v>
      </c>
      <c r="C144" s="1051" t="s">
        <v>1232</v>
      </c>
      <c r="D144" s="787">
        <v>5.4138391894292166</v>
      </c>
      <c r="E144" s="654">
        <v>1.3643826717559244</v>
      </c>
      <c r="F144" s="654">
        <v>6.8219133587796223</v>
      </c>
      <c r="G144" s="757">
        <v>2160.2214339622642</v>
      </c>
      <c r="I144" s="1367"/>
    </row>
    <row customHeight="1" ht="11.25" r="145" spans="1:9" x14ac:dyDescent="0.25">
      <c r="A145" s="279" t="s">
        <v>519</v>
      </c>
      <c r="B145" s="787">
        <v>4.0593810805902883</v>
      </c>
      <c r="C145" s="1051" t="s">
        <v>1232</v>
      </c>
      <c r="D145" s="787">
        <v>6.5215628272041677</v>
      </c>
      <c r="E145" s="654">
        <v>4.0593810805902883</v>
      </c>
      <c r="F145" s="654">
        <v>20.296905402951442</v>
      </c>
      <c r="G145" s="757">
        <v>691.10178616352209</v>
      </c>
      <c r="I145" s="1367"/>
    </row>
    <row customHeight="1" ht="11.25" r="146" spans="1:9" x14ac:dyDescent="0.25">
      <c r="A146" s="279" t="s">
        <v>520</v>
      </c>
      <c r="B146" s="787">
        <v>16412.68897474973</v>
      </c>
      <c r="C146" s="1051" t="s">
        <v>1232</v>
      </c>
      <c r="D146" s="787" t="s">
        <v>1014</v>
      </c>
      <c r="E146" s="654">
        <v>16412.68897474973</v>
      </c>
      <c r="F146" s="654">
        <v>82063.444873748653</v>
      </c>
      <c r="G146" s="757" t="s">
        <v>564</v>
      </c>
      <c r="I146" s="1367"/>
    </row>
    <row customHeight="1" ht="11.25" r="147" spans="1:9" x14ac:dyDescent="0.25">
      <c r="A147" s="279" t="s">
        <v>521</v>
      </c>
      <c r="B147" s="787">
        <v>164.13254264916668</v>
      </c>
      <c r="C147" s="1051" t="s">
        <v>1232</v>
      </c>
      <c r="D147" s="787">
        <v>208.88785312845852</v>
      </c>
      <c r="E147" s="654">
        <v>164.13254264916668</v>
      </c>
      <c r="F147" s="654">
        <v>820.6627132458334</v>
      </c>
      <c r="G147" s="757" t="s">
        <v>564</v>
      </c>
      <c r="I147" s="1367"/>
    </row>
    <row customHeight="1" ht="11.25" r="148" spans="1:9" x14ac:dyDescent="0.25">
      <c r="A148" s="305" t="s">
        <v>126</v>
      </c>
      <c r="B148" s="787">
        <v>1641.3254264916668</v>
      </c>
      <c r="C148" s="1051" t="s">
        <v>1232</v>
      </c>
      <c r="D148" s="787" t="s">
        <v>1014</v>
      </c>
      <c r="E148" s="654">
        <v>1641.3254264916668</v>
      </c>
      <c r="F148" s="654">
        <v>8206.627132458334</v>
      </c>
      <c r="G148" s="757" t="s">
        <v>564</v>
      </c>
      <c r="I148" s="1367"/>
    </row>
    <row customHeight="1" ht="11.25" r="149" spans="1:9" x14ac:dyDescent="0.25">
      <c r="A149" s="279" t="s">
        <v>127</v>
      </c>
      <c r="B149" s="787">
        <v>1313.0603411933334</v>
      </c>
      <c r="C149" s="1051" t="s">
        <v>1232</v>
      </c>
      <c r="D149" s="787" t="s">
        <v>1014</v>
      </c>
      <c r="E149" s="654">
        <v>1313.0603411933334</v>
      </c>
      <c r="F149" s="654">
        <v>6565.3017059666672</v>
      </c>
      <c r="G149" s="757" t="s">
        <v>564</v>
      </c>
      <c r="I149" s="1367"/>
    </row>
    <row customHeight="1" ht="11.25" r="150" spans="1:9" x14ac:dyDescent="0.25">
      <c r="A150" s="279" t="s">
        <v>128</v>
      </c>
      <c r="B150" s="787">
        <v>2.230024076647023E-2</v>
      </c>
      <c r="C150" s="1051" t="s">
        <v>1445</v>
      </c>
      <c r="D150" s="787">
        <v>2.230024076647023E-2</v>
      </c>
      <c r="E150" s="654">
        <v>4.4840438237432245</v>
      </c>
      <c r="F150" s="654">
        <v>22.420219118716123</v>
      </c>
      <c r="G150" s="757">
        <v>1395.5380503144659</v>
      </c>
      <c r="I150" s="1367"/>
    </row>
    <row customHeight="1" ht="11.25" r="151" spans="1:9" x14ac:dyDescent="0.25">
      <c r="A151" s="279" t="s">
        <v>129</v>
      </c>
      <c r="B151" s="787">
        <v>0.66711140885094911</v>
      </c>
      <c r="C151" s="1051" t="s">
        <v>1232</v>
      </c>
      <c r="D151" s="787" t="s">
        <v>1014</v>
      </c>
      <c r="E151" s="654">
        <v>0.66711140885094911</v>
      </c>
      <c r="F151" s="654">
        <v>3.3355570442547453</v>
      </c>
      <c r="G151" s="757">
        <v>311.17425056603776</v>
      </c>
      <c r="I151" s="1367"/>
    </row>
    <row customHeight="1" ht="11.25" r="152" spans="1:9" x14ac:dyDescent="0.25">
      <c r="A152" s="279" t="s">
        <v>643</v>
      </c>
      <c r="B152" s="787">
        <v>424.72727272727275</v>
      </c>
      <c r="C152" s="1051" t="s">
        <v>1445</v>
      </c>
      <c r="D152" s="787">
        <v>424.72727272727275</v>
      </c>
      <c r="E152" s="654">
        <v>1751.9999999999998</v>
      </c>
      <c r="F152" s="654">
        <v>8759.9999999999982</v>
      </c>
      <c r="G152" s="757" t="s">
        <v>564</v>
      </c>
      <c r="I152" s="1367"/>
    </row>
    <row customHeight="1" ht="11.25" r="153" spans="1:9" x14ac:dyDescent="0.25">
      <c r="A153" s="305" t="s">
        <v>999</v>
      </c>
      <c r="B153" s="787">
        <v>6486.3928288336438</v>
      </c>
      <c r="C153" s="1051" t="s">
        <v>1232</v>
      </c>
      <c r="D153" s="787" t="s">
        <v>1014</v>
      </c>
      <c r="E153" s="654">
        <v>6486.3928288336438</v>
      </c>
      <c r="F153" s="654">
        <v>32431.964144168218</v>
      </c>
      <c r="G153" s="757" t="s">
        <v>564</v>
      </c>
      <c r="I153" s="1367"/>
    </row>
    <row customHeight="1" ht="11.25" r="154" spans="1:9" x14ac:dyDescent="0.25">
      <c r="A154" s="305" t="s">
        <v>644</v>
      </c>
      <c r="B154" s="787">
        <v>465.9182309914487</v>
      </c>
      <c r="C154" s="1051" t="s">
        <v>1232</v>
      </c>
      <c r="D154" s="787" t="s">
        <v>1014</v>
      </c>
      <c r="E154" s="654">
        <v>465.9182309914487</v>
      </c>
      <c r="F154" s="654">
        <v>2329.5911549572434</v>
      </c>
      <c r="G154" s="757" t="s">
        <v>564</v>
      </c>
      <c r="I154" s="1367"/>
    </row>
    <row customHeight="1" ht="11.25" r="155" spans="1:9" x14ac:dyDescent="0.25">
      <c r="A155" s="305" t="s">
        <v>646</v>
      </c>
      <c r="B155" s="787">
        <v>96.010040658655186</v>
      </c>
      <c r="C155" s="1051" t="s">
        <v>1445</v>
      </c>
      <c r="D155" s="787">
        <v>96.010040658655186</v>
      </c>
      <c r="E155" s="654">
        <v>102.86790070570198</v>
      </c>
      <c r="F155" s="654">
        <v>514.33950352850991</v>
      </c>
      <c r="G155" s="757" t="s">
        <v>564</v>
      </c>
      <c r="I155" s="1367"/>
    </row>
    <row customHeight="1" ht="11.25" r="156" spans="1:9" x14ac:dyDescent="0.25">
      <c r="A156" s="279" t="s">
        <v>522</v>
      </c>
      <c r="B156" s="787">
        <v>664.27939503728351</v>
      </c>
      <c r="C156" s="1051" t="s">
        <v>1466</v>
      </c>
      <c r="D156" s="787" t="s">
        <v>1014</v>
      </c>
      <c r="E156" s="654">
        <v>1156.6601941747574</v>
      </c>
      <c r="F156" s="654">
        <v>5783.3009708737873</v>
      </c>
      <c r="G156" s="757" t="s">
        <v>564</v>
      </c>
      <c r="I156" s="1367"/>
    </row>
    <row customHeight="1" ht="11.25" r="157" spans="1:9" x14ac:dyDescent="0.25">
      <c r="A157" s="279" t="s">
        <v>523</v>
      </c>
      <c r="B157" s="787">
        <v>1.7625454635260229</v>
      </c>
      <c r="C157" s="1051" t="s">
        <v>1445</v>
      </c>
      <c r="D157" s="787">
        <v>1.7625454635260229</v>
      </c>
      <c r="E157" s="654">
        <v>80.164415447172502</v>
      </c>
      <c r="F157" s="654">
        <v>400.82207723586248</v>
      </c>
      <c r="G157" s="757">
        <v>3859.8471446540889</v>
      </c>
      <c r="I157" s="1367"/>
    </row>
    <row customHeight="1" ht="11.25" r="158" spans="1:9" x14ac:dyDescent="0.25">
      <c r="A158" s="279" t="s">
        <v>524</v>
      </c>
      <c r="B158" s="787">
        <v>259.54240000000004</v>
      </c>
      <c r="C158" s="1051" t="s">
        <v>1465</v>
      </c>
      <c r="D158" s="787" t="s">
        <v>1014</v>
      </c>
      <c r="E158" s="654">
        <v>538.74691970511594</v>
      </c>
      <c r="F158" s="654">
        <v>2693.7345985255797</v>
      </c>
      <c r="G158" s="757">
        <v>259.54240000000004</v>
      </c>
      <c r="I158" s="1367"/>
    </row>
    <row customHeight="1" ht="11.25" r="159" spans="1:9" thickBot="1" x14ac:dyDescent="0.3">
      <c r="A159" s="281" t="s">
        <v>525</v>
      </c>
      <c r="B159" s="961">
        <v>70080</v>
      </c>
      <c r="C159" s="1060" t="s">
        <v>1232</v>
      </c>
      <c r="D159" s="961" t="s">
        <v>1014</v>
      </c>
      <c r="E159" s="1035">
        <v>70080</v>
      </c>
      <c r="F159" s="1035">
        <v>350400</v>
      </c>
      <c r="G159" s="762" t="s">
        <v>564</v>
      </c>
      <c r="I159" s="1367"/>
    </row>
    <row ht="13.8" r="160" spans="1:9" thickTop="1" x14ac:dyDescent="0.25">
      <c r="A160" s="290" t="s">
        <v>1234</v>
      </c>
      <c r="B160" s="913"/>
      <c r="C160" s="1378"/>
      <c r="D160" s="606"/>
      <c r="E160" s="606"/>
      <c r="F160" s="882"/>
      <c r="G160" s="607"/>
    </row>
    <row r="161" spans="1:8" x14ac:dyDescent="0.25">
      <c r="A161" s="66" t="s">
        <v>529</v>
      </c>
      <c r="B161" s="604"/>
      <c r="C161" s="1072"/>
      <c r="D161" s="606"/>
      <c r="E161" s="606"/>
      <c r="F161" s="277"/>
      <c r="G161" s="607"/>
    </row>
    <row customHeight="1" ht="36" r="162" spans="1:8" x14ac:dyDescent="0.25">
      <c r="A162" s="1624" t="s">
        <v>1471</v>
      </c>
      <c r="B162" s="1625"/>
      <c r="C162" s="1625"/>
      <c r="D162" s="1625"/>
      <c r="E162" s="1625"/>
      <c r="F162" s="1625"/>
      <c r="G162" s="1625"/>
      <c r="H162" s="648"/>
    </row>
    <row customHeight="1" ht="27" r="163" spans="1:8" x14ac:dyDescent="0.25">
      <c r="A163" s="1699" t="s">
        <v>1163</v>
      </c>
      <c r="B163" s="1628"/>
      <c r="C163" s="1628"/>
      <c r="D163" s="1628"/>
      <c r="E163" s="1628"/>
      <c r="F163" s="1628"/>
      <c r="G163" s="1628"/>
      <c r="H163" s="648"/>
    </row>
    <row customHeight="1" ht="25.5" r="164" spans="1:8" x14ac:dyDescent="0.25">
      <c r="A164" s="1699" t="s">
        <v>1098</v>
      </c>
      <c r="B164" s="1628"/>
      <c r="C164" s="1628"/>
      <c r="D164" s="1628"/>
      <c r="E164" s="1628"/>
      <c r="F164" s="1628"/>
      <c r="G164" s="1629"/>
      <c r="H164" s="360"/>
    </row>
    <row customHeight="1" ht="14.25" r="165" spans="1:8" x14ac:dyDescent="0.25">
      <c r="A165" s="1699" t="s">
        <v>1100</v>
      </c>
      <c r="B165" s="1628"/>
      <c r="C165" s="1628"/>
      <c r="D165" s="1628"/>
      <c r="E165" s="1628"/>
      <c r="F165" s="1628"/>
      <c r="G165" s="1629"/>
      <c r="H165" s="360"/>
    </row>
    <row r="166" spans="1:8" x14ac:dyDescent="0.25">
      <c r="A166" s="66"/>
      <c r="B166" s="604"/>
      <c r="C166" s="1072"/>
      <c r="D166" s="606"/>
      <c r="E166" s="606"/>
      <c r="F166" s="277"/>
      <c r="G166" s="607"/>
    </row>
    <row r="167" spans="1:8" x14ac:dyDescent="0.25">
      <c r="A167" s="67" t="s">
        <v>586</v>
      </c>
      <c r="B167" s="768"/>
      <c r="C167" s="886"/>
      <c r="D167" s="606"/>
      <c r="E167" s="606"/>
      <c r="F167" s="606"/>
      <c r="G167" s="607"/>
    </row>
    <row customHeight="1" ht="24.75" r="168" spans="1:8" x14ac:dyDescent="0.25">
      <c r="A168" s="1708" t="s">
        <v>1143</v>
      </c>
      <c r="B168" s="1625"/>
      <c r="C168" s="1625"/>
      <c r="D168" s="1625"/>
      <c r="E168" s="1625"/>
      <c r="F168" s="1625"/>
      <c r="G168" s="1626"/>
    </row>
    <row r="169" spans="1:8" x14ac:dyDescent="0.25">
      <c r="A169" s="332" t="s">
        <v>848</v>
      </c>
      <c r="B169" s="768"/>
      <c r="C169" s="886"/>
      <c r="D169" s="606"/>
      <c r="E169" s="606"/>
      <c r="F169" s="606"/>
      <c r="G169" s="607"/>
    </row>
    <row customHeight="1" ht="12.75" r="170" spans="1:8" x14ac:dyDescent="0.25">
      <c r="A170" s="67" t="s">
        <v>1142</v>
      </c>
      <c r="B170" s="768"/>
      <c r="C170" s="886"/>
      <c r="D170" s="606"/>
      <c r="E170" s="606"/>
      <c r="F170" s="606"/>
      <c r="G170" s="607"/>
    </row>
    <row customHeight="1" ht="12.75" r="171" spans="1:8" x14ac:dyDescent="0.25">
      <c r="A171" s="918" t="s">
        <v>1144</v>
      </c>
      <c r="B171" s="919"/>
      <c r="C171" s="919"/>
      <c r="D171" s="919"/>
      <c r="E171" s="919"/>
      <c r="F171" s="919"/>
      <c r="G171" s="563"/>
    </row>
    <row customHeight="1" ht="12.75" r="172" spans="1:8" x14ac:dyDescent="0.25">
      <c r="A172" s="332" t="s">
        <v>33</v>
      </c>
      <c r="B172" s="768"/>
      <c r="C172" s="886"/>
      <c r="D172" s="606"/>
      <c r="E172" s="606"/>
      <c r="F172" s="606"/>
      <c r="G172" s="607"/>
    </row>
    <row ht="13.8" r="173" spans="1:8" thickBot="1" x14ac:dyDescent="0.3">
      <c r="A173" s="920" t="s">
        <v>1119</v>
      </c>
      <c r="B173" s="922"/>
      <c r="C173" s="921"/>
      <c r="D173" s="1253"/>
      <c r="E173" s="1253"/>
      <c r="F173" s="1253"/>
      <c r="G173" s="1254"/>
    </row>
    <row ht="13.8" r="174" spans="1:8" thickTop="1" x14ac:dyDescent="0.25">
      <c r="B174" s="916"/>
      <c r="C174" s="1379"/>
      <c r="D174" s="331"/>
      <c r="E174" s="331"/>
      <c r="F174" s="331"/>
      <c r="G174" s="331"/>
    </row>
  </sheetData>
  <sheetProtection algorithmName="SHA-512" hashValue="jU1z+neokoSkcpETGoCs9aAYJ1acisszLutFAZip6+rDNJ8PAyZ/2B9IWH2I1r0Sl5vi8ESO7ND7wajNfyYDww==" objects="1" saltValue="MgxpBOs84FsQRxS4MycnSw==" scenarios="1" sheet="1" spinCount="100000"/>
  <mergeCells count="5">
    <mergeCell ref="A163:G163"/>
    <mergeCell ref="A164:G164"/>
    <mergeCell ref="A162:G162"/>
    <mergeCell ref="A165:G165"/>
    <mergeCell ref="A168:G168"/>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248"/>
  <sheetViews>
    <sheetView showRuler="0" workbookViewId="0" zoomScaleNormal="100">
      <pane activePane="bottomLeft" topLeftCell="A6" ySplit="1956"/>
      <selection sqref="A1:XFD1048576"/>
      <selection activeCell="A15" pane="bottomLeft" sqref="A15"/>
    </sheetView>
  </sheetViews>
  <sheetFormatPr defaultColWidth="9.109375" defaultRowHeight="13.2" x14ac:dyDescent="0.25"/>
  <cols>
    <col min="1" max="1" customWidth="true" style="297" width="40.6640625" collapsed="false"/>
    <col min="2" max="2" customWidth="true" style="297" width="13.6640625" collapsed="false"/>
    <col min="3" max="3" customWidth="true" style="924" width="25.33203125" collapsed="false"/>
    <col min="4" max="7" customWidth="true" style="297" width="13.6640625" collapsed="false"/>
    <col min="8" max="16384" style="297" width="9.109375" collapsed="false"/>
  </cols>
  <sheetData>
    <row ht="31.2" r="1" spans="1:9" x14ac:dyDescent="0.3">
      <c r="A1" s="545" t="s">
        <v>170</v>
      </c>
      <c r="B1" s="545"/>
      <c r="C1" s="1345"/>
      <c r="D1" s="1346"/>
      <c r="E1" s="1346"/>
      <c r="F1" s="1346"/>
      <c r="G1" s="1346"/>
    </row>
    <row ht="13.8" r="2" spans="1:9" thickBot="1" x14ac:dyDescent="0.3">
      <c r="A2" s="285"/>
      <c r="B2" s="285"/>
      <c r="C2" s="893"/>
      <c r="D2" s="298"/>
      <c r="E2" s="298"/>
      <c r="F2" s="298"/>
      <c r="G2" s="298"/>
    </row>
    <row ht="13.8" r="3" spans="1:9" thickTop="1" x14ac:dyDescent="0.25">
      <c r="A3" s="295"/>
      <c r="B3" s="1380" t="s">
        <v>583</v>
      </c>
      <c r="C3" s="1372"/>
      <c r="D3" s="1381" t="s">
        <v>345</v>
      </c>
      <c r="E3" s="1351" t="s">
        <v>346</v>
      </c>
      <c r="F3" s="1352" t="s">
        <v>346</v>
      </c>
      <c r="G3" s="1373"/>
    </row>
    <row r="4" spans="1:9" x14ac:dyDescent="0.25">
      <c r="A4" s="933"/>
      <c r="B4" s="1382" t="s">
        <v>169</v>
      </c>
      <c r="C4" s="1374"/>
      <c r="D4" s="1383" t="s">
        <v>59</v>
      </c>
      <c r="E4" s="1356" t="s">
        <v>1161</v>
      </c>
      <c r="F4" s="1357" t="s">
        <v>584</v>
      </c>
      <c r="G4" s="1375" t="s">
        <v>585</v>
      </c>
    </row>
    <row ht="13.8" r="5" spans="1:9" thickBot="1" x14ac:dyDescent="0.3">
      <c r="A5" s="1359" t="s">
        <v>953</v>
      </c>
      <c r="B5" s="1384" t="s">
        <v>956</v>
      </c>
      <c r="C5" s="1376" t="s">
        <v>526</v>
      </c>
      <c r="D5" s="1385" t="s">
        <v>956</v>
      </c>
      <c r="E5" s="1363" t="s">
        <v>956</v>
      </c>
      <c r="F5" s="1364" t="s">
        <v>956</v>
      </c>
      <c r="G5" s="1377" t="s">
        <v>956</v>
      </c>
    </row>
    <row customHeight="1" ht="11.25" r="6" spans="1:9" x14ac:dyDescent="0.25">
      <c r="A6" s="309" t="s">
        <v>589</v>
      </c>
      <c r="B6" s="783">
        <v>12983.526092636337</v>
      </c>
      <c r="C6" s="1048" t="s">
        <v>1232</v>
      </c>
      <c r="D6" s="783" t="s">
        <v>1014</v>
      </c>
      <c r="E6" s="1032">
        <v>12983.526092636337</v>
      </c>
      <c r="F6" s="1032">
        <v>64917.630463181689</v>
      </c>
      <c r="G6" s="754" t="s">
        <v>564</v>
      </c>
      <c r="I6" s="925"/>
    </row>
    <row customHeight="1" ht="11.25" r="7" spans="1:9" x14ac:dyDescent="0.25">
      <c r="A7" s="279" t="s">
        <v>590</v>
      </c>
      <c r="B7" s="787">
        <v>4525.4370572983617</v>
      </c>
      <c r="C7" s="1051" t="s">
        <v>1232</v>
      </c>
      <c r="D7" s="787" t="s">
        <v>1014</v>
      </c>
      <c r="E7" s="654">
        <v>4525.4370572983617</v>
      </c>
      <c r="F7" s="654">
        <v>22627.185286491807</v>
      </c>
      <c r="G7" s="757" t="s">
        <v>564</v>
      </c>
      <c r="I7" s="925"/>
    </row>
    <row customHeight="1" ht="11.25" r="8" spans="1:9" x14ac:dyDescent="0.25">
      <c r="A8" s="279" t="s">
        <v>591</v>
      </c>
      <c r="B8" s="787">
        <v>114665.0314465409</v>
      </c>
      <c r="C8" s="1051" t="s">
        <v>1465</v>
      </c>
      <c r="D8" s="787" t="s">
        <v>1014</v>
      </c>
      <c r="E8" s="654">
        <v>257550.61269825982</v>
      </c>
      <c r="F8" s="654">
        <v>1287753.063491299</v>
      </c>
      <c r="G8" s="757">
        <v>114665.0314465409</v>
      </c>
      <c r="I8" s="925"/>
    </row>
    <row customHeight="1" ht="11.25" r="9" spans="1:9" x14ac:dyDescent="0.25">
      <c r="A9" s="279" t="s">
        <v>592</v>
      </c>
      <c r="B9" s="787">
        <v>118.53953368853591</v>
      </c>
      <c r="C9" s="1051" t="s">
        <v>1232</v>
      </c>
      <c r="D9" s="787">
        <v>697.29137463844665</v>
      </c>
      <c r="E9" s="654">
        <v>118.53953368853591</v>
      </c>
      <c r="F9" s="654">
        <v>237.07906737707182</v>
      </c>
      <c r="G9" s="757" t="s">
        <v>564</v>
      </c>
      <c r="I9" s="925"/>
    </row>
    <row customHeight="1" ht="11.25" r="10" spans="1:9" x14ac:dyDescent="0.25">
      <c r="A10" s="279" t="s">
        <v>171</v>
      </c>
      <c r="B10" s="787">
        <v>2979.5918367346935</v>
      </c>
      <c r="C10" s="1051" t="s">
        <v>1232</v>
      </c>
      <c r="D10" s="787" t="s">
        <v>1014</v>
      </c>
      <c r="E10" s="654">
        <v>2979.5918367346935</v>
      </c>
      <c r="F10" s="654">
        <v>14897.959183673467</v>
      </c>
      <c r="G10" s="757" t="s">
        <v>564</v>
      </c>
      <c r="I10" s="925"/>
    </row>
    <row customHeight="1" ht="11.25" r="11" spans="1:9" x14ac:dyDescent="0.25">
      <c r="A11" s="305" t="s">
        <v>172</v>
      </c>
      <c r="B11" s="787">
        <v>980.24405391342293</v>
      </c>
      <c r="C11" s="1051" t="s">
        <v>1232</v>
      </c>
      <c r="D11" s="787" t="s">
        <v>1014</v>
      </c>
      <c r="E11" s="654">
        <v>980.24405391342293</v>
      </c>
      <c r="F11" s="654">
        <v>4901.2202695671149</v>
      </c>
      <c r="G11" s="757" t="s">
        <v>564</v>
      </c>
      <c r="I11" s="925"/>
    </row>
    <row customHeight="1" ht="11.25" r="12" spans="1:9" x14ac:dyDescent="0.25">
      <c r="A12" s="305" t="s">
        <v>103</v>
      </c>
      <c r="B12" s="787">
        <v>965.44085434903002</v>
      </c>
      <c r="C12" s="1051" t="s">
        <v>1232</v>
      </c>
      <c r="D12" s="787" t="s">
        <v>1014</v>
      </c>
      <c r="E12" s="654">
        <v>965.44085434903002</v>
      </c>
      <c r="F12" s="654">
        <v>4827.2042717451504</v>
      </c>
      <c r="G12" s="757" t="s">
        <v>564</v>
      </c>
      <c r="I12" s="925"/>
    </row>
    <row customHeight="1" ht="11.25" r="13" spans="1:9" x14ac:dyDescent="0.25">
      <c r="A13" s="279" t="s">
        <v>593</v>
      </c>
      <c r="B13" s="787">
        <v>81056.46081498389</v>
      </c>
      <c r="C13" s="1051" t="s">
        <v>1232</v>
      </c>
      <c r="D13" s="787" t="s">
        <v>1014</v>
      </c>
      <c r="E13" s="654">
        <v>81056.46081498389</v>
      </c>
      <c r="F13" s="654">
        <v>405282.30407491943</v>
      </c>
      <c r="G13" s="757" t="s">
        <v>564</v>
      </c>
      <c r="I13" s="925"/>
    </row>
    <row customHeight="1" ht="11.25" r="14" spans="1:9" x14ac:dyDescent="0.25">
      <c r="A14" s="279" t="s">
        <v>594</v>
      </c>
      <c r="B14" s="787">
        <v>202.25108225108224</v>
      </c>
      <c r="C14" s="1051" t="s">
        <v>1232</v>
      </c>
      <c r="D14" s="787" t="s">
        <v>1014</v>
      </c>
      <c r="E14" s="654">
        <v>202.25108225108224</v>
      </c>
      <c r="F14" s="654">
        <v>1011.2554112554112</v>
      </c>
      <c r="G14" s="757" t="s">
        <v>564</v>
      </c>
      <c r="I14" s="925"/>
    </row>
    <row customHeight="1" ht="11.25" r="15" spans="1:9" x14ac:dyDescent="0.25">
      <c r="A15" s="279" t="s">
        <v>731</v>
      </c>
      <c r="B15" s="787">
        <v>127.77574740465647</v>
      </c>
      <c r="C15" s="1051" t="s">
        <v>1445</v>
      </c>
      <c r="D15" s="787">
        <v>127.77574740465647</v>
      </c>
      <c r="E15" s="654">
        <v>332.57449952824817</v>
      </c>
      <c r="F15" s="654">
        <v>332.57449952824817</v>
      </c>
      <c r="G15" s="757" t="s">
        <v>564</v>
      </c>
      <c r="I15" s="925"/>
    </row>
    <row customHeight="1" ht="11.25" r="16" spans="1:9" x14ac:dyDescent="0.25">
      <c r="A16" s="279" t="s">
        <v>104</v>
      </c>
      <c r="B16" s="787">
        <v>719.70817312432223</v>
      </c>
      <c r="C16" s="1051" t="s">
        <v>1445</v>
      </c>
      <c r="D16" s="787">
        <v>719.70817312432223</v>
      </c>
      <c r="E16" s="654">
        <v>11587.30158730159</v>
      </c>
      <c r="F16" s="654">
        <v>57936.507936507951</v>
      </c>
      <c r="G16" s="757" t="s">
        <v>564</v>
      </c>
      <c r="I16" s="925"/>
    </row>
    <row customHeight="1" ht="11.25" r="17" spans="1:9" x14ac:dyDescent="0.25">
      <c r="A17" s="279" t="s">
        <v>732</v>
      </c>
      <c r="B17" s="787">
        <v>4312.9987622831441</v>
      </c>
      <c r="C17" s="1051" t="s">
        <v>1232</v>
      </c>
      <c r="D17" s="787" t="s">
        <v>1014</v>
      </c>
      <c r="E17" s="654">
        <v>4312.9987622831441</v>
      </c>
      <c r="F17" s="654">
        <v>21564.993811415719</v>
      </c>
      <c r="G17" s="757" t="s">
        <v>564</v>
      </c>
      <c r="I17" s="925"/>
    </row>
    <row customHeight="1" ht="11.25" r="18" spans="1:9" x14ac:dyDescent="0.25">
      <c r="A18" s="279" t="s">
        <v>1245</v>
      </c>
      <c r="B18" s="787">
        <v>16553.287981859412</v>
      </c>
      <c r="C18" s="1051" t="s">
        <v>1232</v>
      </c>
      <c r="D18" s="787" t="s">
        <v>1014</v>
      </c>
      <c r="E18" s="654">
        <v>16553.287981859412</v>
      </c>
      <c r="F18" s="654">
        <v>82766.439909297056</v>
      </c>
      <c r="G18" s="757" t="s">
        <v>564</v>
      </c>
      <c r="I18" s="925"/>
    </row>
    <row customHeight="1" ht="11.25" r="19" spans="1:9" x14ac:dyDescent="0.25">
      <c r="A19" s="279" t="s">
        <v>733</v>
      </c>
      <c r="B19" s="787">
        <v>30.026410392735553</v>
      </c>
      <c r="C19" s="1051" t="s">
        <v>1445</v>
      </c>
      <c r="D19" s="787">
        <v>30.026410392735553</v>
      </c>
      <c r="E19" s="654">
        <v>139.94187489710359</v>
      </c>
      <c r="F19" s="654">
        <v>699.70937448551797</v>
      </c>
      <c r="G19" s="757">
        <v>1867.9381761006287</v>
      </c>
      <c r="I19" s="925"/>
    </row>
    <row customHeight="1" ht="11.25" r="20" spans="1:9" x14ac:dyDescent="0.25">
      <c r="A20" s="279" t="s">
        <v>734</v>
      </c>
      <c r="B20" s="787">
        <v>202.99019173312107</v>
      </c>
      <c r="C20" s="1051" t="s">
        <v>1445</v>
      </c>
      <c r="D20" s="787">
        <v>202.99019173312107</v>
      </c>
      <c r="E20" s="654" t="s">
        <v>1014</v>
      </c>
      <c r="F20" s="654" t="s">
        <v>1014</v>
      </c>
      <c r="G20" s="757" t="s">
        <v>564</v>
      </c>
      <c r="I20" s="925"/>
    </row>
    <row customHeight="1" ht="11.25" r="21" spans="1:9" x14ac:dyDescent="0.25">
      <c r="A21" s="279" t="s">
        <v>735</v>
      </c>
      <c r="B21" s="787">
        <v>20.445020464080706</v>
      </c>
      <c r="C21" s="1051" t="s">
        <v>1445</v>
      </c>
      <c r="D21" s="787">
        <v>20.445020464080706</v>
      </c>
      <c r="E21" s="654" t="s">
        <v>1014</v>
      </c>
      <c r="F21" s="654" t="s">
        <v>1014</v>
      </c>
      <c r="G21" s="757" t="s">
        <v>564</v>
      </c>
      <c r="I21" s="925"/>
    </row>
    <row customHeight="1" ht="11.25" r="22" spans="1:9" x14ac:dyDescent="0.25">
      <c r="A22" s="279" t="s">
        <v>736</v>
      </c>
      <c r="B22" s="787">
        <v>204.45020464080704</v>
      </c>
      <c r="C22" s="1051" t="s">
        <v>1445</v>
      </c>
      <c r="D22" s="787">
        <v>204.45020464080704</v>
      </c>
      <c r="E22" s="654" t="s">
        <v>1014</v>
      </c>
      <c r="F22" s="654" t="s">
        <v>1014</v>
      </c>
      <c r="G22" s="757" t="s">
        <v>564</v>
      </c>
      <c r="I22" s="925"/>
    </row>
    <row customHeight="1" ht="11.25" r="23" spans="1:9" x14ac:dyDescent="0.25">
      <c r="A23" s="279" t="s">
        <v>737</v>
      </c>
      <c r="B23" s="787">
        <v>11999.794524066368</v>
      </c>
      <c r="C23" s="1051" t="s">
        <v>1232</v>
      </c>
      <c r="D23" s="787" t="s">
        <v>1014</v>
      </c>
      <c r="E23" s="654">
        <v>11999.794524066368</v>
      </c>
      <c r="F23" s="654">
        <v>59998.972620331842</v>
      </c>
      <c r="G23" s="757" t="s">
        <v>564</v>
      </c>
      <c r="I23" s="925"/>
    </row>
    <row customHeight="1" ht="11.25" r="24" spans="1:9" x14ac:dyDescent="0.25">
      <c r="A24" s="279" t="s">
        <v>738</v>
      </c>
      <c r="B24" s="787">
        <v>1956.5966604290022</v>
      </c>
      <c r="C24" s="1051" t="s">
        <v>1445</v>
      </c>
      <c r="D24" s="787">
        <v>1956.5966604290022</v>
      </c>
      <c r="E24" s="654" t="s">
        <v>1014</v>
      </c>
      <c r="F24" s="654" t="s">
        <v>1014</v>
      </c>
      <c r="G24" s="757" t="s">
        <v>564</v>
      </c>
      <c r="I24" s="925"/>
    </row>
    <row customHeight="1" ht="11.25" r="25" spans="1:9" x14ac:dyDescent="0.25">
      <c r="A25" s="279" t="s">
        <v>136</v>
      </c>
      <c r="B25" s="787">
        <v>152.95002061255673</v>
      </c>
      <c r="C25" s="1051" t="s">
        <v>1232</v>
      </c>
      <c r="D25" s="787">
        <v>1877.142857142858</v>
      </c>
      <c r="E25" s="654">
        <v>152.95002061255673</v>
      </c>
      <c r="F25" s="654">
        <v>764.75010306278364</v>
      </c>
      <c r="G25" s="757" t="s">
        <v>564</v>
      </c>
      <c r="I25" s="925"/>
    </row>
    <row customHeight="1" ht="11.25" r="26" spans="1:9" x14ac:dyDescent="0.25">
      <c r="A26" s="279" t="s">
        <v>243</v>
      </c>
      <c r="B26" s="787">
        <v>62.344096307274263</v>
      </c>
      <c r="C26" s="1051" t="s">
        <v>1232</v>
      </c>
      <c r="D26" s="787">
        <v>1745.1542613910208</v>
      </c>
      <c r="E26" s="654">
        <v>62.344096307274263</v>
      </c>
      <c r="F26" s="654">
        <v>311.72048153637132</v>
      </c>
      <c r="G26" s="757" t="s">
        <v>564</v>
      </c>
      <c r="I26" s="925"/>
    </row>
    <row customHeight="1" ht="11.25" r="27" spans="1:9" x14ac:dyDescent="0.25">
      <c r="A27" s="279" t="s">
        <v>137</v>
      </c>
      <c r="B27" s="787">
        <v>6.4669903878373427</v>
      </c>
      <c r="C27" s="1051" t="s">
        <v>1445</v>
      </c>
      <c r="D27" s="787">
        <v>6.4669903878373427</v>
      </c>
      <c r="E27" s="654" t="s">
        <v>1014</v>
      </c>
      <c r="F27" s="654" t="s">
        <v>1014</v>
      </c>
      <c r="G27" s="757">
        <v>5046.3512704402519</v>
      </c>
      <c r="I27" s="925"/>
    </row>
    <row customHeight="1" ht="11.25" r="28" spans="1:9" x14ac:dyDescent="0.25">
      <c r="A28" s="789" t="s">
        <v>1177</v>
      </c>
      <c r="B28" s="787">
        <v>101.17005391629435</v>
      </c>
      <c r="C28" s="1051" t="s">
        <v>1445</v>
      </c>
      <c r="D28" s="787">
        <v>101.17005391629435</v>
      </c>
      <c r="E28" s="654">
        <v>3294.1447779336977</v>
      </c>
      <c r="F28" s="654">
        <v>16470.723889668487</v>
      </c>
      <c r="G28" s="757">
        <v>793.69004465408796</v>
      </c>
      <c r="I28" s="925"/>
    </row>
    <row customHeight="1" ht="11.25" r="29" spans="1:9" x14ac:dyDescent="0.25">
      <c r="A29" s="279" t="s">
        <v>138</v>
      </c>
      <c r="B29" s="787">
        <v>6621.3151927437648</v>
      </c>
      <c r="C29" s="1051" t="s">
        <v>1232</v>
      </c>
      <c r="D29" s="787">
        <v>11749.767508405466</v>
      </c>
      <c r="E29" s="654">
        <v>6621.3151927437648</v>
      </c>
      <c r="F29" s="654">
        <v>33106.575963718824</v>
      </c>
      <c r="G29" s="757" t="s">
        <v>564</v>
      </c>
      <c r="I29" s="925"/>
    </row>
    <row customHeight="1" ht="11.25" r="30" spans="1:9" x14ac:dyDescent="0.25">
      <c r="A30" s="279" t="s">
        <v>139</v>
      </c>
      <c r="B30" s="787">
        <v>64775.598233542158</v>
      </c>
      <c r="C30" s="1051" t="s">
        <v>1232</v>
      </c>
      <c r="D30" s="787" t="s">
        <v>1014</v>
      </c>
      <c r="E30" s="654">
        <v>64775.598233542158</v>
      </c>
      <c r="F30" s="654">
        <v>323877.9911677108</v>
      </c>
      <c r="G30" s="757" t="s">
        <v>564</v>
      </c>
      <c r="I30" s="925"/>
    </row>
    <row customHeight="1" ht="11.25" r="31" spans="1:9" x14ac:dyDescent="0.25">
      <c r="A31" s="279" t="s">
        <v>140</v>
      </c>
      <c r="B31" s="787">
        <v>7.4368298228420695</v>
      </c>
      <c r="C31" s="1051" t="s">
        <v>1445</v>
      </c>
      <c r="D31" s="787">
        <v>7.4368298228420695</v>
      </c>
      <c r="E31" s="654">
        <v>429.39744789960912</v>
      </c>
      <c r="F31" s="654">
        <v>2146.9872394980457</v>
      </c>
      <c r="G31" s="757">
        <v>932.0059079245284</v>
      </c>
      <c r="I31" s="925"/>
    </row>
    <row customHeight="1" ht="11.25" r="32" spans="1:9" x14ac:dyDescent="0.25">
      <c r="A32" s="279" t="s">
        <v>141</v>
      </c>
      <c r="B32" s="787">
        <v>5181.4017416238985</v>
      </c>
      <c r="C32" s="1051" t="s">
        <v>1445</v>
      </c>
      <c r="D32" s="787">
        <v>5181.4017416238985</v>
      </c>
      <c r="E32" s="654">
        <v>10112.554112554113</v>
      </c>
      <c r="F32" s="654">
        <v>50562.770562770565</v>
      </c>
      <c r="G32" s="757" t="s">
        <v>564</v>
      </c>
      <c r="I32" s="925"/>
    </row>
    <row customHeight="1" ht="11.25" r="33" spans="1:9" x14ac:dyDescent="0.25">
      <c r="A33" s="279" t="s">
        <v>142</v>
      </c>
      <c r="B33" s="787">
        <v>9.7673793629330916</v>
      </c>
      <c r="C33" s="1051" t="s">
        <v>1232</v>
      </c>
      <c r="D33" s="787" t="s">
        <v>1014</v>
      </c>
      <c r="E33" s="654">
        <v>9.7673793629330916</v>
      </c>
      <c r="F33" s="654">
        <v>48.836896814665458</v>
      </c>
      <c r="G33" s="757">
        <v>3588.9092830188679</v>
      </c>
      <c r="I33" s="925"/>
    </row>
    <row customHeight="1" ht="11.25" r="34" spans="1:9" x14ac:dyDescent="0.25">
      <c r="A34" s="279" t="s">
        <v>143</v>
      </c>
      <c r="B34" s="787">
        <v>74.110908798649405</v>
      </c>
      <c r="C34" s="1051" t="s">
        <v>1232</v>
      </c>
      <c r="D34" s="787">
        <v>2502.8571428571431</v>
      </c>
      <c r="E34" s="654">
        <v>74.110908798649405</v>
      </c>
      <c r="F34" s="654">
        <v>370.55454399324702</v>
      </c>
      <c r="G34" s="757" t="s">
        <v>564</v>
      </c>
      <c r="I34" s="925"/>
    </row>
    <row customHeight="1" ht="11.25" r="35" spans="1:9" x14ac:dyDescent="0.25">
      <c r="A35" s="279" t="s">
        <v>144</v>
      </c>
      <c r="B35" s="787">
        <v>16.932212000674095</v>
      </c>
      <c r="C35" s="1051" t="s">
        <v>1445</v>
      </c>
      <c r="D35" s="787">
        <v>16.932212000674095</v>
      </c>
      <c r="E35" s="654">
        <v>192.85345340631071</v>
      </c>
      <c r="F35" s="654">
        <v>964.2672670315535</v>
      </c>
      <c r="G35" s="757">
        <v>453.26214201257858</v>
      </c>
      <c r="I35" s="925"/>
    </row>
    <row customHeight="1" ht="11.25" r="36" spans="1:9" x14ac:dyDescent="0.25">
      <c r="A36" s="279" t="s">
        <v>655</v>
      </c>
      <c r="B36" s="787">
        <v>558.51745384046285</v>
      </c>
      <c r="C36" s="1051" t="s">
        <v>1445</v>
      </c>
      <c r="D36" s="787">
        <v>558.51745384046285</v>
      </c>
      <c r="E36" s="654">
        <v>892.16085263219111</v>
      </c>
      <c r="F36" s="654">
        <v>892.16085263219111</v>
      </c>
      <c r="G36" s="757" t="s">
        <v>564</v>
      </c>
      <c r="I36" s="925"/>
    </row>
    <row customHeight="1" ht="11.25" r="37" spans="1:9" x14ac:dyDescent="0.25">
      <c r="A37" s="279" t="s">
        <v>145</v>
      </c>
      <c r="B37" s="787">
        <v>827.66439909297083</v>
      </c>
      <c r="C37" s="1051" t="s">
        <v>1445</v>
      </c>
      <c r="D37" s="787">
        <v>827.66439909297083</v>
      </c>
      <c r="E37" s="654">
        <v>1324.263038548753</v>
      </c>
      <c r="F37" s="654">
        <v>6621.3151927437648</v>
      </c>
      <c r="G37" s="757" t="s">
        <v>564</v>
      </c>
      <c r="I37" s="925"/>
    </row>
    <row customHeight="1" ht="11.25" r="38" spans="1:9" x14ac:dyDescent="0.25">
      <c r="A38" s="279" t="s">
        <v>146</v>
      </c>
      <c r="B38" s="787">
        <v>431.46783591119708</v>
      </c>
      <c r="C38" s="1051" t="s">
        <v>1232</v>
      </c>
      <c r="D38" s="787" t="s">
        <v>1014</v>
      </c>
      <c r="E38" s="654">
        <v>431.46783591119708</v>
      </c>
      <c r="F38" s="654">
        <v>2157.3391795559855</v>
      </c>
      <c r="G38" s="757">
        <v>760.94901132075483</v>
      </c>
      <c r="I38" s="925"/>
    </row>
    <row customHeight="1" ht="11.25" r="39" spans="1:9" x14ac:dyDescent="0.25">
      <c r="A39" s="279" t="s">
        <v>829</v>
      </c>
      <c r="B39" s="787">
        <v>2117.4658377358492</v>
      </c>
      <c r="C39" s="1051" t="s">
        <v>1465</v>
      </c>
      <c r="D39" s="787" t="s">
        <v>1014</v>
      </c>
      <c r="E39" s="654">
        <v>18697.976572457454</v>
      </c>
      <c r="F39" s="654">
        <v>93489.882862287268</v>
      </c>
      <c r="G39" s="757">
        <v>2117.4658377358492</v>
      </c>
      <c r="I39" s="925"/>
    </row>
    <row customHeight="1" ht="11.25" r="40" spans="1:9" x14ac:dyDescent="0.25">
      <c r="A40" s="307" t="s">
        <v>147</v>
      </c>
      <c r="B40" s="787">
        <v>7.9897515619547788</v>
      </c>
      <c r="C40" s="1051" t="s">
        <v>1445</v>
      </c>
      <c r="D40" s="787">
        <v>7.9897515619547788</v>
      </c>
      <c r="E40" s="654">
        <v>339.33060968720616</v>
      </c>
      <c r="F40" s="654">
        <v>1696.6530484360308</v>
      </c>
      <c r="G40" s="757">
        <v>2538.5640000000003</v>
      </c>
      <c r="I40" s="925"/>
    </row>
    <row customHeight="1" ht="11.25" r="41" spans="1:9" x14ac:dyDescent="0.25">
      <c r="A41" s="279" t="s">
        <v>830</v>
      </c>
      <c r="B41" s="787">
        <v>152.09812095779066</v>
      </c>
      <c r="C41" s="1051" t="s">
        <v>1232</v>
      </c>
      <c r="D41" s="787" t="s">
        <v>1014</v>
      </c>
      <c r="E41" s="654">
        <v>152.09812095779066</v>
      </c>
      <c r="F41" s="654">
        <v>760.49060478895331</v>
      </c>
      <c r="G41" s="757">
        <v>1316.5454188679244</v>
      </c>
      <c r="I41" s="925"/>
    </row>
    <row customHeight="1" ht="11.25" r="42" spans="1:9" x14ac:dyDescent="0.25">
      <c r="A42" s="279" t="s">
        <v>148</v>
      </c>
      <c r="B42" s="787">
        <v>1524.2374923779437</v>
      </c>
      <c r="C42" s="1051" t="s">
        <v>1232</v>
      </c>
      <c r="D42" s="787" t="s">
        <v>1014</v>
      </c>
      <c r="E42" s="654">
        <v>1524.2374923779437</v>
      </c>
      <c r="F42" s="654">
        <v>7621.1874618897182</v>
      </c>
      <c r="G42" s="757">
        <v>27437.384023899369</v>
      </c>
      <c r="I42" s="925"/>
    </row>
    <row customHeight="1" ht="11.25" r="43" spans="1:9" x14ac:dyDescent="0.25">
      <c r="A43" s="279" t="s">
        <v>653</v>
      </c>
      <c r="B43" s="787"/>
      <c r="C43" s="1368" t="s">
        <v>58</v>
      </c>
      <c r="D43" s="787"/>
      <c r="E43" s="654"/>
      <c r="F43" s="654"/>
      <c r="G43" s="757"/>
      <c r="I43" s="925"/>
    </row>
    <row customHeight="1" ht="11.25" r="44" spans="1:9" x14ac:dyDescent="0.25">
      <c r="A44" s="279" t="s">
        <v>827</v>
      </c>
      <c r="B44" s="787">
        <v>758441.55844155862</v>
      </c>
      <c r="C44" s="1051" t="s">
        <v>1232</v>
      </c>
      <c r="D44" s="787" t="s">
        <v>1014</v>
      </c>
      <c r="E44" s="654">
        <v>758441.55844155862</v>
      </c>
      <c r="F44" s="654">
        <v>3792207.7922077933</v>
      </c>
      <c r="G44" s="757" t="s">
        <v>564</v>
      </c>
      <c r="I44" s="925"/>
    </row>
    <row customHeight="1" ht="11.25" r="45" spans="1:9" x14ac:dyDescent="0.25">
      <c r="A45" s="279" t="s">
        <v>828</v>
      </c>
      <c r="B45" s="787">
        <v>484.89321463167136</v>
      </c>
      <c r="C45" s="1051" t="s">
        <v>1445</v>
      </c>
      <c r="D45" s="787">
        <v>484.89321463167136</v>
      </c>
      <c r="E45" s="654">
        <v>565.26259186234086</v>
      </c>
      <c r="F45" s="654">
        <v>2826.3129593117042</v>
      </c>
      <c r="G45" s="757" t="s">
        <v>564</v>
      </c>
      <c r="I45" s="925"/>
    </row>
    <row customHeight="1" ht="11.25" r="46" spans="1:9" x14ac:dyDescent="0.25">
      <c r="A46" s="279" t="s">
        <v>149</v>
      </c>
      <c r="B46" s="787">
        <v>19565.966604290024</v>
      </c>
      <c r="C46" s="1051" t="s">
        <v>1445</v>
      </c>
      <c r="D46" s="787">
        <v>19565.966604290024</v>
      </c>
      <c r="E46" s="654" t="s">
        <v>1014</v>
      </c>
      <c r="F46" s="654" t="s">
        <v>1014</v>
      </c>
      <c r="G46" s="757" t="s">
        <v>564</v>
      </c>
      <c r="I46" s="925"/>
    </row>
    <row customHeight="1" ht="11.25" r="47" spans="1:9" x14ac:dyDescent="0.25">
      <c r="A47" s="279" t="s">
        <v>150</v>
      </c>
      <c r="B47" s="787">
        <v>39.856763702237018</v>
      </c>
      <c r="C47" s="1051" t="s">
        <v>1232</v>
      </c>
      <c r="D47" s="787">
        <v>500.57142857142873</v>
      </c>
      <c r="E47" s="654">
        <v>39.856763702237018</v>
      </c>
      <c r="F47" s="654">
        <v>199.28381851118507</v>
      </c>
      <c r="G47" s="757" t="s">
        <v>564</v>
      </c>
      <c r="I47" s="925"/>
    </row>
    <row customHeight="1" ht="11.25" r="48" spans="1:9" x14ac:dyDescent="0.25">
      <c r="A48" s="279" t="s">
        <v>151</v>
      </c>
      <c r="B48" s="787">
        <v>20225.108225108226</v>
      </c>
      <c r="C48" s="1051" t="s">
        <v>1232</v>
      </c>
      <c r="D48" s="787" t="s">
        <v>1014</v>
      </c>
      <c r="E48" s="654">
        <v>20225.108225108226</v>
      </c>
      <c r="F48" s="654">
        <v>101125.54112554113</v>
      </c>
      <c r="G48" s="757" t="s">
        <v>564</v>
      </c>
      <c r="I48" s="925"/>
    </row>
    <row customHeight="1" ht="11.25" r="49" spans="1:9" x14ac:dyDescent="0.25">
      <c r="A49" s="279" t="s">
        <v>152</v>
      </c>
      <c r="B49" s="787">
        <v>49.943358265984216</v>
      </c>
      <c r="C49" s="1051" t="s">
        <v>1232</v>
      </c>
      <c r="D49" s="787" t="s">
        <v>1014</v>
      </c>
      <c r="E49" s="654">
        <v>49.943358265984216</v>
      </c>
      <c r="F49" s="654">
        <v>249.71679132992108</v>
      </c>
      <c r="G49" s="757" t="s">
        <v>564</v>
      </c>
      <c r="I49" s="925"/>
    </row>
    <row customHeight="1" ht="11.25" r="50" spans="1:9" x14ac:dyDescent="0.25">
      <c r="A50" s="305" t="s">
        <v>105</v>
      </c>
      <c r="B50" s="787">
        <v>1405.7046576001928</v>
      </c>
      <c r="C50" s="1051" t="s">
        <v>1232</v>
      </c>
      <c r="D50" s="787">
        <v>2129.8555418184742</v>
      </c>
      <c r="E50" s="654">
        <v>1405.7046576001928</v>
      </c>
      <c r="F50" s="654">
        <v>7028.5232880009644</v>
      </c>
      <c r="G50" s="757" t="s">
        <v>564</v>
      </c>
      <c r="I50" s="925"/>
    </row>
    <row customHeight="1" ht="11.25" r="51" spans="1:9" x14ac:dyDescent="0.25">
      <c r="A51" s="279" t="s">
        <v>106</v>
      </c>
      <c r="B51" s="787">
        <v>9931.9727891156454</v>
      </c>
      <c r="C51" s="1051" t="s">
        <v>1232</v>
      </c>
      <c r="D51" s="787" t="s">
        <v>1014</v>
      </c>
      <c r="E51" s="654">
        <v>9931.9727891156454</v>
      </c>
      <c r="F51" s="654">
        <v>49659.863945578225</v>
      </c>
      <c r="G51" s="757" t="s">
        <v>564</v>
      </c>
      <c r="I51" s="925"/>
    </row>
    <row customHeight="1" ht="11.25" r="52" spans="1:9" x14ac:dyDescent="0.25">
      <c r="A52" s="279" t="s">
        <v>153</v>
      </c>
      <c r="B52" s="787">
        <v>20.435746412916078</v>
      </c>
      <c r="C52" s="1051" t="s">
        <v>1445</v>
      </c>
      <c r="D52" s="787">
        <v>20.435746412916078</v>
      </c>
      <c r="E52" s="654" t="s">
        <v>1014</v>
      </c>
      <c r="F52" s="654" t="s">
        <v>1014</v>
      </c>
      <c r="G52" s="757" t="s">
        <v>564</v>
      </c>
      <c r="I52" s="925"/>
    </row>
    <row customHeight="1" ht="11.25" r="53" spans="1:9" x14ac:dyDescent="0.25">
      <c r="A53" s="279" t="s">
        <v>401</v>
      </c>
      <c r="B53" s="787">
        <v>0.37157387025980698</v>
      </c>
      <c r="C53" s="1051" t="s">
        <v>1445</v>
      </c>
      <c r="D53" s="787">
        <v>0.37157387025980698</v>
      </c>
      <c r="E53" s="654">
        <v>8.284604228837404</v>
      </c>
      <c r="F53" s="654">
        <v>41.423021144187018</v>
      </c>
      <c r="G53" s="757">
        <v>979.0010943396228</v>
      </c>
      <c r="I53" s="925"/>
    </row>
    <row customHeight="1" ht="11.25" r="54" spans="1:9" x14ac:dyDescent="0.25">
      <c r="A54" s="279" t="s">
        <v>154</v>
      </c>
      <c r="B54" s="787">
        <v>24.425878843690331</v>
      </c>
      <c r="C54" s="1051" t="s">
        <v>1445</v>
      </c>
      <c r="D54" s="787">
        <v>24.425878843690331</v>
      </c>
      <c r="E54" s="654">
        <v>820.70952914799511</v>
      </c>
      <c r="F54" s="654">
        <v>4103.5476457399755</v>
      </c>
      <c r="G54" s="757" t="s">
        <v>564</v>
      </c>
      <c r="I54" s="925"/>
    </row>
    <row customHeight="1" ht="11.25" r="55" spans="1:9" x14ac:dyDescent="0.25">
      <c r="A55" s="279" t="s">
        <v>528</v>
      </c>
      <c r="B55" s="787">
        <v>0.93465228214448814</v>
      </c>
      <c r="C55" s="1051" t="s">
        <v>1445</v>
      </c>
      <c r="D55" s="787">
        <v>0.93465228214448814</v>
      </c>
      <c r="E55" s="654">
        <v>106.45219610310311</v>
      </c>
      <c r="F55" s="654">
        <v>532.26098051551548</v>
      </c>
      <c r="G55" s="757" t="s">
        <v>564</v>
      </c>
      <c r="I55" s="925"/>
    </row>
    <row customHeight="1" ht="11.25" r="56" spans="1:9" x14ac:dyDescent="0.25">
      <c r="A56" s="279" t="s">
        <v>155</v>
      </c>
      <c r="B56" s="787">
        <v>376.29790188679249</v>
      </c>
      <c r="C56" s="1051" t="s">
        <v>1465</v>
      </c>
      <c r="D56" s="787" t="s">
        <v>1014</v>
      </c>
      <c r="E56" s="654">
        <v>3087.9734165091118</v>
      </c>
      <c r="F56" s="654">
        <v>15439.867082545559</v>
      </c>
      <c r="G56" s="757">
        <v>376.29790188679249</v>
      </c>
      <c r="I56" s="925"/>
    </row>
    <row customHeight="1" ht="11.25" r="57" spans="1:9" x14ac:dyDescent="0.25">
      <c r="A57" s="279" t="s">
        <v>235</v>
      </c>
      <c r="B57" s="787">
        <v>595.41254867924533</v>
      </c>
      <c r="C57" s="1051" t="s">
        <v>1465</v>
      </c>
      <c r="D57" s="787" t="s">
        <v>1014</v>
      </c>
      <c r="E57" s="654">
        <v>1961.9568766998846</v>
      </c>
      <c r="F57" s="654">
        <v>9809.7843834994237</v>
      </c>
      <c r="G57" s="757">
        <v>595.41254867924533</v>
      </c>
      <c r="I57" s="925"/>
    </row>
    <row customHeight="1" ht="11.25" r="58" spans="1:9" x14ac:dyDescent="0.25">
      <c r="A58" s="279" t="s">
        <v>236</v>
      </c>
      <c r="B58" s="787">
        <v>65.923970325848188</v>
      </c>
      <c r="C58" s="1051" t="s">
        <v>1445</v>
      </c>
      <c r="D58" s="787">
        <v>65.923970325848188</v>
      </c>
      <c r="E58" s="654">
        <v>8831.7961698923591</v>
      </c>
      <c r="F58" s="654">
        <v>44158.980849461797</v>
      </c>
      <c r="G58" s="757" t="s">
        <v>564</v>
      </c>
      <c r="I58" s="925"/>
    </row>
    <row customHeight="1" ht="11.25" r="59" spans="1:9" x14ac:dyDescent="0.25">
      <c r="A59" s="279" t="s">
        <v>237</v>
      </c>
      <c r="B59" s="787">
        <v>357.9146162087564</v>
      </c>
      <c r="C59" s="1051" t="s">
        <v>1445</v>
      </c>
      <c r="D59" s="787">
        <v>357.9146162087564</v>
      </c>
      <c r="E59" s="654" t="s">
        <v>1014</v>
      </c>
      <c r="F59" s="654" t="s">
        <v>1014</v>
      </c>
      <c r="G59" s="757" t="s">
        <v>564</v>
      </c>
      <c r="I59" s="925"/>
    </row>
    <row customHeight="1" ht="11.25" r="60" spans="1:9" x14ac:dyDescent="0.25">
      <c r="A60" s="279" t="s">
        <v>375</v>
      </c>
      <c r="B60" s="787">
        <v>682.51053761988749</v>
      </c>
      <c r="C60" s="1051" t="s">
        <v>1445</v>
      </c>
      <c r="D60" s="787">
        <v>682.51053761988749</v>
      </c>
      <c r="E60" s="654" t="s">
        <v>1014</v>
      </c>
      <c r="F60" s="654" t="s">
        <v>1014</v>
      </c>
      <c r="G60" s="757" t="s">
        <v>564</v>
      </c>
      <c r="I60" s="925"/>
    </row>
    <row customHeight="1" ht="11.25" r="61" spans="1:9" x14ac:dyDescent="0.25">
      <c r="A61" s="279" t="s">
        <v>376</v>
      </c>
      <c r="B61" s="787">
        <v>698.49016078392526</v>
      </c>
      <c r="C61" s="1051" t="s">
        <v>1445</v>
      </c>
      <c r="D61" s="787">
        <v>698.49016078392526</v>
      </c>
      <c r="E61" s="654" t="s">
        <v>1014</v>
      </c>
      <c r="F61" s="654" t="s">
        <v>1014</v>
      </c>
      <c r="G61" s="757" t="s">
        <v>564</v>
      </c>
      <c r="I61" s="925"/>
    </row>
    <row customHeight="1" ht="11.25" r="62" spans="1:9" x14ac:dyDescent="0.25">
      <c r="A62" s="279" t="s">
        <v>377</v>
      </c>
      <c r="B62" s="787">
        <v>218.28511624429993</v>
      </c>
      <c r="C62" s="1051" t="s">
        <v>1232</v>
      </c>
      <c r="D62" s="787">
        <v>633.26135380417873</v>
      </c>
      <c r="E62" s="654">
        <v>218.28511624429993</v>
      </c>
      <c r="F62" s="654">
        <v>1091.4255812214997</v>
      </c>
      <c r="G62" s="757" t="s">
        <v>564</v>
      </c>
      <c r="I62" s="925"/>
    </row>
    <row customHeight="1" ht="11.25" r="63" spans="1:9" x14ac:dyDescent="0.25">
      <c r="A63" s="279" t="s">
        <v>244</v>
      </c>
      <c r="B63" s="787">
        <v>89.932632052633366</v>
      </c>
      <c r="C63" s="1051" t="s">
        <v>1445</v>
      </c>
      <c r="D63" s="787">
        <v>89.932632052633366</v>
      </c>
      <c r="E63" s="654">
        <v>2296.5567550078672</v>
      </c>
      <c r="F63" s="654">
        <v>11482.783775039336</v>
      </c>
      <c r="G63" s="757">
        <v>1685.682837735849</v>
      </c>
      <c r="I63" s="925"/>
    </row>
    <row customHeight="1" ht="11.25" r="64" spans="1:9" x14ac:dyDescent="0.25">
      <c r="A64" s="279" t="s">
        <v>245</v>
      </c>
      <c r="B64" s="787">
        <v>11.902781365440433</v>
      </c>
      <c r="C64" s="1051" t="s">
        <v>1445</v>
      </c>
      <c r="D64" s="787">
        <v>11.902781365440433</v>
      </c>
      <c r="E64" s="654">
        <v>44.600016557735394</v>
      </c>
      <c r="F64" s="654">
        <v>223.00008278867696</v>
      </c>
      <c r="G64" s="757">
        <v>2981.506415094339</v>
      </c>
      <c r="I64" s="925"/>
    </row>
    <row customHeight="1" ht="11.25" r="65" spans="1:9" x14ac:dyDescent="0.25">
      <c r="A65" s="279" t="s">
        <v>307</v>
      </c>
      <c r="B65" s="787">
        <v>320.28492453899321</v>
      </c>
      <c r="C65" s="1051" t="s">
        <v>1232</v>
      </c>
      <c r="D65" s="787" t="s">
        <v>1014</v>
      </c>
      <c r="E65" s="654">
        <v>320.28492453899321</v>
      </c>
      <c r="F65" s="654">
        <v>1601.424622694966</v>
      </c>
      <c r="G65" s="757">
        <v>1207.9647647798743</v>
      </c>
      <c r="I65" s="925"/>
    </row>
    <row customHeight="1" ht="11.25" r="66" spans="1:9" x14ac:dyDescent="0.25">
      <c r="A66" s="279" t="s">
        <v>308</v>
      </c>
      <c r="B66" s="787">
        <v>27.319086259671945</v>
      </c>
      <c r="C66" s="1051" t="s">
        <v>1232</v>
      </c>
      <c r="D66" s="787" t="s">
        <v>1014</v>
      </c>
      <c r="E66" s="654">
        <v>27.319086259671945</v>
      </c>
      <c r="F66" s="654">
        <v>136.59543129835973</v>
      </c>
      <c r="G66" s="757">
        <v>2370.3051194968548</v>
      </c>
      <c r="I66" s="925"/>
    </row>
    <row customHeight="1" ht="11.25" r="67" spans="1:9" x14ac:dyDescent="0.25">
      <c r="A67" s="279" t="s">
        <v>238</v>
      </c>
      <c r="B67" s="787">
        <v>193.87411913974134</v>
      </c>
      <c r="C67" s="1051" t="s">
        <v>1232</v>
      </c>
      <c r="D67" s="787" t="s">
        <v>1014</v>
      </c>
      <c r="E67" s="654">
        <v>193.87411913974134</v>
      </c>
      <c r="F67" s="654">
        <v>969.37059569870667</v>
      </c>
      <c r="G67" s="757">
        <v>1851.1077232704401</v>
      </c>
      <c r="I67" s="925"/>
    </row>
    <row customHeight="1" ht="11.25" r="68" spans="1:9" x14ac:dyDescent="0.25">
      <c r="A68" s="279" t="s">
        <v>1002</v>
      </c>
      <c r="B68" s="787">
        <v>993.19727891156481</v>
      </c>
      <c r="C68" s="1051" t="s">
        <v>1232</v>
      </c>
      <c r="D68" s="787" t="s">
        <v>1014</v>
      </c>
      <c r="E68" s="654">
        <v>993.19727891156481</v>
      </c>
      <c r="F68" s="654">
        <v>4965.9863945578236</v>
      </c>
      <c r="G68" s="757" t="s">
        <v>564</v>
      </c>
      <c r="I68" s="925"/>
    </row>
    <row customHeight="1" ht="11.25" r="69" spans="1:9" x14ac:dyDescent="0.25">
      <c r="A69" s="279" t="s">
        <v>107</v>
      </c>
      <c r="B69" s="787">
        <v>4001.3703323055843</v>
      </c>
      <c r="C69" s="1051" t="s">
        <v>1232</v>
      </c>
      <c r="D69" s="787" t="s">
        <v>1014</v>
      </c>
      <c r="E69" s="654">
        <v>4001.3703323055843</v>
      </c>
      <c r="F69" s="654">
        <v>20006.851661527922</v>
      </c>
      <c r="G69" s="757" t="s">
        <v>564</v>
      </c>
      <c r="I69" s="925"/>
    </row>
    <row customHeight="1" ht="11.25" r="70" spans="1:9" x14ac:dyDescent="0.25">
      <c r="A70" s="279" t="s">
        <v>1003</v>
      </c>
      <c r="B70" s="787">
        <v>21.0379386468863</v>
      </c>
      <c r="C70" s="1051" t="s">
        <v>1232</v>
      </c>
      <c r="D70" s="787">
        <v>25.359514251964693</v>
      </c>
      <c r="E70" s="654">
        <v>21.0379386468863</v>
      </c>
      <c r="F70" s="654">
        <v>105.1896932344315</v>
      </c>
      <c r="G70" s="757">
        <v>1363.3675471698114</v>
      </c>
      <c r="I70" s="925"/>
    </row>
    <row customHeight="1" ht="11.25" r="71" spans="1:9" x14ac:dyDescent="0.25">
      <c r="A71" s="279" t="s">
        <v>309</v>
      </c>
      <c r="B71" s="787">
        <v>49.734193615313359</v>
      </c>
      <c r="C71" s="1051" t="s">
        <v>1445</v>
      </c>
      <c r="D71" s="787">
        <v>49.734193615313359</v>
      </c>
      <c r="E71" s="654">
        <v>98.419803625505637</v>
      </c>
      <c r="F71" s="654">
        <v>492.09901812752821</v>
      </c>
      <c r="G71" s="757">
        <v>1571.9654339622643</v>
      </c>
      <c r="I71" s="925"/>
    </row>
    <row customHeight="1" ht="11.25" r="72" spans="1:9" x14ac:dyDescent="0.25">
      <c r="A72" s="279" t="s">
        <v>1004</v>
      </c>
      <c r="B72" s="787">
        <v>65.610469047445676</v>
      </c>
      <c r="C72" s="1051" t="s">
        <v>1232</v>
      </c>
      <c r="D72" s="787">
        <v>234.32310374087737</v>
      </c>
      <c r="E72" s="654">
        <v>65.610469047445676</v>
      </c>
      <c r="F72" s="654">
        <v>131.22093809489135</v>
      </c>
      <c r="G72" s="757" t="s">
        <v>564</v>
      </c>
      <c r="I72" s="925"/>
    </row>
    <row customHeight="1" ht="11.25" r="73" spans="1:9" x14ac:dyDescent="0.25">
      <c r="A73" s="279" t="s">
        <v>1005</v>
      </c>
      <c r="B73" s="787">
        <v>264852.60770975059</v>
      </c>
      <c r="C73" s="1051" t="s">
        <v>1232</v>
      </c>
      <c r="D73" s="787" t="s">
        <v>1014</v>
      </c>
      <c r="E73" s="654">
        <v>264852.60770975059</v>
      </c>
      <c r="F73" s="654">
        <v>1324263.0385487529</v>
      </c>
      <c r="G73" s="757" t="s">
        <v>564</v>
      </c>
      <c r="I73" s="925"/>
    </row>
    <row customHeight="1" ht="11.25" r="74" spans="1:9" x14ac:dyDescent="0.25">
      <c r="A74" s="279" t="s">
        <v>1007</v>
      </c>
      <c r="B74" s="787">
        <v>6561.0469047445677</v>
      </c>
      <c r="C74" s="1051" t="s">
        <v>1232</v>
      </c>
      <c r="D74" s="787" t="s">
        <v>1014</v>
      </c>
      <c r="E74" s="654">
        <v>6561.0469047445677</v>
      </c>
      <c r="F74" s="654">
        <v>32805.234523722836</v>
      </c>
      <c r="G74" s="757" t="s">
        <v>564</v>
      </c>
      <c r="I74" s="925"/>
    </row>
    <row customHeight="1" ht="11.25" r="75" spans="1:9" x14ac:dyDescent="0.25">
      <c r="A75" s="279" t="s">
        <v>1006</v>
      </c>
      <c r="B75" s="787">
        <v>1000000</v>
      </c>
      <c r="C75" s="1051" t="s">
        <v>1467</v>
      </c>
      <c r="D75" s="787" t="s">
        <v>1014</v>
      </c>
      <c r="E75" s="654">
        <v>3310657.5963718817</v>
      </c>
      <c r="F75" s="654">
        <v>16553287.981859408</v>
      </c>
      <c r="G75" s="757" t="s">
        <v>564</v>
      </c>
      <c r="I75" s="925"/>
    </row>
    <row customHeight="1" ht="11.25" r="76" spans="1:9" x14ac:dyDescent="0.25">
      <c r="A76" s="305" t="s">
        <v>108</v>
      </c>
      <c r="B76" s="787">
        <v>33.106575963718818</v>
      </c>
      <c r="C76" s="1051" t="s">
        <v>1232</v>
      </c>
      <c r="D76" s="787" t="s">
        <v>1014</v>
      </c>
      <c r="E76" s="654">
        <v>33.106575963718818</v>
      </c>
      <c r="F76" s="654">
        <v>165.5328798185941</v>
      </c>
      <c r="G76" s="757" t="s">
        <v>564</v>
      </c>
      <c r="I76" s="925"/>
    </row>
    <row customHeight="1" ht="11.25" r="77" spans="1:9" x14ac:dyDescent="0.25">
      <c r="A77" s="279" t="s">
        <v>310</v>
      </c>
      <c r="B77" s="787">
        <v>662.1315192743765</v>
      </c>
      <c r="C77" s="1051" t="s">
        <v>1232</v>
      </c>
      <c r="D77" s="787" t="s">
        <v>1014</v>
      </c>
      <c r="E77" s="654">
        <v>662.1315192743765</v>
      </c>
      <c r="F77" s="654">
        <v>3310.6575963718824</v>
      </c>
      <c r="G77" s="757" t="s">
        <v>564</v>
      </c>
      <c r="I77" s="925"/>
    </row>
    <row customHeight="1" ht="11.25" r="78" spans="1:9" x14ac:dyDescent="0.25">
      <c r="A78" s="305" t="s">
        <v>109</v>
      </c>
      <c r="B78" s="787">
        <v>524.81709185748957</v>
      </c>
      <c r="C78" s="1051" t="s">
        <v>1445</v>
      </c>
      <c r="D78" s="787">
        <v>524.81709185748957</v>
      </c>
      <c r="E78" s="654">
        <v>657.59100992016579</v>
      </c>
      <c r="F78" s="654">
        <v>3287.9550496008287</v>
      </c>
      <c r="G78" s="757" t="s">
        <v>564</v>
      </c>
      <c r="I78" s="925"/>
    </row>
    <row customHeight="1" ht="11.25" r="79" spans="1:9" x14ac:dyDescent="0.25">
      <c r="A79" s="305" t="s">
        <v>110</v>
      </c>
      <c r="B79" s="787">
        <v>99.663805314265247</v>
      </c>
      <c r="C79" s="1051" t="s">
        <v>1232</v>
      </c>
      <c r="D79" s="787">
        <v>110.73756146029473</v>
      </c>
      <c r="E79" s="654">
        <v>99.663805314265247</v>
      </c>
      <c r="F79" s="654">
        <v>498.31902657132622</v>
      </c>
      <c r="G79" s="757" t="s">
        <v>564</v>
      </c>
      <c r="I79" s="925"/>
    </row>
    <row customHeight="1" ht="11.25" r="80" spans="1:9" x14ac:dyDescent="0.25">
      <c r="A80" s="279" t="s">
        <v>402</v>
      </c>
      <c r="B80" s="787">
        <v>1492.5396013952661</v>
      </c>
      <c r="C80" s="1051" t="s">
        <v>1232</v>
      </c>
      <c r="D80" s="787">
        <v>1733.7926455811348</v>
      </c>
      <c r="E80" s="654">
        <v>1492.5396013952661</v>
      </c>
      <c r="F80" s="654">
        <v>7462.6980069763304</v>
      </c>
      <c r="G80" s="757">
        <v>115637.86163522014</v>
      </c>
      <c r="I80" s="925"/>
    </row>
    <row customHeight="1" ht="11.25" r="81" spans="1:9" x14ac:dyDescent="0.25">
      <c r="A81" s="279" t="s">
        <v>635</v>
      </c>
      <c r="B81" s="787">
        <v>1.5E-3</v>
      </c>
      <c r="C81" s="1051" t="s">
        <v>1097</v>
      </c>
      <c r="D81" s="787">
        <v>1.5845627758221677E-2</v>
      </c>
      <c r="E81" s="654"/>
      <c r="F81" s="654"/>
      <c r="G81" s="757"/>
      <c r="I81" s="925"/>
    </row>
    <row customHeight="1" ht="11.25" r="82" spans="1:9" x14ac:dyDescent="0.25">
      <c r="A82" s="279" t="s">
        <v>111</v>
      </c>
      <c r="B82" s="787">
        <v>662.1315192743765</v>
      </c>
      <c r="C82" s="1051" t="s">
        <v>1232</v>
      </c>
      <c r="D82" s="787" t="s">
        <v>1014</v>
      </c>
      <c r="E82" s="654">
        <v>662.1315192743765</v>
      </c>
      <c r="F82" s="654">
        <v>3310.6575963718824</v>
      </c>
      <c r="G82" s="757" t="s">
        <v>564</v>
      </c>
      <c r="I82" s="925"/>
    </row>
    <row customHeight="1" ht="11.25" r="83" spans="1:9" x14ac:dyDescent="0.25">
      <c r="A83" s="279" t="s">
        <v>384</v>
      </c>
      <c r="B83" s="787">
        <v>3033.7662337662341</v>
      </c>
      <c r="C83" s="1051" t="s">
        <v>1232</v>
      </c>
      <c r="D83" s="787" t="s">
        <v>1014</v>
      </c>
      <c r="E83" s="654">
        <v>3033.7662337662341</v>
      </c>
      <c r="F83" s="654">
        <v>15168.83116883117</v>
      </c>
      <c r="G83" s="757" t="s">
        <v>564</v>
      </c>
      <c r="I83" s="925"/>
    </row>
    <row customHeight="1" ht="11.25" r="84" spans="1:9" x14ac:dyDescent="0.25">
      <c r="A84" s="279" t="s">
        <v>350</v>
      </c>
      <c r="B84" s="787">
        <v>99.319727891156461</v>
      </c>
      <c r="C84" s="1051" t="s">
        <v>1232</v>
      </c>
      <c r="D84" s="787" t="s">
        <v>1014</v>
      </c>
      <c r="E84" s="654">
        <v>99.319727891156461</v>
      </c>
      <c r="F84" s="654">
        <v>496.59863945578229</v>
      </c>
      <c r="G84" s="757" t="s">
        <v>564</v>
      </c>
      <c r="I84" s="925"/>
    </row>
    <row customHeight="1" ht="11.25" r="85" spans="1:9" x14ac:dyDescent="0.25">
      <c r="A85" s="279" t="s">
        <v>36</v>
      </c>
      <c r="B85" s="787">
        <v>1.5E-3</v>
      </c>
      <c r="C85" s="1051" t="s">
        <v>232</v>
      </c>
      <c r="D85" s="787"/>
      <c r="E85" s="654"/>
      <c r="F85" s="654"/>
      <c r="G85" s="757"/>
      <c r="I85" s="925"/>
    </row>
    <row customHeight="1" ht="11.25" r="86" spans="1:9" x14ac:dyDescent="0.25">
      <c r="A86" s="279" t="s">
        <v>351</v>
      </c>
      <c r="B86" s="787">
        <v>150.57999289771033</v>
      </c>
      <c r="C86" s="1051" t="s">
        <v>1445</v>
      </c>
      <c r="D86" s="787">
        <v>150.57999289771033</v>
      </c>
      <c r="E86" s="654">
        <v>6949.5063726518101</v>
      </c>
      <c r="F86" s="654">
        <v>34747.53186325905</v>
      </c>
      <c r="G86" s="757">
        <v>479.48318616352208</v>
      </c>
      <c r="I86" s="925"/>
    </row>
    <row customHeight="1" ht="11.25" r="87" spans="1:9" x14ac:dyDescent="0.25">
      <c r="A87" s="279" t="s">
        <v>352</v>
      </c>
      <c r="B87" s="787">
        <v>11999.794524066368</v>
      </c>
      <c r="C87" s="1051" t="s">
        <v>1232</v>
      </c>
      <c r="D87" s="787" t="s">
        <v>1014</v>
      </c>
      <c r="E87" s="654">
        <v>11999.794524066368</v>
      </c>
      <c r="F87" s="654">
        <v>59998.972620331842</v>
      </c>
      <c r="G87" s="757" t="s">
        <v>564</v>
      </c>
      <c r="I87" s="925"/>
    </row>
    <row customHeight="1" ht="11.25" r="88" spans="1:9" x14ac:dyDescent="0.25">
      <c r="A88" s="279" t="s">
        <v>353</v>
      </c>
      <c r="B88" s="787">
        <v>10030.66531737918</v>
      </c>
      <c r="C88" s="1051" t="s">
        <v>1232</v>
      </c>
      <c r="D88" s="787" t="s">
        <v>1014</v>
      </c>
      <c r="E88" s="654">
        <v>10030.66531737918</v>
      </c>
      <c r="F88" s="654">
        <v>50153.326586895899</v>
      </c>
      <c r="G88" s="757" t="s">
        <v>564</v>
      </c>
      <c r="I88" s="925"/>
    </row>
    <row customHeight="1" ht="11.25" r="89" spans="1:9" x14ac:dyDescent="0.25">
      <c r="A89" s="279" t="s">
        <v>112</v>
      </c>
      <c r="B89" s="787">
        <v>33106.575963718824</v>
      </c>
      <c r="C89" s="1051" t="s">
        <v>1232</v>
      </c>
      <c r="D89" s="787" t="s">
        <v>1014</v>
      </c>
      <c r="E89" s="654">
        <v>33106.575963718824</v>
      </c>
      <c r="F89" s="654">
        <v>165532.87981859411</v>
      </c>
      <c r="G89" s="757" t="s">
        <v>564</v>
      </c>
      <c r="I89" s="925"/>
    </row>
    <row customHeight="1" ht="11.25" r="90" spans="1:9" x14ac:dyDescent="0.25">
      <c r="A90" s="279" t="s">
        <v>354</v>
      </c>
      <c r="B90" s="787">
        <v>45.674462601452312</v>
      </c>
      <c r="C90" s="1051" t="s">
        <v>1445</v>
      </c>
      <c r="D90" s="787">
        <v>45.674462601452312</v>
      </c>
      <c r="E90" s="654">
        <v>252.81385281385283</v>
      </c>
      <c r="F90" s="654">
        <v>1264.0692640692641</v>
      </c>
      <c r="G90" s="757" t="s">
        <v>564</v>
      </c>
      <c r="I90" s="925"/>
    </row>
    <row customHeight="1" ht="11.25" r="91" spans="1:9" x14ac:dyDescent="0.25">
      <c r="A91" s="279" t="s">
        <v>355</v>
      </c>
      <c r="B91" s="787">
        <v>6.5731601731601739</v>
      </c>
      <c r="C91" s="1051" t="s">
        <v>1232</v>
      </c>
      <c r="D91" s="787">
        <v>24.426292165439389</v>
      </c>
      <c r="E91" s="654">
        <v>6.5731601731601739</v>
      </c>
      <c r="F91" s="654">
        <v>32.865800865800871</v>
      </c>
      <c r="G91" s="757" t="s">
        <v>564</v>
      </c>
      <c r="I91" s="925"/>
    </row>
    <row customHeight="1" ht="11.25" r="92" spans="1:9" x14ac:dyDescent="0.25">
      <c r="A92" s="279" t="s">
        <v>385</v>
      </c>
      <c r="B92" s="787">
        <v>62.323204935842043</v>
      </c>
      <c r="C92" s="1051" t="s">
        <v>1445</v>
      </c>
      <c r="D92" s="787">
        <v>62.323204935842043</v>
      </c>
      <c r="E92" s="654">
        <v>404.50216450216448</v>
      </c>
      <c r="F92" s="654">
        <v>2022.5108225108224</v>
      </c>
      <c r="G92" s="757" t="s">
        <v>564</v>
      </c>
      <c r="I92" s="925"/>
    </row>
    <row customHeight="1" ht="11.25" r="93" spans="1:9" x14ac:dyDescent="0.25">
      <c r="A93" s="279" t="s">
        <v>356</v>
      </c>
      <c r="B93" s="787">
        <v>311.63763199546952</v>
      </c>
      <c r="C93" s="1051" t="s">
        <v>1445</v>
      </c>
      <c r="D93" s="787">
        <v>311.63763199546952</v>
      </c>
      <c r="E93" s="654">
        <v>505.62770562770567</v>
      </c>
      <c r="F93" s="654">
        <v>2528.1385281385283</v>
      </c>
      <c r="G93" s="757" t="s">
        <v>564</v>
      </c>
      <c r="I93" s="925"/>
    </row>
    <row customHeight="1" ht="11.25" r="94" spans="1:9" x14ac:dyDescent="0.25">
      <c r="A94" s="279" t="s">
        <v>378</v>
      </c>
      <c r="B94" s="787">
        <v>125.26812526812527</v>
      </c>
      <c r="C94" s="1051" t="s">
        <v>1232</v>
      </c>
      <c r="D94" s="787">
        <v>187.35331832098731</v>
      </c>
      <c r="E94" s="654">
        <v>125.26812526812527</v>
      </c>
      <c r="F94" s="654">
        <v>626.34062634062639</v>
      </c>
      <c r="G94" s="757" t="s">
        <v>564</v>
      </c>
      <c r="I94" s="925"/>
    </row>
    <row customHeight="1" ht="11.25" r="95" spans="1:9" x14ac:dyDescent="0.25">
      <c r="A95" s="279" t="s">
        <v>357</v>
      </c>
      <c r="B95" s="787">
        <v>173.04524803098369</v>
      </c>
      <c r="C95" s="1051" t="s">
        <v>1232</v>
      </c>
      <c r="D95" s="787">
        <v>474.49033323397043</v>
      </c>
      <c r="E95" s="654">
        <v>173.04524803098369</v>
      </c>
      <c r="F95" s="654">
        <v>865.2262401549184</v>
      </c>
      <c r="G95" s="757" t="s">
        <v>564</v>
      </c>
      <c r="I95" s="925"/>
    </row>
    <row customHeight="1" ht="11.25" r="96" spans="1:9" x14ac:dyDescent="0.25">
      <c r="A96" s="279" t="s">
        <v>113</v>
      </c>
      <c r="B96" s="787">
        <v>10925.17006802721</v>
      </c>
      <c r="C96" s="1051" t="s">
        <v>1232</v>
      </c>
      <c r="D96" s="787" t="s">
        <v>1014</v>
      </c>
      <c r="E96" s="654">
        <v>10925.17006802721</v>
      </c>
      <c r="F96" s="654">
        <v>54625.85034013605</v>
      </c>
      <c r="G96" s="757" t="s">
        <v>564</v>
      </c>
      <c r="I96" s="925"/>
    </row>
    <row customHeight="1" ht="11.25" r="97" spans="1:9" x14ac:dyDescent="0.25">
      <c r="A97" s="279" t="s">
        <v>358</v>
      </c>
      <c r="B97" s="787">
        <v>204.45020464080704</v>
      </c>
      <c r="C97" s="1051" t="s">
        <v>1445</v>
      </c>
      <c r="D97" s="787">
        <v>204.45020464080704</v>
      </c>
      <c r="E97" s="654" t="s">
        <v>1014</v>
      </c>
      <c r="F97" s="654" t="s">
        <v>1014</v>
      </c>
      <c r="G97" s="757" t="s">
        <v>564</v>
      </c>
      <c r="I97" s="925"/>
    </row>
    <row customHeight="1" ht="11.25" r="98" spans="1:9" x14ac:dyDescent="0.25">
      <c r="A98" s="279" t="s">
        <v>114</v>
      </c>
      <c r="B98" s="787">
        <v>65970.75497353723</v>
      </c>
      <c r="C98" s="1051" t="s">
        <v>1232</v>
      </c>
      <c r="D98" s="787">
        <v>174245.1366511517</v>
      </c>
      <c r="E98" s="654">
        <v>65970.75497353723</v>
      </c>
      <c r="F98" s="654">
        <v>329853.77486768615</v>
      </c>
      <c r="G98" s="757" t="s">
        <v>564</v>
      </c>
      <c r="I98" s="925"/>
    </row>
    <row customHeight="1" ht="11.25" r="99" spans="1:9" x14ac:dyDescent="0.25">
      <c r="A99" s="279" t="s">
        <v>359</v>
      </c>
      <c r="B99" s="787">
        <v>800</v>
      </c>
      <c r="C99" s="1051" t="s">
        <v>232</v>
      </c>
      <c r="D99" s="787"/>
      <c r="E99" s="654"/>
      <c r="F99" s="654"/>
      <c r="G99" s="757"/>
      <c r="I99" s="925"/>
    </row>
    <row customHeight="1" ht="11.25" r="100" spans="1:9" x14ac:dyDescent="0.25">
      <c r="A100" s="279" t="s">
        <v>360</v>
      </c>
      <c r="B100" s="787">
        <v>143.62835888872021</v>
      </c>
      <c r="C100" s="1051" t="s">
        <v>1232</v>
      </c>
      <c r="D100" s="787" t="s">
        <v>1014</v>
      </c>
      <c r="E100" s="654">
        <v>143.62835888872021</v>
      </c>
      <c r="F100" s="654">
        <v>718.14179444360104</v>
      </c>
      <c r="G100" s="757" t="s">
        <v>564</v>
      </c>
      <c r="I100" s="925"/>
    </row>
    <row customHeight="1" ht="11.25" r="101" spans="1:9" x14ac:dyDescent="0.25">
      <c r="A101" s="279" t="s">
        <v>361</v>
      </c>
      <c r="B101" s="787">
        <v>1655.3287981859412</v>
      </c>
      <c r="C101" s="1051" t="s">
        <v>1232</v>
      </c>
      <c r="D101" s="787" t="s">
        <v>1014</v>
      </c>
      <c r="E101" s="654">
        <v>1655.3287981859412</v>
      </c>
      <c r="F101" s="654">
        <v>8276.643990929706</v>
      </c>
      <c r="G101" s="757" t="s">
        <v>564</v>
      </c>
      <c r="I101" s="925"/>
    </row>
    <row customHeight="1" ht="11.25" r="102" spans="1:9" x14ac:dyDescent="0.25">
      <c r="A102" s="279" t="s">
        <v>363</v>
      </c>
      <c r="B102" s="787">
        <v>28431.476163522013</v>
      </c>
      <c r="C102" s="1051" t="s">
        <v>1465</v>
      </c>
      <c r="D102" s="787" t="s">
        <v>1014</v>
      </c>
      <c r="E102" s="654">
        <v>67453.242507816263</v>
      </c>
      <c r="F102" s="654">
        <v>337266.21253908135</v>
      </c>
      <c r="G102" s="757">
        <v>28431.476163522013</v>
      </c>
      <c r="I102" s="925"/>
    </row>
    <row customHeight="1" ht="11.25" r="103" spans="1:9" x14ac:dyDescent="0.25">
      <c r="A103" s="279" t="s">
        <v>364</v>
      </c>
      <c r="B103" s="787">
        <v>3356.5423899371067</v>
      </c>
      <c r="C103" s="1051" t="s">
        <v>1465</v>
      </c>
      <c r="D103" s="787" t="s">
        <v>1014</v>
      </c>
      <c r="E103" s="654">
        <v>44846.666572544396</v>
      </c>
      <c r="F103" s="654">
        <v>224233.33286272199</v>
      </c>
      <c r="G103" s="757">
        <v>3356.5423899371067</v>
      </c>
      <c r="I103" s="925"/>
    </row>
    <row customHeight="1" ht="11.25" r="104" spans="1:9" x14ac:dyDescent="0.25">
      <c r="A104" s="279" t="s">
        <v>365</v>
      </c>
      <c r="B104" s="787">
        <v>50.562770562770559</v>
      </c>
      <c r="C104" s="1051" t="s">
        <v>1232</v>
      </c>
      <c r="D104" s="787" t="s">
        <v>1014</v>
      </c>
      <c r="E104" s="654">
        <v>50.562770562770559</v>
      </c>
      <c r="F104" s="654">
        <v>252.8138528138528</v>
      </c>
      <c r="G104" s="757" t="s">
        <v>564</v>
      </c>
      <c r="I104" s="925"/>
    </row>
    <row customHeight="1" ht="11.25" r="105" spans="1:9" x14ac:dyDescent="0.25">
      <c r="A105" s="279" t="s">
        <v>366</v>
      </c>
      <c r="B105" s="787">
        <v>1217.9081322383333</v>
      </c>
      <c r="C105" s="1051" t="s">
        <v>1445</v>
      </c>
      <c r="D105" s="787">
        <v>1217.9081322383333</v>
      </c>
      <c r="E105" s="654">
        <v>20803.290739584892</v>
      </c>
      <c r="F105" s="654">
        <v>104016.45369792446</v>
      </c>
      <c r="G105" s="757">
        <v>8869.0732075471715</v>
      </c>
      <c r="I105" s="925"/>
    </row>
    <row customHeight="1" ht="11.25" r="106" spans="1:9" x14ac:dyDescent="0.25">
      <c r="A106" s="279" t="s">
        <v>362</v>
      </c>
      <c r="B106" s="787">
        <v>1159.1601938608155</v>
      </c>
      <c r="C106" s="1051" t="s">
        <v>1232</v>
      </c>
      <c r="D106" s="787">
        <v>6989.1938171749744</v>
      </c>
      <c r="E106" s="654">
        <v>1159.1601938608155</v>
      </c>
      <c r="F106" s="654">
        <v>5795.8009693040776</v>
      </c>
      <c r="G106" s="757">
        <v>3314.8708176100631</v>
      </c>
      <c r="I106" s="925"/>
    </row>
    <row customHeight="1" ht="11.25" r="107" spans="1:9" x14ac:dyDescent="0.25">
      <c r="A107" s="279" t="s">
        <v>631</v>
      </c>
      <c r="B107" s="787">
        <v>270.05649707548037</v>
      </c>
      <c r="C107" s="1051" t="s">
        <v>1445</v>
      </c>
      <c r="D107" s="787">
        <v>270.05649707548037</v>
      </c>
      <c r="E107" s="654">
        <v>10964.293781264503</v>
      </c>
      <c r="F107" s="654">
        <v>54821.468906322516</v>
      </c>
      <c r="G107" s="757" t="s">
        <v>564</v>
      </c>
      <c r="I107" s="925"/>
    </row>
    <row customHeight="1" ht="11.25" r="108" spans="1:9" x14ac:dyDescent="0.25">
      <c r="A108" s="279" t="s">
        <v>632</v>
      </c>
      <c r="B108" s="787">
        <v>626.41133310940927</v>
      </c>
      <c r="C108" s="1051" t="s">
        <v>1232</v>
      </c>
      <c r="D108" s="787" t="s">
        <v>1014</v>
      </c>
      <c r="E108" s="654">
        <v>626.41133310940927</v>
      </c>
      <c r="F108" s="654">
        <v>3132.0566655470466</v>
      </c>
      <c r="G108" s="757" t="s">
        <v>564</v>
      </c>
      <c r="I108" s="925"/>
    </row>
    <row customHeight="1" ht="11.25" r="109" spans="1:9" x14ac:dyDescent="0.25">
      <c r="A109" s="279" t="s">
        <v>506</v>
      </c>
      <c r="B109" s="787">
        <v>2528.1385281385283</v>
      </c>
      <c r="C109" s="1051" t="s">
        <v>1232</v>
      </c>
      <c r="D109" s="787" t="s">
        <v>1014</v>
      </c>
      <c r="E109" s="654">
        <v>2528.1385281385283</v>
      </c>
      <c r="F109" s="654">
        <v>12640.692640692641</v>
      </c>
      <c r="G109" s="757" t="s">
        <v>564</v>
      </c>
      <c r="I109" s="925"/>
    </row>
    <row customHeight="1" ht="11.25" r="110" spans="1:9" x14ac:dyDescent="0.25">
      <c r="A110" s="279" t="s">
        <v>507</v>
      </c>
      <c r="B110" s="787">
        <v>95.980153793860183</v>
      </c>
      <c r="C110" s="1051" t="s">
        <v>1445</v>
      </c>
      <c r="D110" s="787">
        <v>95.980153793860183</v>
      </c>
      <c r="E110" s="654">
        <v>189.61175940480049</v>
      </c>
      <c r="F110" s="654">
        <v>948.0587970240025</v>
      </c>
      <c r="G110" s="757" t="s">
        <v>564</v>
      </c>
      <c r="I110" s="925"/>
    </row>
    <row customHeight="1" ht="11.25" r="111" spans="1:9" x14ac:dyDescent="0.25">
      <c r="A111" s="279" t="s">
        <v>866</v>
      </c>
      <c r="B111" s="787">
        <v>750.72507085393704</v>
      </c>
      <c r="C111" s="1051" t="s">
        <v>1232</v>
      </c>
      <c r="D111" s="787" t="s">
        <v>1014</v>
      </c>
      <c r="E111" s="654">
        <v>750.72507085393704</v>
      </c>
      <c r="F111" s="654">
        <v>3753.625354269685</v>
      </c>
      <c r="G111" s="757" t="s">
        <v>564</v>
      </c>
      <c r="I111" s="925"/>
    </row>
    <row customHeight="1" ht="11.25" r="112" spans="1:9" x14ac:dyDescent="0.25">
      <c r="A112" s="305" t="s">
        <v>115</v>
      </c>
      <c r="B112" s="787">
        <v>128.04844369366697</v>
      </c>
      <c r="C112" s="1051" t="s">
        <v>1445</v>
      </c>
      <c r="D112" s="787">
        <v>128.04844369366697</v>
      </c>
      <c r="E112" s="654">
        <v>482.26964570675239</v>
      </c>
      <c r="F112" s="654">
        <v>2411.3482285337618</v>
      </c>
      <c r="G112" s="757">
        <v>3048.4437410062897</v>
      </c>
      <c r="I112" s="925"/>
    </row>
    <row customHeight="1" ht="11.25" r="113" spans="1:9" x14ac:dyDescent="0.25">
      <c r="A113" s="305" t="s">
        <v>116</v>
      </c>
      <c r="B113" s="787">
        <v>33.106575963718818</v>
      </c>
      <c r="C113" s="1051" t="s">
        <v>1232</v>
      </c>
      <c r="D113" s="787">
        <v>9737.2282246231844</v>
      </c>
      <c r="E113" s="654">
        <v>33.106575963718818</v>
      </c>
      <c r="F113" s="654">
        <v>165.5328798185941</v>
      </c>
      <c r="G113" s="757" t="s">
        <v>564</v>
      </c>
      <c r="I113" s="925"/>
    </row>
    <row customHeight="1" ht="11.25" r="114" spans="1:9" x14ac:dyDescent="0.25">
      <c r="A114" s="305" t="s">
        <v>117</v>
      </c>
      <c r="B114" s="787">
        <v>68.848217726412742</v>
      </c>
      <c r="C114" s="1051" t="s">
        <v>1445</v>
      </c>
      <c r="D114" s="787">
        <v>68.848217726412742</v>
      </c>
      <c r="E114" s="654">
        <v>272.63894219659454</v>
      </c>
      <c r="F114" s="654">
        <v>1363.1947109829728</v>
      </c>
      <c r="G114" s="757" t="s">
        <v>564</v>
      </c>
      <c r="I114" s="925"/>
    </row>
    <row customHeight="1" ht="11.25" r="115" spans="1:9" x14ac:dyDescent="0.25">
      <c r="A115" s="305" t="s">
        <v>118</v>
      </c>
      <c r="B115" s="787">
        <v>32.805234523722831</v>
      </c>
      <c r="C115" s="1051" t="s">
        <v>1232</v>
      </c>
      <c r="D115" s="787" t="s">
        <v>1014</v>
      </c>
      <c r="E115" s="654">
        <v>32.805234523722831</v>
      </c>
      <c r="F115" s="654">
        <v>164.02617261861417</v>
      </c>
      <c r="G115" s="757" t="s">
        <v>564</v>
      </c>
      <c r="I115" s="925"/>
    </row>
    <row customHeight="1" ht="11.25" r="116" spans="1:9" x14ac:dyDescent="0.25">
      <c r="A116" s="305" t="s">
        <v>119</v>
      </c>
      <c r="B116" s="787">
        <v>1324.263038548753</v>
      </c>
      <c r="C116" s="1051" t="s">
        <v>1232</v>
      </c>
      <c r="D116" s="787">
        <v>10345.804988662132</v>
      </c>
      <c r="E116" s="654">
        <v>1324.263038548753</v>
      </c>
      <c r="F116" s="654">
        <v>6621.3151927437648</v>
      </c>
      <c r="G116" s="757" t="s">
        <v>564</v>
      </c>
      <c r="I116" s="925"/>
    </row>
    <row customHeight="1" ht="11.25" r="117" spans="1:9" x14ac:dyDescent="0.25">
      <c r="A117" s="279" t="s">
        <v>508</v>
      </c>
      <c r="B117" s="787">
        <v>272.55826736742222</v>
      </c>
      <c r="C117" s="1051" t="s">
        <v>1445</v>
      </c>
      <c r="D117" s="787">
        <v>272.55826736742222</v>
      </c>
      <c r="E117" s="654">
        <v>1090.5695611577967</v>
      </c>
      <c r="F117" s="654">
        <v>5452.8478057889834</v>
      </c>
      <c r="G117" s="757" t="s">
        <v>564</v>
      </c>
      <c r="I117" s="925"/>
    </row>
    <row customHeight="1" ht="11.25" r="118" spans="1:9" x14ac:dyDescent="0.25">
      <c r="A118" s="305" t="s">
        <v>120</v>
      </c>
      <c r="B118" s="787">
        <v>662.1315192743765</v>
      </c>
      <c r="C118" s="1051" t="s">
        <v>1232</v>
      </c>
      <c r="D118" s="787">
        <v>41383.219954648528</v>
      </c>
      <c r="E118" s="654">
        <v>662.1315192743765</v>
      </c>
      <c r="F118" s="654">
        <v>3310.6575963718824</v>
      </c>
      <c r="G118" s="757" t="s">
        <v>564</v>
      </c>
      <c r="I118" s="925"/>
    </row>
    <row customHeight="1" ht="11.25" r="119" spans="1:9" x14ac:dyDescent="0.25">
      <c r="A119" s="279" t="s">
        <v>241</v>
      </c>
      <c r="B119" s="787">
        <v>353.93939393939394</v>
      </c>
      <c r="C119" s="1051" t="s">
        <v>1232</v>
      </c>
      <c r="D119" s="787" t="s">
        <v>1014</v>
      </c>
      <c r="E119" s="654">
        <v>353.93939393939394</v>
      </c>
      <c r="F119" s="654">
        <v>1769.6969696969697</v>
      </c>
      <c r="G119" s="757" t="s">
        <v>564</v>
      </c>
      <c r="I119" s="925"/>
    </row>
    <row customHeight="1" ht="11.25" r="120" spans="1:9" x14ac:dyDescent="0.25">
      <c r="A120" s="279" t="s">
        <v>509</v>
      </c>
      <c r="B120" s="787">
        <v>10681.283295121259</v>
      </c>
      <c r="C120" s="1051" t="s">
        <v>1232</v>
      </c>
      <c r="D120" s="787" t="s">
        <v>1014</v>
      </c>
      <c r="E120" s="654">
        <v>10681.283295121259</v>
      </c>
      <c r="F120" s="654">
        <v>53406.416475606296</v>
      </c>
      <c r="G120" s="757" t="s">
        <v>564</v>
      </c>
      <c r="I120" s="925"/>
    </row>
    <row customHeight="1" ht="11.25" r="121" spans="1:9" x14ac:dyDescent="0.25">
      <c r="A121" s="279" t="s">
        <v>510</v>
      </c>
      <c r="B121" s="787">
        <v>94131.69363023105</v>
      </c>
      <c r="C121" s="1051" t="s">
        <v>1232</v>
      </c>
      <c r="D121" s="787" t="s">
        <v>1014</v>
      </c>
      <c r="E121" s="654">
        <v>94131.69363023105</v>
      </c>
      <c r="F121" s="654">
        <v>470658.46815115528</v>
      </c>
      <c r="G121" s="757" t="s">
        <v>564</v>
      </c>
      <c r="I121" s="925"/>
    </row>
    <row customHeight="1" ht="11.25" r="122" spans="1:9" x14ac:dyDescent="0.25">
      <c r="A122" s="279" t="s">
        <v>379</v>
      </c>
      <c r="B122" s="787">
        <v>29.089460051803151</v>
      </c>
      <c r="C122" s="1051" t="s">
        <v>1232</v>
      </c>
      <c r="D122" s="787">
        <v>67.412420589791395</v>
      </c>
      <c r="E122" s="654">
        <v>29.089460051803151</v>
      </c>
      <c r="F122" s="654">
        <v>29.089460051803151</v>
      </c>
      <c r="G122" s="757" t="s">
        <v>564</v>
      </c>
      <c r="I122" s="925"/>
    </row>
    <row customHeight="1" ht="11.25" r="123" spans="1:9" x14ac:dyDescent="0.25">
      <c r="A123" s="279" t="s">
        <v>121</v>
      </c>
      <c r="B123" s="787">
        <v>4303.8548752834486</v>
      </c>
      <c r="C123" s="1051" t="s">
        <v>1232</v>
      </c>
      <c r="D123" s="787" t="s">
        <v>1014</v>
      </c>
      <c r="E123" s="654">
        <v>4303.8548752834486</v>
      </c>
      <c r="F123" s="654">
        <v>21519.274376417241</v>
      </c>
      <c r="G123" s="757" t="s">
        <v>564</v>
      </c>
      <c r="I123" s="925"/>
    </row>
    <row customHeight="1" ht="11.25" r="124" spans="1:9" x14ac:dyDescent="0.25">
      <c r="A124" s="279" t="s">
        <v>511</v>
      </c>
      <c r="B124" s="787">
        <v>8731.1421594516487</v>
      </c>
      <c r="C124" s="1051" t="s">
        <v>1232</v>
      </c>
      <c r="D124" s="787" t="s">
        <v>1014</v>
      </c>
      <c r="E124" s="654">
        <v>8731.1421594516487</v>
      </c>
      <c r="F124" s="654">
        <v>43655.710797258245</v>
      </c>
      <c r="G124" s="757" t="s">
        <v>564</v>
      </c>
      <c r="I124" s="925"/>
    </row>
    <row customHeight="1" ht="11.25" r="125" spans="1:9" x14ac:dyDescent="0.25">
      <c r="A125" s="279" t="s">
        <v>512</v>
      </c>
      <c r="B125" s="787">
        <v>2493.1615147442485</v>
      </c>
      <c r="C125" s="1051" t="s">
        <v>1232</v>
      </c>
      <c r="D125" s="787" t="s">
        <v>1014</v>
      </c>
      <c r="E125" s="654">
        <v>2493.1615147442485</v>
      </c>
      <c r="F125" s="654">
        <v>12465.807573721242</v>
      </c>
      <c r="G125" s="757" t="s">
        <v>564</v>
      </c>
      <c r="I125" s="925"/>
    </row>
    <row customHeight="1" ht="11.25" r="126" spans="1:9" x14ac:dyDescent="0.25">
      <c r="A126" s="279" t="s">
        <v>867</v>
      </c>
      <c r="B126" s="787">
        <v>2528.1385281385283</v>
      </c>
      <c r="C126" s="1051" t="s">
        <v>1232</v>
      </c>
      <c r="D126" s="787" t="s">
        <v>1014</v>
      </c>
      <c r="E126" s="654">
        <v>2528.1385281385283</v>
      </c>
      <c r="F126" s="654">
        <v>12640.692640692641</v>
      </c>
      <c r="G126" s="757" t="s">
        <v>564</v>
      </c>
      <c r="I126" s="925"/>
    </row>
    <row customHeight="1" ht="11.25" r="127" spans="1:9" x14ac:dyDescent="0.25">
      <c r="A127" s="279" t="s">
        <v>122</v>
      </c>
      <c r="B127" s="787">
        <v>1379.4406651549511</v>
      </c>
      <c r="C127" s="1051" t="s">
        <v>1445</v>
      </c>
      <c r="D127" s="787">
        <v>1379.4406651549511</v>
      </c>
      <c r="E127" s="654">
        <v>1655.3287981859412</v>
      </c>
      <c r="F127" s="654">
        <v>8276.643990929706</v>
      </c>
      <c r="G127" s="757" t="s">
        <v>564</v>
      </c>
      <c r="I127" s="925"/>
    </row>
    <row customHeight="1" ht="11.25" r="128" spans="1:9" x14ac:dyDescent="0.25">
      <c r="A128" s="279" t="s">
        <v>513</v>
      </c>
      <c r="B128" s="787">
        <v>867.20140880503141</v>
      </c>
      <c r="C128" s="1051" t="s">
        <v>1465</v>
      </c>
      <c r="D128" s="787" t="s">
        <v>1014</v>
      </c>
      <c r="E128" s="654">
        <v>11789.551834616132</v>
      </c>
      <c r="F128" s="654">
        <v>58947.75917308066</v>
      </c>
      <c r="G128" s="757">
        <v>867.20140880503141</v>
      </c>
      <c r="I128" s="925"/>
    </row>
    <row customHeight="1" ht="11.25" r="129" spans="1:9" x14ac:dyDescent="0.25">
      <c r="A129" s="279" t="s">
        <v>123</v>
      </c>
      <c r="B129" s="787">
        <v>4303.8548752834486</v>
      </c>
      <c r="C129" s="1051" t="s">
        <v>1232</v>
      </c>
      <c r="D129" s="787" t="s">
        <v>1014</v>
      </c>
      <c r="E129" s="654">
        <v>4303.8548752834486</v>
      </c>
      <c r="F129" s="654">
        <v>21519.274376417241</v>
      </c>
      <c r="G129" s="757" t="s">
        <v>564</v>
      </c>
      <c r="I129" s="925"/>
    </row>
    <row customHeight="1" ht="11.25" r="130" spans="1:9" x14ac:dyDescent="0.25">
      <c r="A130" s="279" t="s">
        <v>27</v>
      </c>
      <c r="B130" s="787">
        <v>2707.2900773146166</v>
      </c>
      <c r="C130" s="1051" t="s">
        <v>1445</v>
      </c>
      <c r="D130" s="787">
        <v>2707.2900773146166</v>
      </c>
      <c r="E130" s="654" t="s">
        <v>1014</v>
      </c>
      <c r="F130" s="654" t="s">
        <v>1014</v>
      </c>
      <c r="G130" s="757">
        <v>322090.86792452831</v>
      </c>
      <c r="I130" s="925"/>
    </row>
    <row customHeight="1" ht="11.25" r="131" spans="1:9" x14ac:dyDescent="0.25">
      <c r="A131" s="279" t="s">
        <v>514</v>
      </c>
      <c r="B131" s="787">
        <v>51.907182782331525</v>
      </c>
      <c r="C131" s="1051" t="s">
        <v>1445</v>
      </c>
      <c r="D131" s="787">
        <v>51.907182782331525</v>
      </c>
      <c r="E131" s="654">
        <v>915.10760271083939</v>
      </c>
      <c r="F131" s="654">
        <v>4575.5380135541973</v>
      </c>
      <c r="G131" s="757">
        <v>679.56857484276736</v>
      </c>
      <c r="I131" s="925"/>
    </row>
    <row customHeight="1" ht="11.25" r="132" spans="1:9" x14ac:dyDescent="0.25">
      <c r="A132" s="279" t="s">
        <v>515</v>
      </c>
      <c r="B132" s="787">
        <v>16.030256706374438</v>
      </c>
      <c r="C132" s="1051" t="s">
        <v>1445</v>
      </c>
      <c r="D132" s="787">
        <v>16.030256706374438</v>
      </c>
      <c r="E132" s="654">
        <v>10112.554112554113</v>
      </c>
      <c r="F132" s="654">
        <v>50562.770562770565</v>
      </c>
      <c r="G132" s="757">
        <v>1903.1173320754715</v>
      </c>
      <c r="I132" s="925"/>
    </row>
    <row customHeight="1" ht="11.25" r="133" spans="1:9" x14ac:dyDescent="0.25">
      <c r="A133" s="279" t="s">
        <v>516</v>
      </c>
      <c r="B133" s="787">
        <v>26.770561738699428</v>
      </c>
      <c r="C133" s="1051" t="s">
        <v>1445</v>
      </c>
      <c r="D133" s="787">
        <v>26.770561738699428</v>
      </c>
      <c r="E133" s="654">
        <v>127.97524235645947</v>
      </c>
      <c r="F133" s="654">
        <v>639.87621178229733</v>
      </c>
      <c r="G133" s="757">
        <v>166.02402867924528</v>
      </c>
      <c r="I133" s="925"/>
    </row>
    <row customHeight="1" ht="11.25" r="134" spans="1:9" x14ac:dyDescent="0.25">
      <c r="A134" s="279" t="s">
        <v>124</v>
      </c>
      <c r="B134" s="787">
        <v>9931.9727891156454</v>
      </c>
      <c r="C134" s="1051" t="s">
        <v>1232</v>
      </c>
      <c r="D134" s="787" t="s">
        <v>1014</v>
      </c>
      <c r="E134" s="654">
        <v>9931.9727891156454</v>
      </c>
      <c r="F134" s="654">
        <v>49659.863945578225</v>
      </c>
      <c r="G134" s="757" t="s">
        <v>564</v>
      </c>
      <c r="I134" s="925"/>
    </row>
    <row customHeight="1" ht="11.25" r="135" spans="1:9" x14ac:dyDescent="0.25">
      <c r="A135" s="305" t="s">
        <v>125</v>
      </c>
      <c r="B135" s="787">
        <v>24506.101347835574</v>
      </c>
      <c r="C135" s="1051" t="s">
        <v>1232</v>
      </c>
      <c r="D135" s="787" t="s">
        <v>1014</v>
      </c>
      <c r="E135" s="654">
        <v>24506.101347835574</v>
      </c>
      <c r="F135" s="654">
        <v>122530.50673917787</v>
      </c>
      <c r="G135" s="757" t="s">
        <v>564</v>
      </c>
      <c r="I135" s="925"/>
    </row>
    <row customHeight="1" ht="11.25" r="136" spans="1:9" x14ac:dyDescent="0.25">
      <c r="A136" s="279" t="s">
        <v>517</v>
      </c>
      <c r="B136" s="787">
        <v>25.281385281385283</v>
      </c>
      <c r="C136" s="1051" t="s">
        <v>1232</v>
      </c>
      <c r="D136" s="787" t="s">
        <v>1014</v>
      </c>
      <c r="E136" s="654">
        <v>25.281385281385283</v>
      </c>
      <c r="F136" s="654">
        <v>25.281385281385283</v>
      </c>
      <c r="G136" s="757" t="s">
        <v>564</v>
      </c>
      <c r="I136" s="925"/>
    </row>
    <row customHeight="1" ht="11.25" r="137" spans="1:9" x14ac:dyDescent="0.25">
      <c r="A137" s="279" t="s">
        <v>380</v>
      </c>
      <c r="B137" s="787">
        <v>817.67394716981141</v>
      </c>
      <c r="C137" s="1051" t="s">
        <v>1465</v>
      </c>
      <c r="D137" s="787" t="s">
        <v>1014</v>
      </c>
      <c r="E137" s="654">
        <v>17329.037780557435</v>
      </c>
      <c r="F137" s="654">
        <v>86645.18890278718</v>
      </c>
      <c r="G137" s="757">
        <v>817.67394716981141</v>
      </c>
      <c r="I137" s="925"/>
    </row>
    <row customHeight="1" ht="11.25" r="138" spans="1:9" x14ac:dyDescent="0.25">
      <c r="A138" s="279" t="s">
        <v>28</v>
      </c>
      <c r="B138" s="787">
        <v>148.89293457322651</v>
      </c>
      <c r="C138" s="1051" t="s">
        <v>1445</v>
      </c>
      <c r="D138" s="787">
        <v>148.89293457322651</v>
      </c>
      <c r="E138" s="654" t="s">
        <v>1014</v>
      </c>
      <c r="F138" s="654" t="s">
        <v>1014</v>
      </c>
      <c r="G138" s="757" t="s">
        <v>564</v>
      </c>
      <c r="I138" s="925"/>
    </row>
    <row customHeight="1" ht="11.25" r="139" spans="1:9" x14ac:dyDescent="0.25">
      <c r="A139" s="279" t="s">
        <v>66</v>
      </c>
      <c r="B139" s="787">
        <v>3678.6042307105299</v>
      </c>
      <c r="C139" s="1051" t="s">
        <v>1232</v>
      </c>
      <c r="D139" s="787" t="s">
        <v>1014</v>
      </c>
      <c r="E139" s="654">
        <v>3678.6042307105299</v>
      </c>
      <c r="F139" s="654">
        <v>3678.6042307105299</v>
      </c>
      <c r="G139" s="757">
        <v>5430.5482924528296</v>
      </c>
      <c r="I139" s="925"/>
    </row>
    <row customHeight="1" ht="11.25" r="140" spans="1:9" x14ac:dyDescent="0.25">
      <c r="A140" s="279" t="s">
        <v>65</v>
      </c>
      <c r="B140" s="787">
        <v>500</v>
      </c>
      <c r="C140" s="1051" t="s">
        <v>1465</v>
      </c>
      <c r="D140" s="787" t="s">
        <v>1014</v>
      </c>
      <c r="E140" s="654">
        <v>1931.3361368321591</v>
      </c>
      <c r="F140" s="654">
        <v>1931.3361368321591</v>
      </c>
      <c r="G140" s="757">
        <v>500</v>
      </c>
      <c r="I140" s="925"/>
    </row>
    <row customHeight="1" ht="11.25" r="141" spans="1:9" x14ac:dyDescent="0.25">
      <c r="A141" s="279" t="s">
        <v>825</v>
      </c>
      <c r="B141" s="787">
        <v>303376.62337662338</v>
      </c>
      <c r="C141" s="1051" t="s">
        <v>1232</v>
      </c>
      <c r="D141" s="787" t="s">
        <v>1014</v>
      </c>
      <c r="E141" s="654">
        <v>303376.62337662338</v>
      </c>
      <c r="F141" s="654">
        <v>303376.62337662338</v>
      </c>
      <c r="G141" s="757" t="s">
        <v>564</v>
      </c>
      <c r="I141" s="925"/>
    </row>
    <row customHeight="1" ht="11.25" r="142" spans="1:9" x14ac:dyDescent="0.25">
      <c r="A142" s="279" t="s">
        <v>868</v>
      </c>
      <c r="B142" s="787">
        <v>82.437961741263834</v>
      </c>
      <c r="C142" s="1051" t="s">
        <v>1232</v>
      </c>
      <c r="D142" s="787">
        <v>217.03595924370137</v>
      </c>
      <c r="E142" s="654">
        <v>82.437961741263834</v>
      </c>
      <c r="F142" s="654">
        <v>412.18980870631918</v>
      </c>
      <c r="G142" s="757" t="s">
        <v>564</v>
      </c>
      <c r="I142" s="925"/>
    </row>
    <row customHeight="1" ht="11.25" r="143" spans="1:9" x14ac:dyDescent="0.25">
      <c r="A143" s="279" t="s">
        <v>869</v>
      </c>
      <c r="B143" s="787">
        <v>639.65388301886787</v>
      </c>
      <c r="C143" s="1051" t="s">
        <v>1465</v>
      </c>
      <c r="D143" s="787" t="s">
        <v>1014</v>
      </c>
      <c r="E143" s="654">
        <v>11521.228537795756</v>
      </c>
      <c r="F143" s="654">
        <v>57606.142688978784</v>
      </c>
      <c r="G143" s="757">
        <v>639.65388301886787</v>
      </c>
      <c r="I143" s="925"/>
    </row>
    <row customHeight="1" ht="11.25" r="144" spans="1:9" x14ac:dyDescent="0.25">
      <c r="A144" s="279" t="s">
        <v>518</v>
      </c>
      <c r="B144" s="787">
        <v>2.0253930665260151</v>
      </c>
      <c r="C144" s="1051" t="s">
        <v>1232</v>
      </c>
      <c r="D144" s="787">
        <v>29.566742983537555</v>
      </c>
      <c r="E144" s="654">
        <v>2.0253930665260151</v>
      </c>
      <c r="F144" s="654">
        <v>10.126965332630075</v>
      </c>
      <c r="G144" s="757">
        <v>2160.2214339622642</v>
      </c>
      <c r="I144" s="925"/>
    </row>
    <row customHeight="1" ht="11.25" r="145" spans="1:9" x14ac:dyDescent="0.25">
      <c r="A145" s="279" t="s">
        <v>519</v>
      </c>
      <c r="B145" s="787">
        <v>6.094456129485387</v>
      </c>
      <c r="C145" s="1051" t="s">
        <v>1232</v>
      </c>
      <c r="D145" s="787">
        <v>35.611870810282987</v>
      </c>
      <c r="E145" s="654">
        <v>6.094456129485387</v>
      </c>
      <c r="F145" s="654">
        <v>30.472280647426935</v>
      </c>
      <c r="G145" s="757">
        <v>691.10178616352209</v>
      </c>
      <c r="I145" s="925"/>
    </row>
    <row customHeight="1" ht="11.25" r="146" spans="1:9" x14ac:dyDescent="0.25">
      <c r="A146" s="279" t="s">
        <v>520</v>
      </c>
      <c r="B146" s="787">
        <v>32805.234523722836</v>
      </c>
      <c r="C146" s="1051" t="s">
        <v>1232</v>
      </c>
      <c r="D146" s="787" t="s">
        <v>1014</v>
      </c>
      <c r="E146" s="654">
        <v>32805.234523722836</v>
      </c>
      <c r="F146" s="654">
        <v>164026.17261861419</v>
      </c>
      <c r="G146" s="757" t="s">
        <v>564</v>
      </c>
      <c r="I146" s="925"/>
    </row>
    <row customHeight="1" ht="11.25" r="147" spans="1:9" x14ac:dyDescent="0.25">
      <c r="A147" s="279" t="s">
        <v>521</v>
      </c>
      <c r="B147" s="787">
        <v>331.06575963718825</v>
      </c>
      <c r="C147" s="1051" t="s">
        <v>1232</v>
      </c>
      <c r="D147" s="787">
        <v>14894.215928347567</v>
      </c>
      <c r="E147" s="654">
        <v>331.06575963718825</v>
      </c>
      <c r="F147" s="654">
        <v>1655.3287981859412</v>
      </c>
      <c r="G147" s="757" t="s">
        <v>564</v>
      </c>
      <c r="I147" s="925"/>
    </row>
    <row customHeight="1" ht="11.25" r="148" spans="1:9" x14ac:dyDescent="0.25">
      <c r="A148" s="305" t="s">
        <v>126</v>
      </c>
      <c r="B148" s="787">
        <v>3310.6575963718824</v>
      </c>
      <c r="C148" s="1051" t="s">
        <v>1232</v>
      </c>
      <c r="D148" s="787" t="s">
        <v>1014</v>
      </c>
      <c r="E148" s="654">
        <v>3310.6575963718824</v>
      </c>
      <c r="F148" s="654">
        <v>16553.287981859412</v>
      </c>
      <c r="G148" s="757" t="s">
        <v>564</v>
      </c>
      <c r="I148" s="925"/>
    </row>
    <row customHeight="1" ht="11.25" r="149" spans="1:9" x14ac:dyDescent="0.25">
      <c r="A149" s="279" t="s">
        <v>127</v>
      </c>
      <c r="B149" s="787">
        <v>2648.526077097506</v>
      </c>
      <c r="C149" s="1051" t="s">
        <v>1232</v>
      </c>
      <c r="D149" s="787" t="s">
        <v>1014</v>
      </c>
      <c r="E149" s="654">
        <v>2648.526077097506</v>
      </c>
      <c r="F149" s="654">
        <v>13242.63038548753</v>
      </c>
      <c r="G149" s="757" t="s">
        <v>564</v>
      </c>
      <c r="I149" s="925"/>
    </row>
    <row customHeight="1" ht="11.25" r="150" spans="1:9" x14ac:dyDescent="0.25">
      <c r="A150" s="279" t="s">
        <v>128</v>
      </c>
      <c r="B150" s="787">
        <v>0.12615626819196352</v>
      </c>
      <c r="C150" s="1051" t="s">
        <v>1445</v>
      </c>
      <c r="D150" s="787">
        <v>0.12615626819196352</v>
      </c>
      <c r="E150" s="654">
        <v>6.6545575214827704</v>
      </c>
      <c r="F150" s="654">
        <v>33.272787607413854</v>
      </c>
      <c r="G150" s="757">
        <v>1395.5380503144659</v>
      </c>
      <c r="I150" s="925"/>
    </row>
    <row customHeight="1" ht="11.25" r="151" spans="1:9" x14ac:dyDescent="0.25">
      <c r="A151" s="279" t="s">
        <v>129</v>
      </c>
      <c r="B151" s="787">
        <v>0.99089971153518297</v>
      </c>
      <c r="C151" s="1051" t="s">
        <v>1232</v>
      </c>
      <c r="D151" s="787" t="s">
        <v>1014</v>
      </c>
      <c r="E151" s="654">
        <v>0.99089971153518297</v>
      </c>
      <c r="F151" s="654">
        <v>4.9544985576759153</v>
      </c>
      <c r="G151" s="757">
        <v>311.17425056603776</v>
      </c>
      <c r="I151" s="925"/>
    </row>
    <row customHeight="1" ht="11.25" r="152" spans="1:9" x14ac:dyDescent="0.25">
      <c r="A152" s="279" t="s">
        <v>643</v>
      </c>
      <c r="B152" s="787">
        <v>3792.2077922077924</v>
      </c>
      <c r="C152" s="1051" t="s">
        <v>1232</v>
      </c>
      <c r="D152" s="787">
        <v>32832.96789790297</v>
      </c>
      <c r="E152" s="654">
        <v>3792.2077922077924</v>
      </c>
      <c r="F152" s="654">
        <v>18961.038961038961</v>
      </c>
      <c r="G152" s="757" t="s">
        <v>564</v>
      </c>
      <c r="I152" s="925"/>
    </row>
    <row customHeight="1" ht="11.25" r="153" spans="1:9" x14ac:dyDescent="0.25">
      <c r="A153" s="305" t="s">
        <v>999</v>
      </c>
      <c r="B153" s="787">
        <v>13787.567580329107</v>
      </c>
      <c r="C153" s="1051" t="s">
        <v>1232</v>
      </c>
      <c r="D153" s="787" t="s">
        <v>1014</v>
      </c>
      <c r="E153" s="654">
        <v>13787.567580329107</v>
      </c>
      <c r="F153" s="654">
        <v>68937.837901645529</v>
      </c>
      <c r="G153" s="757" t="s">
        <v>564</v>
      </c>
      <c r="I153" s="925"/>
    </row>
    <row customHeight="1" ht="11.25" r="154" spans="1:9" x14ac:dyDescent="0.25">
      <c r="A154" s="305" t="s">
        <v>644</v>
      </c>
      <c r="B154" s="787">
        <v>1007.8014009992594</v>
      </c>
      <c r="C154" s="1051" t="s">
        <v>1232</v>
      </c>
      <c r="D154" s="787" t="s">
        <v>1014</v>
      </c>
      <c r="E154" s="654">
        <v>1007.8014009992594</v>
      </c>
      <c r="F154" s="654">
        <v>5039.0070049962969</v>
      </c>
      <c r="G154" s="757" t="s">
        <v>564</v>
      </c>
      <c r="I154" s="925"/>
    </row>
    <row customHeight="1" ht="11.25" r="155" spans="1:9" x14ac:dyDescent="0.25">
      <c r="A155" s="305" t="s">
        <v>646</v>
      </c>
      <c r="B155" s="787">
        <v>216.31552434290455</v>
      </c>
      <c r="C155" s="1051" t="s">
        <v>1232</v>
      </c>
      <c r="D155" s="787">
        <v>7210.5174780968209</v>
      </c>
      <c r="E155" s="654">
        <v>216.31552434290455</v>
      </c>
      <c r="F155" s="654">
        <v>1081.5776217145228</v>
      </c>
      <c r="G155" s="757" t="s">
        <v>564</v>
      </c>
      <c r="I155" s="925"/>
    </row>
    <row customHeight="1" ht="11.25" r="156" spans="1:9" x14ac:dyDescent="0.25">
      <c r="A156" s="279" t="s">
        <v>522</v>
      </c>
      <c r="B156" s="787">
        <v>664.27939503728351</v>
      </c>
      <c r="C156" s="1051" t="s">
        <v>1232</v>
      </c>
      <c r="D156" s="787" t="s">
        <v>1014</v>
      </c>
      <c r="E156" s="654">
        <v>664.27939503728351</v>
      </c>
      <c r="F156" s="654">
        <v>3321.3969751864174</v>
      </c>
      <c r="G156" s="757" t="s">
        <v>564</v>
      </c>
      <c r="I156" s="925"/>
    </row>
    <row customHeight="1" ht="11.25" r="157" spans="1:9" x14ac:dyDescent="0.25">
      <c r="A157" s="279" t="s">
        <v>523</v>
      </c>
      <c r="B157" s="787">
        <v>10.645632004665345</v>
      </c>
      <c r="C157" s="1051" t="s">
        <v>1445</v>
      </c>
      <c r="D157" s="787">
        <v>10.645632004665345</v>
      </c>
      <c r="E157" s="654">
        <v>123.49636498943073</v>
      </c>
      <c r="F157" s="654">
        <v>617.48182494715365</v>
      </c>
      <c r="G157" s="757">
        <v>3859.8471446540889</v>
      </c>
      <c r="I157" s="925"/>
    </row>
    <row customHeight="1" ht="11.25" r="158" spans="1:9" x14ac:dyDescent="0.25">
      <c r="A158" s="279" t="s">
        <v>524</v>
      </c>
      <c r="B158" s="787">
        <v>259.54240000000004</v>
      </c>
      <c r="C158" s="1051" t="s">
        <v>1465</v>
      </c>
      <c r="D158" s="787" t="s">
        <v>1014</v>
      </c>
      <c r="E158" s="654">
        <v>802.47923875436845</v>
      </c>
      <c r="F158" s="654">
        <v>4012.3961937718423</v>
      </c>
      <c r="G158" s="757">
        <v>259.54240000000004</v>
      </c>
      <c r="I158" s="925"/>
    </row>
    <row customHeight="1" ht="11.25" r="159" spans="1:9" thickBot="1" x14ac:dyDescent="0.3">
      <c r="A159" s="281" t="s">
        <v>525</v>
      </c>
      <c r="B159" s="961">
        <v>151688.31168831172</v>
      </c>
      <c r="C159" s="1060" t="s">
        <v>1232</v>
      </c>
      <c r="D159" s="961" t="s">
        <v>1014</v>
      </c>
      <c r="E159" s="1035">
        <v>151688.31168831172</v>
      </c>
      <c r="F159" s="1035">
        <v>758441.55844155862</v>
      </c>
      <c r="G159" s="762" t="s">
        <v>564</v>
      </c>
      <c r="I159" s="925"/>
    </row>
    <row ht="13.8" r="160" spans="1:9" thickTop="1" x14ac:dyDescent="0.25">
      <c r="A160" s="290" t="s">
        <v>1234</v>
      </c>
      <c r="B160" s="913"/>
      <c r="C160" s="1378"/>
      <c r="D160" s="606"/>
      <c r="E160" s="606"/>
      <c r="F160" s="882"/>
      <c r="G160" s="607"/>
    </row>
    <row customHeight="1" ht="24" r="161" spans="1:7" x14ac:dyDescent="0.25">
      <c r="A161" s="1624" t="s">
        <v>1472</v>
      </c>
      <c r="B161" s="1703"/>
      <c r="C161" s="1703"/>
      <c r="D161" s="1703"/>
      <c r="E161" s="1703"/>
      <c r="F161" s="1703"/>
      <c r="G161" s="1704"/>
    </row>
    <row customHeight="1" ht="24.75" r="162" spans="1:7" x14ac:dyDescent="0.25">
      <c r="A162" s="1699" t="s">
        <v>1163</v>
      </c>
      <c r="B162" s="1707"/>
      <c r="C162" s="1707"/>
      <c r="D162" s="1707"/>
      <c r="E162" s="1707"/>
      <c r="F162" s="1707"/>
      <c r="G162" s="1629"/>
    </row>
    <row customHeight="1" ht="24" r="163" spans="1:7" x14ac:dyDescent="0.25">
      <c r="A163" s="1699" t="s">
        <v>1098</v>
      </c>
      <c r="B163" s="1628"/>
      <c r="C163" s="1628"/>
      <c r="D163" s="1628"/>
      <c r="E163" s="1628"/>
      <c r="F163" s="1628"/>
      <c r="G163" s="1629"/>
    </row>
    <row r="164" spans="1:7" x14ac:dyDescent="0.25">
      <c r="A164" s="290"/>
      <c r="B164" s="913"/>
      <c r="C164" s="1378"/>
      <c r="D164" s="606"/>
      <c r="E164" s="606"/>
      <c r="F164" s="882"/>
      <c r="G164" s="607"/>
    </row>
    <row r="165" spans="1:7" x14ac:dyDescent="0.25">
      <c r="A165" s="66" t="s">
        <v>529</v>
      </c>
      <c r="B165" s="604"/>
      <c r="C165" s="1072"/>
      <c r="D165" s="606"/>
      <c r="E165" s="606"/>
      <c r="F165" s="277"/>
      <c r="G165" s="607"/>
    </row>
    <row r="166" spans="1:7" x14ac:dyDescent="0.25">
      <c r="A166" s="67" t="s">
        <v>586</v>
      </c>
      <c r="B166" s="768"/>
      <c r="C166" s="886"/>
      <c r="D166" s="606"/>
      <c r="E166" s="606"/>
      <c r="F166" s="606"/>
      <c r="G166" s="607"/>
    </row>
    <row customHeight="1" ht="26.25" r="167" spans="1:7" x14ac:dyDescent="0.25">
      <c r="A167" s="1708" t="s">
        <v>1145</v>
      </c>
      <c r="B167" s="1625"/>
      <c r="C167" s="1625"/>
      <c r="D167" s="1625"/>
      <c r="E167" s="1625"/>
      <c r="F167" s="1625"/>
      <c r="G167" s="1626"/>
    </row>
    <row customHeight="1" ht="37.5" r="168" spans="1:7" x14ac:dyDescent="0.25">
      <c r="A168" s="1709" t="s">
        <v>1101</v>
      </c>
      <c r="B168" s="1710"/>
      <c r="C168" s="1710"/>
      <c r="D168" s="1710"/>
      <c r="E168" s="1710"/>
      <c r="F168" s="1710"/>
      <c r="G168" s="1711"/>
    </row>
    <row r="169" spans="1:7" x14ac:dyDescent="0.25">
      <c r="A169" s="332" t="s">
        <v>848</v>
      </c>
      <c r="B169" s="768"/>
      <c r="C169" s="886"/>
      <c r="D169" s="606"/>
      <c r="E169" s="606"/>
      <c r="F169" s="606"/>
      <c r="G169" s="607"/>
    </row>
    <row r="170" spans="1:7" x14ac:dyDescent="0.25">
      <c r="A170" s="67" t="s">
        <v>1142</v>
      </c>
      <c r="B170" s="768"/>
      <c r="C170" s="886"/>
      <c r="D170" s="606"/>
      <c r="E170" s="606"/>
      <c r="F170" s="606"/>
      <c r="G170" s="607"/>
    </row>
    <row customHeight="1" ht="12.75" r="171" spans="1:7" x14ac:dyDescent="0.25">
      <c r="A171" s="918" t="s">
        <v>1144</v>
      </c>
      <c r="B171" s="962"/>
      <c r="C171" s="962"/>
      <c r="D171" s="962"/>
      <c r="E171" s="962"/>
      <c r="F171" s="962"/>
      <c r="G171" s="963"/>
    </row>
    <row r="172" spans="1:7" x14ac:dyDescent="0.25">
      <c r="A172" s="332" t="s">
        <v>33</v>
      </c>
      <c r="B172" s="768"/>
      <c r="C172" s="886"/>
      <c r="D172" s="606"/>
      <c r="E172" s="606"/>
      <c r="F172" s="606"/>
      <c r="G172" s="607"/>
    </row>
    <row ht="13.8" r="173" spans="1:7" thickBot="1" x14ac:dyDescent="0.3">
      <c r="A173" s="920" t="s">
        <v>1120</v>
      </c>
      <c r="B173" s="922"/>
      <c r="C173" s="921"/>
      <c r="D173" s="1253"/>
      <c r="E173" s="1253"/>
      <c r="F173" s="1253"/>
      <c r="G173" s="1254"/>
    </row>
    <row ht="13.8" r="174" spans="1:7" thickTop="1" x14ac:dyDescent="0.25">
      <c r="B174" s="925"/>
      <c r="C174" s="857"/>
      <c r="D174" s="298"/>
      <c r="E174" s="298"/>
      <c r="F174" s="298"/>
      <c r="G174" s="298"/>
    </row>
    <row r="175" spans="1:7" x14ac:dyDescent="0.25">
      <c r="B175" s="925"/>
      <c r="C175" s="857"/>
      <c r="D175" s="298"/>
      <c r="E175" s="298"/>
      <c r="F175" s="298"/>
      <c r="G175" s="298"/>
    </row>
    <row r="176" spans="1:7" x14ac:dyDescent="0.25">
      <c r="B176" s="925"/>
      <c r="C176" s="857"/>
      <c r="D176" s="298"/>
      <c r="E176" s="298"/>
      <c r="F176" s="298"/>
      <c r="G176" s="298"/>
    </row>
    <row r="177" spans="2:7" x14ac:dyDescent="0.25">
      <c r="B177" s="925"/>
      <c r="C177" s="857"/>
      <c r="D177" s="298"/>
      <c r="E177" s="298"/>
      <c r="F177" s="298"/>
      <c r="G177" s="298"/>
    </row>
    <row r="178" spans="2:7" x14ac:dyDescent="0.25">
      <c r="C178" s="1001"/>
      <c r="D178" s="298"/>
      <c r="E178" s="298"/>
      <c r="F178" s="298"/>
      <c r="G178" s="298"/>
    </row>
    <row r="179" spans="2:7" x14ac:dyDescent="0.25">
      <c r="C179" s="1001"/>
      <c r="D179" s="298"/>
      <c r="E179" s="298"/>
      <c r="F179" s="298"/>
      <c r="G179" s="298"/>
    </row>
    <row r="180" spans="2:7" x14ac:dyDescent="0.25">
      <c r="C180" s="1001"/>
      <c r="D180" s="298"/>
      <c r="E180" s="298"/>
      <c r="F180" s="298"/>
      <c r="G180" s="298"/>
    </row>
    <row r="181" spans="2:7" x14ac:dyDescent="0.25">
      <c r="C181" s="1001"/>
      <c r="D181" s="298"/>
      <c r="E181" s="298"/>
      <c r="F181" s="298"/>
      <c r="G181" s="298"/>
    </row>
    <row r="182" spans="2:7" x14ac:dyDescent="0.25">
      <c r="C182" s="1001"/>
    </row>
    <row r="183" spans="2:7" x14ac:dyDescent="0.25">
      <c r="C183" s="1001"/>
    </row>
    <row r="184" spans="2:7" x14ac:dyDescent="0.25">
      <c r="C184" s="1001"/>
    </row>
    <row r="185" spans="2:7" x14ac:dyDescent="0.25">
      <c r="C185" s="1001"/>
    </row>
    <row r="186" spans="2:7" x14ac:dyDescent="0.25">
      <c r="C186" s="1001"/>
    </row>
    <row r="187" spans="2:7" x14ac:dyDescent="0.25">
      <c r="C187" s="1001"/>
    </row>
    <row r="188" spans="2:7" x14ac:dyDescent="0.25">
      <c r="C188" s="1001"/>
    </row>
    <row r="189" spans="2:7" x14ac:dyDescent="0.25">
      <c r="C189" s="1001"/>
    </row>
    <row r="190" spans="2:7" x14ac:dyDescent="0.25">
      <c r="C190" s="1001"/>
    </row>
    <row r="191" spans="2:7" x14ac:dyDescent="0.25">
      <c r="C191" s="1001"/>
    </row>
    <row r="192" spans="2:7" x14ac:dyDescent="0.25">
      <c r="C192" s="1001"/>
    </row>
    <row r="193" spans="3:3" x14ac:dyDescent="0.25">
      <c r="C193" s="1001"/>
    </row>
    <row r="194" spans="3:3" x14ac:dyDescent="0.25">
      <c r="C194" s="1001"/>
    </row>
    <row r="195" spans="3:3" x14ac:dyDescent="0.25">
      <c r="C195" s="1001"/>
    </row>
    <row r="196" spans="3:3" x14ac:dyDescent="0.25">
      <c r="C196" s="1001"/>
    </row>
    <row r="197" spans="3:3" x14ac:dyDescent="0.25">
      <c r="C197" s="1001"/>
    </row>
    <row r="198" spans="3:3" x14ac:dyDescent="0.25">
      <c r="C198" s="1001"/>
    </row>
    <row r="199" spans="3:3" x14ac:dyDescent="0.25">
      <c r="C199" s="1001"/>
    </row>
    <row r="200" spans="3:3" x14ac:dyDescent="0.25">
      <c r="C200" s="1001"/>
    </row>
    <row r="201" spans="3:3" x14ac:dyDescent="0.25">
      <c r="C201" s="1001"/>
    </row>
    <row r="202" spans="3:3" x14ac:dyDescent="0.25">
      <c r="C202" s="1001"/>
    </row>
    <row r="203" spans="3:3" x14ac:dyDescent="0.25">
      <c r="C203" s="1001"/>
    </row>
    <row r="204" spans="3:3" x14ac:dyDescent="0.25">
      <c r="C204" s="1001"/>
    </row>
    <row r="205" spans="3:3" x14ac:dyDescent="0.25">
      <c r="C205" s="1001"/>
    </row>
    <row r="206" spans="3:3" x14ac:dyDescent="0.25">
      <c r="C206" s="1001"/>
    </row>
    <row r="207" spans="3:3" x14ac:dyDescent="0.25">
      <c r="C207" s="1001"/>
    </row>
    <row r="208" spans="3:3" x14ac:dyDescent="0.25">
      <c r="C208" s="1001"/>
    </row>
    <row r="209" spans="3:3" x14ac:dyDescent="0.25">
      <c r="C209" s="1001"/>
    </row>
    <row r="210" spans="3:3" x14ac:dyDescent="0.25">
      <c r="C210" s="1001"/>
    </row>
    <row r="211" spans="3:3" x14ac:dyDescent="0.25">
      <c r="C211" s="1001"/>
    </row>
    <row r="212" spans="3:3" x14ac:dyDescent="0.25">
      <c r="C212" s="1001"/>
    </row>
    <row r="213" spans="3:3" x14ac:dyDescent="0.25">
      <c r="C213" s="1001"/>
    </row>
    <row r="214" spans="3:3" x14ac:dyDescent="0.25">
      <c r="C214" s="1001"/>
    </row>
    <row r="215" spans="3:3" x14ac:dyDescent="0.25">
      <c r="C215" s="1001"/>
    </row>
    <row r="216" spans="3:3" x14ac:dyDescent="0.25">
      <c r="C216" s="1001"/>
    </row>
    <row r="217" spans="3:3" x14ac:dyDescent="0.25">
      <c r="C217" s="1001"/>
    </row>
    <row r="218" spans="3:3" x14ac:dyDescent="0.25">
      <c r="C218" s="1001"/>
    </row>
    <row r="219" spans="3:3" x14ac:dyDescent="0.25">
      <c r="C219" s="1001"/>
    </row>
    <row r="220" spans="3:3" x14ac:dyDescent="0.25">
      <c r="C220" s="1001"/>
    </row>
    <row r="221" spans="3:3" x14ac:dyDescent="0.25">
      <c r="C221" s="1001"/>
    </row>
    <row r="222" spans="3:3" x14ac:dyDescent="0.25">
      <c r="C222" s="1001"/>
    </row>
    <row r="223" spans="3:3" x14ac:dyDescent="0.25">
      <c r="C223" s="1001"/>
    </row>
    <row r="224" spans="3:3" x14ac:dyDescent="0.25">
      <c r="C224" s="1001"/>
    </row>
    <row r="225" spans="3:3" x14ac:dyDescent="0.25">
      <c r="C225" s="1001"/>
    </row>
    <row r="226" spans="3:3" x14ac:dyDescent="0.25">
      <c r="C226" s="1001"/>
    </row>
    <row r="227" spans="3:3" x14ac:dyDescent="0.25">
      <c r="C227" s="1001"/>
    </row>
    <row r="228" spans="3:3" x14ac:dyDescent="0.25">
      <c r="C228" s="1001"/>
    </row>
    <row r="229" spans="3:3" x14ac:dyDescent="0.25">
      <c r="C229" s="1001"/>
    </row>
    <row r="230" spans="3:3" x14ac:dyDescent="0.25">
      <c r="C230" s="1001"/>
    </row>
    <row r="231" spans="3:3" x14ac:dyDescent="0.25">
      <c r="C231" s="1001"/>
    </row>
    <row r="232" spans="3:3" x14ac:dyDescent="0.25">
      <c r="C232" s="1001"/>
    </row>
    <row r="233" spans="3:3" x14ac:dyDescent="0.25">
      <c r="C233" s="1001"/>
    </row>
    <row r="234" spans="3:3" x14ac:dyDescent="0.25">
      <c r="C234" s="1001"/>
    </row>
    <row r="235" spans="3:3" x14ac:dyDescent="0.25">
      <c r="C235" s="1001"/>
    </row>
    <row r="236" spans="3:3" x14ac:dyDescent="0.25">
      <c r="C236" s="1001"/>
    </row>
    <row r="237" spans="3:3" x14ac:dyDescent="0.25">
      <c r="C237" s="1001"/>
    </row>
    <row r="238" spans="3:3" x14ac:dyDescent="0.25">
      <c r="C238" s="1001"/>
    </row>
    <row r="239" spans="3:3" x14ac:dyDescent="0.25">
      <c r="C239" s="1001"/>
    </row>
    <row r="240" spans="3:3" x14ac:dyDescent="0.25">
      <c r="C240" s="1001"/>
    </row>
    <row r="241" spans="3:3" x14ac:dyDescent="0.25">
      <c r="C241" s="1001"/>
    </row>
    <row r="242" spans="3:3" x14ac:dyDescent="0.25">
      <c r="C242" s="1001"/>
    </row>
    <row r="243" spans="3:3" x14ac:dyDescent="0.25">
      <c r="C243" s="1001"/>
    </row>
    <row r="244" spans="3:3" x14ac:dyDescent="0.25">
      <c r="C244" s="1001"/>
    </row>
    <row r="245" spans="3:3" x14ac:dyDescent="0.25">
      <c r="C245" s="1001"/>
    </row>
    <row r="246" spans="3:3" x14ac:dyDescent="0.25">
      <c r="C246" s="1001"/>
    </row>
    <row r="247" spans="3:3" x14ac:dyDescent="0.25">
      <c r="C247" s="1001"/>
    </row>
    <row r="248" spans="3:3" x14ac:dyDescent="0.25">
      <c r="C248" s="1001"/>
    </row>
  </sheetData>
  <mergeCells count="5">
    <mergeCell ref="A167:G167"/>
    <mergeCell ref="A168:G168"/>
    <mergeCell ref="A162:G162"/>
    <mergeCell ref="A163:G163"/>
    <mergeCell ref="A161:G16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M50"/>
  <sheetViews>
    <sheetView showGridLines="0" showRowColHeaders="0" workbookViewId="0">
      <selection activeCell="D4" sqref="D4"/>
    </sheetView>
  </sheetViews>
  <sheetFormatPr defaultColWidth="9.109375" defaultRowHeight="15.6" x14ac:dyDescent="0.3"/>
  <cols>
    <col min="1" max="1" customWidth="true" style="195" width="2.0" collapsed="false"/>
    <col min="2" max="2" style="195" width="9.109375" collapsed="false"/>
    <col min="3" max="3" customWidth="true" style="195" width="13.0" collapsed="false"/>
    <col min="4" max="4" customWidth="true" style="195" width="15.33203125" collapsed="false"/>
    <col min="5" max="5" customWidth="true" style="195" width="8.33203125" collapsed="false"/>
    <col min="6" max="7" customWidth="true" style="195" width="15.5546875" collapsed="false"/>
    <col min="8" max="8" customWidth="true" style="195" width="13.88671875" collapsed="false"/>
    <col min="9" max="9" customWidth="true" style="195" width="10.5546875" collapsed="false"/>
    <col min="10" max="10" customWidth="true" style="195" width="4.6640625" collapsed="false"/>
    <col min="11" max="11" style="195" width="9.109375" collapsed="false"/>
    <col min="12" max="12" customWidth="true" style="195" width="9.88671875" collapsed="false"/>
    <col min="13" max="16384" style="195" width="9.109375" collapsed="false"/>
  </cols>
  <sheetData>
    <row ht="22.8" r="1" spans="2:12" x14ac:dyDescent="0.35">
      <c r="B1" s="534" t="s">
        <v>336</v>
      </c>
      <c r="C1" s="443"/>
      <c r="D1" s="443"/>
      <c r="E1" s="443"/>
      <c r="F1" s="443"/>
      <c r="G1" s="443"/>
      <c r="H1" s="443"/>
      <c r="I1" s="443"/>
      <c r="J1" s="444" t="s">
        <v>313</v>
      </c>
      <c r="K1" s="443"/>
      <c r="L1" s="443"/>
    </row>
    <row ht="17.399999999999999" r="2" spans="2:12" x14ac:dyDescent="0.3">
      <c r="B2" s="194" t="s">
        <v>1434</v>
      </c>
      <c r="C2" s="443"/>
      <c r="D2" s="443"/>
      <c r="E2" s="443"/>
      <c r="F2" s="443"/>
      <c r="G2" s="443"/>
      <c r="H2" s="443"/>
      <c r="I2" s="443"/>
    </row>
    <row customHeight="1" ht="4.5" r="3" spans="2:12" thickBot="1" x14ac:dyDescent="0.35">
      <c r="B3" s="443"/>
      <c r="C3" s="443"/>
      <c r="D3" s="443"/>
      <c r="E3" s="443"/>
      <c r="F3" s="443"/>
      <c r="G3" s="443"/>
      <c r="H3" s="443"/>
      <c r="I3" s="443"/>
    </row>
    <row ht="16.2" r="4" spans="2:12" thickTop="1" x14ac:dyDescent="0.3">
      <c r="B4" s="445"/>
      <c r="C4" s="446" t="s">
        <v>314</v>
      </c>
      <c r="D4" s="518" t="s">
        <v>1480</v>
      </c>
      <c r="E4" s="518"/>
      <c r="F4" s="518"/>
      <c r="G4" s="518"/>
      <c r="H4" s="518"/>
      <c r="I4" s="447"/>
      <c r="J4" s="448"/>
      <c r="K4" s="448"/>
    </row>
    <row r="5" spans="2:12" x14ac:dyDescent="0.3">
      <c r="B5" s="449"/>
      <c r="C5" s="450" t="s">
        <v>315</v>
      </c>
      <c r="D5" s="519" t="s">
        <v>1481</v>
      </c>
      <c r="E5" s="520"/>
      <c r="F5" s="520"/>
      <c r="G5" s="520"/>
      <c r="H5" s="520"/>
      <c r="I5" s="451"/>
      <c r="J5" s="452"/>
      <c r="K5" s="452"/>
    </row>
    <row r="6" spans="2:12" x14ac:dyDescent="0.3">
      <c r="B6" s="449"/>
      <c r="C6" s="450"/>
      <c r="D6" s="520" t="s">
        <v>1482</v>
      </c>
      <c r="E6" s="520" t="s">
        <v>1483</v>
      </c>
      <c r="F6" s="520"/>
      <c r="G6" s="520"/>
      <c r="H6" s="520"/>
      <c r="I6" s="451"/>
      <c r="J6" s="452"/>
      <c r="K6" s="452"/>
    </row>
    <row r="7" spans="2:12" x14ac:dyDescent="0.3">
      <c r="B7" s="449"/>
      <c r="C7" s="450"/>
      <c r="D7" s="520"/>
      <c r="E7" s="520"/>
      <c r="F7" s="520" t="s">
        <v>1484</v>
      </c>
      <c r="G7" s="520"/>
      <c r="H7" s="520"/>
      <c r="I7" s="451"/>
      <c r="J7" s="452"/>
      <c r="K7" s="452"/>
    </row>
    <row r="8" spans="2:12" x14ac:dyDescent="0.3">
      <c r="B8" s="449"/>
      <c r="C8" s="450" t="s">
        <v>316</v>
      </c>
      <c r="D8" s="453"/>
      <c r="E8" s="454"/>
      <c r="F8" s="454"/>
      <c r="G8" s="454"/>
      <c r="H8" s="454"/>
      <c r="I8" s="455"/>
      <c r="J8" s="452"/>
      <c r="K8" s="452"/>
    </row>
    <row ht="16.2" r="9" spans="2:12" thickBot="1" x14ac:dyDescent="0.35">
      <c r="B9" s="456"/>
      <c r="C9" s="457" t="s">
        <v>600</v>
      </c>
      <c r="D9" s="458" t="s">
        <v>1485</v>
      </c>
      <c r="E9" s="458"/>
      <c r="F9" s="458"/>
      <c r="G9" s="458"/>
      <c r="H9" s="458"/>
      <c r="I9" s="455"/>
      <c r="J9" s="459"/>
      <c r="K9" s="459"/>
    </row>
    <row customHeight="1" ht="8.25" r="10" spans="2:12" thickBot="1" thickTop="1" x14ac:dyDescent="0.35"/>
    <row customHeight="1" ht="17.25" r="11" spans="2:12" thickTop="1" x14ac:dyDescent="0.3">
      <c r="D11" s="1566" t="s">
        <v>317</v>
      </c>
      <c r="E11" s="1562"/>
      <c r="F11" s="1567"/>
      <c r="G11" s="442"/>
    </row>
    <row customHeight="1" ht="31.5" r="12" spans="2:12" x14ac:dyDescent="0.3">
      <c r="D12" s="1564" t="s">
        <v>545</v>
      </c>
      <c r="E12" s="1568"/>
      <c r="F12" s="460" t="str">
        <f>'2. EAL Surfer - Tier 1 EALs'!D5</f>
        <v>Unrestricted</v>
      </c>
      <c r="G12" s="461"/>
    </row>
    <row customHeight="1" ht="31.5" r="13" spans="2:12" x14ac:dyDescent="0.3">
      <c r="D13" s="1564" t="s">
        <v>280</v>
      </c>
      <c r="E13" s="1565"/>
      <c r="F13" s="462" t="str">
        <f>'2. EAL Surfer - Tier 1 EALs'!D7</f>
        <v>Drinking Water Resource</v>
      </c>
      <c r="G13" s="461"/>
    </row>
    <row customHeight="1" ht="31.5" r="14" spans="2:12" thickBot="1" x14ac:dyDescent="0.35">
      <c r="D14" s="1569" t="s">
        <v>769</v>
      </c>
      <c r="E14" s="1570"/>
      <c r="F14" s="463" t="str">
        <f>'2. EAL Surfer - Tier 1 EALs'!D10</f>
        <v>&gt;150m</v>
      </c>
      <c r="G14" s="461"/>
    </row>
    <row customHeight="1" ht="9" r="15" spans="2:12" thickBot="1" thickTop="1" x14ac:dyDescent="0.35"/>
    <row ht="16.8" r="16" spans="2:12" thickBot="1" thickTop="1" x14ac:dyDescent="0.35">
      <c r="B16" s="464"/>
      <c r="C16" s="465"/>
      <c r="D16" s="466" t="s">
        <v>318</v>
      </c>
      <c r="E16" s="1571" t="e">
        <f>'2. EAL Surfer - Tier 1 EALs'!H3</f>
        <v>#N/A</v>
      </c>
      <c r="F16" s="1572"/>
      <c r="G16" s="1572"/>
      <c r="H16" s="1573"/>
      <c r="I16" s="467"/>
    </row>
    <row customHeight="1" ht="10.5" r="17" spans="2:11" thickBot="1" thickTop="1" x14ac:dyDescent="0.35">
      <c r="B17" s="468"/>
      <c r="C17" s="468"/>
      <c r="D17" s="469"/>
      <c r="E17" s="470"/>
      <c r="F17" s="471"/>
      <c r="G17" s="471"/>
      <c r="H17" s="471"/>
      <c r="I17" s="472"/>
    </row>
    <row ht="16.2" r="18" spans="2:11" thickTop="1" x14ac:dyDescent="0.3">
      <c r="B18" s="1554" t="s">
        <v>337</v>
      </c>
      <c r="C18" s="1555"/>
      <c r="D18" s="1556"/>
      <c r="E18" s="470"/>
      <c r="F18" s="471"/>
      <c r="G18" s="471"/>
      <c r="H18" s="471"/>
      <c r="I18" s="472"/>
    </row>
    <row r="19" spans="2:11" x14ac:dyDescent="0.3">
      <c r="B19" s="495"/>
      <c r="C19" s="535" t="s">
        <v>281</v>
      </c>
      <c r="D19" s="536" t="n">
        <f>IF('2. EAL Surfer - Tier 1 EALs'!D22=0,"-",'2. EAL Surfer - Tier 1 EALs'!D22)</f>
        <v>10.0</v>
      </c>
      <c r="E19" s="470"/>
      <c r="F19" s="471"/>
      <c r="G19" s="471"/>
      <c r="H19" s="471"/>
      <c r="I19" s="472"/>
    </row>
    <row r="20" spans="2:11" x14ac:dyDescent="0.3">
      <c r="B20" s="196"/>
      <c r="C20" s="473" t="s">
        <v>319</v>
      </c>
      <c r="D20" s="474" t="n">
        <f>IF('2. EAL Surfer - Tier 1 EALs'!D24=0,"-",'2. EAL Surfer - Tier 1 EALs'!D24)</f>
        <v>5300.0</v>
      </c>
      <c r="E20" s="470"/>
      <c r="F20" s="471"/>
      <c r="G20" s="471"/>
      <c r="H20" s="471"/>
      <c r="I20" s="472"/>
    </row>
    <row ht="19.2" r="21" spans="2:11" thickBot="1" x14ac:dyDescent="0.35">
      <c r="B21" s="197"/>
      <c r="C21" s="475" t="s">
        <v>1215</v>
      </c>
      <c r="D21" s="476" t="n">
        <f>IF('2. EAL Surfer - Tier 1 EALs'!D26=0,"-",'2. EAL Surfer - Tier 1 EALs'!D26)</f>
        <v>250000.0</v>
      </c>
      <c r="E21" s="470"/>
      <c r="F21" s="471"/>
      <c r="G21" s="471"/>
      <c r="H21" s="471"/>
      <c r="I21" s="472"/>
    </row>
    <row customHeight="1" ht="10.5" r="22" spans="2:11" thickBot="1" thickTop="1" x14ac:dyDescent="0.35"/>
    <row ht="34.200000000000003" r="23" spans="2:11" thickTop="1" x14ac:dyDescent="0.3">
      <c r="B23" s="1557" t="s">
        <v>1022</v>
      </c>
      <c r="C23" s="1558"/>
      <c r="D23" s="1559"/>
      <c r="E23" s="477" t="s">
        <v>320</v>
      </c>
      <c r="F23" s="588" t="s">
        <v>560</v>
      </c>
      <c r="G23" s="574" t="s">
        <v>1024</v>
      </c>
      <c r="H23" s="576" t="s">
        <v>598</v>
      </c>
      <c r="I23" s="478"/>
      <c r="J23" s="90"/>
      <c r="K23" s="90"/>
    </row>
    <row r="24" spans="2:11" x14ac:dyDescent="0.3">
      <c r="B24" s="196"/>
      <c r="C24" s="472"/>
      <c r="D24" s="479" t="s">
        <v>322</v>
      </c>
      <c r="E24" s="480" t="s">
        <v>87</v>
      </c>
      <c r="F24" s="481" t="e">
        <f>'Surfer Compiler HDOH'!C46</f>
        <v>#N/A</v>
      </c>
      <c r="G24" s="482" t="e">
        <f>IF(F24="-","-",IF($D$19="-","-",(IF($D$19&gt;F24,"Yes","No"))))</f>
        <v>#N/A</v>
      </c>
      <c r="H24" s="483" t="str">
        <f>'Surfer Compiler HDOH'!D46</f>
        <v>Table I-1</v>
      </c>
      <c r="I24" s="484"/>
      <c r="J24" s="485"/>
      <c r="K24" s="485"/>
    </row>
    <row r="25" spans="2:11" x14ac:dyDescent="0.3">
      <c r="B25" s="196"/>
      <c r="C25" s="472"/>
      <c r="D25" s="479" t="s">
        <v>324</v>
      </c>
      <c r="E25" s="480" t="s">
        <v>87</v>
      </c>
      <c r="F25" s="481" t="e">
        <f>'Surfer Compiler HDOH'!C50</f>
        <v>#N/A</v>
      </c>
      <c r="G25" s="482" t="e">
        <f>IF(OR(F25="-",F25="(Use soil gas)"),"-",IF($D$19="-","-",(IF($D$19&gt;F25,"Yes","No"))))</f>
        <v>#N/A</v>
      </c>
      <c r="H25" s="483" t="str">
        <f>'Surfer Compiler HDOH'!D50</f>
        <v>Table C-1b</v>
      </c>
      <c r="I25" s="484"/>
      <c r="J25" s="485"/>
      <c r="K25" s="485"/>
    </row>
    <row r="26" spans="2:11" x14ac:dyDescent="0.3">
      <c r="B26" s="196"/>
      <c r="C26" s="472"/>
      <c r="D26" s="479" t="s">
        <v>723</v>
      </c>
      <c r="E26" s="480" t="s">
        <v>87</v>
      </c>
      <c r="F26" s="481" t="e">
        <f>'Surfer Compiler HDOH'!C60</f>
        <v>#N/A</v>
      </c>
      <c r="G26" s="482" t="e">
        <f>IF(F26="-","-",IF($D$19="-","-",(IF($D$19&gt;F26,"Yes","No"))))</f>
        <v>#N/A</v>
      </c>
      <c r="H26" s="483" t="str">
        <f>'Surfer Compiler HDOH'!D60</f>
        <v>Table L</v>
      </c>
      <c r="I26" s="484"/>
      <c r="J26" s="485"/>
      <c r="K26" s="485"/>
    </row>
    <row r="27" spans="2:11" x14ac:dyDescent="0.3">
      <c r="B27" s="196"/>
      <c r="C27" s="472"/>
      <c r="D27" s="479" t="s">
        <v>325</v>
      </c>
      <c r="E27" s="480" t="s">
        <v>87</v>
      </c>
      <c r="F27" s="481" t="e">
        <f>'Surfer Compiler HDOH'!C68</f>
        <v>#N/A</v>
      </c>
      <c r="G27" s="482" t="e">
        <f>IF(F27="-","-",IF($D$19="-","-",(IF($D$19&gt;F27,"Yes","No"))))</f>
        <v>#N/A</v>
      </c>
      <c r="H27" s="483" t="str">
        <f>'Surfer Compiler HDOH'!D68</f>
        <v>Table F-2</v>
      </c>
      <c r="I27" s="484"/>
      <c r="J27" s="485"/>
      <c r="K27" s="485"/>
    </row>
    <row r="28" spans="2:11" x14ac:dyDescent="0.3">
      <c r="B28" s="486"/>
      <c r="C28" s="487"/>
      <c r="D28" s="488" t="s">
        <v>961</v>
      </c>
      <c r="E28" s="489" t="s">
        <v>87</v>
      </c>
      <c r="F28" s="490" t="e">
        <f>'Surfer Compiler HDOH'!C56</f>
        <v>#N/A</v>
      </c>
      <c r="G28" s="491" t="e">
        <f>IF(OR(F28="-",F28="(Use batch test)"),"-",IF($D$19="-","-",(IF($D$19&gt;F28,"Yes","No"))))</f>
        <v>#N/A</v>
      </c>
      <c r="H28" s="492" t="str">
        <f>'Surfer Compiler HDOH'!D56</f>
        <v>Table E-1</v>
      </c>
      <c r="I28" s="484"/>
      <c r="J28" s="485"/>
      <c r="K28" s="485"/>
    </row>
    <row r="29" spans="2:11" x14ac:dyDescent="0.3">
      <c r="B29" s="196"/>
      <c r="C29" s="472"/>
      <c r="D29" s="479" t="s">
        <v>156</v>
      </c>
      <c r="E29" s="489" t="s">
        <v>87</v>
      </c>
      <c r="F29" s="490" t="e">
        <f>'Surfer Compiler HDOH'!C70</f>
        <v>#N/A</v>
      </c>
      <c r="G29" s="493"/>
      <c r="H29" s="492"/>
      <c r="I29" s="494"/>
      <c r="J29" s="485"/>
      <c r="K29" s="485"/>
    </row>
    <row r="30" spans="2:11" x14ac:dyDescent="0.3">
      <c r="B30" s="495"/>
      <c r="C30" s="496"/>
      <c r="D30" s="328" t="s">
        <v>18</v>
      </c>
      <c r="E30" s="497" t="s">
        <v>87</v>
      </c>
      <c r="F30" s="498" t="e">
        <f>'Surfer Compiler HDOH'!C71</f>
        <v>#N/A</v>
      </c>
      <c r="G30" s="499"/>
      <c r="H30" s="500"/>
      <c r="I30" s="501"/>
      <c r="J30" s="485"/>
      <c r="K30" s="485"/>
    </row>
    <row ht="16.2" r="31" spans="2:11" thickBot="1" x14ac:dyDescent="0.35">
      <c r="B31" s="197"/>
      <c r="C31" s="502"/>
      <c r="D31" s="440"/>
      <c r="E31" s="441" t="s">
        <v>722</v>
      </c>
      <c r="F31" s="503" t="e">
        <f>'Surfer Compiler HDOH'!D25</f>
        <v>#N/A</v>
      </c>
      <c r="G31" s="504"/>
      <c r="H31" s="505"/>
      <c r="I31" s="501"/>
      <c r="J31" s="485"/>
      <c r="K31" s="485"/>
    </row>
    <row customHeight="1" ht="12" r="32" spans="2:11" thickBot="1" thickTop="1" x14ac:dyDescent="0.35">
      <c r="B32" s="575"/>
      <c r="C32" s="485"/>
      <c r="D32" s="485"/>
      <c r="E32" s="506"/>
      <c r="F32" s="507"/>
      <c r="G32" s="507"/>
      <c r="H32" s="485"/>
      <c r="I32" s="472"/>
      <c r="J32" s="485"/>
      <c r="K32" s="485"/>
    </row>
    <row customHeight="1" ht="35.25" r="33" spans="2:11" thickTop="1" x14ac:dyDescent="0.3">
      <c r="B33" s="1561" t="s">
        <v>1023</v>
      </c>
      <c r="C33" s="1562"/>
      <c r="D33" s="1563"/>
      <c r="E33" s="477" t="s">
        <v>320</v>
      </c>
      <c r="F33" s="588" t="s">
        <v>560</v>
      </c>
      <c r="G33" s="574" t="s">
        <v>1024</v>
      </c>
      <c r="H33" s="576" t="s">
        <v>598</v>
      </c>
      <c r="I33" s="484"/>
      <c r="J33" s="511"/>
      <c r="K33" s="511"/>
    </row>
    <row r="34" spans="2:11" x14ac:dyDescent="0.3">
      <c r="B34" s="196"/>
      <c r="C34" s="472"/>
      <c r="D34" s="479" t="s">
        <v>326</v>
      </c>
      <c r="E34" s="480" t="s">
        <v>327</v>
      </c>
      <c r="F34" s="481" t="e">
        <f>'Surfer Compiler HDOH'!C75</f>
        <v>#N/A</v>
      </c>
      <c r="G34" s="482" t="e">
        <f>IF(F34="-","-",IF($D$20="-","-",(IF($D$20&gt;F34,"Yes","No"))))</f>
        <v>#N/A</v>
      </c>
      <c r="H34" s="483" t="str">
        <f>'Surfer Compiler HDOH'!C33</f>
        <v>Table D-1b</v>
      </c>
      <c r="I34" s="484"/>
      <c r="J34" s="485"/>
      <c r="K34" s="485"/>
    </row>
    <row r="35" spans="2:11" x14ac:dyDescent="0.3">
      <c r="B35" s="196"/>
      <c r="C35" s="472"/>
      <c r="D35" s="479" t="s">
        <v>324</v>
      </c>
      <c r="E35" s="480" t="s">
        <v>327</v>
      </c>
      <c r="F35" s="481" t="e">
        <f>'Surfer Compiler HDOH'!C79</f>
        <v>#N/A</v>
      </c>
      <c r="G35" s="482" t="e">
        <f>IF(OR(F35="-",F35="(Use soil gas)"),"-",IF($D$20="-","-",(IF($D$20&gt;F35,"Yes","No"))))</f>
        <v>#N/A</v>
      </c>
      <c r="H35" s="483" t="str">
        <f>'Surfer Compiler HDOH'!D79</f>
        <v>Table C-1a</v>
      </c>
      <c r="I35" s="484"/>
      <c r="J35" s="485"/>
      <c r="K35" s="485"/>
    </row>
    <row r="36" spans="2:11" x14ac:dyDescent="0.3">
      <c r="B36" s="196"/>
      <c r="C36" s="472"/>
      <c r="D36" s="479" t="s">
        <v>544</v>
      </c>
      <c r="E36" s="480" t="s">
        <v>327</v>
      </c>
      <c r="F36" s="481" t="e">
        <f>'Surfer Compiler HDOH'!C83</f>
        <v>#N/A</v>
      </c>
      <c r="G36" s="482" t="e">
        <f>IF(F36="-","-",IF($D$20="-","-",(IF($D$20&gt;F36,"Yes","No"))))</f>
        <v>#N/A</v>
      </c>
      <c r="H36" s="483" t="str">
        <f>'Surfer Compiler HDOH'!D83</f>
        <v>Table D-4a</v>
      </c>
      <c r="I36" s="484"/>
      <c r="J36" s="485"/>
      <c r="K36" s="485"/>
    </row>
    <row r="37" spans="2:11" x14ac:dyDescent="0.3">
      <c r="B37" s="486"/>
      <c r="C37" s="487"/>
      <c r="D37" s="488" t="s">
        <v>325</v>
      </c>
      <c r="E37" s="489" t="s">
        <v>327</v>
      </c>
      <c r="F37" s="490" t="e">
        <f>'Surfer Compiler HDOH'!C87</f>
        <v>#N/A</v>
      </c>
      <c r="G37" s="491" t="e">
        <f>IF(F37="-","-",IF($D$20="-","-",(IF($D$20&gt;F37,"Yes","No"))))</f>
        <v>#N/A</v>
      </c>
      <c r="H37" s="483" t="str">
        <f>'Surfer Compiler HDOH'!D87</f>
        <v>Table G-1</v>
      </c>
      <c r="I37" s="484"/>
      <c r="J37" s="485"/>
      <c r="K37" s="485"/>
    </row>
    <row r="38" spans="2:11" x14ac:dyDescent="0.3">
      <c r="B38" s="495"/>
      <c r="C38" s="496"/>
      <c r="D38" s="328" t="s">
        <v>649</v>
      </c>
      <c r="E38" s="497" t="s">
        <v>327</v>
      </c>
      <c r="F38" s="498" t="e">
        <f>MIN(F34:F37)</f>
        <v>#N/A</v>
      </c>
      <c r="G38" s="498"/>
      <c r="H38" s="500"/>
      <c r="I38" s="501"/>
      <c r="J38" s="485"/>
      <c r="K38" s="485"/>
    </row>
    <row ht="16.2" r="39" spans="2:11" thickBot="1" x14ac:dyDescent="0.35">
      <c r="B39" s="197"/>
      <c r="C39" s="502"/>
      <c r="D39" s="440"/>
      <c r="E39" s="441" t="s">
        <v>722</v>
      </c>
      <c r="F39" s="503" t="e">
        <f>'Surfer Compiler HDOH'!D38</f>
        <v>#N/A</v>
      </c>
      <c r="G39" s="512"/>
      <c r="H39" s="505"/>
      <c r="I39" s="501"/>
      <c r="J39" s="485"/>
      <c r="K39" s="485"/>
    </row>
    <row customHeight="1" ht="12" r="40" spans="2:11" thickBot="1" thickTop="1" x14ac:dyDescent="0.35">
      <c r="B40" s="575"/>
      <c r="C40" s="485"/>
      <c r="D40" s="485"/>
      <c r="E40" s="506"/>
      <c r="F40" s="507"/>
      <c r="G40" s="507"/>
      <c r="H40" s="485"/>
      <c r="I40" s="485"/>
      <c r="J40" s="485"/>
      <c r="K40" s="485"/>
    </row>
    <row ht="34.200000000000003" r="41" spans="2:11" thickTop="1" x14ac:dyDescent="0.3">
      <c r="B41" s="508" t="s">
        <v>47</v>
      </c>
      <c r="C41" s="509"/>
      <c r="D41" s="510"/>
      <c r="E41" s="477" t="s">
        <v>320</v>
      </c>
      <c r="F41" s="477" t="s">
        <v>19</v>
      </c>
      <c r="G41" s="574" t="s">
        <v>1024</v>
      </c>
      <c r="H41" s="576" t="s">
        <v>598</v>
      </c>
      <c r="I41" s="511"/>
      <c r="J41" s="511"/>
    </row>
    <row ht="18.600000000000001" r="42" spans="2:11" x14ac:dyDescent="0.3">
      <c r="B42" s="196"/>
      <c r="C42" s="472"/>
      <c r="D42" s="479" t="s">
        <v>1222</v>
      </c>
      <c r="E42" s="480" t="s">
        <v>247</v>
      </c>
      <c r="F42" s="481" t="e">
        <f>'Surfer Compiler HDOH'!C99</f>
        <v>#N/A</v>
      </c>
      <c r="G42" s="506" t="e">
        <f>IF(F42="-","-",IF($D$21="-","-",(IF($D$21&gt;F42,"Yes","No"))))</f>
        <v>#N/A</v>
      </c>
      <c r="H42" s="538" t="str">
        <f>'Surfer Compiler HDOH'!D99</f>
        <v>Table C-2</v>
      </c>
      <c r="I42" s="485"/>
      <c r="J42" s="485"/>
    </row>
    <row ht="19.2" r="43" spans="2:11" thickBot="1" x14ac:dyDescent="0.35">
      <c r="B43" s="197"/>
      <c r="C43" s="502"/>
      <c r="D43" s="513" t="s">
        <v>328</v>
      </c>
      <c r="E43" s="514" t="s">
        <v>247</v>
      </c>
      <c r="F43" s="515" t="e">
        <f>'Surfer Compiler HDOH'!C95</f>
        <v>#N/A</v>
      </c>
      <c r="G43" s="539" t="s">
        <v>381</v>
      </c>
      <c r="H43" s="516" t="str">
        <f>'Surfer Compiler HDOH'!D95</f>
        <v>Table C-3</v>
      </c>
      <c r="I43" s="485"/>
      <c r="J43" s="485"/>
    </row>
    <row customHeight="1" ht="11.25" r="44" spans="2:11" thickTop="1" x14ac:dyDescent="0.3"/>
    <row r="45" spans="2:11" x14ac:dyDescent="0.3">
      <c r="B45" s="577" t="s">
        <v>529</v>
      </c>
      <c r="C45" s="578"/>
      <c r="D45" s="578"/>
      <c r="E45" s="578"/>
      <c r="F45" s="578"/>
      <c r="G45" s="578"/>
      <c r="H45" s="578"/>
    </row>
    <row customHeight="1" ht="32.25" r="46" spans="2:11" x14ac:dyDescent="0.3">
      <c r="B46" s="1560" t="s">
        <v>599</v>
      </c>
      <c r="C46" s="1560"/>
      <c r="D46" s="1560"/>
      <c r="E46" s="1560"/>
      <c r="F46" s="1560"/>
      <c r="G46" s="1560"/>
      <c r="H46" s="1560"/>
    </row>
    <row customHeight="1" ht="15.75" r="47" spans="2:11" x14ac:dyDescent="0.3">
      <c r="B47" s="1560" t="s">
        <v>561</v>
      </c>
      <c r="C47" s="1560"/>
      <c r="D47" s="1560"/>
      <c r="E47" s="1560"/>
      <c r="F47" s="1560"/>
      <c r="G47" s="1560"/>
      <c r="H47" s="1560"/>
    </row>
    <row r="48" spans="2:11" x14ac:dyDescent="0.3">
      <c r="B48" s="578" t="s">
        <v>1231</v>
      </c>
      <c r="C48" s="578"/>
      <c r="D48" s="578"/>
      <c r="E48" s="578"/>
      <c r="F48" s="578"/>
      <c r="G48" s="578"/>
      <c r="H48" s="578"/>
    </row>
    <row customHeight="1" ht="8.25" r="49" spans="2:11" x14ac:dyDescent="0.3">
      <c r="B49" s="578"/>
      <c r="C49" s="578"/>
      <c r="D49" s="578"/>
      <c r="E49" s="578"/>
      <c r="F49" s="578"/>
      <c r="G49" s="578"/>
      <c r="H49" s="578"/>
    </row>
    <row customHeight="1" ht="48" r="50" spans="2:11" x14ac:dyDescent="0.3">
      <c r="B50" s="1483" t="s">
        <v>1221</v>
      </c>
      <c r="C50" s="1553"/>
      <c r="D50" s="1553"/>
      <c r="E50" s="1553"/>
      <c r="F50" s="1553"/>
      <c r="G50" s="1553"/>
      <c r="H50" s="1553"/>
      <c r="I50" s="432"/>
      <c r="J50" s="432"/>
      <c r="K50" s="517"/>
    </row>
  </sheetData>
  <sheetProtection algorithmName="SHA-512" hashValue="73ktEDtCEKwhz6j1pqy1NDdEG5d3fjgh/+fkgm/PYevknYaZ6LqP4tVjLmz7C8LrQj22cFjqu7kRklFpEobjEA==" objects="1" saltValue="j4pC2b1ymjaY3dsiWp/LxQ==" scenarios="1" sheet="1" spinCount="100000"/>
  <mergeCells count="11">
    <mergeCell ref="D13:E13"/>
    <mergeCell ref="D11:F11"/>
    <mergeCell ref="D12:E12"/>
    <mergeCell ref="D14:E14"/>
    <mergeCell ref="E16:H16"/>
    <mergeCell ref="B50:H50"/>
    <mergeCell ref="B18:D18"/>
    <mergeCell ref="B23:D23"/>
    <mergeCell ref="B46:H46"/>
    <mergeCell ref="B33:D33"/>
    <mergeCell ref="B47:H47"/>
  </mergeCells>
  <phoneticPr fontId="17" type="noConversion"/>
  <pageMargins bottom="0.34" footer="0.16" header="0.23" left="0.75" right="0.53" top="0.31"/>
  <pageSetup horizontalDpi="4294967293" orientation="portrait" r:id="rId1" scale="86"/>
  <headerFooter alignWithMargins="0">
    <oddFooter>&amp;R&amp;A</oddFooter>
  </headerFooter>
</worksheet>
</file>

<file path=xl/worksheets/sheet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8"/>
  <sheetViews>
    <sheetView workbookViewId="0" zoomScaleNormal="100">
      <pane activePane="bottomLeft" topLeftCell="A5" ySplit="3240"/>
      <selection sqref="A1:XFD1048576"/>
      <selection activeCell="A5" pane="bottomLeft" sqref="A5"/>
    </sheetView>
  </sheetViews>
  <sheetFormatPr defaultColWidth="9.109375" defaultRowHeight="10.199999999999999" x14ac:dyDescent="0.2"/>
  <cols>
    <col min="1" max="1" customWidth="true" style="291" width="40.6640625" collapsed="false"/>
    <col min="2" max="3" customWidth="true" style="7" width="4.33203125" collapsed="false"/>
    <col min="4" max="4" customWidth="true" style="7" width="7.88671875" collapsed="false"/>
    <col min="5" max="8" customWidth="true" style="7" width="5.6640625" collapsed="false"/>
    <col min="9" max="9" customWidth="true" style="7" width="6.5546875" collapsed="false"/>
    <col min="10" max="10" customWidth="true" style="7" width="5.6640625" collapsed="false"/>
    <col min="11" max="11" customWidth="true" style="7" width="8.0" collapsed="false"/>
    <col min="12" max="12" customWidth="true" style="1" width="7.5546875" collapsed="false"/>
    <col min="13" max="13" customWidth="true" style="13" width="6.5546875" collapsed="false"/>
    <col min="14" max="14" customWidth="true" style="13" width="7.6640625" collapsed="false"/>
    <col min="15" max="15" customWidth="true" style="13" width="5.6640625" collapsed="false"/>
    <col min="16" max="16" customWidth="true" style="547" width="19.33203125" collapsed="false"/>
    <col min="17" max="16384" style="5" width="9.109375" collapsed="false"/>
  </cols>
  <sheetData>
    <row ht="46.8" r="1" spans="1:16" x14ac:dyDescent="0.3">
      <c r="A1" s="545" t="s">
        <v>748</v>
      </c>
      <c r="B1" s="10"/>
      <c r="C1" s="10"/>
      <c r="D1" s="11"/>
      <c r="E1" s="11"/>
      <c r="F1" s="11"/>
      <c r="G1" s="11"/>
      <c r="H1" s="11"/>
      <c r="I1" s="11"/>
      <c r="J1" s="11"/>
      <c r="K1" s="11"/>
      <c r="L1" s="52"/>
      <c r="M1" s="12"/>
      <c r="N1" s="12"/>
      <c r="O1" s="12"/>
      <c r="P1" s="546"/>
    </row>
    <row ht="10.8" r="2" spans="1:16" thickBot="1" x14ac:dyDescent="0.25">
      <c r="A2" s="285"/>
      <c r="B2" s="8"/>
      <c r="C2" s="8"/>
      <c r="D2" s="8"/>
      <c r="E2" s="8"/>
      <c r="F2" s="8"/>
      <c r="G2" s="8"/>
      <c r="H2" s="8"/>
      <c r="I2" s="8"/>
      <c r="J2" s="8"/>
      <c r="K2" s="8"/>
      <c r="L2" s="51"/>
    </row>
    <row customHeight="1" ht="12" r="3" spans="1:16" thickTop="1" x14ac:dyDescent="0.2">
      <c r="A3" s="1712" t="s">
        <v>242</v>
      </c>
      <c r="B3" s="70" t="s">
        <v>89</v>
      </c>
      <c r="C3" s="373"/>
      <c r="D3" s="71"/>
      <c r="E3" s="72"/>
      <c r="F3" s="72"/>
      <c r="G3" s="72"/>
      <c r="H3" s="73"/>
      <c r="I3" s="73"/>
      <c r="J3" s="72"/>
      <c r="K3" s="72"/>
      <c r="L3" s="74"/>
      <c r="M3" s="75"/>
      <c r="N3" s="75"/>
      <c r="O3" s="75"/>
      <c r="P3" s="76"/>
    </row>
    <row customFormat="1" customHeight="1" ht="78" r="4" s="53" spans="1:16" thickBot="1" x14ac:dyDescent="0.25">
      <c r="A4" s="1713"/>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customFormat="1" r="5" s="53" spans="1:16" x14ac:dyDescent="0.2">
      <c r="A5" s="309" t="s">
        <v>589</v>
      </c>
      <c r="B5" s="548" t="s">
        <v>831</v>
      </c>
      <c r="C5" s="374"/>
      <c r="D5" s="549" t="s">
        <v>431</v>
      </c>
      <c r="E5" s="310"/>
      <c r="F5" s="310"/>
      <c r="G5" s="310"/>
      <c r="H5" s="310"/>
      <c r="I5" s="312"/>
      <c r="J5" s="311">
        <v>3</v>
      </c>
      <c r="K5" s="310"/>
      <c r="L5" s="310"/>
      <c r="M5" s="313"/>
      <c r="N5" s="314"/>
      <c r="O5" s="352">
        <v>3</v>
      </c>
      <c r="P5" s="550"/>
    </row>
    <row customFormat="1" r="6" s="53" spans="1:16" x14ac:dyDescent="0.2">
      <c r="A6" s="279" t="s">
        <v>590</v>
      </c>
      <c r="B6" s="551" t="s">
        <v>831</v>
      </c>
      <c r="C6" s="375"/>
      <c r="D6" s="552"/>
      <c r="E6" s="85"/>
      <c r="F6" s="85"/>
      <c r="G6" s="85"/>
      <c r="H6" s="85"/>
      <c r="I6" s="86" t="s">
        <v>431</v>
      </c>
      <c r="J6" s="86">
        <v>3</v>
      </c>
      <c r="K6" s="85"/>
      <c r="L6" s="85"/>
      <c r="M6" s="54"/>
      <c r="N6" s="55"/>
      <c r="O6" s="58">
        <v>3</v>
      </c>
      <c r="P6" s="553" t="s">
        <v>259</v>
      </c>
    </row>
    <row customFormat="1" r="7" s="53" spans="1:16" x14ac:dyDescent="0.2">
      <c r="A7" s="279" t="s">
        <v>591</v>
      </c>
      <c r="B7" s="551" t="s">
        <v>831</v>
      </c>
      <c r="C7" s="375"/>
      <c r="D7" s="554" t="s">
        <v>431</v>
      </c>
      <c r="E7" s="85"/>
      <c r="F7" s="85"/>
      <c r="G7" s="85"/>
      <c r="H7" s="85"/>
      <c r="I7" s="86">
        <v>2</v>
      </c>
      <c r="J7" s="85"/>
      <c r="K7" s="86" t="s">
        <v>431</v>
      </c>
      <c r="L7" s="85"/>
      <c r="M7" s="54"/>
      <c r="N7" s="54"/>
      <c r="O7" s="55"/>
      <c r="P7" s="553"/>
    </row>
    <row customFormat="1" r="8" s="53" spans="1:16" x14ac:dyDescent="0.2">
      <c r="A8" s="279" t="s">
        <v>592</v>
      </c>
      <c r="B8" s="551" t="s">
        <v>832</v>
      </c>
      <c r="C8" s="375"/>
      <c r="D8" s="554">
        <v>5</v>
      </c>
      <c r="E8" s="85"/>
      <c r="F8" s="87"/>
      <c r="G8" s="85"/>
      <c r="H8" s="85"/>
      <c r="I8" s="85"/>
      <c r="J8" s="87"/>
      <c r="K8" s="85"/>
      <c r="L8" s="86">
        <v>2</v>
      </c>
      <c r="M8" s="54"/>
      <c r="N8" s="54"/>
      <c r="O8" s="54"/>
      <c r="P8" s="553"/>
    </row>
    <row customFormat="1" r="9" s="53" spans="1:16" x14ac:dyDescent="0.2">
      <c r="A9" s="279" t="s">
        <v>171</v>
      </c>
      <c r="B9" s="551" t="s">
        <v>831</v>
      </c>
      <c r="C9" s="376"/>
      <c r="D9" s="554">
        <v>5</v>
      </c>
      <c r="E9" s="85"/>
      <c r="F9" s="85"/>
      <c r="G9" s="85"/>
      <c r="H9" s="85"/>
      <c r="I9" s="87"/>
      <c r="J9" s="87"/>
      <c r="K9" s="87"/>
      <c r="L9" s="87"/>
      <c r="M9" s="55"/>
      <c r="N9" s="55"/>
      <c r="O9" s="55"/>
      <c r="P9" s="553"/>
    </row>
    <row customFormat="1" r="10" s="53" spans="1:16"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customFormat="1" r="11" s="53" spans="1:16"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customFormat="1" r="12" s="53" spans="1:16" x14ac:dyDescent="0.2">
      <c r="A12" s="279" t="s">
        <v>593</v>
      </c>
      <c r="B12" s="551" t="s">
        <v>831</v>
      </c>
      <c r="C12" s="375"/>
      <c r="D12" s="555"/>
      <c r="E12" s="85"/>
      <c r="F12" s="85"/>
      <c r="G12" s="85"/>
      <c r="H12" s="85"/>
      <c r="I12" s="85"/>
      <c r="J12" s="86">
        <v>3</v>
      </c>
      <c r="K12" s="85"/>
      <c r="L12" s="85"/>
      <c r="M12" s="54"/>
      <c r="N12" s="54"/>
      <c r="O12" s="58">
        <v>3</v>
      </c>
      <c r="P12" s="553"/>
    </row>
    <row customFormat="1" r="13" s="53" spans="1:16" x14ac:dyDescent="0.2">
      <c r="A13" s="279" t="s">
        <v>594</v>
      </c>
      <c r="B13" s="551" t="s">
        <v>831</v>
      </c>
      <c r="C13" s="375"/>
      <c r="D13" s="552"/>
      <c r="E13" s="86">
        <v>3</v>
      </c>
      <c r="F13" s="85"/>
      <c r="G13" s="85"/>
      <c r="H13" s="86" t="s">
        <v>433</v>
      </c>
      <c r="I13" s="86" t="s">
        <v>93</v>
      </c>
      <c r="J13" s="85"/>
      <c r="K13" s="85"/>
      <c r="L13" s="85"/>
      <c r="M13" s="58">
        <v>3</v>
      </c>
      <c r="N13" s="58" t="s">
        <v>994</v>
      </c>
      <c r="O13" s="55"/>
      <c r="P13" s="553"/>
    </row>
    <row customFormat="1" r="14" s="53" spans="1:16"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customFormat="1" r="15" s="53" spans="1:16" x14ac:dyDescent="0.2">
      <c r="A15" s="279" t="s">
        <v>104</v>
      </c>
      <c r="B15" s="551" t="s">
        <v>25</v>
      </c>
      <c r="C15" s="376"/>
      <c r="D15" s="554">
        <v>2</v>
      </c>
      <c r="E15" s="86" t="s">
        <v>495</v>
      </c>
      <c r="F15" s="86" t="s">
        <v>437</v>
      </c>
      <c r="G15" s="85"/>
      <c r="H15" s="85"/>
      <c r="I15" s="87"/>
      <c r="J15" s="87"/>
      <c r="K15" s="86">
        <v>2</v>
      </c>
      <c r="L15" s="87"/>
      <c r="M15" s="58">
        <v>7</v>
      </c>
      <c r="N15" s="55"/>
      <c r="O15" s="58">
        <v>2</v>
      </c>
      <c r="P15" s="553"/>
    </row>
    <row customFormat="1" r="16" s="53" spans="1:16" x14ac:dyDescent="0.2">
      <c r="A16" s="279" t="s">
        <v>732</v>
      </c>
      <c r="B16" s="551" t="s">
        <v>831</v>
      </c>
      <c r="C16" s="375"/>
      <c r="D16" s="556"/>
      <c r="E16" s="86">
        <v>3</v>
      </c>
      <c r="F16" s="85"/>
      <c r="G16" s="85"/>
      <c r="H16" s="85"/>
      <c r="I16" s="58">
        <v>4</v>
      </c>
      <c r="J16" s="85"/>
      <c r="K16" s="86">
        <v>5</v>
      </c>
      <c r="L16" s="85"/>
      <c r="M16" s="58">
        <v>4</v>
      </c>
      <c r="N16" s="54"/>
      <c r="O16" s="54"/>
      <c r="P16" s="553"/>
    </row>
    <row customFormat="1" r="17" s="53" spans="1:16" x14ac:dyDescent="0.2">
      <c r="A17" s="3" t="s">
        <v>1245</v>
      </c>
      <c r="B17" s="551" t="s">
        <v>25</v>
      </c>
      <c r="C17" s="375"/>
      <c r="D17" s="556"/>
      <c r="E17" s="87"/>
      <c r="F17" s="690">
        <v>5</v>
      </c>
      <c r="G17" s="87"/>
      <c r="H17" s="87"/>
      <c r="I17" s="55"/>
      <c r="J17" s="87"/>
      <c r="K17" s="87"/>
      <c r="L17" s="87"/>
      <c r="M17" s="55"/>
      <c r="N17" s="54"/>
      <c r="O17" s="54"/>
      <c r="P17" s="553"/>
    </row>
    <row customFormat="1" r="18" s="53" spans="1:16" x14ac:dyDescent="0.2">
      <c r="A18" s="279" t="s">
        <v>733</v>
      </c>
      <c r="B18" s="551" t="s">
        <v>833</v>
      </c>
      <c r="C18" s="375"/>
      <c r="D18" s="554">
        <v>2</v>
      </c>
      <c r="E18" s="85"/>
      <c r="F18" s="86" t="s">
        <v>102</v>
      </c>
      <c r="G18" s="87"/>
      <c r="H18" s="87"/>
      <c r="I18" s="86" t="s">
        <v>994</v>
      </c>
      <c r="J18" s="86">
        <v>2</v>
      </c>
      <c r="K18" s="87"/>
      <c r="L18" s="58">
        <v>1</v>
      </c>
      <c r="M18" s="54"/>
      <c r="N18" s="54"/>
      <c r="O18" s="54"/>
      <c r="P18" s="553"/>
    </row>
    <row customFormat="1" r="19" s="53" spans="1:16" x14ac:dyDescent="0.2">
      <c r="A19" s="279" t="s">
        <v>734</v>
      </c>
      <c r="B19" s="551" t="s">
        <v>832</v>
      </c>
      <c r="C19" s="375" t="s">
        <v>341</v>
      </c>
      <c r="D19" s="552"/>
      <c r="E19" s="85"/>
      <c r="F19" s="85"/>
      <c r="G19" s="85"/>
      <c r="H19" s="85"/>
      <c r="I19" s="85"/>
      <c r="J19" s="86">
        <v>3</v>
      </c>
      <c r="K19" s="85"/>
      <c r="L19" s="85"/>
      <c r="M19" s="54"/>
      <c r="N19" s="54"/>
      <c r="O19" s="58">
        <v>3</v>
      </c>
      <c r="P19" s="553" t="s">
        <v>822</v>
      </c>
    </row>
    <row customFormat="1" r="20" s="53" spans="1:16" x14ac:dyDescent="0.2">
      <c r="A20" s="279" t="s">
        <v>735</v>
      </c>
      <c r="B20" s="551" t="s">
        <v>832</v>
      </c>
      <c r="C20" s="375" t="s">
        <v>341</v>
      </c>
      <c r="D20" s="552"/>
      <c r="E20" s="85"/>
      <c r="F20" s="85"/>
      <c r="G20" s="85"/>
      <c r="H20" s="85"/>
      <c r="I20" s="87"/>
      <c r="J20" s="86">
        <v>3</v>
      </c>
      <c r="K20" s="85"/>
      <c r="L20" s="85"/>
      <c r="M20" s="58">
        <v>2</v>
      </c>
      <c r="N20" s="54"/>
      <c r="O20" s="58">
        <v>3</v>
      </c>
      <c r="P20" s="553" t="s">
        <v>822</v>
      </c>
    </row>
    <row customFormat="1" r="21" s="53" spans="1:16" x14ac:dyDescent="0.2">
      <c r="A21" s="279" t="s">
        <v>736</v>
      </c>
      <c r="B21" s="551" t="s">
        <v>832</v>
      </c>
      <c r="C21" s="375" t="s">
        <v>341</v>
      </c>
      <c r="D21" s="552"/>
      <c r="E21" s="85"/>
      <c r="F21" s="85"/>
      <c r="G21" s="85"/>
      <c r="H21" s="85"/>
      <c r="I21" s="85"/>
      <c r="J21" s="86">
        <v>3</v>
      </c>
      <c r="K21" s="85"/>
      <c r="L21" s="85"/>
      <c r="M21" s="54"/>
      <c r="N21" s="54"/>
      <c r="O21" s="58">
        <v>3</v>
      </c>
      <c r="P21" s="553" t="s">
        <v>822</v>
      </c>
    </row>
    <row customFormat="1" r="22" s="53" spans="1:16"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customFormat="1" r="23" s="53" spans="1:16" x14ac:dyDescent="0.2">
      <c r="A23" s="279" t="s">
        <v>738</v>
      </c>
      <c r="B23" s="551" t="s">
        <v>832</v>
      </c>
      <c r="C23" s="375" t="s">
        <v>341</v>
      </c>
      <c r="D23" s="552"/>
      <c r="E23" s="85"/>
      <c r="F23" s="85"/>
      <c r="G23" s="85"/>
      <c r="H23" s="85"/>
      <c r="I23" s="85"/>
      <c r="J23" s="86">
        <v>3</v>
      </c>
      <c r="K23" s="85"/>
      <c r="L23" s="85"/>
      <c r="M23" s="54"/>
      <c r="N23" s="54"/>
      <c r="O23" s="58">
        <v>3</v>
      </c>
      <c r="P23" s="553" t="s">
        <v>822</v>
      </c>
    </row>
    <row customFormat="1" r="24" s="53" spans="1:16" x14ac:dyDescent="0.2">
      <c r="A24" s="279" t="s">
        <v>136</v>
      </c>
      <c r="B24" s="551" t="s">
        <v>23</v>
      </c>
      <c r="C24" s="375"/>
      <c r="D24" s="554" t="s">
        <v>438</v>
      </c>
      <c r="E24" s="85"/>
      <c r="F24" s="85"/>
      <c r="G24" s="85"/>
      <c r="H24" s="85"/>
      <c r="I24" s="85"/>
      <c r="J24" s="86">
        <v>1</v>
      </c>
      <c r="K24" s="87"/>
      <c r="L24" s="85"/>
      <c r="M24" s="54"/>
      <c r="N24" s="58" t="s">
        <v>436</v>
      </c>
      <c r="O24" s="58">
        <v>2</v>
      </c>
      <c r="P24" s="553"/>
    </row>
    <row customFormat="1" r="25" s="53" spans="1:16" x14ac:dyDescent="0.2">
      <c r="A25" s="279" t="s">
        <v>243</v>
      </c>
      <c r="B25" s="551" t="s">
        <v>831</v>
      </c>
      <c r="C25" s="375"/>
      <c r="D25" s="554">
        <v>2</v>
      </c>
      <c r="E25" s="85"/>
      <c r="F25" s="85"/>
      <c r="G25" s="85"/>
      <c r="H25" s="85"/>
      <c r="I25" s="85"/>
      <c r="J25" s="85"/>
      <c r="K25" s="86">
        <v>5</v>
      </c>
      <c r="L25" s="86">
        <v>2</v>
      </c>
      <c r="M25" s="54"/>
      <c r="N25" s="54"/>
      <c r="O25" s="54"/>
      <c r="P25" s="553"/>
    </row>
    <row customFormat="1" r="26" s="53" spans="1:16" x14ac:dyDescent="0.2">
      <c r="A26" s="279" t="s">
        <v>137</v>
      </c>
      <c r="B26" s="551" t="s">
        <v>832</v>
      </c>
      <c r="C26" s="375"/>
      <c r="D26" s="552"/>
      <c r="E26" s="85"/>
      <c r="F26" s="85"/>
      <c r="G26" s="85"/>
      <c r="H26" s="85"/>
      <c r="I26" s="85"/>
      <c r="J26" s="85"/>
      <c r="K26" s="85"/>
      <c r="L26" s="86">
        <v>3</v>
      </c>
      <c r="M26" s="58">
        <v>3</v>
      </c>
      <c r="N26" s="54"/>
      <c r="O26" s="55"/>
      <c r="P26" s="553" t="s">
        <v>822</v>
      </c>
    </row>
    <row customFormat="1" r="27" s="53" spans="1:16" x14ac:dyDescent="0.2">
      <c r="A27" s="89" t="s">
        <v>1177</v>
      </c>
      <c r="B27" s="551" t="s">
        <v>832</v>
      </c>
      <c r="C27" s="375"/>
      <c r="D27" s="552"/>
      <c r="E27" s="85"/>
      <c r="F27" s="85"/>
      <c r="G27" s="85"/>
      <c r="H27" s="85"/>
      <c r="I27" s="86">
        <v>5</v>
      </c>
      <c r="J27" s="85"/>
      <c r="K27" s="85"/>
      <c r="L27" s="85"/>
      <c r="M27" s="54"/>
      <c r="N27" s="54"/>
      <c r="O27" s="54"/>
      <c r="P27" s="553"/>
    </row>
    <row customFormat="1" r="28" s="53" spans="1:16" x14ac:dyDescent="0.2">
      <c r="A28" s="279" t="s">
        <v>138</v>
      </c>
      <c r="B28" s="551" t="s">
        <v>439</v>
      </c>
      <c r="C28" s="375"/>
      <c r="D28" s="554" t="s">
        <v>440</v>
      </c>
      <c r="E28" s="85"/>
      <c r="F28" s="85"/>
      <c r="G28" s="85"/>
      <c r="H28" s="85"/>
      <c r="I28" s="85"/>
      <c r="J28" s="85"/>
      <c r="K28" s="85"/>
      <c r="L28" s="85"/>
      <c r="M28" s="58">
        <v>7</v>
      </c>
      <c r="N28" s="54"/>
      <c r="O28" s="54"/>
      <c r="P28" s="553" t="s">
        <v>822</v>
      </c>
    </row>
    <row customFormat="1" r="29" s="53" spans="1:16" x14ac:dyDescent="0.2">
      <c r="A29" s="279" t="s">
        <v>139</v>
      </c>
      <c r="B29" s="551" t="s">
        <v>831</v>
      </c>
      <c r="C29" s="375"/>
      <c r="D29" s="552"/>
      <c r="E29" s="85"/>
      <c r="F29" s="85"/>
      <c r="G29" s="85"/>
      <c r="H29" s="85"/>
      <c r="I29" s="85"/>
      <c r="J29" s="85"/>
      <c r="K29" s="85"/>
      <c r="L29" s="85"/>
      <c r="M29" s="58" t="s">
        <v>97</v>
      </c>
      <c r="N29" s="58">
        <v>4</v>
      </c>
      <c r="O29" s="54"/>
      <c r="P29" s="553"/>
    </row>
    <row customFormat="1" r="30" s="53" spans="1:16" x14ac:dyDescent="0.2">
      <c r="A30" s="279" t="s">
        <v>140</v>
      </c>
      <c r="B30" s="551" t="s">
        <v>832</v>
      </c>
      <c r="C30" s="375"/>
      <c r="D30" s="554">
        <v>3</v>
      </c>
      <c r="E30" s="85"/>
      <c r="F30" s="85"/>
      <c r="G30" s="85"/>
      <c r="H30" s="85"/>
      <c r="I30" s="85"/>
      <c r="J30" s="85"/>
      <c r="K30" s="86" t="s">
        <v>97</v>
      </c>
      <c r="L30" s="85"/>
      <c r="M30" s="54"/>
      <c r="N30" s="54"/>
      <c r="O30" s="54"/>
      <c r="P30" s="553"/>
    </row>
    <row customFormat="1" r="31" s="53" spans="1:16" x14ac:dyDescent="0.2">
      <c r="A31" s="279" t="s">
        <v>141</v>
      </c>
      <c r="B31" s="551" t="s">
        <v>832</v>
      </c>
      <c r="C31" s="375"/>
      <c r="D31" s="554" t="s">
        <v>435</v>
      </c>
      <c r="E31" s="85"/>
      <c r="F31" s="85"/>
      <c r="G31" s="85"/>
      <c r="H31" s="85"/>
      <c r="I31" s="85"/>
      <c r="J31" s="85"/>
      <c r="K31" s="86">
        <v>3</v>
      </c>
      <c r="L31" s="86" t="s">
        <v>433</v>
      </c>
      <c r="M31" s="54"/>
      <c r="N31" s="54"/>
      <c r="O31" s="54"/>
      <c r="P31" s="553"/>
    </row>
    <row customFormat="1" r="32" s="53" spans="1:16"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customFormat="1" r="33" s="53" spans="1:16" x14ac:dyDescent="0.2">
      <c r="A33" s="279" t="s">
        <v>143</v>
      </c>
      <c r="B33" s="551" t="s">
        <v>96</v>
      </c>
      <c r="C33" s="375"/>
      <c r="D33" s="552"/>
      <c r="E33" s="85"/>
      <c r="F33" s="87"/>
      <c r="G33" s="85"/>
      <c r="H33" s="85"/>
      <c r="I33" s="85"/>
      <c r="J33" s="85"/>
      <c r="K33" s="86" t="s">
        <v>99</v>
      </c>
      <c r="L33" s="87"/>
      <c r="M33" s="55"/>
      <c r="N33" s="58" t="s">
        <v>994</v>
      </c>
      <c r="O33" s="54"/>
      <c r="P33" s="553" t="s">
        <v>443</v>
      </c>
    </row>
    <row customFormat="1" r="34" s="53" spans="1:16" x14ac:dyDescent="0.2">
      <c r="A34" s="279" t="s">
        <v>144</v>
      </c>
      <c r="B34" s="551" t="s">
        <v>832</v>
      </c>
      <c r="C34" s="375"/>
      <c r="D34" s="554" t="s">
        <v>444</v>
      </c>
      <c r="E34" s="85"/>
      <c r="F34" s="58">
        <v>1</v>
      </c>
      <c r="G34" s="85"/>
      <c r="H34" s="85"/>
      <c r="I34" s="85"/>
      <c r="J34" s="85"/>
      <c r="K34" s="86">
        <v>3</v>
      </c>
      <c r="L34" s="58">
        <v>1</v>
      </c>
      <c r="M34" s="54"/>
      <c r="N34" s="54"/>
      <c r="O34" s="55"/>
      <c r="P34" s="553"/>
    </row>
    <row customFormat="1" r="35" s="53" spans="1:16" x14ac:dyDescent="0.2">
      <c r="A35" s="279" t="s">
        <v>655</v>
      </c>
      <c r="B35" s="551" t="s">
        <v>832</v>
      </c>
      <c r="C35" s="375"/>
      <c r="D35" s="554" t="s">
        <v>435</v>
      </c>
      <c r="E35" s="85"/>
      <c r="F35" s="85"/>
      <c r="G35" s="85"/>
      <c r="H35" s="85"/>
      <c r="I35" s="85"/>
      <c r="J35" s="86" t="s">
        <v>445</v>
      </c>
      <c r="K35" s="85"/>
      <c r="L35" s="86">
        <v>3</v>
      </c>
      <c r="M35" s="54"/>
      <c r="N35" s="54"/>
      <c r="O35" s="54"/>
      <c r="P35" s="553"/>
    </row>
    <row customFormat="1" r="36" s="53" spans="1:16" x14ac:dyDescent="0.2">
      <c r="A36" s="279" t="s">
        <v>145</v>
      </c>
      <c r="B36" s="551" t="s">
        <v>439</v>
      </c>
      <c r="C36" s="375"/>
      <c r="D36" s="554" t="s">
        <v>446</v>
      </c>
      <c r="E36" s="85"/>
      <c r="F36" s="87"/>
      <c r="G36" s="85"/>
      <c r="H36" s="85"/>
      <c r="I36" s="87"/>
      <c r="J36" s="86">
        <v>4</v>
      </c>
      <c r="K36" s="86">
        <v>2</v>
      </c>
      <c r="L36" s="85"/>
      <c r="M36" s="54"/>
      <c r="N36" s="54"/>
      <c r="O36" s="58">
        <v>2</v>
      </c>
      <c r="P36" s="553"/>
    </row>
    <row customFormat="1" r="37" s="53" spans="1:16" x14ac:dyDescent="0.2">
      <c r="A37" s="279" t="s">
        <v>146</v>
      </c>
      <c r="B37" s="551" t="s">
        <v>831</v>
      </c>
      <c r="C37" s="375"/>
      <c r="D37" s="554" t="s">
        <v>441</v>
      </c>
      <c r="E37" s="87"/>
      <c r="F37" s="87"/>
      <c r="G37" s="87"/>
      <c r="H37" s="87"/>
      <c r="I37" s="86">
        <v>2</v>
      </c>
      <c r="J37" s="87"/>
      <c r="K37" s="86" t="s">
        <v>497</v>
      </c>
      <c r="L37" s="86">
        <v>2</v>
      </c>
      <c r="M37" s="58">
        <v>1</v>
      </c>
      <c r="N37" s="55"/>
      <c r="O37" s="55"/>
      <c r="P37" s="553"/>
    </row>
    <row customHeight="1" ht="11.25" r="38" spans="1:16" x14ac:dyDescent="0.2">
      <c r="A38" s="279" t="s">
        <v>829</v>
      </c>
      <c r="B38" s="551" t="s">
        <v>24</v>
      </c>
      <c r="C38" s="375"/>
      <c r="D38" s="554">
        <v>1</v>
      </c>
      <c r="E38" s="87"/>
      <c r="F38" s="86" t="s">
        <v>102</v>
      </c>
      <c r="G38" s="87"/>
      <c r="H38" s="87"/>
      <c r="I38" s="87"/>
      <c r="J38" s="87"/>
      <c r="K38" s="87"/>
      <c r="L38" s="85"/>
      <c r="M38" s="54"/>
      <c r="N38" s="54"/>
      <c r="O38" s="54"/>
      <c r="P38" s="553"/>
    </row>
    <row customHeight="1" ht="11.25" r="39" spans="1:16" x14ac:dyDescent="0.2">
      <c r="A39" s="279" t="s">
        <v>147</v>
      </c>
      <c r="B39" s="551" t="s">
        <v>832</v>
      </c>
      <c r="C39" s="377"/>
      <c r="D39" s="554" t="s">
        <v>436</v>
      </c>
      <c r="E39" s="87"/>
      <c r="F39" s="58">
        <v>1</v>
      </c>
      <c r="G39" s="87"/>
      <c r="H39" s="87"/>
      <c r="I39" s="87"/>
      <c r="J39" s="87"/>
      <c r="K39" s="86" t="s">
        <v>994</v>
      </c>
      <c r="L39" s="85"/>
      <c r="M39" s="54"/>
      <c r="N39" s="54"/>
      <c r="O39" s="54"/>
      <c r="P39" s="553"/>
    </row>
    <row customHeight="1" ht="11.25" r="40" spans="1:16" x14ac:dyDescent="0.2">
      <c r="A40" s="279" t="s">
        <v>830</v>
      </c>
      <c r="B40" s="551" t="s">
        <v>100</v>
      </c>
      <c r="C40" s="375"/>
      <c r="D40" s="552"/>
      <c r="E40" s="85"/>
      <c r="F40" s="86">
        <v>3</v>
      </c>
      <c r="G40" s="85"/>
      <c r="H40" s="87"/>
      <c r="I40" s="87"/>
      <c r="J40" s="85"/>
      <c r="K40" s="85"/>
      <c r="L40" s="86">
        <v>2</v>
      </c>
      <c r="M40" s="58" t="s">
        <v>433</v>
      </c>
      <c r="N40" s="54"/>
      <c r="O40" s="54"/>
      <c r="P40" s="553"/>
    </row>
    <row customHeight="1" ht="11.25" r="41" spans="1:16" x14ac:dyDescent="0.2">
      <c r="A41" s="279" t="s">
        <v>148</v>
      </c>
      <c r="B41" s="551" t="s">
        <v>831</v>
      </c>
      <c r="C41" s="375"/>
      <c r="D41" s="554" t="s">
        <v>102</v>
      </c>
      <c r="E41" s="87"/>
      <c r="F41" s="86">
        <v>1</v>
      </c>
      <c r="G41" s="87"/>
      <c r="H41" s="87"/>
      <c r="I41" s="87"/>
      <c r="J41" s="87"/>
      <c r="K41" s="87"/>
      <c r="L41" s="87"/>
      <c r="M41" s="58" t="s">
        <v>447</v>
      </c>
      <c r="N41" s="54"/>
      <c r="O41" s="54"/>
      <c r="P41" s="553"/>
    </row>
    <row customHeight="1" ht="11.25" r="42" spans="1:16" x14ac:dyDescent="0.2">
      <c r="A42" s="279" t="s">
        <v>653</v>
      </c>
      <c r="B42" s="551" t="s">
        <v>381</v>
      </c>
      <c r="C42" s="375"/>
      <c r="D42" s="552"/>
      <c r="E42" s="85"/>
      <c r="F42" s="85"/>
      <c r="G42" s="85"/>
      <c r="H42" s="85"/>
      <c r="I42" s="85"/>
      <c r="J42" s="85"/>
      <c r="K42" s="85"/>
      <c r="L42" s="85"/>
      <c r="M42" s="54"/>
      <c r="N42" s="54"/>
      <c r="O42" s="54"/>
      <c r="P42" s="553"/>
    </row>
    <row customHeight="1" ht="11.25" r="43" spans="1:16" x14ac:dyDescent="0.2">
      <c r="A43" s="279" t="s">
        <v>827</v>
      </c>
      <c r="B43" s="551" t="s">
        <v>831</v>
      </c>
      <c r="C43" s="375"/>
      <c r="D43" s="552"/>
      <c r="E43" s="85"/>
      <c r="F43" s="85"/>
      <c r="G43" s="85"/>
      <c r="H43" s="85"/>
      <c r="I43" s="86">
        <v>1</v>
      </c>
      <c r="J43" s="85"/>
      <c r="K43" s="85"/>
      <c r="L43" s="85"/>
      <c r="M43" s="54"/>
      <c r="N43" s="58">
        <v>1</v>
      </c>
      <c r="O43" s="58">
        <v>2</v>
      </c>
      <c r="P43" s="553"/>
    </row>
    <row customHeight="1" ht="11.25" r="44" spans="1:16" x14ac:dyDescent="0.2">
      <c r="A44" s="279" t="s">
        <v>828</v>
      </c>
      <c r="B44" s="551" t="s">
        <v>833</v>
      </c>
      <c r="C44" s="375" t="s">
        <v>341</v>
      </c>
      <c r="D44" s="555"/>
      <c r="E44" s="87"/>
      <c r="F44" s="87"/>
      <c r="G44" s="87"/>
      <c r="H44" s="87"/>
      <c r="I44" s="86">
        <v>1</v>
      </c>
      <c r="J44" s="87"/>
      <c r="K44" s="87"/>
      <c r="L44" s="85"/>
      <c r="M44" s="58">
        <v>1</v>
      </c>
      <c r="N44" s="58" t="s">
        <v>438</v>
      </c>
      <c r="O44" s="54"/>
      <c r="P44" s="553"/>
    </row>
    <row customHeight="1" ht="11.25" r="45" spans="1:16" x14ac:dyDescent="0.2">
      <c r="A45" s="279" t="s">
        <v>149</v>
      </c>
      <c r="B45" s="551" t="s">
        <v>832</v>
      </c>
      <c r="C45" s="375" t="s">
        <v>341</v>
      </c>
      <c r="D45" s="552"/>
      <c r="E45" s="85"/>
      <c r="F45" s="85"/>
      <c r="G45" s="85"/>
      <c r="H45" s="85"/>
      <c r="I45" s="85"/>
      <c r="J45" s="86">
        <v>3</v>
      </c>
      <c r="K45" s="85"/>
      <c r="L45" s="85"/>
      <c r="M45" s="54"/>
      <c r="N45" s="54"/>
      <c r="O45" s="58">
        <v>3</v>
      </c>
      <c r="P45" s="553" t="s">
        <v>822</v>
      </c>
    </row>
    <row customHeight="1" ht="11.25" r="46" spans="1:16" x14ac:dyDescent="0.2">
      <c r="A46" s="279" t="s">
        <v>150</v>
      </c>
      <c r="B46" s="551" t="s">
        <v>439</v>
      </c>
      <c r="C46" s="375"/>
      <c r="D46" s="552"/>
      <c r="E46" s="86">
        <v>2</v>
      </c>
      <c r="F46" s="85"/>
      <c r="G46" s="85"/>
      <c r="H46" s="85"/>
      <c r="I46" s="87"/>
      <c r="J46" s="85"/>
      <c r="K46" s="85"/>
      <c r="L46" s="85"/>
      <c r="M46" s="54"/>
      <c r="N46" s="58">
        <v>2</v>
      </c>
      <c r="O46" s="58">
        <v>2</v>
      </c>
      <c r="P46" s="553" t="s">
        <v>448</v>
      </c>
    </row>
    <row customHeight="1" ht="11.25" r="47" spans="1:16" x14ac:dyDescent="0.2">
      <c r="A47" s="279" t="s">
        <v>151</v>
      </c>
      <c r="B47" s="551" t="s">
        <v>831</v>
      </c>
      <c r="C47" s="375"/>
      <c r="D47" s="554">
        <v>7</v>
      </c>
      <c r="E47" s="87"/>
      <c r="F47" s="87"/>
      <c r="G47" s="87"/>
      <c r="H47" s="87"/>
      <c r="I47" s="87"/>
      <c r="J47" s="87"/>
      <c r="K47" s="87"/>
      <c r="L47" s="87"/>
      <c r="M47" s="55"/>
      <c r="N47" s="58" t="s">
        <v>102</v>
      </c>
      <c r="O47" s="58">
        <v>2</v>
      </c>
      <c r="P47" s="553"/>
    </row>
    <row customHeight="1" ht="11.25" r="48" spans="1:16" x14ac:dyDescent="0.2">
      <c r="A48" s="279" t="s">
        <v>152</v>
      </c>
      <c r="B48" s="551" t="s">
        <v>831</v>
      </c>
      <c r="C48" s="375"/>
      <c r="D48" s="556"/>
      <c r="E48" s="86" t="s">
        <v>102</v>
      </c>
      <c r="F48" s="87"/>
      <c r="G48" s="86" t="s">
        <v>444</v>
      </c>
      <c r="H48" s="87"/>
      <c r="I48" s="58">
        <v>3</v>
      </c>
      <c r="J48" s="87"/>
      <c r="K48" s="87"/>
      <c r="L48" s="58" t="s">
        <v>447</v>
      </c>
      <c r="M48" s="55"/>
      <c r="N48" s="58">
        <v>3</v>
      </c>
      <c r="O48" s="54"/>
      <c r="P48" s="553"/>
    </row>
    <row customHeight="1" ht="11.25" r="49" spans="1:16" x14ac:dyDescent="0.2">
      <c r="A49" s="279" t="s">
        <v>105</v>
      </c>
      <c r="B49" s="551" t="s">
        <v>25</v>
      </c>
      <c r="C49" s="376"/>
      <c r="D49" s="554">
        <v>3</v>
      </c>
      <c r="E49" s="85"/>
      <c r="F49" s="86">
        <v>3</v>
      </c>
      <c r="G49" s="85"/>
      <c r="H49" s="85"/>
      <c r="I49" s="87"/>
      <c r="J49" s="87"/>
      <c r="K49" s="86">
        <v>3</v>
      </c>
      <c r="L49" s="87"/>
      <c r="M49" s="55"/>
      <c r="N49" s="55"/>
      <c r="O49" s="55"/>
      <c r="P49" s="553"/>
    </row>
    <row customHeight="1" ht="11.25" r="50" spans="1:16" x14ac:dyDescent="0.2">
      <c r="A50" s="279" t="s">
        <v>106</v>
      </c>
      <c r="B50" s="551" t="s">
        <v>831</v>
      </c>
      <c r="C50" s="376"/>
      <c r="D50" s="552"/>
      <c r="E50" s="85"/>
      <c r="F50" s="85"/>
      <c r="G50" s="85"/>
      <c r="H50" s="85"/>
      <c r="I50" s="87"/>
      <c r="J50" s="87"/>
      <c r="K50" s="86" t="s">
        <v>449</v>
      </c>
      <c r="L50" s="87"/>
      <c r="M50" s="55"/>
      <c r="N50" s="55"/>
      <c r="O50" s="55"/>
      <c r="P50" s="553"/>
    </row>
    <row customHeight="1" ht="11.25" r="51" spans="1:16" x14ac:dyDescent="0.2">
      <c r="A51" s="279" t="s">
        <v>153</v>
      </c>
      <c r="B51" s="551" t="s">
        <v>832</v>
      </c>
      <c r="C51" s="375" t="s">
        <v>341</v>
      </c>
      <c r="D51" s="552"/>
      <c r="E51" s="85"/>
      <c r="F51" s="85"/>
      <c r="G51" s="85"/>
      <c r="H51" s="85"/>
      <c r="I51" s="85"/>
      <c r="J51" s="86">
        <v>3</v>
      </c>
      <c r="K51" s="85"/>
      <c r="L51" s="85"/>
      <c r="M51" s="54"/>
      <c r="N51" s="54"/>
      <c r="O51" s="58" t="s">
        <v>433</v>
      </c>
      <c r="P51" s="553"/>
    </row>
    <row customHeight="1" ht="11.25" r="52" spans="1:16" x14ac:dyDescent="0.2">
      <c r="A52" s="279" t="s">
        <v>86</v>
      </c>
      <c r="B52" s="551" t="s">
        <v>832</v>
      </c>
      <c r="C52" s="375" t="s">
        <v>341</v>
      </c>
      <c r="D52" s="554">
        <v>1</v>
      </c>
      <c r="E52" s="87"/>
      <c r="F52" s="86">
        <v>1</v>
      </c>
      <c r="G52" s="87"/>
      <c r="H52" s="87"/>
      <c r="I52" s="87"/>
      <c r="J52" s="87"/>
      <c r="K52" s="86">
        <v>2</v>
      </c>
      <c r="L52" s="87"/>
      <c r="M52" s="58" t="s">
        <v>99</v>
      </c>
      <c r="N52" s="58">
        <v>1</v>
      </c>
      <c r="O52" s="54"/>
      <c r="P52" s="553"/>
    </row>
    <row customHeight="1" ht="11.25" r="53" spans="1:16" x14ac:dyDescent="0.2">
      <c r="A53" s="279" t="s">
        <v>154</v>
      </c>
      <c r="B53" s="551" t="s">
        <v>25</v>
      </c>
      <c r="C53" s="375"/>
      <c r="D53" s="554">
        <v>5</v>
      </c>
      <c r="E53" s="85"/>
      <c r="F53" s="85"/>
      <c r="G53" s="85"/>
      <c r="H53" s="85"/>
      <c r="I53" s="85"/>
      <c r="J53" s="87"/>
      <c r="K53" s="85"/>
      <c r="L53" s="85"/>
      <c r="M53" s="54"/>
      <c r="N53" s="54"/>
      <c r="O53" s="54"/>
      <c r="P53" s="553"/>
    </row>
    <row customHeight="1" ht="11.25" r="54" spans="1:16" x14ac:dyDescent="0.2">
      <c r="A54" s="279" t="s">
        <v>528</v>
      </c>
      <c r="B54" s="551" t="s">
        <v>832</v>
      </c>
      <c r="C54" s="375"/>
      <c r="D54" s="552"/>
      <c r="E54" s="85"/>
      <c r="F54" s="86">
        <v>3</v>
      </c>
      <c r="G54" s="87"/>
      <c r="H54" s="87"/>
      <c r="I54" s="87"/>
      <c r="J54" s="87"/>
      <c r="K54" s="87"/>
      <c r="L54" s="87"/>
      <c r="M54" s="58">
        <v>3</v>
      </c>
      <c r="N54" s="58" t="s">
        <v>498</v>
      </c>
      <c r="O54" s="54"/>
      <c r="P54" s="553"/>
    </row>
    <row customHeight="1" ht="11.25" r="55" spans="1:16" x14ac:dyDescent="0.2">
      <c r="A55" s="279" t="s">
        <v>155</v>
      </c>
      <c r="B55" s="551" t="s">
        <v>831</v>
      </c>
      <c r="C55" s="375"/>
      <c r="D55" s="554">
        <v>2</v>
      </c>
      <c r="E55" s="85"/>
      <c r="F55" s="85"/>
      <c r="G55" s="85"/>
      <c r="H55" s="85"/>
      <c r="I55" s="87"/>
      <c r="J55" s="85"/>
      <c r="K55" s="86">
        <v>2</v>
      </c>
      <c r="L55" s="85"/>
      <c r="M55" s="54"/>
      <c r="N55" s="54"/>
      <c r="O55" s="58">
        <v>2</v>
      </c>
      <c r="P55" s="553"/>
    </row>
    <row customHeight="1" ht="11.25" r="56" spans="1:16" x14ac:dyDescent="0.2">
      <c r="A56" s="279" t="s">
        <v>235</v>
      </c>
      <c r="B56" s="551" t="s">
        <v>831</v>
      </c>
      <c r="C56" s="375"/>
      <c r="D56" s="554">
        <v>2</v>
      </c>
      <c r="E56" s="85"/>
      <c r="F56" s="85"/>
      <c r="G56" s="85"/>
      <c r="H56" s="85"/>
      <c r="I56" s="85"/>
      <c r="J56" s="85"/>
      <c r="K56" s="86">
        <v>2</v>
      </c>
      <c r="L56" s="85"/>
      <c r="M56" s="54"/>
      <c r="N56" s="54"/>
      <c r="O56" s="54"/>
      <c r="P56" s="553"/>
    </row>
    <row customHeight="1" ht="11.25" r="57" spans="1:16" x14ac:dyDescent="0.2">
      <c r="A57" s="279" t="s">
        <v>236</v>
      </c>
      <c r="B57" s="551" t="s">
        <v>25</v>
      </c>
      <c r="C57" s="375"/>
      <c r="D57" s="554" t="s">
        <v>450</v>
      </c>
      <c r="E57" s="87"/>
      <c r="F57" s="87"/>
      <c r="G57" s="87"/>
      <c r="H57" s="87"/>
      <c r="I57" s="86">
        <v>2</v>
      </c>
      <c r="J57" s="87"/>
      <c r="K57" s="86" t="s">
        <v>498</v>
      </c>
      <c r="L57" s="86" t="s">
        <v>451</v>
      </c>
      <c r="M57" s="58">
        <v>5</v>
      </c>
      <c r="N57" s="58">
        <v>1</v>
      </c>
      <c r="O57" s="54"/>
      <c r="P57" s="553"/>
    </row>
    <row customHeight="1" ht="11.25" r="58" spans="1:16" x14ac:dyDescent="0.2">
      <c r="A58" s="279" t="s">
        <v>237</v>
      </c>
      <c r="B58" s="551" t="s">
        <v>832</v>
      </c>
      <c r="C58" s="375"/>
      <c r="D58" s="554">
        <v>2</v>
      </c>
      <c r="E58" s="85"/>
      <c r="F58" s="85"/>
      <c r="G58" s="85"/>
      <c r="H58" s="85"/>
      <c r="I58" s="85"/>
      <c r="J58" s="85"/>
      <c r="K58" s="85"/>
      <c r="L58" s="85"/>
      <c r="M58" s="54"/>
      <c r="N58" s="54"/>
      <c r="O58" s="55"/>
      <c r="P58" s="553" t="s">
        <v>822</v>
      </c>
    </row>
    <row customHeight="1" ht="11.25" r="59" spans="1:16" x14ac:dyDescent="0.2">
      <c r="A59" s="279" t="s">
        <v>375</v>
      </c>
      <c r="B59" s="551" t="s">
        <v>832</v>
      </c>
      <c r="C59" s="375"/>
      <c r="D59" s="555"/>
      <c r="E59" s="87"/>
      <c r="F59" s="87"/>
      <c r="G59" s="87"/>
      <c r="H59" s="87"/>
      <c r="I59" s="87"/>
      <c r="J59" s="87"/>
      <c r="K59" s="87"/>
      <c r="L59" s="87"/>
      <c r="M59" s="54"/>
      <c r="N59" s="54"/>
      <c r="O59" s="54"/>
      <c r="P59" s="553" t="s">
        <v>822</v>
      </c>
    </row>
    <row customHeight="1" ht="11.25" r="60" spans="1:16" x14ac:dyDescent="0.2">
      <c r="A60" s="279" t="s">
        <v>376</v>
      </c>
      <c r="B60" s="551" t="s">
        <v>832</v>
      </c>
      <c r="C60" s="375"/>
      <c r="D60" s="555"/>
      <c r="E60" s="87"/>
      <c r="F60" s="87"/>
      <c r="G60" s="87"/>
      <c r="H60" s="87"/>
      <c r="I60" s="87"/>
      <c r="J60" s="87"/>
      <c r="K60" s="87"/>
      <c r="L60" s="87"/>
      <c r="M60" s="54"/>
      <c r="N60" s="54"/>
      <c r="O60" s="54"/>
      <c r="P60" s="553" t="s">
        <v>822</v>
      </c>
    </row>
    <row customHeight="1" ht="11.25" r="61" spans="1:16" x14ac:dyDescent="0.2">
      <c r="A61" s="279" t="s">
        <v>377</v>
      </c>
      <c r="B61" s="551" t="s">
        <v>832</v>
      </c>
      <c r="C61" s="375"/>
      <c r="D61" s="554" t="s">
        <v>435</v>
      </c>
      <c r="E61" s="85"/>
      <c r="F61" s="85"/>
      <c r="G61" s="85"/>
      <c r="H61" s="85"/>
      <c r="I61" s="85"/>
      <c r="J61" s="85"/>
      <c r="K61" s="87"/>
      <c r="L61" s="86">
        <v>2</v>
      </c>
      <c r="M61" s="58">
        <v>2</v>
      </c>
      <c r="N61" s="54"/>
      <c r="O61" s="54"/>
      <c r="P61" s="553"/>
    </row>
    <row customHeight="1" ht="11.25" r="62" spans="1:16" x14ac:dyDescent="0.2">
      <c r="A62" s="279" t="s">
        <v>244</v>
      </c>
      <c r="B62" s="551" t="s">
        <v>25</v>
      </c>
      <c r="C62" s="375"/>
      <c r="D62" s="554">
        <v>2</v>
      </c>
      <c r="E62" s="85"/>
      <c r="F62" s="85"/>
      <c r="G62" s="85"/>
      <c r="H62" s="85"/>
      <c r="I62" s="85"/>
      <c r="J62" s="85"/>
      <c r="K62" s="86" t="s">
        <v>452</v>
      </c>
      <c r="L62" s="85"/>
      <c r="M62" s="54"/>
      <c r="N62" s="54"/>
      <c r="O62" s="55"/>
      <c r="P62" s="553"/>
    </row>
    <row customHeight="1" ht="11.25" r="63" spans="1:16" x14ac:dyDescent="0.2">
      <c r="A63" s="279" t="s">
        <v>245</v>
      </c>
      <c r="B63" s="551" t="s">
        <v>832</v>
      </c>
      <c r="C63" s="375"/>
      <c r="D63" s="554" t="s">
        <v>451</v>
      </c>
      <c r="E63" s="87"/>
      <c r="F63" s="87"/>
      <c r="G63" s="87"/>
      <c r="H63" s="87"/>
      <c r="I63" s="87"/>
      <c r="J63" s="87"/>
      <c r="K63" s="87"/>
      <c r="L63" s="85"/>
      <c r="M63" s="54"/>
      <c r="N63" s="54"/>
      <c r="O63" s="55"/>
      <c r="P63" s="553"/>
    </row>
    <row customHeight="1" ht="11.25" r="64" spans="1:16" x14ac:dyDescent="0.2">
      <c r="A64" s="279" t="s">
        <v>307</v>
      </c>
      <c r="B64" s="551" t="s">
        <v>100</v>
      </c>
      <c r="C64" s="375"/>
      <c r="D64" s="554" t="s">
        <v>99</v>
      </c>
      <c r="E64" s="85"/>
      <c r="F64" s="85"/>
      <c r="G64" s="85"/>
      <c r="H64" s="85"/>
      <c r="I64" s="85"/>
      <c r="J64" s="85"/>
      <c r="K64" s="86">
        <v>2</v>
      </c>
      <c r="L64" s="86">
        <v>3</v>
      </c>
      <c r="M64" s="54"/>
      <c r="N64" s="58">
        <v>3</v>
      </c>
      <c r="O64" s="54"/>
      <c r="P64" s="553"/>
    </row>
    <row customHeight="1" ht="11.25" r="65" spans="1:16" x14ac:dyDescent="0.2">
      <c r="A65" s="279" t="s">
        <v>308</v>
      </c>
      <c r="B65" s="551" t="s">
        <v>831</v>
      </c>
      <c r="C65" s="375"/>
      <c r="D65" s="554">
        <v>3</v>
      </c>
      <c r="E65" s="85"/>
      <c r="F65" s="85"/>
      <c r="G65" s="85"/>
      <c r="H65" s="85"/>
      <c r="I65" s="86" t="s">
        <v>496</v>
      </c>
      <c r="J65" s="85"/>
      <c r="K65" s="85"/>
      <c r="L65" s="85"/>
      <c r="M65" s="54"/>
      <c r="N65" s="54"/>
      <c r="O65" s="55"/>
      <c r="P65" s="553"/>
    </row>
    <row customHeight="1" ht="11.25" r="66" spans="1:16" x14ac:dyDescent="0.2">
      <c r="A66" s="279" t="s">
        <v>238</v>
      </c>
      <c r="B66" s="551" t="s">
        <v>831</v>
      </c>
      <c r="C66" s="375"/>
      <c r="D66" s="554">
        <v>3</v>
      </c>
      <c r="E66" s="85"/>
      <c r="F66" s="85"/>
      <c r="G66" s="85"/>
      <c r="H66" s="85"/>
      <c r="I66" s="86" t="s">
        <v>431</v>
      </c>
      <c r="J66" s="85"/>
      <c r="K66" s="85"/>
      <c r="L66" s="85"/>
      <c r="M66" s="54"/>
      <c r="N66" s="58">
        <v>3</v>
      </c>
      <c r="O66" s="55"/>
      <c r="P66" s="553"/>
    </row>
    <row customHeight="1" ht="11.25" r="67" spans="1:16" x14ac:dyDescent="0.2">
      <c r="A67" s="279" t="s">
        <v>1002</v>
      </c>
      <c r="B67" s="551" t="s">
        <v>26</v>
      </c>
      <c r="C67" s="375"/>
      <c r="D67" s="555"/>
      <c r="E67" s="85"/>
      <c r="F67" s="85"/>
      <c r="G67" s="85"/>
      <c r="H67" s="85"/>
      <c r="I67" s="85"/>
      <c r="J67" s="86">
        <v>4</v>
      </c>
      <c r="K67" s="85"/>
      <c r="L67" s="85"/>
      <c r="M67" s="54"/>
      <c r="N67" s="54"/>
      <c r="O67" s="54"/>
      <c r="P67" s="557"/>
    </row>
    <row customHeight="1" ht="11.25" r="68" spans="1:16" x14ac:dyDescent="0.2">
      <c r="A68" s="279" t="s">
        <v>107</v>
      </c>
      <c r="B68" s="551" t="s">
        <v>831</v>
      </c>
      <c r="C68" s="376"/>
      <c r="D68" s="554" t="s">
        <v>495</v>
      </c>
      <c r="E68" s="85"/>
      <c r="F68" s="85"/>
      <c r="G68" s="86">
        <v>7</v>
      </c>
      <c r="H68" s="85"/>
      <c r="I68" s="86">
        <v>5</v>
      </c>
      <c r="J68" s="87"/>
      <c r="K68" s="86" t="s">
        <v>495</v>
      </c>
      <c r="L68" s="87"/>
      <c r="M68" s="55"/>
      <c r="N68" s="55"/>
      <c r="O68" s="55"/>
      <c r="P68" s="553"/>
    </row>
    <row customHeight="1" ht="11.25" r="69" spans="1:16" x14ac:dyDescent="0.2">
      <c r="A69" s="279" t="s">
        <v>1003</v>
      </c>
      <c r="B69" s="551" t="s">
        <v>832</v>
      </c>
      <c r="C69" s="375"/>
      <c r="D69" s="554">
        <v>2</v>
      </c>
      <c r="E69" s="85"/>
      <c r="F69" s="87"/>
      <c r="G69" s="85"/>
      <c r="H69" s="85"/>
      <c r="I69" s="86">
        <v>2</v>
      </c>
      <c r="J69" s="85"/>
      <c r="K69" s="85"/>
      <c r="L69" s="85"/>
      <c r="M69" s="55"/>
      <c r="N69" s="58">
        <v>4</v>
      </c>
      <c r="O69" s="55"/>
      <c r="P69" s="553"/>
    </row>
    <row customHeight="1" ht="11.25" r="70" spans="1:16" x14ac:dyDescent="0.2">
      <c r="A70" s="279" t="s">
        <v>309</v>
      </c>
      <c r="B70" s="551" t="s">
        <v>832</v>
      </c>
      <c r="C70" s="375"/>
      <c r="D70" s="554">
        <v>5</v>
      </c>
      <c r="E70" s="85"/>
      <c r="F70" s="85"/>
      <c r="G70" s="85"/>
      <c r="H70" s="85"/>
      <c r="I70" s="85"/>
      <c r="J70" s="85"/>
      <c r="K70" s="85"/>
      <c r="L70" s="85"/>
      <c r="M70" s="54"/>
      <c r="N70" s="58">
        <v>3</v>
      </c>
      <c r="O70" s="54"/>
      <c r="P70" s="553"/>
    </row>
    <row customHeight="1" ht="11.25" r="71" spans="1:16" x14ac:dyDescent="0.2">
      <c r="A71" s="279" t="s">
        <v>1004</v>
      </c>
      <c r="B71" s="551" t="s">
        <v>832</v>
      </c>
      <c r="C71" s="375"/>
      <c r="D71" s="554">
        <v>5</v>
      </c>
      <c r="E71" s="85"/>
      <c r="F71" s="85"/>
      <c r="G71" s="85"/>
      <c r="H71" s="85"/>
      <c r="I71" s="85"/>
      <c r="J71" s="85"/>
      <c r="K71" s="85"/>
      <c r="L71" s="86">
        <v>2</v>
      </c>
      <c r="M71" s="54"/>
      <c r="N71" s="54"/>
      <c r="O71" s="54"/>
      <c r="P71" s="553"/>
    </row>
    <row customHeight="1" ht="11.25" r="72" spans="1:16" x14ac:dyDescent="0.2">
      <c r="A72" s="279" t="s">
        <v>1005</v>
      </c>
      <c r="B72" s="551" t="s">
        <v>831</v>
      </c>
      <c r="C72" s="375"/>
      <c r="D72" s="555"/>
      <c r="E72" s="85"/>
      <c r="F72" s="86">
        <v>5</v>
      </c>
      <c r="G72" s="85"/>
      <c r="H72" s="85"/>
      <c r="I72" s="85"/>
      <c r="J72" s="85"/>
      <c r="K72" s="85"/>
      <c r="L72" s="85"/>
      <c r="M72" s="58">
        <v>3</v>
      </c>
      <c r="N72" s="54"/>
      <c r="O72" s="54"/>
      <c r="P72" s="553"/>
    </row>
    <row customHeight="1" ht="11.25" r="73" spans="1:16" x14ac:dyDescent="0.2">
      <c r="A73" s="279" t="s">
        <v>1007</v>
      </c>
      <c r="B73" s="551" t="s">
        <v>439</v>
      </c>
      <c r="C73" s="375"/>
      <c r="D73" s="555"/>
      <c r="E73" s="85"/>
      <c r="F73" s="85"/>
      <c r="G73" s="85"/>
      <c r="H73" s="85"/>
      <c r="I73" s="86" t="s">
        <v>431</v>
      </c>
      <c r="J73" s="85"/>
      <c r="K73" s="85"/>
      <c r="L73" s="86" t="s">
        <v>431</v>
      </c>
      <c r="M73" s="54"/>
      <c r="N73" s="54"/>
      <c r="O73" s="54"/>
      <c r="P73" s="553"/>
    </row>
    <row customHeight="1" ht="11.25" r="74" spans="1:16" x14ac:dyDescent="0.2">
      <c r="A74" s="279" t="s">
        <v>1006</v>
      </c>
      <c r="B74" s="551" t="s">
        <v>831</v>
      </c>
      <c r="C74" s="375"/>
      <c r="D74" s="555"/>
      <c r="E74" s="85"/>
      <c r="F74" s="85"/>
      <c r="G74" s="85"/>
      <c r="H74" s="85"/>
      <c r="I74" s="85"/>
      <c r="J74" s="85"/>
      <c r="K74" s="85"/>
      <c r="L74" s="85"/>
      <c r="M74" s="54"/>
      <c r="N74" s="54"/>
      <c r="O74" s="54"/>
      <c r="P74" s="553" t="s">
        <v>453</v>
      </c>
    </row>
    <row customHeight="1" ht="11.25" r="75" spans="1:16" x14ac:dyDescent="0.2">
      <c r="A75" s="279" t="s">
        <v>108</v>
      </c>
      <c r="B75" s="551" t="s">
        <v>831</v>
      </c>
      <c r="C75" s="376"/>
      <c r="D75" s="554">
        <v>2</v>
      </c>
      <c r="E75" s="85"/>
      <c r="F75" s="86">
        <v>2</v>
      </c>
      <c r="G75" s="85"/>
      <c r="H75" s="86">
        <v>2</v>
      </c>
      <c r="I75" s="86">
        <v>2</v>
      </c>
      <c r="J75" s="86">
        <v>5</v>
      </c>
      <c r="K75" s="87"/>
      <c r="L75" s="86">
        <v>2</v>
      </c>
      <c r="M75" s="86">
        <v>2</v>
      </c>
      <c r="N75" s="55"/>
      <c r="O75" s="55"/>
      <c r="P75" s="553"/>
    </row>
    <row customHeight="1" ht="11.25" r="76" spans="1:16" x14ac:dyDescent="0.2">
      <c r="A76" s="279" t="s">
        <v>310</v>
      </c>
      <c r="B76" s="551" t="s">
        <v>439</v>
      </c>
      <c r="C76" s="375"/>
      <c r="D76" s="555"/>
      <c r="E76" s="85"/>
      <c r="F76" s="85"/>
      <c r="G76" s="85"/>
      <c r="H76" s="86" t="s">
        <v>446</v>
      </c>
      <c r="I76" s="85"/>
      <c r="J76" s="85"/>
      <c r="K76" s="85"/>
      <c r="L76" s="86">
        <v>2</v>
      </c>
      <c r="M76" s="54"/>
      <c r="N76" s="54"/>
      <c r="O76" s="55"/>
      <c r="P76" s="553"/>
    </row>
    <row customHeight="1" ht="11.25" r="77" spans="1:16" x14ac:dyDescent="0.2">
      <c r="A77" s="279" t="s">
        <v>109</v>
      </c>
      <c r="B77" s="551" t="s">
        <v>831</v>
      </c>
      <c r="C77" s="376"/>
      <c r="D77" s="554" t="s">
        <v>494</v>
      </c>
      <c r="E77" s="86">
        <v>3</v>
      </c>
      <c r="F77" s="85"/>
      <c r="G77" s="85"/>
      <c r="H77" s="85"/>
      <c r="I77" s="86" t="s">
        <v>454</v>
      </c>
      <c r="J77" s="87"/>
      <c r="K77" s="87"/>
      <c r="L77" s="86" t="s">
        <v>94</v>
      </c>
      <c r="M77" s="58" t="s">
        <v>93</v>
      </c>
      <c r="N77" s="55"/>
      <c r="O77" s="55"/>
      <c r="P77" s="553"/>
    </row>
    <row customHeight="1" ht="11.25" r="78" spans="1:16" x14ac:dyDescent="0.2">
      <c r="A78" s="279" t="s">
        <v>110</v>
      </c>
      <c r="B78" s="551" t="s">
        <v>831</v>
      </c>
      <c r="C78" s="375"/>
      <c r="D78" s="554">
        <v>6</v>
      </c>
      <c r="E78" s="86">
        <v>3</v>
      </c>
      <c r="F78" s="86">
        <v>2</v>
      </c>
      <c r="G78" s="85"/>
      <c r="H78" s="85"/>
      <c r="I78" s="86" t="s">
        <v>455</v>
      </c>
      <c r="J78" s="87"/>
      <c r="K78" s="87"/>
      <c r="L78" s="86">
        <v>3</v>
      </c>
      <c r="M78" s="58" t="s">
        <v>432</v>
      </c>
      <c r="N78" s="55"/>
      <c r="O78" s="55"/>
      <c r="P78" s="553"/>
    </row>
    <row customHeight="1" ht="11.25" r="79" spans="1:16" x14ac:dyDescent="0.2">
      <c r="A79" s="279" t="s">
        <v>402</v>
      </c>
      <c r="B79" s="551" t="s">
        <v>832</v>
      </c>
      <c r="C79" s="375"/>
      <c r="D79" s="554">
        <v>1</v>
      </c>
      <c r="E79" s="58">
        <v>1</v>
      </c>
      <c r="F79" s="87"/>
      <c r="G79" s="87"/>
      <c r="H79" s="87"/>
      <c r="I79" s="87"/>
      <c r="J79" s="87"/>
      <c r="K79" s="86">
        <v>1</v>
      </c>
      <c r="L79" s="87"/>
      <c r="M79" s="54"/>
      <c r="N79" s="54"/>
      <c r="O79" s="54"/>
      <c r="P79" s="553"/>
    </row>
    <row customHeight="1" ht="11.25" r="80" spans="1:16"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customHeight="1" ht="11.25" r="81" spans="1:16" x14ac:dyDescent="0.2">
      <c r="A81" s="279" t="s">
        <v>111</v>
      </c>
      <c r="B81" s="551" t="s">
        <v>831</v>
      </c>
      <c r="C81" s="375"/>
      <c r="D81" s="552"/>
      <c r="E81" s="85"/>
      <c r="F81" s="85"/>
      <c r="G81" s="85"/>
      <c r="H81" s="85"/>
      <c r="I81" s="86">
        <v>5</v>
      </c>
      <c r="J81" s="87"/>
      <c r="K81" s="87"/>
      <c r="L81" s="87"/>
      <c r="M81" s="55"/>
      <c r="N81" s="55"/>
      <c r="O81" s="55"/>
      <c r="P81" s="553"/>
    </row>
    <row customHeight="1" ht="11.25" r="82" spans="1:16"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customHeight="1" ht="11.25" r="83" spans="1:16" x14ac:dyDescent="0.2">
      <c r="A83" s="279" t="s">
        <v>350</v>
      </c>
      <c r="B83" s="551" t="s">
        <v>831</v>
      </c>
      <c r="C83" s="375"/>
      <c r="D83" s="554" t="s">
        <v>431</v>
      </c>
      <c r="E83" s="85"/>
      <c r="F83" s="86">
        <v>3</v>
      </c>
      <c r="G83" s="85"/>
      <c r="H83" s="85"/>
      <c r="I83" s="85"/>
      <c r="J83" s="85"/>
      <c r="K83" s="86">
        <v>5</v>
      </c>
      <c r="L83" s="86">
        <v>4</v>
      </c>
      <c r="M83" s="54"/>
      <c r="N83" s="54"/>
      <c r="O83" s="54"/>
      <c r="P83" s="553"/>
    </row>
    <row customHeight="1" ht="11.25" r="84" spans="1:16" x14ac:dyDescent="0.2">
      <c r="A84" s="279" t="s">
        <v>36</v>
      </c>
      <c r="B84" s="551" t="s">
        <v>831</v>
      </c>
      <c r="C84" s="375"/>
      <c r="D84" s="555"/>
      <c r="E84" s="87"/>
      <c r="F84" s="87"/>
      <c r="G84" s="87"/>
      <c r="H84" s="87"/>
      <c r="I84" s="87"/>
      <c r="J84" s="87"/>
      <c r="K84" s="87"/>
      <c r="L84" s="87"/>
      <c r="M84" s="55"/>
      <c r="N84" s="54"/>
      <c r="O84" s="54"/>
      <c r="P84" s="553"/>
    </row>
    <row customHeight="1" ht="11.25" r="85" spans="1:16"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customHeight="1" ht="11.25" r="86" spans="1:16" x14ac:dyDescent="0.2">
      <c r="A86" s="279" t="s">
        <v>352</v>
      </c>
      <c r="B86" s="551" t="s">
        <v>831</v>
      </c>
      <c r="C86" s="375"/>
      <c r="D86" s="554" t="s">
        <v>431</v>
      </c>
      <c r="E86" s="85"/>
      <c r="F86" s="85"/>
      <c r="G86" s="85"/>
      <c r="H86" s="85"/>
      <c r="I86" s="86" t="s">
        <v>431</v>
      </c>
      <c r="J86" s="86">
        <v>3</v>
      </c>
      <c r="K86" s="86" t="s">
        <v>431</v>
      </c>
      <c r="L86" s="85"/>
      <c r="M86" s="54"/>
      <c r="N86" s="54"/>
      <c r="O86" s="58">
        <v>3</v>
      </c>
      <c r="P86" s="553"/>
    </row>
    <row customHeight="1" ht="11.25" r="87" spans="1:16" x14ac:dyDescent="0.2">
      <c r="A87" s="279" t="s">
        <v>353</v>
      </c>
      <c r="B87" s="551" t="s">
        <v>831</v>
      </c>
      <c r="C87" s="376"/>
      <c r="D87" s="552"/>
      <c r="E87" s="85"/>
      <c r="F87" s="85"/>
      <c r="G87" s="85"/>
      <c r="H87" s="85"/>
      <c r="I87" s="86" t="s">
        <v>431</v>
      </c>
      <c r="J87" s="86">
        <v>3</v>
      </c>
      <c r="K87" s="85"/>
      <c r="L87" s="85"/>
      <c r="M87" s="54"/>
      <c r="N87" s="54"/>
      <c r="O87" s="58">
        <v>3</v>
      </c>
      <c r="P87" s="553"/>
    </row>
    <row customHeight="1" ht="11.25" r="88" spans="1:16" x14ac:dyDescent="0.2">
      <c r="A88" s="279" t="s">
        <v>112</v>
      </c>
      <c r="B88" s="551" t="s">
        <v>831</v>
      </c>
      <c r="C88" s="375"/>
      <c r="D88" s="552"/>
      <c r="E88" s="85"/>
      <c r="F88" s="85"/>
      <c r="G88" s="85"/>
      <c r="H88" s="85"/>
      <c r="I88" s="87"/>
      <c r="J88" s="87"/>
      <c r="K88" s="86" t="s">
        <v>495</v>
      </c>
      <c r="L88" s="87"/>
      <c r="M88" s="58">
        <v>7</v>
      </c>
      <c r="N88" s="55"/>
      <c r="O88" s="55"/>
      <c r="P88" s="553"/>
    </row>
    <row customHeight="1" ht="11.25" r="89" spans="1:16" x14ac:dyDescent="0.2">
      <c r="A89" s="279" t="s">
        <v>354</v>
      </c>
      <c r="B89" s="551" t="s">
        <v>832</v>
      </c>
      <c r="C89" s="375"/>
      <c r="D89" s="554">
        <v>5</v>
      </c>
      <c r="E89" s="85"/>
      <c r="F89" s="87"/>
      <c r="G89" s="87"/>
      <c r="H89" s="87"/>
      <c r="I89" s="87"/>
      <c r="J89" s="87"/>
      <c r="K89" s="87"/>
      <c r="L89" s="86">
        <v>6</v>
      </c>
      <c r="M89" s="55"/>
      <c r="N89" s="54"/>
      <c r="O89" s="54"/>
      <c r="P89" s="553"/>
    </row>
    <row customHeight="1" ht="11.25" r="90" spans="1:16" x14ac:dyDescent="0.2">
      <c r="A90" s="279" t="s">
        <v>355</v>
      </c>
      <c r="B90" s="551" t="s">
        <v>832</v>
      </c>
      <c r="C90" s="375"/>
      <c r="D90" s="554">
        <v>5</v>
      </c>
      <c r="E90" s="85"/>
      <c r="F90" s="87"/>
      <c r="G90" s="87"/>
      <c r="H90" s="87"/>
      <c r="I90" s="87"/>
      <c r="J90" s="87"/>
      <c r="K90" s="87"/>
      <c r="L90" s="86">
        <v>6</v>
      </c>
      <c r="M90" s="55"/>
      <c r="N90" s="54"/>
      <c r="O90" s="54"/>
      <c r="P90" s="553"/>
    </row>
    <row customHeight="1" ht="11.25" r="91" spans="1:16"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customHeight="1" ht="11.25" r="92" spans="1:16" x14ac:dyDescent="0.2">
      <c r="A92" s="279" t="s">
        <v>356</v>
      </c>
      <c r="B92" s="551" t="s">
        <v>25</v>
      </c>
      <c r="C92" s="375"/>
      <c r="D92" s="554">
        <v>3</v>
      </c>
      <c r="E92" s="87"/>
      <c r="F92" s="87"/>
      <c r="G92" s="87"/>
      <c r="H92" s="87"/>
      <c r="I92" s="87"/>
      <c r="J92" s="87"/>
      <c r="K92" s="86">
        <v>3</v>
      </c>
      <c r="L92" s="85"/>
      <c r="M92" s="54"/>
      <c r="N92" s="54"/>
      <c r="O92" s="58">
        <v>2</v>
      </c>
      <c r="P92" s="553"/>
    </row>
    <row customHeight="1" ht="11.25" r="93" spans="1:16" x14ac:dyDescent="0.2">
      <c r="A93" s="279" t="s">
        <v>378</v>
      </c>
      <c r="B93" s="551" t="s">
        <v>832</v>
      </c>
      <c r="C93" s="375"/>
      <c r="D93" s="554">
        <v>1</v>
      </c>
      <c r="E93" s="87"/>
      <c r="F93" s="87"/>
      <c r="G93" s="87"/>
      <c r="H93" s="87"/>
      <c r="I93" s="87"/>
      <c r="J93" s="87"/>
      <c r="K93" s="86" t="s">
        <v>450</v>
      </c>
      <c r="L93" s="87"/>
      <c r="M93" s="55"/>
      <c r="N93" s="55"/>
      <c r="O93" s="55"/>
      <c r="P93" s="553"/>
    </row>
    <row customHeight="1" ht="11.25" r="94" spans="1:16" x14ac:dyDescent="0.2">
      <c r="A94" s="279" t="s">
        <v>357</v>
      </c>
      <c r="B94" s="551" t="s">
        <v>25</v>
      </c>
      <c r="C94" s="376"/>
      <c r="D94" s="554" t="s">
        <v>433</v>
      </c>
      <c r="E94" s="85"/>
      <c r="F94" s="85"/>
      <c r="G94" s="85"/>
      <c r="H94" s="85"/>
      <c r="I94" s="85"/>
      <c r="J94" s="85"/>
      <c r="K94" s="86" t="s">
        <v>435</v>
      </c>
      <c r="L94" s="87"/>
      <c r="M94" s="55"/>
      <c r="N94" s="55"/>
      <c r="O94" s="55"/>
      <c r="P94" s="553"/>
    </row>
    <row customHeight="1" ht="11.25" r="95" spans="1:16" x14ac:dyDescent="0.2">
      <c r="A95" s="279" t="s">
        <v>113</v>
      </c>
      <c r="B95" s="551" t="s">
        <v>831</v>
      </c>
      <c r="C95" s="375"/>
      <c r="D95" s="552"/>
      <c r="E95" s="85"/>
      <c r="F95" s="86">
        <v>5</v>
      </c>
      <c r="G95" s="85"/>
      <c r="H95" s="85"/>
      <c r="I95" s="87"/>
      <c r="J95" s="87"/>
      <c r="K95" s="87"/>
      <c r="L95" s="87"/>
      <c r="M95" s="55"/>
      <c r="N95" s="55"/>
      <c r="O95" s="55"/>
      <c r="P95" s="553"/>
    </row>
    <row customHeight="1" ht="11.25" r="96" spans="1:16" x14ac:dyDescent="0.2">
      <c r="A96" s="279" t="s">
        <v>358</v>
      </c>
      <c r="B96" s="551" t="s">
        <v>832</v>
      </c>
      <c r="C96" s="375" t="s">
        <v>341</v>
      </c>
      <c r="D96" s="552"/>
      <c r="E96" s="85"/>
      <c r="F96" s="85"/>
      <c r="G96" s="85"/>
      <c r="H96" s="85"/>
      <c r="I96" s="85"/>
      <c r="J96" s="86">
        <v>3</v>
      </c>
      <c r="K96" s="85"/>
      <c r="L96" s="87"/>
      <c r="M96" s="55"/>
      <c r="N96" s="55"/>
      <c r="O96" s="58">
        <v>3</v>
      </c>
      <c r="P96" s="553" t="s">
        <v>822</v>
      </c>
    </row>
    <row customHeight="1" ht="11.25" r="97" spans="1:16" x14ac:dyDescent="0.2">
      <c r="A97" s="279" t="s">
        <v>114</v>
      </c>
      <c r="B97" s="551" t="s">
        <v>25</v>
      </c>
      <c r="C97" s="376"/>
      <c r="D97" s="554">
        <v>1</v>
      </c>
      <c r="E97" s="85"/>
      <c r="F97" s="86">
        <v>1</v>
      </c>
      <c r="G97" s="85"/>
      <c r="H97" s="85"/>
      <c r="I97" s="87"/>
      <c r="J97" s="87"/>
      <c r="K97" s="87"/>
      <c r="L97" s="87"/>
      <c r="M97" s="55"/>
      <c r="N97" s="55"/>
      <c r="O97" s="55"/>
      <c r="P97" s="553"/>
    </row>
    <row customHeight="1" ht="11.25" r="98" spans="1:16"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customHeight="1" ht="11.25" r="99" spans="1:16" x14ac:dyDescent="0.2">
      <c r="A99" s="279" t="s">
        <v>360</v>
      </c>
      <c r="B99" s="551" t="s">
        <v>831</v>
      </c>
      <c r="C99" s="375"/>
      <c r="D99" s="552"/>
      <c r="E99" s="87"/>
      <c r="F99" s="86">
        <v>3</v>
      </c>
      <c r="G99" s="87"/>
      <c r="H99" s="87"/>
      <c r="I99" s="87"/>
      <c r="J99" s="86">
        <v>1</v>
      </c>
      <c r="K99" s="86" t="s">
        <v>498</v>
      </c>
      <c r="L99" s="86" t="s">
        <v>441</v>
      </c>
      <c r="M99" s="54"/>
      <c r="N99" s="54"/>
      <c r="O99" s="54"/>
      <c r="P99" s="553"/>
    </row>
    <row customHeight="1" ht="11.25" r="100" spans="1:16"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customHeight="1" ht="11.25" r="101" spans="1:16" x14ac:dyDescent="0.2">
      <c r="A101" s="279" t="s">
        <v>363</v>
      </c>
      <c r="B101" s="551" t="s">
        <v>831</v>
      </c>
      <c r="C101" s="375"/>
      <c r="D101" s="552"/>
      <c r="E101" s="87"/>
      <c r="F101" s="86">
        <v>5</v>
      </c>
      <c r="G101" s="87"/>
      <c r="H101" s="87"/>
      <c r="I101" s="87"/>
      <c r="J101" s="87"/>
      <c r="K101" s="87"/>
      <c r="L101" s="87"/>
      <c r="M101" s="58" t="s">
        <v>498</v>
      </c>
      <c r="N101" s="54"/>
      <c r="O101" s="55"/>
      <c r="P101" s="553"/>
    </row>
    <row customHeight="1" ht="11.25" r="102" spans="1:16" x14ac:dyDescent="0.2">
      <c r="A102" s="279" t="s">
        <v>364</v>
      </c>
      <c r="B102" s="551" t="s">
        <v>831</v>
      </c>
      <c r="C102" s="375"/>
      <c r="D102" s="552"/>
      <c r="E102" s="87"/>
      <c r="F102" s="87"/>
      <c r="G102" s="87"/>
      <c r="H102" s="87"/>
      <c r="I102" s="87"/>
      <c r="J102" s="87"/>
      <c r="K102" s="87"/>
      <c r="L102" s="86">
        <v>6</v>
      </c>
      <c r="M102" s="54"/>
      <c r="N102" s="54"/>
      <c r="O102" s="55"/>
      <c r="P102" s="553"/>
    </row>
    <row customHeight="1" ht="11.25" r="103" spans="1:16" x14ac:dyDescent="0.2">
      <c r="A103" s="279" t="s">
        <v>365</v>
      </c>
      <c r="B103" s="551" t="s">
        <v>25</v>
      </c>
      <c r="C103" s="375"/>
      <c r="D103" s="552"/>
      <c r="E103" s="55"/>
      <c r="F103" s="58">
        <v>5</v>
      </c>
      <c r="G103" s="55"/>
      <c r="H103" s="55"/>
      <c r="I103" s="87"/>
      <c r="J103" s="55"/>
      <c r="K103" s="55"/>
      <c r="L103" s="86" t="s">
        <v>438</v>
      </c>
      <c r="M103" s="54"/>
      <c r="N103" s="54"/>
      <c r="O103" s="54"/>
      <c r="P103" s="553"/>
    </row>
    <row customHeight="1" ht="11.25" r="104" spans="1:16" x14ac:dyDescent="0.2">
      <c r="A104" s="279" t="s">
        <v>366</v>
      </c>
      <c r="B104" s="551" t="s">
        <v>439</v>
      </c>
      <c r="C104" s="375"/>
      <c r="D104" s="554" t="s">
        <v>438</v>
      </c>
      <c r="E104" s="87"/>
      <c r="F104" s="87"/>
      <c r="G104" s="87"/>
      <c r="H104" s="58">
        <v>1</v>
      </c>
      <c r="I104" s="87"/>
      <c r="J104" s="87"/>
      <c r="K104" s="86" t="s">
        <v>438</v>
      </c>
      <c r="L104" s="87"/>
      <c r="M104" s="54"/>
      <c r="N104" s="54"/>
      <c r="O104" s="55"/>
      <c r="P104" s="558"/>
    </row>
    <row customHeight="1" ht="11.25" r="105" spans="1:16"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customHeight="1" ht="11.25" r="106" spans="1:16" x14ac:dyDescent="0.2">
      <c r="A106" s="279" t="s">
        <v>631</v>
      </c>
      <c r="B106" s="551" t="s">
        <v>25</v>
      </c>
      <c r="C106" s="375"/>
      <c r="D106" s="552"/>
      <c r="E106" s="85"/>
      <c r="F106" s="85"/>
      <c r="G106" s="85"/>
      <c r="H106" s="85"/>
      <c r="I106" s="86" t="s">
        <v>431</v>
      </c>
      <c r="J106" s="86">
        <v>3</v>
      </c>
      <c r="K106" s="85"/>
      <c r="L106" s="85"/>
      <c r="M106" s="54"/>
      <c r="N106" s="54"/>
      <c r="O106" s="58">
        <v>3</v>
      </c>
      <c r="P106" s="553" t="s">
        <v>259</v>
      </c>
    </row>
    <row customHeight="1" ht="11.25" r="107" spans="1:16" x14ac:dyDescent="0.2">
      <c r="A107" s="279" t="s">
        <v>632</v>
      </c>
      <c r="B107" s="551" t="s">
        <v>831</v>
      </c>
      <c r="C107" s="375"/>
      <c r="D107" s="552"/>
      <c r="E107" s="85"/>
      <c r="F107" s="85"/>
      <c r="G107" s="85"/>
      <c r="H107" s="85"/>
      <c r="I107" s="86" t="s">
        <v>431</v>
      </c>
      <c r="J107" s="86">
        <v>3</v>
      </c>
      <c r="K107" s="85"/>
      <c r="L107" s="85"/>
      <c r="M107" s="54"/>
      <c r="N107" s="54"/>
      <c r="O107" s="58">
        <v>3</v>
      </c>
      <c r="P107" s="553" t="s">
        <v>259</v>
      </c>
    </row>
    <row customHeight="1" ht="11.25" r="108" spans="1:16" x14ac:dyDescent="0.2">
      <c r="A108" s="279" t="s">
        <v>506</v>
      </c>
      <c r="B108" s="551" t="s">
        <v>831</v>
      </c>
      <c r="C108" s="375"/>
      <c r="D108" s="552"/>
      <c r="E108" s="85"/>
      <c r="F108" s="87"/>
      <c r="G108" s="85"/>
      <c r="H108" s="85"/>
      <c r="I108" s="86">
        <v>5</v>
      </c>
      <c r="J108" s="85"/>
      <c r="K108" s="85"/>
      <c r="L108" s="85"/>
      <c r="M108" s="54"/>
      <c r="N108" s="54"/>
      <c r="O108" s="55"/>
      <c r="P108" s="553"/>
    </row>
    <row customHeight="1" ht="11.25" r="109" spans="1:16" x14ac:dyDescent="0.2">
      <c r="A109" s="279" t="s">
        <v>507</v>
      </c>
      <c r="B109" s="551" t="s">
        <v>25</v>
      </c>
      <c r="C109" s="375"/>
      <c r="D109" s="552"/>
      <c r="E109" s="85"/>
      <c r="F109" s="87"/>
      <c r="G109" s="85"/>
      <c r="H109" s="86">
        <v>2</v>
      </c>
      <c r="I109" s="86">
        <v>2</v>
      </c>
      <c r="J109" s="86">
        <v>3</v>
      </c>
      <c r="K109" s="87"/>
      <c r="L109" s="87"/>
      <c r="M109" s="55"/>
      <c r="N109" s="58" t="s">
        <v>438</v>
      </c>
      <c r="O109" s="58">
        <v>3</v>
      </c>
      <c r="P109" s="553"/>
    </row>
    <row customHeight="1" ht="11.25" r="110" spans="1:16"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customHeight="1" ht="11.25" r="111" spans="1:16"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customHeight="1" ht="11.25" r="112" spans="1:16" x14ac:dyDescent="0.2">
      <c r="A112" s="279" t="s">
        <v>116</v>
      </c>
      <c r="B112" s="551" t="s">
        <v>439</v>
      </c>
      <c r="C112" s="376"/>
      <c r="D112" s="552"/>
      <c r="E112" s="85"/>
      <c r="F112" s="85"/>
      <c r="G112" s="85"/>
      <c r="H112" s="85"/>
      <c r="I112" s="87"/>
      <c r="J112" s="87"/>
      <c r="K112" s="87"/>
      <c r="L112" s="87"/>
      <c r="M112" s="55"/>
      <c r="N112" s="55"/>
      <c r="O112" s="55"/>
      <c r="P112" s="553" t="s">
        <v>453</v>
      </c>
    </row>
    <row customHeight="1" ht="11.25" r="113" spans="1:16" x14ac:dyDescent="0.2">
      <c r="A113" s="279" t="s">
        <v>117</v>
      </c>
      <c r="B113" s="551" t="s">
        <v>439</v>
      </c>
      <c r="C113" s="376"/>
      <c r="D113" s="554">
        <v>2</v>
      </c>
      <c r="E113" s="85"/>
      <c r="F113" s="85"/>
      <c r="G113" s="85"/>
      <c r="H113" s="85"/>
      <c r="I113" s="86">
        <v>2</v>
      </c>
      <c r="J113" s="87"/>
      <c r="K113" s="87"/>
      <c r="L113" s="87"/>
      <c r="M113" s="58">
        <v>2</v>
      </c>
      <c r="N113" s="55"/>
      <c r="O113" s="55"/>
      <c r="P113" s="553"/>
    </row>
    <row customHeight="1" ht="11.25" r="114" spans="1:16" x14ac:dyDescent="0.2">
      <c r="A114" s="279" t="s">
        <v>118</v>
      </c>
      <c r="B114" s="551" t="s">
        <v>831</v>
      </c>
      <c r="C114" s="376"/>
      <c r="D114" s="552"/>
      <c r="E114" s="85"/>
      <c r="F114" s="85"/>
      <c r="G114" s="85"/>
      <c r="H114" s="85"/>
      <c r="I114" s="86">
        <v>2</v>
      </c>
      <c r="J114" s="87"/>
      <c r="K114" s="87"/>
      <c r="L114" s="87"/>
      <c r="M114" s="55"/>
      <c r="N114" s="55"/>
      <c r="O114" s="55"/>
      <c r="P114" s="553"/>
    </row>
    <row customHeight="1" ht="11.25" r="115" spans="1:16" x14ac:dyDescent="0.2">
      <c r="A115" s="279" t="s">
        <v>119</v>
      </c>
      <c r="B115" s="551" t="s">
        <v>439</v>
      </c>
      <c r="C115" s="376"/>
      <c r="D115" s="554">
        <v>2</v>
      </c>
      <c r="E115" s="85"/>
      <c r="F115" s="85"/>
      <c r="G115" s="85"/>
      <c r="H115" s="85"/>
      <c r="I115" s="86">
        <v>2</v>
      </c>
      <c r="J115" s="87"/>
      <c r="K115" s="87"/>
      <c r="L115" s="87"/>
      <c r="M115" s="58">
        <v>2</v>
      </c>
      <c r="N115" s="55"/>
      <c r="O115" s="55"/>
      <c r="P115" s="553"/>
    </row>
    <row customHeight="1" ht="11.25" r="116" spans="1:16"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customHeight="1" ht="11.25" r="117" spans="1:16" x14ac:dyDescent="0.2">
      <c r="A117" s="279" t="s">
        <v>120</v>
      </c>
      <c r="B117" s="551" t="s">
        <v>439</v>
      </c>
      <c r="C117" s="376"/>
      <c r="D117" s="552"/>
      <c r="E117" s="85"/>
      <c r="F117" s="85"/>
      <c r="G117" s="85"/>
      <c r="H117" s="85"/>
      <c r="I117" s="87"/>
      <c r="J117" s="87"/>
      <c r="K117" s="87"/>
      <c r="L117" s="87"/>
      <c r="M117" s="55"/>
      <c r="N117" s="55"/>
      <c r="O117" s="55"/>
      <c r="P117" s="553" t="s">
        <v>453</v>
      </c>
    </row>
    <row customHeight="1" ht="11.25" r="118" spans="1:16" x14ac:dyDescent="0.2">
      <c r="A118" s="279" t="s">
        <v>241</v>
      </c>
      <c r="B118" s="551" t="s">
        <v>831</v>
      </c>
      <c r="C118" s="375"/>
      <c r="D118" s="555"/>
      <c r="E118" s="87"/>
      <c r="F118" s="87"/>
      <c r="G118" s="86">
        <v>7</v>
      </c>
      <c r="H118" s="87"/>
      <c r="I118" s="86">
        <v>2</v>
      </c>
      <c r="J118" s="87"/>
      <c r="K118" s="87"/>
      <c r="L118" s="87"/>
      <c r="M118" s="55"/>
      <c r="N118" s="55"/>
      <c r="O118" s="55"/>
      <c r="P118" s="553"/>
    </row>
    <row customHeight="1" ht="11.25" r="119" spans="1:16" x14ac:dyDescent="0.2">
      <c r="A119" s="279" t="s">
        <v>509</v>
      </c>
      <c r="B119" s="551" t="s">
        <v>831</v>
      </c>
      <c r="C119" s="375"/>
      <c r="D119" s="552"/>
      <c r="E119" s="85"/>
      <c r="F119" s="85"/>
      <c r="G119" s="85"/>
      <c r="H119" s="85"/>
      <c r="I119" s="86" t="s">
        <v>431</v>
      </c>
      <c r="J119" s="86">
        <v>3</v>
      </c>
      <c r="K119" s="85"/>
      <c r="L119" s="85"/>
      <c r="M119" s="54"/>
      <c r="N119" s="54"/>
      <c r="O119" s="58">
        <v>3</v>
      </c>
      <c r="P119" s="553" t="s">
        <v>259</v>
      </c>
    </row>
    <row customHeight="1" ht="11.25" r="120" spans="1:16"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customHeight="1" ht="11.25" r="121" spans="1:16"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customHeight="1" ht="11.25" r="122" spans="1:16" x14ac:dyDescent="0.2">
      <c r="A122" s="279" t="s">
        <v>121</v>
      </c>
      <c r="B122" s="551" t="s">
        <v>831</v>
      </c>
      <c r="C122" s="376"/>
      <c r="D122" s="554">
        <v>5</v>
      </c>
      <c r="E122" s="85"/>
      <c r="F122" s="85"/>
      <c r="G122" s="85"/>
      <c r="H122" s="85"/>
      <c r="I122" s="87"/>
      <c r="J122" s="87"/>
      <c r="K122" s="87"/>
      <c r="L122" s="87"/>
      <c r="M122" s="55"/>
      <c r="N122" s="55"/>
      <c r="O122" s="55"/>
      <c r="P122" s="553"/>
    </row>
    <row customHeight="1" ht="11.25" r="123" spans="1:16" x14ac:dyDescent="0.2">
      <c r="A123" s="279" t="s">
        <v>511</v>
      </c>
      <c r="B123" s="551" t="s">
        <v>831</v>
      </c>
      <c r="C123" s="375"/>
      <c r="D123" s="552"/>
      <c r="E123" s="85"/>
      <c r="F123" s="85"/>
      <c r="G123" s="85"/>
      <c r="H123" s="85"/>
      <c r="I123" s="85"/>
      <c r="J123" s="86">
        <v>3</v>
      </c>
      <c r="K123" s="86" t="s">
        <v>431</v>
      </c>
      <c r="L123" s="85"/>
      <c r="M123" s="54"/>
      <c r="N123" s="55"/>
      <c r="O123" s="55"/>
      <c r="P123" s="553"/>
    </row>
    <row customHeight="1" ht="11.25" r="124" spans="1:16"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customHeight="1" ht="11.25" r="125" spans="1:16" x14ac:dyDescent="0.2">
      <c r="A125" s="279" t="s">
        <v>867</v>
      </c>
      <c r="B125" s="551" t="s">
        <v>831</v>
      </c>
      <c r="C125" s="375"/>
      <c r="D125" s="552"/>
      <c r="E125" s="85"/>
      <c r="F125" s="87"/>
      <c r="G125" s="85"/>
      <c r="H125" s="85"/>
      <c r="I125" s="85"/>
      <c r="J125" s="85"/>
      <c r="K125" s="87"/>
      <c r="L125" s="87"/>
      <c r="M125" s="55"/>
      <c r="N125" s="55"/>
      <c r="O125" s="58" t="s">
        <v>435</v>
      </c>
      <c r="P125" s="553"/>
    </row>
    <row customHeight="1" ht="11.25" r="126" spans="1:16" x14ac:dyDescent="0.2">
      <c r="A126" s="279" t="s">
        <v>122</v>
      </c>
      <c r="B126" s="551" t="s">
        <v>439</v>
      </c>
      <c r="C126" s="376"/>
      <c r="D126" s="552"/>
      <c r="E126" s="85"/>
      <c r="F126" s="86" t="s">
        <v>431</v>
      </c>
      <c r="G126" s="85"/>
      <c r="H126" s="85"/>
      <c r="I126" s="86" t="s">
        <v>495</v>
      </c>
      <c r="J126" s="87"/>
      <c r="K126" s="87"/>
      <c r="L126" s="87"/>
      <c r="M126" s="55"/>
      <c r="N126" s="55"/>
      <c r="O126" s="58">
        <v>2</v>
      </c>
      <c r="P126" s="553"/>
    </row>
    <row customHeight="1" ht="11.25" r="127" spans="1:16"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customHeight="1" ht="11.25" r="128" spans="1:16" x14ac:dyDescent="0.2">
      <c r="A128" s="279" t="s">
        <v>123</v>
      </c>
      <c r="B128" s="551" t="s">
        <v>831</v>
      </c>
      <c r="C128" s="376"/>
      <c r="D128" s="554">
        <v>5</v>
      </c>
      <c r="E128" s="85"/>
      <c r="F128" s="85"/>
      <c r="G128" s="86">
        <v>5</v>
      </c>
      <c r="H128" s="85"/>
      <c r="I128" s="87"/>
      <c r="J128" s="87"/>
      <c r="K128" s="87"/>
      <c r="L128" s="87"/>
      <c r="M128" s="55"/>
      <c r="N128" s="55"/>
      <c r="O128" s="55"/>
      <c r="P128" s="553"/>
    </row>
    <row customHeight="1" ht="11.25" r="129" spans="1:16" x14ac:dyDescent="0.2">
      <c r="A129" s="279" t="s">
        <v>27</v>
      </c>
      <c r="B129" s="551" t="s">
        <v>439</v>
      </c>
      <c r="C129" s="375"/>
      <c r="D129" s="555"/>
      <c r="E129" s="87"/>
      <c r="F129" s="87"/>
      <c r="G129" s="87"/>
      <c r="H129" s="87"/>
      <c r="I129" s="87"/>
      <c r="J129" s="87"/>
      <c r="K129" s="87"/>
      <c r="L129" s="87"/>
      <c r="M129" s="55"/>
      <c r="N129" s="55"/>
      <c r="O129" s="55"/>
      <c r="P129" s="553" t="s">
        <v>822</v>
      </c>
    </row>
    <row customHeight="1" ht="11.25" r="130" spans="1:16" x14ac:dyDescent="0.2">
      <c r="A130" s="279" t="s">
        <v>514</v>
      </c>
      <c r="B130" s="551" t="s">
        <v>25</v>
      </c>
      <c r="C130" s="375"/>
      <c r="D130" s="554">
        <v>5</v>
      </c>
      <c r="E130" s="85"/>
      <c r="F130" s="87"/>
      <c r="G130" s="85"/>
      <c r="H130" s="85"/>
      <c r="I130" s="85"/>
      <c r="J130" s="85"/>
      <c r="K130" s="86">
        <v>5</v>
      </c>
      <c r="L130" s="85"/>
      <c r="M130" s="54"/>
      <c r="N130" s="54"/>
      <c r="O130" s="54"/>
      <c r="P130" s="553"/>
    </row>
    <row customHeight="1" ht="11.25" r="131" spans="1:16" x14ac:dyDescent="0.2">
      <c r="A131" s="279" t="s">
        <v>515</v>
      </c>
      <c r="B131" s="551" t="s">
        <v>25</v>
      </c>
      <c r="C131" s="375"/>
      <c r="D131" s="554" t="s">
        <v>433</v>
      </c>
      <c r="E131" s="85"/>
      <c r="F131" s="87"/>
      <c r="G131" s="85"/>
      <c r="H131" s="85"/>
      <c r="I131" s="85"/>
      <c r="J131" s="85"/>
      <c r="K131" s="85"/>
      <c r="L131" s="86" t="s">
        <v>433</v>
      </c>
      <c r="M131" s="54"/>
      <c r="N131" s="54"/>
      <c r="O131" s="55"/>
      <c r="P131" s="553"/>
    </row>
    <row customHeight="1" ht="11.25" r="132" spans="1:16" x14ac:dyDescent="0.2">
      <c r="A132" s="279" t="s">
        <v>516</v>
      </c>
      <c r="B132" s="551" t="s">
        <v>25</v>
      </c>
      <c r="C132" s="375"/>
      <c r="D132" s="554" t="s">
        <v>450</v>
      </c>
      <c r="E132" s="87"/>
      <c r="F132" s="87"/>
      <c r="G132" s="87"/>
      <c r="H132" s="87"/>
      <c r="I132" s="87"/>
      <c r="J132" s="87"/>
      <c r="K132" s="86" t="s">
        <v>498</v>
      </c>
      <c r="L132" s="87"/>
      <c r="M132" s="55"/>
      <c r="N132" s="55"/>
      <c r="O132" s="55"/>
      <c r="P132" s="553"/>
    </row>
    <row customHeight="1" ht="11.25" r="133" spans="1:16" x14ac:dyDescent="0.2">
      <c r="A133" s="279" t="s">
        <v>124</v>
      </c>
      <c r="B133" s="551" t="s">
        <v>831</v>
      </c>
      <c r="C133" s="376"/>
      <c r="D133" s="554">
        <v>1</v>
      </c>
      <c r="E133" s="85"/>
      <c r="F133" s="86">
        <v>1</v>
      </c>
      <c r="G133" s="85"/>
      <c r="H133" s="85"/>
      <c r="I133" s="87"/>
      <c r="J133" s="87"/>
      <c r="K133" s="87"/>
      <c r="L133" s="87"/>
      <c r="M133" s="58">
        <v>1</v>
      </c>
      <c r="N133" s="55"/>
      <c r="O133" s="55"/>
      <c r="P133" s="553"/>
    </row>
    <row customHeight="1" ht="11.25" r="134" spans="1:16" x14ac:dyDescent="0.2">
      <c r="A134" s="279" t="s">
        <v>125</v>
      </c>
      <c r="B134" s="551" t="s">
        <v>831</v>
      </c>
      <c r="C134" s="376"/>
      <c r="D134" s="552"/>
      <c r="E134" s="85"/>
      <c r="F134" s="85"/>
      <c r="G134" s="85"/>
      <c r="H134" s="85"/>
      <c r="I134" s="87"/>
      <c r="J134" s="87"/>
      <c r="K134" s="87"/>
      <c r="L134" s="87"/>
      <c r="M134" s="55"/>
      <c r="N134" s="55"/>
      <c r="O134" s="55"/>
      <c r="P134" s="553"/>
    </row>
    <row customHeight="1" ht="11.25" r="135" spans="1:16"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customHeight="1" ht="11.25" r="136" spans="1:16"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customHeight="1" ht="11.25" r="137" spans="1:16" x14ac:dyDescent="0.2">
      <c r="A137" s="279" t="s">
        <v>28</v>
      </c>
      <c r="B137" s="551" t="s">
        <v>832</v>
      </c>
      <c r="C137" s="375"/>
      <c r="D137" s="554">
        <v>3</v>
      </c>
      <c r="E137" s="87"/>
      <c r="F137" s="87"/>
      <c r="G137" s="86">
        <v>3</v>
      </c>
      <c r="H137" s="87"/>
      <c r="I137" s="87"/>
      <c r="J137" s="86">
        <v>3</v>
      </c>
      <c r="K137" s="86">
        <v>3</v>
      </c>
      <c r="L137" s="87"/>
      <c r="M137" s="55"/>
      <c r="N137" s="55"/>
      <c r="O137" s="54"/>
      <c r="P137" s="553"/>
    </row>
    <row customHeight="1" ht="11.25" r="138" spans="1:16" x14ac:dyDescent="0.2">
      <c r="A138" s="279" t="s">
        <v>66</v>
      </c>
      <c r="B138" s="551" t="s">
        <v>831</v>
      </c>
      <c r="C138" s="375"/>
      <c r="D138" s="59">
        <v>8</v>
      </c>
      <c r="E138" s="85"/>
      <c r="F138" s="84"/>
      <c r="G138" s="84"/>
      <c r="H138" s="85"/>
      <c r="I138" s="86">
        <v>8</v>
      </c>
      <c r="J138" s="85"/>
      <c r="K138" s="86">
        <v>8</v>
      </c>
      <c r="L138" s="86">
        <v>8</v>
      </c>
      <c r="M138" s="54"/>
      <c r="N138" s="54"/>
      <c r="O138" s="57"/>
      <c r="P138" s="56" t="s">
        <v>430</v>
      </c>
    </row>
    <row customHeight="1" ht="11.25" r="139" spans="1:16" x14ac:dyDescent="0.2">
      <c r="A139" s="279" t="s">
        <v>65</v>
      </c>
      <c r="B139" s="551" t="s">
        <v>831</v>
      </c>
      <c r="C139" s="375"/>
      <c r="D139" s="59">
        <v>8</v>
      </c>
      <c r="E139" s="85"/>
      <c r="F139" s="84"/>
      <c r="G139" s="84"/>
      <c r="H139" s="85"/>
      <c r="I139" s="86">
        <v>8</v>
      </c>
      <c r="J139" s="85"/>
      <c r="K139" s="86">
        <v>8</v>
      </c>
      <c r="L139" s="86">
        <v>8</v>
      </c>
      <c r="M139" s="54"/>
      <c r="N139" s="54"/>
      <c r="O139" s="57"/>
      <c r="P139" s="56" t="s">
        <v>430</v>
      </c>
    </row>
    <row customHeight="1" ht="11.25" r="140" spans="1:16" x14ac:dyDescent="0.2">
      <c r="A140" s="279" t="s">
        <v>825</v>
      </c>
      <c r="B140" s="551" t="s">
        <v>831</v>
      </c>
      <c r="C140" s="375"/>
      <c r="D140" s="59">
        <v>8</v>
      </c>
      <c r="E140" s="85"/>
      <c r="F140" s="84"/>
      <c r="G140" s="84"/>
      <c r="H140" s="85"/>
      <c r="I140" s="86">
        <v>8</v>
      </c>
      <c r="J140" s="85"/>
      <c r="K140" s="86">
        <v>8</v>
      </c>
      <c r="L140" s="86">
        <v>8</v>
      </c>
      <c r="M140" s="54"/>
      <c r="N140" s="54"/>
      <c r="O140" s="57"/>
      <c r="P140" s="56" t="s">
        <v>430</v>
      </c>
    </row>
    <row customHeight="1" ht="11.25" r="141" spans="1:16" x14ac:dyDescent="0.2">
      <c r="A141" s="279" t="s">
        <v>868</v>
      </c>
      <c r="B141" s="551" t="s">
        <v>831</v>
      </c>
      <c r="C141" s="375"/>
      <c r="D141" s="552"/>
      <c r="E141" s="85"/>
      <c r="F141" s="85"/>
      <c r="G141" s="86" t="s">
        <v>431</v>
      </c>
      <c r="H141" s="85"/>
      <c r="I141" s="85"/>
      <c r="J141" s="85"/>
      <c r="K141" s="85"/>
      <c r="L141" s="85"/>
      <c r="M141" s="54"/>
      <c r="N141" s="54"/>
      <c r="O141" s="55"/>
      <c r="P141" s="553"/>
    </row>
    <row customHeight="1" ht="11.25" r="142" spans="1:16" x14ac:dyDescent="0.2">
      <c r="A142" s="279" t="s">
        <v>869</v>
      </c>
      <c r="B142" s="551" t="s">
        <v>831</v>
      </c>
      <c r="C142" s="375"/>
      <c r="D142" s="554" t="s">
        <v>432</v>
      </c>
      <c r="E142" s="86">
        <v>7</v>
      </c>
      <c r="F142" s="85"/>
      <c r="G142" s="85"/>
      <c r="H142" s="85"/>
      <c r="I142" s="85"/>
      <c r="J142" s="85"/>
      <c r="K142" s="85"/>
      <c r="L142" s="58">
        <v>1</v>
      </c>
      <c r="M142" s="54"/>
      <c r="N142" s="54"/>
      <c r="O142" s="55"/>
      <c r="P142" s="553"/>
    </row>
    <row customHeight="1" ht="11.25" r="143" spans="1:16" x14ac:dyDescent="0.2">
      <c r="A143" s="279" t="s">
        <v>518</v>
      </c>
      <c r="B143" s="551" t="s">
        <v>25</v>
      </c>
      <c r="C143" s="375"/>
      <c r="D143" s="554">
        <v>5</v>
      </c>
      <c r="E143" s="85"/>
      <c r="F143" s="85"/>
      <c r="G143" s="85"/>
      <c r="H143" s="85"/>
      <c r="I143" s="86">
        <v>6</v>
      </c>
      <c r="J143" s="86">
        <v>7</v>
      </c>
      <c r="K143" s="85"/>
      <c r="L143" s="85"/>
      <c r="M143" s="54"/>
      <c r="N143" s="54"/>
      <c r="O143" s="58">
        <v>2</v>
      </c>
      <c r="P143" s="553"/>
    </row>
    <row customHeight="1" ht="11.25" r="144" spans="1:16"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customHeight="1" ht="11.25" r="145" spans="1:16" x14ac:dyDescent="0.2">
      <c r="A145" s="279" t="s">
        <v>520</v>
      </c>
      <c r="B145" s="551" t="s">
        <v>831</v>
      </c>
      <c r="C145" s="375"/>
      <c r="D145" s="554" t="s">
        <v>441</v>
      </c>
      <c r="E145" s="87"/>
      <c r="F145" s="86">
        <v>1</v>
      </c>
      <c r="G145" s="87"/>
      <c r="H145" s="87"/>
      <c r="I145" s="87"/>
      <c r="J145" s="87"/>
      <c r="K145" s="86" t="s">
        <v>906</v>
      </c>
      <c r="L145" s="87"/>
      <c r="M145" s="58">
        <v>1</v>
      </c>
      <c r="N145" s="54"/>
      <c r="O145" s="54"/>
      <c r="P145" s="553"/>
    </row>
    <row customHeight="1" ht="11.25" r="146" spans="1:16" x14ac:dyDescent="0.2">
      <c r="A146" s="279" t="s">
        <v>521</v>
      </c>
      <c r="B146" s="551" t="s">
        <v>832</v>
      </c>
      <c r="C146" s="375"/>
      <c r="D146" s="554">
        <v>2</v>
      </c>
      <c r="E146" s="85"/>
      <c r="F146" s="85"/>
      <c r="G146" s="85"/>
      <c r="H146" s="85"/>
      <c r="I146" s="85"/>
      <c r="J146" s="85"/>
      <c r="K146" s="85"/>
      <c r="L146" s="85"/>
      <c r="M146" s="54"/>
      <c r="N146" s="54"/>
      <c r="O146" s="54"/>
      <c r="P146" s="553"/>
    </row>
    <row customHeight="1" ht="11.25" r="147" spans="1:16" x14ac:dyDescent="0.2">
      <c r="A147" s="279" t="s">
        <v>126</v>
      </c>
      <c r="B147" s="551" t="s">
        <v>831</v>
      </c>
      <c r="C147" s="376"/>
      <c r="D147" s="552"/>
      <c r="E147" s="85"/>
      <c r="F147" s="86">
        <v>2</v>
      </c>
      <c r="G147" s="85"/>
      <c r="H147" s="85"/>
      <c r="I147" s="87"/>
      <c r="J147" s="87"/>
      <c r="K147" s="86">
        <v>5</v>
      </c>
      <c r="L147" s="87"/>
      <c r="M147" s="58" t="s">
        <v>446</v>
      </c>
      <c r="N147" s="55"/>
      <c r="O147" s="55"/>
      <c r="P147" s="553"/>
    </row>
    <row customHeight="1" ht="11.25" r="148" spans="1:16" x14ac:dyDescent="0.2">
      <c r="A148" s="279" t="s">
        <v>127</v>
      </c>
      <c r="B148" s="551" t="s">
        <v>831</v>
      </c>
      <c r="C148" s="376"/>
      <c r="D148" s="554" t="s">
        <v>995</v>
      </c>
      <c r="E148" s="85"/>
      <c r="F148" s="85"/>
      <c r="G148" s="85"/>
      <c r="H148" s="85"/>
      <c r="I148" s="87"/>
      <c r="J148" s="87"/>
      <c r="K148" s="87"/>
      <c r="L148" s="87"/>
      <c r="M148" s="55"/>
      <c r="N148" s="55"/>
      <c r="O148" s="55"/>
      <c r="P148" s="553"/>
    </row>
    <row customHeight="1" ht="11.25" r="149" spans="1:16"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customHeight="1" ht="11.25" r="150" spans="1:16" x14ac:dyDescent="0.2">
      <c r="A150" s="279" t="s">
        <v>129</v>
      </c>
      <c r="B150" s="551" t="s">
        <v>831</v>
      </c>
      <c r="C150" s="376"/>
      <c r="D150" s="552"/>
      <c r="E150" s="85"/>
      <c r="F150" s="85"/>
      <c r="G150" s="85"/>
      <c r="H150" s="85"/>
      <c r="I150" s="87"/>
      <c r="J150" s="87"/>
      <c r="K150" s="87"/>
      <c r="L150" s="87"/>
      <c r="M150" s="55"/>
      <c r="N150" s="55"/>
      <c r="O150" s="55"/>
      <c r="P150" s="559" t="s">
        <v>453</v>
      </c>
    </row>
    <row customHeight="1" ht="11.25" r="151" spans="1:16" x14ac:dyDescent="0.2">
      <c r="A151" s="279" t="s">
        <v>643</v>
      </c>
      <c r="B151" s="551" t="s">
        <v>25</v>
      </c>
      <c r="C151" s="376"/>
      <c r="D151" s="554">
        <v>5</v>
      </c>
      <c r="E151" s="85"/>
      <c r="F151" s="85"/>
      <c r="G151" s="85"/>
      <c r="H151" s="85"/>
      <c r="I151" s="86">
        <v>5</v>
      </c>
      <c r="J151" s="87"/>
      <c r="K151" s="87"/>
      <c r="L151" s="87"/>
      <c r="M151" s="55"/>
      <c r="N151" s="55"/>
      <c r="O151" s="58">
        <v>2</v>
      </c>
      <c r="P151" s="553"/>
    </row>
    <row customHeight="1" ht="11.25" r="152" spans="1:16" x14ac:dyDescent="0.2">
      <c r="A152" s="279" t="s">
        <v>644</v>
      </c>
      <c r="B152" s="551" t="s">
        <v>831</v>
      </c>
      <c r="C152" s="376"/>
      <c r="D152" s="554">
        <v>2</v>
      </c>
      <c r="E152" s="85"/>
      <c r="F152" s="85"/>
      <c r="G152" s="85"/>
      <c r="H152" s="85"/>
      <c r="I152" s="86">
        <v>2</v>
      </c>
      <c r="J152" s="87"/>
      <c r="K152" s="86">
        <v>2</v>
      </c>
      <c r="L152" s="87"/>
      <c r="M152" s="55"/>
      <c r="N152" s="58">
        <v>2</v>
      </c>
      <c r="O152" s="58">
        <v>2</v>
      </c>
      <c r="P152" s="553"/>
    </row>
    <row customHeight="1" ht="11.25" r="153" spans="1:16" x14ac:dyDescent="0.2">
      <c r="A153" s="279" t="s">
        <v>645</v>
      </c>
      <c r="B153" s="551" t="s">
        <v>439</v>
      </c>
      <c r="C153" s="376"/>
      <c r="D153" s="555"/>
      <c r="E153" s="85"/>
      <c r="F153" s="85"/>
      <c r="G153" s="85"/>
      <c r="H153" s="85"/>
      <c r="I153" s="87"/>
      <c r="J153" s="87"/>
      <c r="K153" s="87"/>
      <c r="L153" s="87"/>
      <c r="M153" s="55"/>
      <c r="N153" s="55"/>
      <c r="O153" s="55"/>
      <c r="P153" s="559" t="s">
        <v>453</v>
      </c>
    </row>
    <row customHeight="1" ht="11.25" r="154" spans="1:16"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customHeight="1" ht="11.25" r="155" spans="1:16" x14ac:dyDescent="0.2">
      <c r="A155" s="279" t="s">
        <v>522</v>
      </c>
      <c r="B155" s="551" t="s">
        <v>831</v>
      </c>
      <c r="C155" s="375"/>
      <c r="D155" s="554">
        <v>3</v>
      </c>
      <c r="E155" s="85"/>
      <c r="F155" s="85"/>
      <c r="G155" s="85"/>
      <c r="H155" s="85"/>
      <c r="I155" s="85"/>
      <c r="J155" s="85"/>
      <c r="K155" s="86">
        <v>3</v>
      </c>
      <c r="L155" s="85"/>
      <c r="M155" s="54"/>
      <c r="N155" s="58" t="s">
        <v>433</v>
      </c>
      <c r="O155" s="54"/>
      <c r="P155" s="553"/>
    </row>
    <row customHeight="1" ht="11.25" r="156" spans="1:16"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customHeight="1" ht="11.25" r="157" spans="1:16" x14ac:dyDescent="0.2">
      <c r="A157" s="279" t="s">
        <v>524</v>
      </c>
      <c r="B157" s="551" t="s">
        <v>831</v>
      </c>
      <c r="C157" s="375"/>
      <c r="D157" s="555"/>
      <c r="E157" s="87"/>
      <c r="F157" s="87"/>
      <c r="G157" s="87"/>
      <c r="H157" s="87"/>
      <c r="I157" s="87"/>
      <c r="J157" s="87"/>
      <c r="K157" s="87"/>
      <c r="L157" s="86" t="s">
        <v>99</v>
      </c>
      <c r="M157" s="55"/>
      <c r="N157" s="58">
        <v>1</v>
      </c>
      <c r="O157" s="55"/>
      <c r="P157" s="553"/>
    </row>
    <row customHeight="1" ht="11.25" r="158" spans="1:16"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customHeight="1" ht="11.25" r="159" spans="1:16" thickTop="1" x14ac:dyDescent="0.2">
      <c r="A159" s="290" t="s">
        <v>529</v>
      </c>
      <c r="B159" s="9"/>
      <c r="C159" s="9"/>
      <c r="D159" s="9"/>
      <c r="E159" s="9"/>
      <c r="F159" s="9"/>
      <c r="G159" s="9"/>
      <c r="H159" s="9"/>
      <c r="I159" s="9"/>
      <c r="J159" s="9"/>
      <c r="K159" s="9"/>
      <c r="L159" s="64"/>
      <c r="M159" s="32"/>
      <c r="N159" s="32"/>
      <c r="O159" s="32"/>
      <c r="P159" s="563"/>
    </row>
    <row customHeight="1" ht="11.25" r="160" spans="1:16" x14ac:dyDescent="0.2">
      <c r="A160" s="65" t="s">
        <v>30</v>
      </c>
      <c r="B160" s="9"/>
      <c r="C160" s="9"/>
      <c r="D160" s="9"/>
      <c r="E160" s="9"/>
      <c r="F160" s="9"/>
      <c r="G160" s="9"/>
      <c r="H160" s="9"/>
      <c r="I160" s="9"/>
      <c r="J160" s="9"/>
      <c r="K160" s="9"/>
      <c r="L160" s="64"/>
      <c r="M160" s="32"/>
      <c r="N160" s="32"/>
      <c r="O160" s="32"/>
      <c r="P160" s="563"/>
    </row>
    <row customHeight="1" ht="11.25" r="161" spans="1:16" x14ac:dyDescent="0.2">
      <c r="A161" s="65" t="s">
        <v>1121</v>
      </c>
      <c r="B161" s="9"/>
      <c r="C161" s="9"/>
      <c r="D161" s="9"/>
      <c r="E161" s="9"/>
      <c r="F161" s="9"/>
      <c r="G161" s="9"/>
      <c r="H161" s="9"/>
      <c r="I161" s="9"/>
      <c r="J161" s="9"/>
      <c r="K161" s="9"/>
      <c r="L161" s="64"/>
      <c r="M161" s="32"/>
      <c r="N161" s="32"/>
      <c r="O161" s="32"/>
      <c r="P161" s="563"/>
    </row>
    <row customHeight="1" ht="11.25" r="162" spans="1:16" x14ac:dyDescent="0.2">
      <c r="A162" s="65" t="s">
        <v>209</v>
      </c>
      <c r="B162" s="9"/>
      <c r="C162" s="9"/>
      <c r="D162" s="9"/>
      <c r="E162" s="9"/>
      <c r="F162" s="9"/>
      <c r="G162" s="9"/>
      <c r="H162" s="9"/>
      <c r="I162" s="9"/>
      <c r="J162" s="9"/>
      <c r="K162" s="9"/>
      <c r="L162" s="64"/>
      <c r="M162" s="32"/>
      <c r="N162" s="32"/>
      <c r="O162" s="32"/>
      <c r="P162" s="563"/>
    </row>
    <row customHeight="1" ht="11.25" r="163" spans="1:16" x14ac:dyDescent="0.2">
      <c r="A163" s="65" t="s">
        <v>749</v>
      </c>
      <c r="B163" s="9"/>
      <c r="C163" s="9"/>
      <c r="D163" s="9"/>
      <c r="E163" s="9"/>
      <c r="F163" s="9"/>
      <c r="G163" s="9"/>
      <c r="H163" s="9"/>
      <c r="I163" s="9"/>
      <c r="J163" s="9"/>
      <c r="K163" s="9"/>
      <c r="L163" s="64"/>
      <c r="M163" s="32"/>
      <c r="N163" s="32"/>
      <c r="O163" s="32"/>
      <c r="P163" s="563"/>
    </row>
    <row customHeight="1" ht="11.25" r="164" spans="1:16" x14ac:dyDescent="0.2">
      <c r="A164" s="564"/>
      <c r="B164" s="9"/>
      <c r="C164" s="9"/>
      <c r="D164" s="9"/>
      <c r="E164" s="9"/>
      <c r="F164" s="9"/>
      <c r="G164" s="9"/>
      <c r="H164" s="9"/>
      <c r="I164" s="9"/>
      <c r="J164" s="9"/>
      <c r="K164" s="9"/>
      <c r="L164" s="64"/>
      <c r="M164" s="32"/>
      <c r="N164" s="32"/>
      <c r="O164" s="32"/>
      <c r="P164" s="563"/>
    </row>
    <row customHeight="1" ht="11.25" r="165" spans="1:16" x14ac:dyDescent="0.2">
      <c r="A165" s="66" t="s">
        <v>937</v>
      </c>
      <c r="B165" s="9"/>
      <c r="C165" s="9"/>
      <c r="D165" s="9"/>
      <c r="E165" s="9"/>
      <c r="F165" s="9"/>
      <c r="G165" s="9"/>
      <c r="H165" s="9"/>
      <c r="I165" s="9"/>
      <c r="J165" s="9"/>
      <c r="K165" s="9"/>
      <c r="L165" s="64"/>
      <c r="M165" s="32"/>
      <c r="N165" s="32"/>
      <c r="O165" s="32"/>
      <c r="P165" s="563"/>
    </row>
    <row customHeight="1" ht="11.25" r="166" spans="1:16" x14ac:dyDescent="0.2">
      <c r="A166" s="67" t="s">
        <v>938</v>
      </c>
      <c r="B166" s="9"/>
      <c r="C166" s="9"/>
      <c r="D166" s="9"/>
      <c r="E166" s="9"/>
      <c r="F166" s="9"/>
      <c r="G166" s="9"/>
      <c r="H166" s="9"/>
      <c r="I166" s="9"/>
      <c r="J166" s="9"/>
      <c r="K166" s="9"/>
      <c r="L166" s="64"/>
      <c r="M166" s="32"/>
      <c r="N166" s="32"/>
      <c r="O166" s="32"/>
      <c r="P166" s="563"/>
    </row>
    <row customHeight="1" ht="11.25" r="167" spans="1:16" x14ac:dyDescent="0.2">
      <c r="A167" s="67" t="s">
        <v>939</v>
      </c>
      <c r="B167" s="9"/>
      <c r="C167" s="9"/>
      <c r="D167" s="9"/>
      <c r="E167" s="9"/>
      <c r="F167" s="9"/>
      <c r="G167" s="9"/>
      <c r="H167" s="9"/>
      <c r="I167" s="9"/>
      <c r="J167" s="9"/>
      <c r="K167" s="9"/>
      <c r="L167" s="64"/>
      <c r="M167" s="32"/>
      <c r="N167" s="32"/>
      <c r="O167" s="32"/>
      <c r="P167" s="563"/>
    </row>
    <row customHeight="1" ht="11.25" r="168" spans="1:16" x14ac:dyDescent="0.2">
      <c r="A168" s="67" t="s">
        <v>940</v>
      </c>
      <c r="B168" s="9"/>
      <c r="C168" s="9"/>
      <c r="D168" s="9"/>
      <c r="E168" s="9"/>
      <c r="F168" s="9"/>
      <c r="G168" s="9"/>
      <c r="H168" s="9"/>
      <c r="I168" s="9"/>
      <c r="J168" s="9"/>
      <c r="K168" s="9"/>
      <c r="L168" s="64"/>
      <c r="M168" s="32"/>
      <c r="N168" s="32"/>
      <c r="O168" s="32"/>
      <c r="P168" s="563"/>
    </row>
    <row customHeight="1" ht="11.25" r="169" spans="1:16" x14ac:dyDescent="0.2">
      <c r="A169" s="67" t="s">
        <v>941</v>
      </c>
      <c r="B169" s="9"/>
      <c r="C169" s="9"/>
      <c r="D169" s="9"/>
      <c r="E169" s="9"/>
      <c r="F169" s="9"/>
      <c r="G169" s="9"/>
      <c r="H169" s="9"/>
      <c r="I169" s="9"/>
      <c r="J169" s="9"/>
      <c r="K169" s="9"/>
      <c r="L169" s="64"/>
      <c r="M169" s="32"/>
      <c r="N169" s="32"/>
      <c r="O169" s="32"/>
      <c r="P169" s="563"/>
    </row>
    <row customHeight="1" ht="11.25" r="170" spans="1:16" x14ac:dyDescent="0.2">
      <c r="A170" s="67" t="s">
        <v>942</v>
      </c>
      <c r="B170" s="9"/>
      <c r="C170" s="9"/>
      <c r="D170" s="9"/>
      <c r="E170" s="9"/>
      <c r="F170" s="9"/>
      <c r="G170" s="9"/>
      <c r="H170" s="9"/>
      <c r="I170" s="9"/>
      <c r="J170" s="9"/>
      <c r="K170" s="9"/>
      <c r="L170" s="64"/>
      <c r="M170" s="32"/>
      <c r="N170" s="32"/>
      <c r="O170" s="32"/>
      <c r="P170" s="563"/>
    </row>
    <row customHeight="1" ht="11.25" r="171" spans="1:16" x14ac:dyDescent="0.2">
      <c r="A171" s="67" t="s">
        <v>4</v>
      </c>
      <c r="B171" s="9"/>
      <c r="C171" s="9"/>
      <c r="D171" s="9"/>
      <c r="E171" s="9"/>
      <c r="F171" s="9"/>
      <c r="G171" s="9"/>
      <c r="H171" s="9"/>
      <c r="I171" s="9"/>
      <c r="J171" s="9"/>
      <c r="K171" s="9"/>
      <c r="L171" s="64"/>
      <c r="M171" s="32"/>
      <c r="N171" s="32"/>
      <c r="O171" s="32"/>
      <c r="P171" s="563"/>
    </row>
    <row customHeight="1" ht="11.25" r="172" spans="1:16" x14ac:dyDescent="0.2">
      <c r="A172" s="564"/>
      <c r="B172" s="9"/>
      <c r="C172" s="2"/>
      <c r="D172" s="9"/>
      <c r="E172" s="9"/>
      <c r="F172" s="9"/>
      <c r="G172" s="9"/>
      <c r="H172" s="9"/>
      <c r="I172" s="9"/>
      <c r="J172" s="9"/>
      <c r="K172" s="9"/>
      <c r="L172" s="64"/>
      <c r="M172" s="32"/>
      <c r="N172" s="32"/>
      <c r="O172" s="32"/>
      <c r="P172" s="563"/>
    </row>
    <row customFormat="1" customHeight="1" ht="11.25" r="173" s="4" spans="1:16" x14ac:dyDescent="0.25">
      <c r="A173" s="66" t="s">
        <v>741</v>
      </c>
      <c r="B173" s="2"/>
      <c r="C173" s="68"/>
      <c r="D173" s="18"/>
      <c r="E173" s="18"/>
      <c r="F173" s="18"/>
      <c r="G173" s="18"/>
      <c r="H173" s="18"/>
      <c r="I173" s="18"/>
      <c r="J173" s="18"/>
      <c r="K173" s="18"/>
      <c r="L173" s="18"/>
      <c r="M173" s="19"/>
      <c r="N173" s="19"/>
      <c r="O173" s="19"/>
      <c r="P173" s="565"/>
    </row>
    <row customFormat="1" customHeight="1" ht="11.25" r="174" s="4" spans="1:16" x14ac:dyDescent="0.25">
      <c r="A174" s="332" t="s">
        <v>565</v>
      </c>
      <c r="B174" s="68"/>
      <c r="C174" s="68"/>
      <c r="D174" s="18"/>
      <c r="E174" s="18"/>
      <c r="F174" s="18"/>
      <c r="G174" s="18"/>
      <c r="H174" s="18"/>
      <c r="I174" s="18"/>
      <c r="J174" s="18"/>
      <c r="K174" s="18"/>
      <c r="L174" s="18"/>
      <c r="M174" s="19"/>
      <c r="N174" s="19"/>
      <c r="O174" s="19"/>
      <c r="P174" s="565"/>
    </row>
    <row customFormat="1" customHeight="1" ht="11.25" r="175" s="4" spans="1:16" x14ac:dyDescent="0.25">
      <c r="A175" s="332" t="s">
        <v>566</v>
      </c>
      <c r="B175" s="68"/>
      <c r="C175" s="68"/>
      <c r="D175" s="18"/>
      <c r="E175" s="18"/>
      <c r="F175" s="18"/>
      <c r="G175" s="18"/>
      <c r="H175" s="18"/>
      <c r="I175" s="18"/>
      <c r="J175" s="18"/>
      <c r="K175" s="18"/>
      <c r="L175" s="18"/>
      <c r="M175" s="19"/>
      <c r="N175" s="19"/>
      <c r="O175" s="19"/>
      <c r="P175" s="565"/>
    </row>
    <row customFormat="1" customHeight="1" ht="11.25" r="176" s="4" spans="1:16" x14ac:dyDescent="0.25">
      <c r="A176" s="332" t="s">
        <v>567</v>
      </c>
      <c r="B176" s="68"/>
      <c r="C176" s="68"/>
      <c r="D176" s="18"/>
      <c r="E176" s="18"/>
      <c r="F176" s="18"/>
      <c r="G176" s="18"/>
      <c r="H176" s="18"/>
      <c r="I176" s="18"/>
      <c r="J176" s="18"/>
      <c r="K176" s="18"/>
      <c r="L176" s="18"/>
      <c r="M176" s="19"/>
      <c r="N176" s="19"/>
      <c r="O176" s="19"/>
      <c r="P176" s="565"/>
    </row>
    <row customFormat="1" customHeight="1" ht="11.25" r="177" s="4" spans="1:17" x14ac:dyDescent="0.25">
      <c r="A177" s="332" t="s">
        <v>750</v>
      </c>
      <c r="B177" s="21"/>
      <c r="C177" s="68"/>
      <c r="D177" s="18"/>
      <c r="E177" s="18"/>
      <c r="F177" s="18"/>
      <c r="G177" s="18"/>
      <c r="H177" s="18"/>
      <c r="I177" s="18"/>
      <c r="J177" s="18"/>
      <c r="K177" s="18"/>
      <c r="L177" s="18"/>
      <c r="M177" s="19"/>
      <c r="N177" s="19"/>
      <c r="O177" s="19"/>
      <c r="P177" s="565"/>
    </row>
    <row customFormat="1" customHeight="1" ht="11.25" r="178" s="4" spans="1:17" x14ac:dyDescent="0.25">
      <c r="A178" s="332" t="s">
        <v>728</v>
      </c>
      <c r="B178" s="21"/>
      <c r="C178" s="21"/>
      <c r="D178" s="18"/>
      <c r="E178" s="18"/>
      <c r="F178" s="18"/>
      <c r="G178" s="18"/>
      <c r="H178" s="18"/>
      <c r="I178" s="18"/>
      <c r="J178" s="18"/>
      <c r="K178" s="18"/>
      <c r="L178" s="18"/>
      <c r="M178" s="19"/>
      <c r="N178" s="19"/>
      <c r="O178" s="19"/>
      <c r="P178" s="565"/>
    </row>
    <row customFormat="1" customHeight="1" ht="11.25" r="179" s="4" spans="1:17" x14ac:dyDescent="0.25">
      <c r="A179" s="332" t="s">
        <v>729</v>
      </c>
      <c r="B179" s="68"/>
      <c r="C179" s="21"/>
      <c r="D179" s="18"/>
      <c r="E179" s="18"/>
      <c r="F179" s="18"/>
      <c r="G179" s="18"/>
      <c r="H179" s="18"/>
      <c r="I179" s="18"/>
      <c r="J179" s="18"/>
      <c r="K179" s="18"/>
      <c r="L179" s="18"/>
      <c r="M179" s="19"/>
      <c r="N179" s="19"/>
      <c r="O179" s="19"/>
      <c r="P179" s="565"/>
    </row>
    <row customFormat="1" customHeight="1" ht="11.25" r="180" s="4" spans="1:17" x14ac:dyDescent="0.25">
      <c r="A180" s="1714" t="s">
        <v>602</v>
      </c>
      <c r="B180" s="1715"/>
      <c r="C180" s="1715"/>
      <c r="D180" s="1715"/>
      <c r="E180" s="1715"/>
      <c r="F180" s="1715"/>
      <c r="G180" s="1715"/>
      <c r="H180" s="1715"/>
      <c r="I180" s="1715"/>
      <c r="J180" s="1715"/>
      <c r="K180" s="1715"/>
      <c r="L180" s="1715"/>
      <c r="M180" s="1715"/>
      <c r="N180" s="1715"/>
      <c r="O180" s="1715"/>
      <c r="P180" s="1716"/>
    </row>
    <row customFormat="1" customHeight="1" ht="11.25" r="181" s="4" spans="1:17" x14ac:dyDescent="0.25">
      <c r="A181" s="1717"/>
      <c r="B181" s="1715"/>
      <c r="C181" s="1715"/>
      <c r="D181" s="1715"/>
      <c r="E181" s="1715"/>
      <c r="F181" s="1715"/>
      <c r="G181" s="1715"/>
      <c r="H181" s="1715"/>
      <c r="I181" s="1715"/>
      <c r="J181" s="1715"/>
      <c r="K181" s="1715"/>
      <c r="L181" s="1715"/>
      <c r="M181" s="1715"/>
      <c r="N181" s="1715"/>
      <c r="O181" s="1715"/>
      <c r="P181" s="1716"/>
    </row>
    <row customFormat="1" customHeight="1" ht="11.25" r="182" s="4" spans="1:17" x14ac:dyDescent="0.25">
      <c r="A182" s="67" t="s">
        <v>603</v>
      </c>
      <c r="B182" s="18"/>
      <c r="C182" s="68"/>
      <c r="D182" s="18"/>
      <c r="E182" s="18"/>
      <c r="F182" s="18"/>
      <c r="G182" s="18"/>
      <c r="H182" s="18"/>
      <c r="I182" s="18"/>
      <c r="J182" s="18"/>
      <c r="K182" s="18"/>
      <c r="L182" s="18"/>
      <c r="M182" s="19"/>
      <c r="N182" s="19"/>
      <c r="O182" s="19"/>
      <c r="P182" s="565"/>
    </row>
    <row customFormat="1" customHeight="1" ht="11.25" r="183" s="4" spans="1:17" x14ac:dyDescent="0.25">
      <c r="A183" s="332" t="s">
        <v>173</v>
      </c>
      <c r="B183" s="18"/>
      <c r="C183" s="18"/>
      <c r="D183" s="18"/>
      <c r="E183" s="18"/>
      <c r="F183" s="18"/>
      <c r="G183" s="18"/>
      <c r="H183" s="18"/>
      <c r="I183" s="18"/>
      <c r="J183" s="18"/>
      <c r="K183" s="18"/>
      <c r="L183" s="18"/>
      <c r="M183" s="19"/>
      <c r="N183" s="19"/>
      <c r="O183" s="19"/>
      <c r="P183" s="565"/>
    </row>
    <row customFormat="1" customHeight="1" ht="11.25" r="184" s="4" spans="1:17" x14ac:dyDescent="0.25">
      <c r="A184" s="67" t="s">
        <v>216</v>
      </c>
      <c r="B184" s="18"/>
      <c r="C184" s="18"/>
      <c r="D184" s="18"/>
      <c r="E184" s="18"/>
      <c r="F184" s="18"/>
      <c r="G184" s="18"/>
      <c r="H184" s="18"/>
      <c r="I184" s="18"/>
      <c r="J184" s="18"/>
      <c r="K184" s="18"/>
      <c r="L184" s="18"/>
      <c r="M184" s="19"/>
      <c r="N184" s="19"/>
      <c r="O184" s="19"/>
      <c r="P184" s="565"/>
    </row>
    <row customFormat="1" customHeight="1" ht="11.25" r="185" s="4" spans="1:17" x14ac:dyDescent="0.25">
      <c r="A185" s="67" t="s">
        <v>174</v>
      </c>
      <c r="B185" s="18"/>
      <c r="C185" s="18"/>
      <c r="D185" s="18"/>
      <c r="E185" s="18"/>
      <c r="F185" s="18"/>
      <c r="G185" s="18"/>
      <c r="H185" s="18"/>
      <c r="I185" s="18"/>
      <c r="J185" s="18"/>
      <c r="K185" s="18"/>
      <c r="L185" s="18"/>
      <c r="M185" s="19"/>
      <c r="N185" s="19"/>
      <c r="O185" s="19"/>
      <c r="P185" s="565"/>
    </row>
    <row customFormat="1" customHeight="1" ht="11.25" r="186" s="4" spans="1:17" x14ac:dyDescent="0.25">
      <c r="A186" s="1630" t="s">
        <v>746</v>
      </c>
      <c r="B186" s="1715"/>
      <c r="C186" s="1715"/>
      <c r="D186" s="1715"/>
      <c r="E186" s="1715"/>
      <c r="F186" s="1715"/>
      <c r="G186" s="1715"/>
      <c r="H186" s="1715"/>
      <c r="I186" s="1715"/>
      <c r="J186" s="1715"/>
      <c r="K186" s="1715"/>
      <c r="L186" s="1715"/>
      <c r="M186" s="1715"/>
      <c r="N186" s="1715"/>
      <c r="O186" s="1715"/>
      <c r="P186" s="1716"/>
    </row>
    <row customFormat="1" customHeight="1" ht="11.25" r="187" s="4" spans="1:17" x14ac:dyDescent="0.25">
      <c r="A187" s="1717"/>
      <c r="B187" s="1715"/>
      <c r="C187" s="1715"/>
      <c r="D187" s="1715"/>
      <c r="E187" s="1715"/>
      <c r="F187" s="1715"/>
      <c r="G187" s="1715"/>
      <c r="H187" s="1715"/>
      <c r="I187" s="1715"/>
      <c r="J187" s="1715"/>
      <c r="K187" s="1715"/>
      <c r="L187" s="1715"/>
      <c r="M187" s="1715"/>
      <c r="N187" s="1715"/>
      <c r="O187" s="1715"/>
      <c r="P187" s="1716"/>
    </row>
    <row customFormat="1" customHeight="1" ht="11.25" r="188" s="4" spans="1:17" x14ac:dyDescent="0.25">
      <c r="A188" s="65" t="s">
        <v>217</v>
      </c>
      <c r="B188" s="18"/>
      <c r="C188" s="18"/>
      <c r="D188" s="18"/>
      <c r="E188" s="18"/>
      <c r="F188" s="18"/>
      <c r="G188" s="18"/>
      <c r="H188" s="18"/>
      <c r="I188" s="18"/>
      <c r="J188" s="18"/>
      <c r="K188" s="18"/>
      <c r="L188" s="18"/>
      <c r="M188" s="18"/>
      <c r="N188" s="19"/>
      <c r="O188" s="19"/>
      <c r="P188" s="28"/>
      <c r="Q188" s="566"/>
    </row>
    <row customFormat="1" customHeight="1" ht="11.25" r="189" s="4" spans="1:17" thickBot="1" x14ac:dyDescent="0.3">
      <c r="A189" s="69" t="s">
        <v>747</v>
      </c>
      <c r="B189" s="23"/>
      <c r="C189" s="23"/>
      <c r="D189" s="23"/>
      <c r="E189" s="23"/>
      <c r="F189" s="23"/>
      <c r="G189" s="23"/>
      <c r="H189" s="23"/>
      <c r="I189" s="23"/>
      <c r="J189" s="23"/>
      <c r="K189" s="23"/>
      <c r="L189" s="23"/>
      <c r="M189" s="24"/>
      <c r="N189" s="24"/>
      <c r="O189" s="24"/>
      <c r="P189" s="567"/>
    </row>
    <row customFormat="1" customHeight="1" ht="11.25" r="190" s="4" spans="1:17" thickTop="1" x14ac:dyDescent="0.25">
      <c r="A190" s="297"/>
      <c r="M190" s="25"/>
      <c r="N190" s="25"/>
      <c r="O190" s="25"/>
      <c r="P190" s="568"/>
    </row>
    <row customFormat="1" ht="13.2" r="191" s="4" spans="1:17" x14ac:dyDescent="0.25">
      <c r="A191" s="297"/>
      <c r="M191" s="25"/>
      <c r="N191" s="25"/>
      <c r="O191" s="25"/>
      <c r="P191" s="568"/>
    </row>
    <row customFormat="1" ht="13.2" r="192" s="4" spans="1:17" x14ac:dyDescent="0.25">
      <c r="A192" s="297"/>
      <c r="M192" s="25"/>
      <c r="N192" s="25"/>
      <c r="O192" s="25"/>
      <c r="P192" s="568"/>
    </row>
    <row customFormat="1" ht="13.2" r="193" s="4" spans="1:16" x14ac:dyDescent="0.25">
      <c r="A193" s="297"/>
      <c r="M193" s="25"/>
      <c r="N193" s="25"/>
      <c r="O193" s="25"/>
      <c r="P193" s="568"/>
    </row>
    <row customFormat="1" ht="13.2" r="194" s="4" spans="1:16" x14ac:dyDescent="0.25">
      <c r="A194" s="297"/>
      <c r="M194" s="25"/>
      <c r="N194" s="25"/>
      <c r="O194" s="25"/>
      <c r="P194" s="568"/>
    </row>
    <row customFormat="1" ht="13.2" r="195" s="4" spans="1:16" x14ac:dyDescent="0.25">
      <c r="A195" s="297"/>
      <c r="M195" s="25"/>
      <c r="N195" s="25"/>
      <c r="O195" s="25"/>
      <c r="P195" s="568"/>
    </row>
    <row customFormat="1" ht="13.2" r="196" s="4" spans="1:16" x14ac:dyDescent="0.25">
      <c r="A196" s="297"/>
      <c r="M196" s="25"/>
      <c r="N196" s="25"/>
      <c r="O196" s="25"/>
      <c r="P196" s="568"/>
    </row>
    <row customFormat="1" ht="13.2" r="197" s="4" spans="1:16" x14ac:dyDescent="0.25">
      <c r="A197" s="297"/>
      <c r="M197" s="25"/>
      <c r="N197" s="25"/>
      <c r="O197" s="25"/>
      <c r="P197" s="568"/>
    </row>
    <row customFormat="1" ht="13.2" r="198" s="4" spans="1:16" x14ac:dyDescent="0.25">
      <c r="A198" s="297"/>
      <c r="M198" s="25"/>
      <c r="N198" s="25"/>
      <c r="O198" s="25"/>
      <c r="P198" s="568"/>
    </row>
    <row customFormat="1" ht="13.2" r="199" s="4" spans="1:16" x14ac:dyDescent="0.25">
      <c r="A199" s="297"/>
      <c r="M199" s="25"/>
      <c r="N199" s="25"/>
      <c r="O199" s="25"/>
      <c r="P199" s="568"/>
    </row>
    <row customFormat="1" ht="13.2" r="200" s="4" spans="1:16" x14ac:dyDescent="0.25">
      <c r="A200" s="297"/>
      <c r="M200" s="25"/>
      <c r="N200" s="25"/>
      <c r="O200" s="25"/>
      <c r="P200" s="568"/>
    </row>
    <row customFormat="1" ht="13.2" r="201" s="4" spans="1:16" x14ac:dyDescent="0.25">
      <c r="A201" s="297"/>
      <c r="M201" s="25"/>
      <c r="N201" s="25"/>
      <c r="O201" s="25"/>
      <c r="P201" s="568"/>
    </row>
    <row customFormat="1" ht="13.2" r="202" s="4" spans="1:16" x14ac:dyDescent="0.25">
      <c r="A202" s="297"/>
      <c r="M202" s="25"/>
      <c r="N202" s="25"/>
      <c r="O202" s="25"/>
      <c r="P202" s="568"/>
    </row>
    <row customFormat="1" ht="13.2" r="203" s="4" spans="1:16" x14ac:dyDescent="0.25">
      <c r="A203" s="297"/>
      <c r="M203" s="25"/>
      <c r="N203" s="25"/>
      <c r="O203" s="25"/>
      <c r="P203" s="568"/>
    </row>
    <row customFormat="1" ht="13.2" r="204" s="4" spans="1:16" x14ac:dyDescent="0.25">
      <c r="A204" s="297"/>
      <c r="M204" s="25"/>
      <c r="N204" s="25"/>
      <c r="O204" s="25"/>
      <c r="P204" s="568"/>
    </row>
    <row customFormat="1" ht="13.2" r="205" s="4" spans="1:16" x14ac:dyDescent="0.25">
      <c r="A205" s="297"/>
      <c r="M205" s="25"/>
      <c r="N205" s="25"/>
      <c r="O205" s="25"/>
      <c r="P205" s="568"/>
    </row>
    <row customFormat="1" ht="13.2" r="206" s="4" spans="1:16" x14ac:dyDescent="0.25">
      <c r="A206" s="297"/>
      <c r="M206" s="25"/>
      <c r="N206" s="25"/>
      <c r="O206" s="25"/>
      <c r="P206" s="568"/>
    </row>
    <row customFormat="1" ht="13.2" r="207" s="4" spans="1:16" x14ac:dyDescent="0.25">
      <c r="A207" s="297"/>
      <c r="M207" s="25"/>
      <c r="N207" s="25"/>
      <c r="O207" s="25"/>
      <c r="P207" s="568"/>
    </row>
    <row customFormat="1" ht="13.2" r="208" s="4" spans="1:16" x14ac:dyDescent="0.25">
      <c r="A208" s="297"/>
      <c r="M208" s="25"/>
      <c r="N208" s="25"/>
      <c r="O208" s="25"/>
      <c r="P208" s="568"/>
    </row>
    <row customFormat="1" ht="13.2" r="209" s="4" spans="1:16" x14ac:dyDescent="0.25">
      <c r="A209" s="297"/>
      <c r="M209" s="25"/>
      <c r="N209" s="25"/>
      <c r="O209" s="25"/>
      <c r="P209" s="568"/>
    </row>
    <row customFormat="1" ht="13.2" r="210" s="4" spans="1:16" x14ac:dyDescent="0.25">
      <c r="A210" s="297"/>
      <c r="M210" s="25"/>
      <c r="N210" s="25"/>
      <c r="O210" s="25"/>
      <c r="P210" s="568"/>
    </row>
    <row customFormat="1" ht="13.2" r="211" s="4" spans="1:16" x14ac:dyDescent="0.25">
      <c r="A211" s="297"/>
      <c r="M211" s="25"/>
      <c r="N211" s="25"/>
      <c r="O211" s="25"/>
      <c r="P211" s="568"/>
    </row>
    <row customFormat="1" ht="13.2" r="212" s="4" spans="1:16" x14ac:dyDescent="0.25">
      <c r="A212" s="297"/>
      <c r="M212" s="25"/>
      <c r="N212" s="25"/>
      <c r="O212" s="25"/>
      <c r="P212" s="568"/>
    </row>
    <row customFormat="1" ht="13.2" r="213" s="4" spans="1:16" x14ac:dyDescent="0.25">
      <c r="A213" s="297"/>
      <c r="M213" s="25"/>
      <c r="N213" s="25"/>
      <c r="O213" s="25"/>
      <c r="P213" s="568"/>
    </row>
    <row customFormat="1" ht="13.2" r="214" s="4" spans="1:16" x14ac:dyDescent="0.25">
      <c r="A214" s="297"/>
      <c r="M214" s="25"/>
      <c r="N214" s="25"/>
      <c r="O214" s="25"/>
      <c r="P214" s="568"/>
    </row>
    <row customFormat="1" ht="13.2" r="215" s="4" spans="1:16" x14ac:dyDescent="0.25">
      <c r="A215" s="297"/>
      <c r="M215" s="25"/>
      <c r="N215" s="25"/>
      <c r="O215" s="25"/>
      <c r="P215" s="568"/>
    </row>
    <row customFormat="1" ht="13.2" r="216" s="4" spans="1:16" x14ac:dyDescent="0.25">
      <c r="A216" s="297"/>
      <c r="M216" s="25"/>
      <c r="N216" s="25"/>
      <c r="O216" s="25"/>
      <c r="P216" s="568"/>
    </row>
    <row customFormat="1" ht="13.2" r="217" s="4" spans="1:16" x14ac:dyDescent="0.25">
      <c r="A217" s="297"/>
      <c r="M217" s="25"/>
      <c r="N217" s="25"/>
      <c r="O217" s="25"/>
      <c r="P217" s="568"/>
    </row>
    <row customFormat="1" ht="13.2" r="218" s="4" spans="1:16" x14ac:dyDescent="0.25">
      <c r="A218" s="297"/>
      <c r="M218" s="25"/>
      <c r="N218" s="25"/>
      <c r="O218" s="25"/>
      <c r="P218" s="568"/>
    </row>
    <row customFormat="1" ht="13.2" r="219" s="4" spans="1:16" x14ac:dyDescent="0.25">
      <c r="A219" s="297"/>
      <c r="M219" s="25"/>
      <c r="N219" s="25"/>
      <c r="O219" s="25"/>
      <c r="P219" s="568"/>
    </row>
    <row customFormat="1" ht="13.2" r="220" s="4" spans="1:16" x14ac:dyDescent="0.25">
      <c r="A220" s="297"/>
      <c r="M220" s="25"/>
      <c r="N220" s="25"/>
      <c r="O220" s="25"/>
      <c r="P220" s="568"/>
    </row>
    <row customFormat="1" ht="13.2" r="221" s="4" spans="1:16" x14ac:dyDescent="0.25">
      <c r="A221" s="297"/>
      <c r="M221" s="25"/>
      <c r="N221" s="25"/>
      <c r="O221" s="25"/>
      <c r="P221" s="568"/>
    </row>
    <row customFormat="1" ht="13.2" r="222" s="4" spans="1:16" x14ac:dyDescent="0.25">
      <c r="A222" s="297"/>
      <c r="M222" s="25"/>
      <c r="N222" s="25"/>
      <c r="O222" s="25"/>
      <c r="P222" s="568"/>
    </row>
    <row customFormat="1" ht="13.2" r="223" s="4" spans="1:16" x14ac:dyDescent="0.25">
      <c r="A223" s="297"/>
      <c r="M223" s="25"/>
      <c r="N223" s="25"/>
      <c r="O223" s="25"/>
      <c r="P223" s="568"/>
    </row>
    <row customFormat="1" ht="13.2" r="224" s="4" spans="1:16" x14ac:dyDescent="0.25">
      <c r="A224" s="297"/>
      <c r="M224" s="25"/>
      <c r="N224" s="25"/>
      <c r="O224" s="25"/>
      <c r="P224" s="568"/>
    </row>
    <row customFormat="1" ht="13.2" r="225" s="4" spans="1:16" x14ac:dyDescent="0.25">
      <c r="A225" s="297"/>
      <c r="C225" s="7"/>
      <c r="M225" s="25"/>
      <c r="N225" s="25"/>
      <c r="O225" s="25"/>
      <c r="P225" s="568"/>
    </row>
    <row customFormat="1" ht="13.2" r="226" s="4" spans="1:16" x14ac:dyDescent="0.25">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objects="1" saltValue="yZNVNOlYxdOcHQQf1URGWQ==" scenarios="1" sheet="1" spinCount="100000"/>
  <mergeCells count="3">
    <mergeCell ref="A3:A4"/>
    <mergeCell ref="A180:P181"/>
    <mergeCell ref="A186:P187"/>
  </mergeCells>
  <phoneticPr fontId="0" type="noConversion"/>
  <printOptions horizontalCentered="1"/>
  <pageMargins bottom="0.66" footer="0.37" header="0.5" left="0.17" right="0.16" top="0.53"/>
  <pageSetup fitToHeight="4" orientation="landscape" r:id="rId1" scale="76"/>
  <headerFooter alignWithMargins="0">
    <oddFooter><![CDATA[&LHawai'i DOH
Summer 2016 (rev Nov 2016)&C&8Page &P of &N&R&A]]></oddFooter>
  </headerFooter>
  <rowBreaks count="1" manualBreakCount="1">
    <brk id="154" man="1" max="16383"/>
  </rowBreaks>
</worksheet>
</file>

<file path=xl/worksheets/sheet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4" ySplit="1608"/>
      <selection sqref="A1:XFD1048576"/>
      <selection activeCell="A4" pane="bottomLeft" sqref="A4"/>
    </sheetView>
  </sheetViews>
  <sheetFormatPr defaultColWidth="9.109375" defaultRowHeight="13.2" x14ac:dyDescent="0.25"/>
  <cols>
    <col min="1" max="1" customWidth="true" style="294" width="40.6640625" collapsed="false"/>
    <col min="2" max="4" customWidth="true" style="294" width="15.6640625" collapsed="false"/>
    <col min="5" max="5" customWidth="true" style="771" width="15.6640625" collapsed="false"/>
    <col min="6" max="6" style="805" width="9.109375" collapsed="false"/>
    <col min="7" max="16384" style="294" width="9.109375" collapsed="false"/>
  </cols>
  <sheetData>
    <row customFormat="1" ht="18" r="1" s="804" spans="1:6" x14ac:dyDescent="0.3">
      <c r="A1" s="315" t="s">
        <v>1062</v>
      </c>
      <c r="B1" s="315"/>
      <c r="C1" s="315"/>
      <c r="D1" s="315"/>
      <c r="E1" s="801"/>
      <c r="F1" s="805"/>
    </row>
    <row customFormat="1" customHeight="1" ht="14.1" r="2" s="804" spans="1:6" thickBot="1" x14ac:dyDescent="0.25">
      <c r="A2" s="317"/>
      <c r="B2" s="317"/>
      <c r="C2" s="317"/>
      <c r="D2" s="317"/>
      <c r="E2" s="1386"/>
    </row>
    <row customFormat="1" customHeight="1" ht="35.25" r="3" s="804" spans="1:6" thickBot="1" thickTop="1" x14ac:dyDescent="0.25">
      <c r="A3" s="1387" t="s">
        <v>242</v>
      </c>
      <c r="B3" s="1388" t="s">
        <v>1060</v>
      </c>
      <c r="C3" s="1389" t="s">
        <v>1064</v>
      </c>
      <c r="D3" s="1390" t="s">
        <v>1065</v>
      </c>
      <c r="E3" s="1284" t="s">
        <v>1066</v>
      </c>
    </row>
    <row customFormat="1" customHeight="1" ht="12" r="4" s="804" spans="1:6" x14ac:dyDescent="0.2">
      <c r="A4" s="309" t="s">
        <v>589</v>
      </c>
      <c r="B4" s="1391"/>
      <c r="C4" s="1392"/>
      <c r="D4" s="1393"/>
      <c r="E4" s="1195" t="s">
        <v>1014</v>
      </c>
    </row>
    <row customFormat="1" customHeight="1" ht="12" r="5" s="804" spans="1:6" x14ac:dyDescent="0.2">
      <c r="A5" s="279" t="s">
        <v>590</v>
      </c>
      <c r="B5" s="1394"/>
      <c r="C5" s="1159"/>
      <c r="D5" s="877"/>
      <c r="E5" s="1195" t="s">
        <v>1014</v>
      </c>
    </row>
    <row customFormat="1" customHeight="1" ht="12" r="6" s="804" spans="1:6" x14ac:dyDescent="0.2">
      <c r="A6" s="279" t="s">
        <v>591</v>
      </c>
      <c r="B6" s="1394"/>
      <c r="C6" s="1159"/>
      <c r="D6" s="877"/>
      <c r="E6" s="1195" t="s">
        <v>1014</v>
      </c>
    </row>
    <row customFormat="1" customHeight="1" ht="12" r="7" s="804" spans="1:6" x14ac:dyDescent="0.2">
      <c r="A7" s="279" t="s">
        <v>592</v>
      </c>
      <c r="B7" s="1394"/>
      <c r="C7" s="1159"/>
      <c r="D7" s="877"/>
      <c r="E7" s="1195" t="s">
        <v>1014</v>
      </c>
    </row>
    <row customFormat="1" customHeight="1" ht="12" r="8" s="804" spans="1:6" x14ac:dyDescent="0.2">
      <c r="A8" s="279" t="s">
        <v>171</v>
      </c>
      <c r="B8" s="1394"/>
      <c r="C8" s="1159"/>
      <c r="D8" s="877"/>
      <c r="E8" s="1195" t="s">
        <v>1014</v>
      </c>
    </row>
    <row customFormat="1" customHeight="1" ht="12" r="9" s="804" spans="1:6" x14ac:dyDescent="0.2">
      <c r="A9" s="305" t="s">
        <v>172</v>
      </c>
      <c r="B9" s="1395"/>
      <c r="C9" s="1396"/>
      <c r="D9" s="1397"/>
      <c r="E9" s="1195" t="s">
        <v>1014</v>
      </c>
    </row>
    <row customFormat="1" customHeight="1" ht="12" r="10" s="804" spans="1:6" x14ac:dyDescent="0.2">
      <c r="A10" s="305" t="s">
        <v>103</v>
      </c>
      <c r="B10" s="1395"/>
      <c r="C10" s="1396"/>
      <c r="D10" s="1397"/>
      <c r="E10" s="1195" t="s">
        <v>1014</v>
      </c>
    </row>
    <row customFormat="1" customHeight="1" ht="12" r="11" s="804" spans="1:6" x14ac:dyDescent="0.2">
      <c r="A11" s="279" t="s">
        <v>593</v>
      </c>
      <c r="B11" s="1394"/>
      <c r="C11" s="1159"/>
      <c r="D11" s="877"/>
      <c r="E11" s="1195" t="s">
        <v>1014</v>
      </c>
    </row>
    <row customFormat="1" customHeight="1" ht="12" r="12" s="804" spans="1:6" x14ac:dyDescent="0.2">
      <c r="A12" s="279" t="s">
        <v>594</v>
      </c>
      <c r="B12" s="1394" t="s">
        <v>1061</v>
      </c>
      <c r="C12" s="1159">
        <v>2.4</v>
      </c>
      <c r="D12" s="877">
        <v>2.4</v>
      </c>
      <c r="E12" s="1195">
        <v>2.4</v>
      </c>
    </row>
    <row customFormat="1" customHeight="1" ht="12" r="13" s="804" spans="1:6" x14ac:dyDescent="0.2">
      <c r="A13" s="279" t="s">
        <v>731</v>
      </c>
      <c r="B13" s="1394" t="s">
        <v>1063</v>
      </c>
      <c r="C13" s="1159">
        <v>24</v>
      </c>
      <c r="D13" s="877">
        <v>50</v>
      </c>
      <c r="E13" s="1195">
        <v>24</v>
      </c>
    </row>
    <row customFormat="1" customHeight="1" ht="12" r="14" s="804" spans="1:6" x14ac:dyDescent="0.2">
      <c r="A14" s="279" t="s">
        <v>104</v>
      </c>
      <c r="B14" s="1394"/>
      <c r="C14" s="1159"/>
      <c r="D14" s="877"/>
      <c r="E14" s="1195" t="s">
        <v>1014</v>
      </c>
    </row>
    <row customFormat="1" customHeight="1" ht="12" r="15" s="804" spans="1:6" x14ac:dyDescent="0.2">
      <c r="A15" s="279" t="s">
        <v>732</v>
      </c>
      <c r="B15" s="1394" t="s">
        <v>1073</v>
      </c>
      <c r="C15" s="1159">
        <v>690</v>
      </c>
      <c r="D15" s="877">
        <v>926</v>
      </c>
      <c r="E15" s="1195">
        <v>690</v>
      </c>
    </row>
    <row customFormat="1" customHeight="1" ht="12" r="16" s="804" spans="1:6" x14ac:dyDescent="0.2">
      <c r="A16" s="279" t="s">
        <v>1245</v>
      </c>
      <c r="B16" s="1394"/>
      <c r="C16" s="1159"/>
      <c r="D16" s="877"/>
      <c r="E16" s="1195"/>
    </row>
    <row customFormat="1" customHeight="1" ht="12" r="17" s="804" spans="1:5" x14ac:dyDescent="0.2">
      <c r="A17" s="279" t="s">
        <v>733</v>
      </c>
      <c r="B17" s="1394"/>
      <c r="C17" s="1159"/>
      <c r="D17" s="877"/>
      <c r="E17" s="1195" t="s">
        <v>1014</v>
      </c>
    </row>
    <row customFormat="1" customHeight="1" ht="12" r="18" s="804" spans="1:5" x14ac:dyDescent="0.2">
      <c r="A18" s="279" t="s">
        <v>734</v>
      </c>
      <c r="B18" s="1394"/>
      <c r="C18" s="1159"/>
      <c r="D18" s="877"/>
      <c r="E18" s="1195" t="s">
        <v>1014</v>
      </c>
    </row>
    <row customFormat="1" customHeight="1" ht="12" r="19" s="804" spans="1:5" x14ac:dyDescent="0.2">
      <c r="A19" s="279" t="s">
        <v>735</v>
      </c>
      <c r="B19" s="1394"/>
      <c r="C19" s="1159"/>
      <c r="D19" s="877"/>
      <c r="E19" s="1195" t="s">
        <v>1014</v>
      </c>
    </row>
    <row customFormat="1" customHeight="1" ht="12" r="20" s="804" spans="1:5" x14ac:dyDescent="0.2">
      <c r="A20" s="279" t="s">
        <v>736</v>
      </c>
      <c r="B20" s="1394"/>
      <c r="C20" s="1159"/>
      <c r="D20" s="877"/>
      <c r="E20" s="1195" t="s">
        <v>1014</v>
      </c>
    </row>
    <row customFormat="1" customHeight="1" ht="12" r="21" s="804" spans="1:5" x14ac:dyDescent="0.2">
      <c r="A21" s="279" t="s">
        <v>737</v>
      </c>
      <c r="B21" s="1394"/>
      <c r="C21" s="1159"/>
      <c r="D21" s="877"/>
      <c r="E21" s="1195" t="s">
        <v>1014</v>
      </c>
    </row>
    <row customFormat="1" customHeight="1" ht="12" r="22" s="804" spans="1:5" x14ac:dyDescent="0.2">
      <c r="A22" s="279" t="s">
        <v>738</v>
      </c>
      <c r="B22" s="1394"/>
      <c r="C22" s="1159"/>
      <c r="D22" s="877"/>
      <c r="E22" s="1195" t="s">
        <v>1014</v>
      </c>
    </row>
    <row customFormat="1" customHeight="1" ht="12" r="23" s="804" spans="1:5" x14ac:dyDescent="0.2">
      <c r="A23" s="279" t="s">
        <v>136</v>
      </c>
      <c r="B23" s="1394" t="s">
        <v>1074</v>
      </c>
      <c r="C23" s="1159">
        <v>3</v>
      </c>
      <c r="D23" s="877">
        <v>3.8</v>
      </c>
      <c r="E23" s="1195">
        <v>3</v>
      </c>
    </row>
    <row customFormat="1" customHeight="1" ht="12" r="24" s="804" spans="1:5" x14ac:dyDescent="0.2">
      <c r="A24" s="279" t="s">
        <v>243</v>
      </c>
      <c r="B24" s="1394"/>
      <c r="C24" s="1159"/>
      <c r="D24" s="877"/>
      <c r="E24" s="1195" t="s">
        <v>1014</v>
      </c>
    </row>
    <row customFormat="1" customHeight="1" ht="12" r="25" s="804" spans="1:5" x14ac:dyDescent="0.2">
      <c r="A25" s="279" t="s">
        <v>137</v>
      </c>
      <c r="B25" s="1394"/>
      <c r="C25" s="1159"/>
      <c r="D25" s="877"/>
      <c r="E25" s="1195" t="s">
        <v>1014</v>
      </c>
    </row>
    <row customFormat="1" customHeight="1" ht="12" r="26" s="804" spans="1:5" x14ac:dyDescent="0.2">
      <c r="A26" s="789" t="s">
        <v>1177</v>
      </c>
      <c r="B26" s="1394"/>
      <c r="C26" s="1159"/>
      <c r="D26" s="877"/>
      <c r="E26" s="1195" t="s">
        <v>1014</v>
      </c>
    </row>
    <row customFormat="1" customHeight="1" ht="12" r="27" s="804" spans="1:5" x14ac:dyDescent="0.2">
      <c r="A27" s="279" t="s">
        <v>138</v>
      </c>
      <c r="B27" s="1394"/>
      <c r="C27" s="1159"/>
      <c r="D27" s="877"/>
      <c r="E27" s="1195" t="s">
        <v>1014</v>
      </c>
    </row>
    <row customFormat="1" customHeight="1" ht="12" r="28" s="804" spans="1:5" x14ac:dyDescent="0.2">
      <c r="A28" s="279" t="s">
        <v>139</v>
      </c>
      <c r="B28" s="1394"/>
      <c r="C28" s="1159"/>
      <c r="D28" s="877"/>
      <c r="E28" s="1195" t="s">
        <v>1014</v>
      </c>
    </row>
    <row customFormat="1" customHeight="1" ht="12" r="29" s="804" spans="1:5" x14ac:dyDescent="0.2">
      <c r="A29" s="279" t="s">
        <v>140</v>
      </c>
      <c r="B29" s="1394"/>
      <c r="C29" s="1159"/>
      <c r="D29" s="877"/>
      <c r="E29" s="1195" t="s">
        <v>1014</v>
      </c>
    </row>
    <row customFormat="1" customHeight="1" ht="12" r="30" s="804" spans="1:5" x14ac:dyDescent="0.2">
      <c r="A30" s="279" t="s">
        <v>141</v>
      </c>
      <c r="B30" s="1394"/>
      <c r="C30" s="1159"/>
      <c r="D30" s="877"/>
      <c r="E30" s="1195" t="s">
        <v>1014</v>
      </c>
    </row>
    <row customFormat="1" customHeight="1" ht="12" r="31" s="804" spans="1:5" x14ac:dyDescent="0.2">
      <c r="A31" s="279" t="s">
        <v>142</v>
      </c>
      <c r="B31" s="1394"/>
      <c r="C31" s="1159"/>
      <c r="D31" s="877"/>
      <c r="E31" s="1195" t="s">
        <v>1014</v>
      </c>
    </row>
    <row customFormat="1" customHeight="1" ht="12" r="32" s="804" spans="1:5" x14ac:dyDescent="0.2">
      <c r="A32" s="279" t="s">
        <v>143</v>
      </c>
      <c r="B32" s="1394" t="s">
        <v>1075</v>
      </c>
      <c r="C32" s="1159">
        <v>2.2999999999999998</v>
      </c>
      <c r="D32" s="877">
        <v>17</v>
      </c>
      <c r="E32" s="1195">
        <v>2.2999999999999998</v>
      </c>
    </row>
    <row customFormat="1" customHeight="1" ht="12" r="33" s="804" spans="1:5" x14ac:dyDescent="0.2">
      <c r="A33" s="279" t="s">
        <v>144</v>
      </c>
      <c r="B33" s="1394"/>
      <c r="C33" s="1159"/>
      <c r="D33" s="877"/>
      <c r="E33" s="1195" t="s">
        <v>1014</v>
      </c>
    </row>
    <row customFormat="1" customHeight="1" ht="12" r="34" s="804" spans="1:5" x14ac:dyDescent="0.2">
      <c r="A34" s="279" t="s">
        <v>655</v>
      </c>
      <c r="B34" s="1394"/>
      <c r="C34" s="1159"/>
      <c r="D34" s="877"/>
      <c r="E34" s="1195" t="s">
        <v>1014</v>
      </c>
    </row>
    <row customFormat="1" customHeight="1" ht="12" r="35" s="804" spans="1:5" x14ac:dyDescent="0.2">
      <c r="A35" s="279" t="s">
        <v>145</v>
      </c>
      <c r="B35" s="1394"/>
      <c r="C35" s="1159"/>
      <c r="D35" s="877"/>
      <c r="E35" s="1195" t="s">
        <v>1014</v>
      </c>
    </row>
    <row customFormat="1" customHeight="1" ht="12" r="36" s="804" spans="1:5" x14ac:dyDescent="0.2">
      <c r="A36" s="279" t="s">
        <v>146</v>
      </c>
      <c r="B36" s="1394"/>
      <c r="C36" s="1159"/>
      <c r="D36" s="877"/>
      <c r="E36" s="1195" t="s">
        <v>1014</v>
      </c>
    </row>
    <row customFormat="1" customHeight="1" ht="12" r="37" s="804" spans="1:5" x14ac:dyDescent="0.2">
      <c r="A37" s="279" t="s">
        <v>829</v>
      </c>
      <c r="B37" s="1394"/>
      <c r="C37" s="1159"/>
      <c r="D37" s="877"/>
      <c r="E37" s="1195" t="s">
        <v>1014</v>
      </c>
    </row>
    <row customFormat="1" customHeight="1" ht="11.25" r="38" s="280" spans="1:5" x14ac:dyDescent="0.2">
      <c r="A38" s="307" t="s">
        <v>147</v>
      </c>
      <c r="B38" s="1394"/>
      <c r="C38" s="1159"/>
      <c r="D38" s="877"/>
      <c r="E38" s="1195" t="s">
        <v>1014</v>
      </c>
    </row>
    <row customFormat="1" customHeight="1" ht="11.25" r="39" s="280" spans="1:5" x14ac:dyDescent="0.2">
      <c r="A39" s="279" t="s">
        <v>830</v>
      </c>
      <c r="B39" s="652"/>
      <c r="C39" s="654"/>
      <c r="D39" s="655"/>
      <c r="E39" s="1195" t="s">
        <v>1014</v>
      </c>
    </row>
    <row customFormat="1" customHeight="1" ht="11.25" r="40" s="280" spans="1:5" x14ac:dyDescent="0.2">
      <c r="A40" s="279" t="s">
        <v>148</v>
      </c>
      <c r="B40" s="652"/>
      <c r="C40" s="654"/>
      <c r="D40" s="655"/>
      <c r="E40" s="1195" t="s">
        <v>1014</v>
      </c>
    </row>
    <row customFormat="1" customHeight="1" ht="11.25" r="41" s="280" spans="1:5" x14ac:dyDescent="0.2">
      <c r="A41" s="279" t="s">
        <v>653</v>
      </c>
      <c r="B41" s="652" t="s">
        <v>1077</v>
      </c>
      <c r="C41" s="654">
        <v>1145</v>
      </c>
      <c r="D41" s="655">
        <v>3180</v>
      </c>
      <c r="E41" s="1195">
        <v>1145</v>
      </c>
    </row>
    <row customFormat="1" customHeight="1" ht="11.25" r="42" s="280" spans="1:5" x14ac:dyDescent="0.2">
      <c r="A42" s="279" t="s">
        <v>827</v>
      </c>
      <c r="B42" s="652"/>
      <c r="C42" s="654"/>
      <c r="D42" s="655"/>
      <c r="E42" s="1195" t="s">
        <v>1014</v>
      </c>
    </row>
    <row customFormat="1" customHeight="1" ht="11.25" r="43" s="280" spans="1:5" x14ac:dyDescent="0.2">
      <c r="A43" s="279" t="s">
        <v>828</v>
      </c>
      <c r="B43" s="652"/>
      <c r="C43" s="654"/>
      <c r="D43" s="655"/>
      <c r="E43" s="1195" t="s">
        <v>1014</v>
      </c>
    </row>
    <row customFormat="1" customHeight="1" ht="11.25" r="44" s="280" spans="1:5" x14ac:dyDescent="0.2">
      <c r="A44" s="279" t="s">
        <v>149</v>
      </c>
      <c r="B44" s="652"/>
      <c r="C44" s="654"/>
      <c r="D44" s="655"/>
      <c r="E44" s="1195" t="s">
        <v>1014</v>
      </c>
    </row>
    <row customFormat="1" customHeight="1" ht="11.25" r="45" s="280" spans="1:5" x14ac:dyDescent="0.2">
      <c r="A45" s="279" t="s">
        <v>150</v>
      </c>
      <c r="B45" s="652" t="s">
        <v>1076</v>
      </c>
      <c r="C45" s="654">
        <v>80</v>
      </c>
      <c r="D45" s="655">
        <v>113</v>
      </c>
      <c r="E45" s="1195">
        <v>80</v>
      </c>
    </row>
    <row customFormat="1" customHeight="1" ht="11.25" r="46" s="280" spans="1:5" x14ac:dyDescent="0.2">
      <c r="A46" s="279" t="s">
        <v>151</v>
      </c>
      <c r="B46" s="652" t="s">
        <v>1078</v>
      </c>
      <c r="C46" s="654">
        <v>252</v>
      </c>
      <c r="D46" s="655">
        <v>450</v>
      </c>
      <c r="E46" s="1195">
        <v>252</v>
      </c>
    </row>
    <row customFormat="1" customHeight="1" ht="11.25" r="47" s="280" spans="1:5" x14ac:dyDescent="0.2">
      <c r="A47" s="279" t="s">
        <v>152</v>
      </c>
      <c r="B47" s="652"/>
      <c r="C47" s="654"/>
      <c r="D47" s="655"/>
      <c r="E47" s="1195" t="s">
        <v>1014</v>
      </c>
    </row>
    <row customFormat="1" customHeight="1" ht="11.25" r="48" s="280" spans="1:5" x14ac:dyDescent="0.2">
      <c r="A48" s="305" t="s">
        <v>105</v>
      </c>
      <c r="B48" s="653"/>
      <c r="C48" s="656"/>
      <c r="D48" s="657"/>
      <c r="E48" s="1195" t="s">
        <v>1014</v>
      </c>
    </row>
    <row customFormat="1" customHeight="1" ht="11.25" r="49" s="280" spans="1:5" x14ac:dyDescent="0.2">
      <c r="A49" s="279" t="s">
        <v>106</v>
      </c>
      <c r="B49" s="652"/>
      <c r="C49" s="654"/>
      <c r="D49" s="655"/>
      <c r="E49" s="1195" t="s">
        <v>1014</v>
      </c>
    </row>
    <row customFormat="1" customHeight="1" ht="11.25" r="50" s="280" spans="1:5" x14ac:dyDescent="0.2">
      <c r="A50" s="279" t="s">
        <v>153</v>
      </c>
      <c r="B50" s="652"/>
      <c r="C50" s="654"/>
      <c r="D50" s="655"/>
      <c r="E50" s="1195" t="s">
        <v>1014</v>
      </c>
    </row>
    <row customFormat="1" customHeight="1" ht="11.25" r="51" s="280" spans="1:5" x14ac:dyDescent="0.2">
      <c r="A51" s="279" t="s">
        <v>401</v>
      </c>
      <c r="B51" s="652"/>
      <c r="C51" s="654"/>
      <c r="D51" s="655"/>
      <c r="E51" s="1195" t="s">
        <v>1014</v>
      </c>
    </row>
    <row customFormat="1" customHeight="1" ht="11.25" r="52" s="280" spans="1:5" x14ac:dyDescent="0.2">
      <c r="A52" s="279" t="s">
        <v>154</v>
      </c>
      <c r="B52" s="652"/>
      <c r="C52" s="654"/>
      <c r="D52" s="655"/>
      <c r="E52" s="1195" t="s">
        <v>1014</v>
      </c>
    </row>
    <row customFormat="1" customHeight="1" ht="11.25" r="53" s="280" spans="1:5" x14ac:dyDescent="0.2">
      <c r="A53" s="279" t="s">
        <v>528</v>
      </c>
      <c r="B53" s="652"/>
      <c r="C53" s="654"/>
      <c r="D53" s="655"/>
      <c r="E53" s="1195" t="s">
        <v>1014</v>
      </c>
    </row>
    <row customFormat="1" customHeight="1" ht="11.25" r="54" s="280" spans="1:5" x14ac:dyDescent="0.2">
      <c r="A54" s="279" t="s">
        <v>155</v>
      </c>
      <c r="B54" s="652"/>
      <c r="C54" s="654"/>
      <c r="D54" s="655"/>
      <c r="E54" s="1195" t="s">
        <v>1014</v>
      </c>
    </row>
    <row customFormat="1" customHeight="1" ht="11.25" r="55" s="280" spans="1:5" x14ac:dyDescent="0.2">
      <c r="A55" s="279" t="s">
        <v>235</v>
      </c>
      <c r="B55" s="652"/>
      <c r="C55" s="654"/>
      <c r="D55" s="655"/>
      <c r="E55" s="1195" t="s">
        <v>1014</v>
      </c>
    </row>
    <row customFormat="1" customHeight="1" ht="11.25" r="56" s="280" spans="1:5" x14ac:dyDescent="0.2">
      <c r="A56" s="279" t="s">
        <v>236</v>
      </c>
      <c r="B56" s="652"/>
      <c r="C56" s="654"/>
      <c r="D56" s="655"/>
      <c r="E56" s="1195" t="s">
        <v>1014</v>
      </c>
    </row>
    <row customFormat="1" customHeight="1" ht="11.25" r="57" s="280" spans="1:5" x14ac:dyDescent="0.2">
      <c r="A57" s="279" t="s">
        <v>237</v>
      </c>
      <c r="B57" s="652"/>
      <c r="C57" s="654"/>
      <c r="D57" s="655"/>
      <c r="E57" s="1195" t="s">
        <v>1014</v>
      </c>
    </row>
    <row customFormat="1" customHeight="1" ht="11.25" r="58" s="280" spans="1:5" x14ac:dyDescent="0.2">
      <c r="A58" s="279" t="s">
        <v>375</v>
      </c>
      <c r="B58" s="652"/>
      <c r="C58" s="654"/>
      <c r="D58" s="655"/>
      <c r="E58" s="1195" t="s">
        <v>1014</v>
      </c>
    </row>
    <row customFormat="1" customHeight="1" ht="11.25" r="59" s="280" spans="1:5" x14ac:dyDescent="0.2">
      <c r="A59" s="279" t="s">
        <v>376</v>
      </c>
      <c r="B59" s="652"/>
      <c r="C59" s="654"/>
      <c r="D59" s="655"/>
      <c r="E59" s="1195" t="s">
        <v>1014</v>
      </c>
    </row>
    <row customFormat="1" customHeight="1" ht="11.25" r="60" s="280" spans="1:5" x14ac:dyDescent="0.2">
      <c r="A60" s="279" t="s">
        <v>377</v>
      </c>
      <c r="B60" s="652"/>
      <c r="C60" s="654"/>
      <c r="D60" s="655"/>
      <c r="E60" s="1195" t="s">
        <v>1014</v>
      </c>
    </row>
    <row customFormat="1" customHeight="1" ht="11.25" r="61" s="280" spans="1:5" x14ac:dyDescent="0.2">
      <c r="A61" s="279" t="s">
        <v>244</v>
      </c>
      <c r="B61" s="652"/>
      <c r="C61" s="654"/>
      <c r="D61" s="655"/>
      <c r="E61" s="1195" t="s">
        <v>1014</v>
      </c>
    </row>
    <row customFormat="1" customHeight="1" ht="11.25" r="62" s="280" spans="1:5" x14ac:dyDescent="0.2">
      <c r="A62" s="279" t="s">
        <v>245</v>
      </c>
      <c r="B62" s="652"/>
      <c r="C62" s="654"/>
      <c r="D62" s="655"/>
      <c r="E62" s="1195" t="s">
        <v>1014</v>
      </c>
    </row>
    <row customFormat="1" customHeight="1" ht="11.25" r="63" s="280" spans="1:5" x14ac:dyDescent="0.2">
      <c r="A63" s="279" t="s">
        <v>307</v>
      </c>
      <c r="B63" s="652"/>
      <c r="C63" s="654"/>
      <c r="D63" s="655"/>
      <c r="E63" s="1195" t="s">
        <v>1014</v>
      </c>
    </row>
    <row customFormat="1" customHeight="1" ht="11.25" r="64" s="280" spans="1:5" x14ac:dyDescent="0.2">
      <c r="A64" s="279" t="s">
        <v>308</v>
      </c>
      <c r="B64" s="652"/>
      <c r="C64" s="654"/>
      <c r="D64" s="655"/>
      <c r="E64" s="1195" t="s">
        <v>1014</v>
      </c>
    </row>
    <row customFormat="1" customHeight="1" ht="11.25" r="65" s="280" spans="1:5" x14ac:dyDescent="0.2">
      <c r="A65" s="279" t="s">
        <v>238</v>
      </c>
      <c r="B65" s="652"/>
      <c r="C65" s="654"/>
      <c r="D65" s="655"/>
      <c r="E65" s="1195" t="s">
        <v>1014</v>
      </c>
    </row>
    <row customFormat="1" customHeight="1" ht="11.25" r="66" s="280" spans="1:5" x14ac:dyDescent="0.2">
      <c r="A66" s="279" t="s">
        <v>1002</v>
      </c>
      <c r="B66" s="652"/>
      <c r="C66" s="654"/>
      <c r="D66" s="655"/>
      <c r="E66" s="1195" t="s">
        <v>1014</v>
      </c>
    </row>
    <row customFormat="1" customHeight="1" ht="11.25" r="67" s="280" spans="1:5" x14ac:dyDescent="0.2">
      <c r="A67" s="279" t="s">
        <v>107</v>
      </c>
      <c r="B67" s="652"/>
      <c r="C67" s="654"/>
      <c r="D67" s="655"/>
      <c r="E67" s="1195" t="s">
        <v>1014</v>
      </c>
    </row>
    <row customFormat="1" customHeight="1" ht="11.25" r="68" s="280" spans="1:5" x14ac:dyDescent="0.2">
      <c r="A68" s="279" t="s">
        <v>1003</v>
      </c>
      <c r="B68" s="652"/>
      <c r="C68" s="654"/>
      <c r="D68" s="655"/>
      <c r="E68" s="1195" t="s">
        <v>1014</v>
      </c>
    </row>
    <row customFormat="1" customHeight="1" ht="11.25" r="69" s="280" spans="1:5" x14ac:dyDescent="0.2">
      <c r="A69" s="279" t="s">
        <v>309</v>
      </c>
      <c r="B69" s="652"/>
      <c r="C69" s="654"/>
      <c r="D69" s="655"/>
      <c r="E69" s="1195" t="s">
        <v>1014</v>
      </c>
    </row>
    <row customFormat="1" customHeight="1" ht="11.25" r="70" s="280" spans="1:5" x14ac:dyDescent="0.2">
      <c r="A70" s="279" t="s">
        <v>1004</v>
      </c>
      <c r="B70" s="652"/>
      <c r="C70" s="654"/>
      <c r="D70" s="655"/>
      <c r="E70" s="1195" t="s">
        <v>1014</v>
      </c>
    </row>
    <row customFormat="1" customHeight="1" ht="11.25" r="71" s="280" spans="1:5" x14ac:dyDescent="0.2">
      <c r="A71" s="279" t="s">
        <v>1005</v>
      </c>
      <c r="B71" s="652"/>
      <c r="C71" s="654"/>
      <c r="D71" s="655"/>
      <c r="E71" s="1195" t="s">
        <v>1014</v>
      </c>
    </row>
    <row customFormat="1" customHeight="1" ht="11.25" r="72" s="280" spans="1:5" x14ac:dyDescent="0.2">
      <c r="A72" s="279" t="s">
        <v>1007</v>
      </c>
      <c r="B72" s="652"/>
      <c r="C72" s="654"/>
      <c r="D72" s="655"/>
      <c r="E72" s="1195" t="s">
        <v>1014</v>
      </c>
    </row>
    <row customFormat="1" customHeight="1" ht="11.25" r="73" s="280" spans="1:5" x14ac:dyDescent="0.2">
      <c r="A73" s="279" t="s">
        <v>1006</v>
      </c>
      <c r="B73" s="652"/>
      <c r="C73" s="654"/>
      <c r="D73" s="655"/>
      <c r="E73" s="1195" t="s">
        <v>1014</v>
      </c>
    </row>
    <row customFormat="1" customHeight="1" ht="11.25" r="74" s="280" spans="1:5" x14ac:dyDescent="0.2">
      <c r="A74" s="305" t="s">
        <v>108</v>
      </c>
      <c r="B74" s="653"/>
      <c r="C74" s="656"/>
      <c r="D74" s="657"/>
      <c r="E74" s="1195" t="s">
        <v>1014</v>
      </c>
    </row>
    <row customFormat="1" customHeight="1" ht="11.25" r="75" s="280" spans="1:5" x14ac:dyDescent="0.2">
      <c r="A75" s="279" t="s">
        <v>310</v>
      </c>
      <c r="B75" s="652"/>
      <c r="C75" s="654"/>
      <c r="D75" s="655"/>
      <c r="E75" s="1195" t="s">
        <v>1014</v>
      </c>
    </row>
    <row customFormat="1" customHeight="1" ht="11.25" r="76" s="280" spans="1:5" x14ac:dyDescent="0.2">
      <c r="A76" s="305" t="s">
        <v>109</v>
      </c>
      <c r="B76" s="653"/>
      <c r="C76" s="656"/>
      <c r="D76" s="657"/>
      <c r="E76" s="1195" t="s">
        <v>1014</v>
      </c>
    </row>
    <row customFormat="1" customHeight="1" ht="11.25" r="77" s="280" spans="1:5" x14ac:dyDescent="0.2">
      <c r="A77" s="305" t="s">
        <v>110</v>
      </c>
      <c r="B77" s="653"/>
      <c r="C77" s="656"/>
      <c r="D77" s="657"/>
      <c r="E77" s="1195" t="s">
        <v>1014</v>
      </c>
    </row>
    <row customFormat="1" customHeight="1" ht="11.25" r="78" s="280" spans="1:5" x14ac:dyDescent="0.2">
      <c r="A78" s="279" t="s">
        <v>402</v>
      </c>
      <c r="B78" s="652"/>
      <c r="C78" s="654"/>
      <c r="D78" s="655"/>
      <c r="E78" s="1195" t="s">
        <v>1014</v>
      </c>
    </row>
    <row customFormat="1" customHeight="1" ht="11.25" r="79" s="280" spans="1:5" x14ac:dyDescent="0.2">
      <c r="A79" s="279" t="s">
        <v>635</v>
      </c>
      <c r="B79" s="652"/>
      <c r="C79" s="654"/>
      <c r="D79" s="655"/>
      <c r="E79" s="1195">
        <v>2.0000000000000002E-5</v>
      </c>
    </row>
    <row customFormat="1" customHeight="1" ht="11.25" r="80" s="280" spans="1:5" x14ac:dyDescent="0.2">
      <c r="A80" s="279" t="s">
        <v>111</v>
      </c>
      <c r="B80" s="652"/>
      <c r="C80" s="654"/>
      <c r="D80" s="655"/>
      <c r="E80" s="1195" t="s">
        <v>1014</v>
      </c>
    </row>
    <row customFormat="1" customHeight="1" ht="11.25" r="81" s="280" spans="1:5" x14ac:dyDescent="0.2">
      <c r="A81" s="279" t="s">
        <v>384</v>
      </c>
      <c r="B81" s="652"/>
      <c r="C81" s="654"/>
      <c r="D81" s="655"/>
      <c r="E81" s="1195" t="s">
        <v>1014</v>
      </c>
    </row>
    <row customFormat="1" customHeight="1" ht="11.25" r="82" s="280" spans="1:5" x14ac:dyDescent="0.2">
      <c r="A82" s="279" t="s">
        <v>350</v>
      </c>
      <c r="B82" s="652"/>
      <c r="C82" s="654"/>
      <c r="D82" s="655"/>
      <c r="E82" s="1195" t="s">
        <v>1014</v>
      </c>
    </row>
    <row customFormat="1" customHeight="1" ht="11.25" r="83" s="280" spans="1:5" x14ac:dyDescent="0.2">
      <c r="A83" s="279" t="s">
        <v>36</v>
      </c>
      <c r="B83" s="652"/>
      <c r="C83" s="654"/>
      <c r="D83" s="655"/>
      <c r="E83" s="1195" t="s">
        <v>1014</v>
      </c>
    </row>
    <row customFormat="1" customHeight="1" ht="11.25" r="84" s="280" spans="1:5" x14ac:dyDescent="0.2">
      <c r="A84" s="279" t="s">
        <v>351</v>
      </c>
      <c r="B84" s="652"/>
      <c r="C84" s="654"/>
      <c r="D84" s="655"/>
      <c r="E84" s="1195" t="s">
        <v>1014</v>
      </c>
    </row>
    <row customFormat="1" customHeight="1" ht="11.25" r="85" s="280" spans="1:5" x14ac:dyDescent="0.2">
      <c r="A85" s="279" t="s">
        <v>352</v>
      </c>
      <c r="B85" s="652"/>
      <c r="C85" s="654"/>
      <c r="D85" s="655"/>
      <c r="E85" s="1195" t="s">
        <v>1014</v>
      </c>
    </row>
    <row customFormat="1" customHeight="1" ht="11.25" r="86" s="280" spans="1:5" x14ac:dyDescent="0.2">
      <c r="A86" s="279" t="s">
        <v>353</v>
      </c>
      <c r="B86" s="652"/>
      <c r="C86" s="654"/>
      <c r="D86" s="655"/>
      <c r="E86" s="1195" t="s">
        <v>1014</v>
      </c>
    </row>
    <row customFormat="1" customHeight="1" ht="11.25" r="87" s="280" spans="1:5" x14ac:dyDescent="0.2">
      <c r="A87" s="279" t="s">
        <v>112</v>
      </c>
      <c r="B87" s="652"/>
      <c r="C87" s="654"/>
      <c r="D87" s="655"/>
      <c r="E87" s="1195" t="s">
        <v>1014</v>
      </c>
    </row>
    <row customFormat="1" customHeight="1" ht="11.25" r="88" s="280" spans="1:5" x14ac:dyDescent="0.2">
      <c r="A88" s="279" t="s">
        <v>354</v>
      </c>
      <c r="B88" s="652"/>
      <c r="C88" s="654"/>
      <c r="D88" s="655"/>
      <c r="E88" s="1195" t="s">
        <v>1014</v>
      </c>
    </row>
    <row customFormat="1" customHeight="1" ht="11.25" r="89" s="280" spans="1:5" x14ac:dyDescent="0.2">
      <c r="A89" s="279" t="s">
        <v>355</v>
      </c>
      <c r="B89" s="652"/>
      <c r="C89" s="654"/>
      <c r="D89" s="655"/>
      <c r="E89" s="1195" t="s">
        <v>1014</v>
      </c>
    </row>
    <row customFormat="1" customHeight="1" ht="11.25" r="90" s="280" spans="1:5" x14ac:dyDescent="0.2">
      <c r="A90" s="279" t="s">
        <v>385</v>
      </c>
      <c r="B90" s="652"/>
      <c r="C90" s="654"/>
      <c r="D90" s="655"/>
      <c r="E90" s="1195" t="s">
        <v>1014</v>
      </c>
    </row>
    <row customFormat="1" customHeight="1" ht="11.25" r="91" s="280" spans="1:5" x14ac:dyDescent="0.2">
      <c r="A91" s="279" t="s">
        <v>356</v>
      </c>
      <c r="B91" s="652"/>
      <c r="C91" s="654"/>
      <c r="D91" s="655"/>
      <c r="E91" s="1195" t="s">
        <v>1014</v>
      </c>
    </row>
    <row customFormat="1" customHeight="1" ht="11.25" r="92" s="280" spans="1:5" x14ac:dyDescent="0.2">
      <c r="A92" s="279" t="s">
        <v>378</v>
      </c>
      <c r="B92" s="652"/>
      <c r="C92" s="654"/>
      <c r="D92" s="655"/>
      <c r="E92" s="1195" t="s">
        <v>1014</v>
      </c>
    </row>
    <row customFormat="1" customHeight="1" ht="11.25" r="93" s="280" spans="1:5" x14ac:dyDescent="0.2">
      <c r="A93" s="279" t="s">
        <v>357</v>
      </c>
      <c r="B93" s="652"/>
      <c r="C93" s="654"/>
      <c r="D93" s="655"/>
      <c r="E93" s="1195" t="s">
        <v>1014</v>
      </c>
    </row>
    <row customFormat="1" customHeight="1" ht="11.25" r="94" s="280" spans="1:5" x14ac:dyDescent="0.2">
      <c r="A94" s="279" t="s">
        <v>113</v>
      </c>
      <c r="B94" s="652"/>
      <c r="C94" s="654"/>
      <c r="D94" s="655"/>
      <c r="E94" s="1195" t="s">
        <v>1014</v>
      </c>
    </row>
    <row customFormat="1" customHeight="1" ht="11.25" r="95" s="280" spans="1:5" x14ac:dyDescent="0.2">
      <c r="A95" s="279" t="s">
        <v>358</v>
      </c>
      <c r="B95" s="652"/>
      <c r="C95" s="654"/>
      <c r="D95" s="655"/>
      <c r="E95" s="1195" t="s">
        <v>1014</v>
      </c>
    </row>
    <row customFormat="1" customHeight="1" ht="11.25" r="96" s="280" spans="1:5" x14ac:dyDescent="0.2">
      <c r="A96" s="279" t="s">
        <v>114</v>
      </c>
      <c r="B96" s="652"/>
      <c r="C96" s="654"/>
      <c r="D96" s="655"/>
      <c r="E96" s="1195" t="s">
        <v>1014</v>
      </c>
    </row>
    <row customFormat="1" customHeight="1" ht="11.25" r="97" s="280" spans="1:5" x14ac:dyDescent="0.2">
      <c r="A97" s="279" t="s">
        <v>359</v>
      </c>
      <c r="B97" s="652" t="s">
        <v>1079</v>
      </c>
      <c r="C97" s="654">
        <v>73</v>
      </c>
      <c r="D97" s="655">
        <v>73</v>
      </c>
      <c r="E97" s="1195">
        <v>73</v>
      </c>
    </row>
    <row customFormat="1" customHeight="1" ht="11.25" r="98" s="280" spans="1:5" x14ac:dyDescent="0.2">
      <c r="A98" s="279" t="s">
        <v>360</v>
      </c>
      <c r="B98" s="652" t="s">
        <v>1085</v>
      </c>
      <c r="C98" s="654">
        <v>0.72</v>
      </c>
      <c r="D98" s="655">
        <v>1.4</v>
      </c>
      <c r="E98" s="1195">
        <v>0.72</v>
      </c>
    </row>
    <row customFormat="1" customHeight="1" ht="11.25" r="99" s="280" spans="1:5" x14ac:dyDescent="0.2">
      <c r="A99" s="279" t="s">
        <v>361</v>
      </c>
      <c r="B99" s="652"/>
      <c r="C99" s="654"/>
      <c r="D99" s="655"/>
      <c r="E99" s="1195" t="s">
        <v>1014</v>
      </c>
    </row>
    <row customFormat="1" customHeight="1" ht="11.25" r="100" s="280" spans="1:5" x14ac:dyDescent="0.2">
      <c r="A100" s="279" t="s">
        <v>363</v>
      </c>
      <c r="B100" s="652"/>
      <c r="C100" s="654"/>
      <c r="D100" s="655"/>
      <c r="E100" s="1195" t="s">
        <v>1014</v>
      </c>
    </row>
    <row customFormat="1" customHeight="1" ht="11.25" r="101" s="280" spans="1:5" x14ac:dyDescent="0.2">
      <c r="A101" s="279" t="s">
        <v>364</v>
      </c>
      <c r="B101" s="652"/>
      <c r="C101" s="654"/>
      <c r="D101" s="655"/>
      <c r="E101" s="1195" t="s">
        <v>1014</v>
      </c>
    </row>
    <row customFormat="1" customHeight="1" ht="11.25" r="102" s="280" spans="1:5" x14ac:dyDescent="0.2">
      <c r="A102" s="279" t="s">
        <v>365</v>
      </c>
      <c r="B102" s="652"/>
      <c r="C102" s="654"/>
      <c r="D102" s="655"/>
      <c r="E102" s="1195" t="s">
        <v>1014</v>
      </c>
    </row>
    <row customFormat="1" customHeight="1" ht="11.25" r="103" s="280" spans="1:5" x14ac:dyDescent="0.2">
      <c r="A103" s="279" t="s">
        <v>366</v>
      </c>
      <c r="B103" s="652"/>
      <c r="C103" s="654"/>
      <c r="D103" s="655"/>
      <c r="E103" s="1195" t="s">
        <v>1014</v>
      </c>
    </row>
    <row customFormat="1" customHeight="1" ht="11.25" r="104" s="280" spans="1:5" x14ac:dyDescent="0.2">
      <c r="A104" s="279" t="s">
        <v>362</v>
      </c>
      <c r="B104" s="652"/>
      <c r="C104" s="654"/>
      <c r="D104" s="655"/>
      <c r="E104" s="1195" t="s">
        <v>1014</v>
      </c>
    </row>
    <row customFormat="1" customHeight="1" ht="11.25" r="105" s="280" spans="1:5" x14ac:dyDescent="0.2">
      <c r="A105" s="279" t="s">
        <v>631</v>
      </c>
      <c r="B105" s="652"/>
      <c r="C105" s="654"/>
      <c r="D105" s="655"/>
      <c r="E105" s="1195" t="s">
        <v>1014</v>
      </c>
    </row>
    <row customFormat="1" customHeight="1" ht="11.25" r="106" s="280" spans="1:5" x14ac:dyDescent="0.2">
      <c r="A106" s="279" t="s">
        <v>632</v>
      </c>
      <c r="B106" s="652"/>
      <c r="C106" s="654"/>
      <c r="D106" s="655"/>
      <c r="E106" s="1195" t="s">
        <v>1014</v>
      </c>
    </row>
    <row customFormat="1" customHeight="1" ht="11.25" r="107" s="280" spans="1:5" x14ac:dyDescent="0.2">
      <c r="A107" s="279" t="s">
        <v>506</v>
      </c>
      <c r="B107" s="652" t="s">
        <v>1080</v>
      </c>
      <c r="C107" s="654">
        <v>4</v>
      </c>
      <c r="D107" s="655">
        <v>4</v>
      </c>
      <c r="E107" s="1195">
        <v>4</v>
      </c>
    </row>
    <row customFormat="1" customHeight="1" ht="11.25" r="108" s="280" spans="1:5" x14ac:dyDescent="0.2">
      <c r="A108" s="279" t="s">
        <v>507</v>
      </c>
      <c r="B108" s="652"/>
      <c r="C108" s="654"/>
      <c r="D108" s="655"/>
      <c r="E108" s="1195" t="s">
        <v>1014</v>
      </c>
    </row>
    <row customFormat="1" customHeight="1" ht="11.25" r="109" s="280" spans="1:5" x14ac:dyDescent="0.2">
      <c r="A109" s="279" t="s">
        <v>866</v>
      </c>
      <c r="B109" s="652" t="s">
        <v>1081</v>
      </c>
      <c r="C109" s="654">
        <v>410</v>
      </c>
      <c r="D109" s="655">
        <v>767</v>
      </c>
      <c r="E109" s="1195">
        <v>410</v>
      </c>
    </row>
    <row customFormat="1" customHeight="1" ht="11.25" r="110" s="280" spans="1:5" x14ac:dyDescent="0.2">
      <c r="A110" s="305" t="s">
        <v>115</v>
      </c>
      <c r="B110" s="653"/>
      <c r="C110" s="656"/>
      <c r="D110" s="657"/>
      <c r="E110" s="1195" t="s">
        <v>1014</v>
      </c>
    </row>
    <row customFormat="1" customHeight="1" ht="11.25" r="111" s="280" spans="1:5" x14ac:dyDescent="0.2">
      <c r="A111" s="305" t="s">
        <v>116</v>
      </c>
      <c r="B111" s="653"/>
      <c r="C111" s="656"/>
      <c r="D111" s="657"/>
      <c r="E111" s="1195" t="s">
        <v>1014</v>
      </c>
    </row>
    <row customFormat="1" customHeight="1" ht="11.25" r="112" s="280" spans="1:5" x14ac:dyDescent="0.2">
      <c r="A112" s="305" t="s">
        <v>117</v>
      </c>
      <c r="B112" s="653"/>
      <c r="C112" s="656"/>
      <c r="D112" s="657"/>
      <c r="E112" s="1195" t="s">
        <v>1014</v>
      </c>
    </row>
    <row customFormat="1" customHeight="1" ht="11.25" r="113" s="280" spans="1:5" x14ac:dyDescent="0.2">
      <c r="A113" s="305" t="s">
        <v>118</v>
      </c>
      <c r="B113" s="653"/>
      <c r="C113" s="656"/>
      <c r="D113" s="657"/>
      <c r="E113" s="1195" t="s">
        <v>1014</v>
      </c>
    </row>
    <row customFormat="1" customHeight="1" ht="11.25" r="114" s="280" spans="1:5" x14ac:dyDescent="0.2">
      <c r="A114" s="305" t="s">
        <v>119</v>
      </c>
      <c r="B114" s="653"/>
      <c r="C114" s="656"/>
      <c r="D114" s="657"/>
      <c r="E114" s="1195" t="s">
        <v>1014</v>
      </c>
    </row>
    <row customFormat="1" customHeight="1" ht="11.25" r="115" s="280" spans="1:5" x14ac:dyDescent="0.2">
      <c r="A115" s="279" t="s">
        <v>508</v>
      </c>
      <c r="B115" s="652"/>
      <c r="C115" s="654"/>
      <c r="D115" s="655"/>
      <c r="E115" s="1195" t="s">
        <v>1014</v>
      </c>
    </row>
    <row customFormat="1" customHeight="1" ht="11.25" r="116" s="280" spans="1:5" x14ac:dyDescent="0.2">
      <c r="A116" s="305" t="s">
        <v>120</v>
      </c>
      <c r="B116" s="653"/>
      <c r="C116" s="656"/>
      <c r="D116" s="657"/>
      <c r="E116" s="1195" t="s">
        <v>1014</v>
      </c>
    </row>
    <row customFormat="1" customHeight="1" ht="11.25" r="117" s="280" spans="1:5" x14ac:dyDescent="0.2">
      <c r="A117" s="279" t="s">
        <v>241</v>
      </c>
      <c r="B117" s="652"/>
      <c r="C117" s="654"/>
      <c r="D117" s="655"/>
      <c r="E117" s="1195" t="s">
        <v>1014</v>
      </c>
    </row>
    <row customFormat="1" customHeight="1" ht="11.25" r="118" s="280" spans="1:5" x14ac:dyDescent="0.2">
      <c r="A118" s="279" t="s">
        <v>509</v>
      </c>
      <c r="B118" s="652"/>
      <c r="C118" s="654"/>
      <c r="D118" s="655"/>
      <c r="E118" s="1195" t="s">
        <v>1014</v>
      </c>
    </row>
    <row customFormat="1" customHeight="1" ht="11.25" r="119" s="280" spans="1:5" x14ac:dyDescent="0.2">
      <c r="A119" s="279" t="s">
        <v>510</v>
      </c>
      <c r="B119" s="652"/>
      <c r="C119" s="654"/>
      <c r="D119" s="655"/>
      <c r="E119" s="1195" t="s">
        <v>1014</v>
      </c>
    </row>
    <row customFormat="1" customHeight="1" ht="11.25" r="120" s="280" spans="1:5" x14ac:dyDescent="0.2">
      <c r="A120" s="279" t="s">
        <v>379</v>
      </c>
      <c r="B120" s="652"/>
      <c r="C120" s="654"/>
      <c r="D120" s="655"/>
      <c r="E120" s="1195" t="s">
        <v>1014</v>
      </c>
    </row>
    <row customFormat="1" customHeight="1" ht="11.25" r="121" s="280" spans="1:5" x14ac:dyDescent="0.2">
      <c r="A121" s="279" t="s">
        <v>121</v>
      </c>
      <c r="B121" s="652"/>
      <c r="C121" s="654"/>
      <c r="D121" s="655"/>
      <c r="E121" s="1195" t="s">
        <v>1014</v>
      </c>
    </row>
    <row customFormat="1" customHeight="1" ht="11.25" r="122" s="280" spans="1:5" x14ac:dyDescent="0.2">
      <c r="A122" s="279" t="s">
        <v>511</v>
      </c>
      <c r="B122" s="652"/>
      <c r="C122" s="654"/>
      <c r="D122" s="655"/>
      <c r="E122" s="1195" t="s">
        <v>1014</v>
      </c>
    </row>
    <row customFormat="1" customHeight="1" ht="11.25" r="123" s="280" spans="1:5" x14ac:dyDescent="0.2">
      <c r="A123" s="279" t="s">
        <v>512</v>
      </c>
      <c r="B123" s="652" t="s">
        <v>1083</v>
      </c>
      <c r="C123" s="654">
        <v>7.1</v>
      </c>
      <c r="D123" s="655">
        <v>12</v>
      </c>
      <c r="E123" s="1195">
        <v>7.1</v>
      </c>
    </row>
    <row customFormat="1" customHeight="1" ht="11.25" r="124" s="280" spans="1:5" x14ac:dyDescent="0.2">
      <c r="A124" s="279" t="s">
        <v>867</v>
      </c>
      <c r="B124" s="652" t="s">
        <v>1082</v>
      </c>
      <c r="C124" s="654">
        <v>1.5</v>
      </c>
      <c r="D124" s="655">
        <v>1.5</v>
      </c>
      <c r="E124" s="1195">
        <v>1.5</v>
      </c>
    </row>
    <row customFormat="1" customHeight="1" ht="11.25" r="125" s="280" spans="1:5" x14ac:dyDescent="0.2">
      <c r="A125" s="279" t="s">
        <v>122</v>
      </c>
      <c r="B125" s="652"/>
      <c r="C125" s="654"/>
      <c r="D125" s="655"/>
      <c r="E125" s="1195" t="s">
        <v>1014</v>
      </c>
    </row>
    <row customFormat="1" customHeight="1" ht="11.25" r="126" s="280" spans="1:5" x14ac:dyDescent="0.2">
      <c r="A126" s="279" t="s">
        <v>513</v>
      </c>
      <c r="B126" s="652"/>
      <c r="C126" s="654"/>
      <c r="D126" s="655"/>
      <c r="E126" s="1195" t="s">
        <v>1014</v>
      </c>
    </row>
    <row customFormat="1" customHeight="1" ht="11.25" r="127" s="280" spans="1:5" x14ac:dyDescent="0.2">
      <c r="A127" s="279" t="s">
        <v>123</v>
      </c>
      <c r="B127" s="652"/>
      <c r="C127" s="654"/>
      <c r="D127" s="655"/>
      <c r="E127" s="1195" t="s">
        <v>1014</v>
      </c>
    </row>
    <row customFormat="1" customHeight="1" ht="11.25" r="128" s="280" spans="1:5" x14ac:dyDescent="0.2">
      <c r="A128" s="279" t="s">
        <v>27</v>
      </c>
      <c r="B128" s="652"/>
      <c r="C128" s="654"/>
      <c r="D128" s="655"/>
      <c r="E128" s="1195" t="s">
        <v>1014</v>
      </c>
    </row>
    <row customFormat="1" customHeight="1" ht="11.25" r="129" s="280" spans="1:5" x14ac:dyDescent="0.2">
      <c r="A129" s="279" t="s">
        <v>514</v>
      </c>
      <c r="B129" s="652"/>
      <c r="C129" s="654"/>
      <c r="D129" s="655"/>
      <c r="E129" s="1195" t="s">
        <v>1014</v>
      </c>
    </row>
    <row customFormat="1" customHeight="1" ht="11.25" r="130" s="280" spans="1:5" x14ac:dyDescent="0.2">
      <c r="A130" s="279" t="s">
        <v>515</v>
      </c>
      <c r="B130" s="652"/>
      <c r="C130" s="654"/>
      <c r="D130" s="655"/>
      <c r="E130" s="1195" t="s">
        <v>1014</v>
      </c>
    </row>
    <row customFormat="1" customHeight="1" ht="11.25" r="131" s="280" spans="1:5" x14ac:dyDescent="0.2">
      <c r="A131" s="279" t="s">
        <v>516</v>
      </c>
      <c r="B131" s="652"/>
      <c r="C131" s="654"/>
      <c r="D131" s="655"/>
      <c r="E131" s="1195" t="s">
        <v>1014</v>
      </c>
    </row>
    <row customFormat="1" customHeight="1" ht="11.25" r="132" s="280" spans="1:5" x14ac:dyDescent="0.2">
      <c r="A132" s="279" t="s">
        <v>124</v>
      </c>
      <c r="B132" s="652"/>
      <c r="C132" s="654"/>
      <c r="D132" s="655"/>
      <c r="E132" s="1195" t="s">
        <v>1014</v>
      </c>
    </row>
    <row customFormat="1" customHeight="1" ht="11.25" r="133" s="280" spans="1:5" x14ac:dyDescent="0.2">
      <c r="A133" s="305" t="s">
        <v>125</v>
      </c>
      <c r="B133" s="653"/>
      <c r="C133" s="656"/>
      <c r="D133" s="657"/>
      <c r="E133" s="1195" t="s">
        <v>1014</v>
      </c>
    </row>
    <row customFormat="1" customHeight="1" ht="11.25" r="134" s="280" spans="1:5" x14ac:dyDescent="0.2">
      <c r="A134" s="279" t="s">
        <v>517</v>
      </c>
      <c r="B134" s="652" t="s">
        <v>1084</v>
      </c>
      <c r="C134" s="654">
        <v>0.25</v>
      </c>
      <c r="D134" s="655">
        <v>15</v>
      </c>
      <c r="E134" s="1195">
        <v>0.25</v>
      </c>
    </row>
    <row customFormat="1" customHeight="1" ht="11.25" r="135" s="280" spans="1:5" x14ac:dyDescent="0.2">
      <c r="A135" s="279" t="s">
        <v>380</v>
      </c>
      <c r="B135" s="652"/>
      <c r="C135" s="654"/>
      <c r="D135" s="655"/>
      <c r="E135" s="1195" t="s">
        <v>1014</v>
      </c>
    </row>
    <row customFormat="1" customHeight="1" ht="11.25" r="136" s="280" spans="1:5" x14ac:dyDescent="0.2">
      <c r="A136" s="279" t="s">
        <v>28</v>
      </c>
      <c r="B136" s="652"/>
      <c r="C136" s="654"/>
      <c r="D136" s="655"/>
      <c r="E136" s="1195" t="s">
        <v>1014</v>
      </c>
    </row>
    <row customFormat="1" customHeight="1" ht="11.25" r="137" s="280" spans="1:5" x14ac:dyDescent="0.2">
      <c r="A137" s="279" t="s">
        <v>66</v>
      </c>
      <c r="B137" s="652"/>
      <c r="C137" s="654"/>
      <c r="D137" s="655"/>
      <c r="E137" s="1195" t="s">
        <v>1014</v>
      </c>
    </row>
    <row customFormat="1" customHeight="1" ht="11.25" r="138" s="280" spans="1:5" x14ac:dyDescent="0.2">
      <c r="A138" s="279" t="s">
        <v>65</v>
      </c>
      <c r="B138" s="652"/>
      <c r="C138" s="654"/>
      <c r="D138" s="655"/>
      <c r="E138" s="1195" t="s">
        <v>1014</v>
      </c>
    </row>
    <row customFormat="1" customHeight="1" ht="11.25" r="139" s="280" spans="1:5" x14ac:dyDescent="0.2">
      <c r="A139" s="279" t="s">
        <v>825</v>
      </c>
      <c r="B139" s="652"/>
      <c r="C139" s="654"/>
      <c r="D139" s="655"/>
      <c r="E139" s="1195" t="s">
        <v>1014</v>
      </c>
    </row>
    <row customFormat="1" customHeight="1" ht="11.25" r="140" s="280" spans="1:5" x14ac:dyDescent="0.2">
      <c r="A140" s="279" t="s">
        <v>868</v>
      </c>
      <c r="B140" s="652"/>
      <c r="C140" s="654"/>
      <c r="D140" s="655"/>
      <c r="E140" s="1195" t="s">
        <v>1014</v>
      </c>
    </row>
    <row customFormat="1" customHeight="1" ht="11.25" r="141" s="280" spans="1:5" x14ac:dyDescent="0.2">
      <c r="A141" s="279" t="s">
        <v>869</v>
      </c>
      <c r="B141" s="652"/>
      <c r="C141" s="654"/>
      <c r="D141" s="655"/>
      <c r="E141" s="1195" t="s">
        <v>1014</v>
      </c>
    </row>
    <row customFormat="1" customHeight="1" ht="11.25" r="142" s="280" spans="1:5" x14ac:dyDescent="0.2">
      <c r="A142" s="279" t="s">
        <v>518</v>
      </c>
      <c r="B142" s="652"/>
      <c r="C142" s="654"/>
      <c r="D142" s="655"/>
      <c r="E142" s="1195" t="s">
        <v>1014</v>
      </c>
    </row>
    <row customFormat="1" customHeight="1" ht="11.25" r="143" s="280" spans="1:5" x14ac:dyDescent="0.2">
      <c r="A143" s="279" t="s">
        <v>519</v>
      </c>
      <c r="B143" s="652"/>
      <c r="C143" s="654"/>
      <c r="D143" s="655"/>
      <c r="E143" s="1195" t="s">
        <v>1014</v>
      </c>
    </row>
    <row customFormat="1" customHeight="1" ht="11.25" r="144" s="280" spans="1:5" x14ac:dyDescent="0.2">
      <c r="A144" s="279" t="s">
        <v>520</v>
      </c>
      <c r="B144" s="652"/>
      <c r="C144" s="654"/>
      <c r="D144" s="655"/>
      <c r="E144" s="1195" t="s">
        <v>1014</v>
      </c>
    </row>
    <row customFormat="1" customHeight="1" ht="11.25" r="145" s="280" spans="1:5" x14ac:dyDescent="0.2">
      <c r="A145" s="279" t="s">
        <v>521</v>
      </c>
      <c r="B145" s="652"/>
      <c r="C145" s="654"/>
      <c r="D145" s="655"/>
      <c r="E145" s="1195" t="s">
        <v>1014</v>
      </c>
    </row>
    <row customFormat="1" customHeight="1" ht="11.25" r="146" s="280" spans="1:5" x14ac:dyDescent="0.2">
      <c r="A146" s="305" t="s">
        <v>126</v>
      </c>
      <c r="B146" s="653"/>
      <c r="C146" s="656"/>
      <c r="D146" s="657"/>
      <c r="E146" s="1195" t="s">
        <v>1014</v>
      </c>
    </row>
    <row customFormat="1" customHeight="1" ht="11.25" r="147" s="280" spans="1:5" x14ac:dyDescent="0.2">
      <c r="A147" s="279" t="s">
        <v>127</v>
      </c>
      <c r="B147" s="652"/>
      <c r="C147" s="654"/>
      <c r="D147" s="655"/>
      <c r="E147" s="1195" t="s">
        <v>1014</v>
      </c>
    </row>
    <row customFormat="1" customHeight="1" ht="11.25" r="148" s="280" spans="1:5" x14ac:dyDescent="0.2">
      <c r="A148" s="279" t="s">
        <v>128</v>
      </c>
      <c r="B148" s="652"/>
      <c r="C148" s="654"/>
      <c r="D148" s="655"/>
      <c r="E148" s="1195" t="s">
        <v>1014</v>
      </c>
    </row>
    <row customFormat="1" customHeight="1" ht="11.25" r="149" s="280" spans="1:5" x14ac:dyDescent="0.2">
      <c r="A149" s="279" t="s">
        <v>129</v>
      </c>
      <c r="B149" s="652"/>
      <c r="C149" s="654"/>
      <c r="D149" s="655"/>
      <c r="E149" s="1195" t="s">
        <v>1014</v>
      </c>
    </row>
    <row customFormat="1" customHeight="1" ht="11.25" r="150" s="280" spans="1:5" x14ac:dyDescent="0.2">
      <c r="A150" s="279" t="s">
        <v>643</v>
      </c>
      <c r="B150" s="652"/>
      <c r="C150" s="654"/>
      <c r="D150" s="655"/>
      <c r="E150" s="1195" t="s">
        <v>1014</v>
      </c>
    </row>
    <row customFormat="1" customHeight="1" ht="11.25" r="151" s="280" spans="1:5" x14ac:dyDescent="0.2">
      <c r="A151" s="305" t="s">
        <v>999</v>
      </c>
      <c r="B151" s="653"/>
      <c r="C151" s="656"/>
      <c r="D151" s="657"/>
      <c r="E151" s="1195" t="s">
        <v>1014</v>
      </c>
    </row>
    <row customFormat="1" customHeight="1" ht="11.25" r="152" s="280" spans="1:5" x14ac:dyDescent="0.2">
      <c r="A152" s="305" t="s">
        <v>644</v>
      </c>
      <c r="B152" s="653"/>
      <c r="C152" s="656"/>
      <c r="D152" s="657"/>
      <c r="E152" s="1195" t="s">
        <v>1014</v>
      </c>
    </row>
    <row customFormat="1" customHeight="1" ht="11.25" r="153" s="280" spans="1:5" x14ac:dyDescent="0.2">
      <c r="A153" s="305" t="s">
        <v>646</v>
      </c>
      <c r="B153" s="653"/>
      <c r="C153" s="656"/>
      <c r="D153" s="657"/>
      <c r="E153" s="1195" t="s">
        <v>1014</v>
      </c>
    </row>
    <row customFormat="1" customHeight="1" ht="11.25" r="154" s="280" spans="1:5" x14ac:dyDescent="0.2">
      <c r="A154" s="279" t="s">
        <v>522</v>
      </c>
      <c r="B154" s="652" t="s">
        <v>1086</v>
      </c>
      <c r="C154" s="654">
        <v>770</v>
      </c>
      <c r="D154" s="655">
        <v>1090</v>
      </c>
      <c r="E154" s="1195">
        <v>770</v>
      </c>
    </row>
    <row customFormat="1" customHeight="1" ht="11.25" r="155" s="280" spans="1:5" x14ac:dyDescent="0.2">
      <c r="A155" s="279" t="s">
        <v>523</v>
      </c>
      <c r="B155" s="652"/>
      <c r="C155" s="654"/>
      <c r="D155" s="655"/>
      <c r="E155" s="1195" t="s">
        <v>1014</v>
      </c>
    </row>
    <row customFormat="1" customHeight="1" ht="11.25" r="156" s="280" spans="1:5" x14ac:dyDescent="0.2">
      <c r="A156" s="279" t="s">
        <v>524</v>
      </c>
      <c r="B156" s="652"/>
      <c r="C156" s="654"/>
      <c r="D156" s="655"/>
      <c r="E156" s="1195" t="s">
        <v>1014</v>
      </c>
    </row>
    <row customFormat="1" customHeight="1" ht="11.25" r="157" s="280" spans="1:5" x14ac:dyDescent="0.2">
      <c r="A157" s="279" t="s">
        <v>525</v>
      </c>
      <c r="B157" s="652" t="s">
        <v>1087</v>
      </c>
      <c r="C157" s="654">
        <v>349</v>
      </c>
      <c r="D157" s="655">
        <v>1200</v>
      </c>
      <c r="E157" s="1195">
        <v>349</v>
      </c>
    </row>
    <row customFormat="1" customHeight="1" ht="22.5" r="158" s="280" spans="1:5" x14ac:dyDescent="0.2">
      <c r="A158" s="759" t="s">
        <v>656</v>
      </c>
      <c r="B158" s="1398"/>
      <c r="C158" s="1124"/>
      <c r="D158" s="1231"/>
      <c r="E158" s="1195" t="s">
        <v>1014</v>
      </c>
    </row>
    <row customFormat="1" customHeight="1" ht="11.25" r="159" s="280" spans="1:5" thickBot="1" x14ac:dyDescent="0.25">
      <c r="A159" s="319" t="s">
        <v>657</v>
      </c>
      <c r="B159" s="1399"/>
      <c r="C159" s="1035"/>
      <c r="D159" s="847"/>
      <c r="E159" s="872" t="s">
        <v>1014</v>
      </c>
    </row>
    <row customFormat="1" customHeight="1" ht="11.25" r="160" s="280" spans="1:5" thickTop="1" x14ac:dyDescent="0.2">
      <c r="A160" s="67" t="s">
        <v>1156</v>
      </c>
      <c r="B160" s="275"/>
      <c r="C160" s="275"/>
      <c r="D160" s="275"/>
      <c r="E160" s="766"/>
    </row>
    <row customFormat="1" customHeight="1" ht="11.25" r="161" s="280" spans="1:6" x14ac:dyDescent="0.2">
      <c r="A161" s="66" t="s">
        <v>529</v>
      </c>
      <c r="B161" s="68"/>
      <c r="C161" s="68"/>
      <c r="D161" s="68"/>
      <c r="E161" s="766"/>
    </row>
    <row customFormat="1" customHeight="1" ht="11.25" r="162" s="280" spans="1:6" x14ac:dyDescent="0.2">
      <c r="A162" s="67" t="s">
        <v>1069</v>
      </c>
      <c r="B162" s="68"/>
      <c r="C162" s="68"/>
      <c r="D162" s="68"/>
      <c r="E162" s="766"/>
    </row>
    <row customFormat="1" customHeight="1" ht="11.25" r="163" s="280" spans="1:6" x14ac:dyDescent="0.2">
      <c r="A163" s="67" t="s">
        <v>1067</v>
      </c>
      <c r="B163" s="68"/>
      <c r="C163" s="68"/>
      <c r="D163" s="68"/>
      <c r="E163" s="766"/>
    </row>
    <row customFormat="1" customHeight="1" ht="11.25" r="164" s="280" spans="1:6" x14ac:dyDescent="0.2">
      <c r="A164" s="67" t="s">
        <v>1068</v>
      </c>
      <c r="B164" s="68"/>
      <c r="C164" s="68"/>
      <c r="D164" s="68"/>
      <c r="E164" s="766"/>
    </row>
    <row customFormat="1" customHeight="1" ht="11.25" r="165" s="280" spans="1:6" x14ac:dyDescent="0.2">
      <c r="A165" s="67" t="s">
        <v>1070</v>
      </c>
      <c r="B165" s="68"/>
      <c r="C165" s="68"/>
      <c r="D165" s="68"/>
      <c r="E165" s="766"/>
    </row>
    <row customFormat="1" customHeight="1" ht="24" r="166" s="280" spans="1:6" x14ac:dyDescent="0.25">
      <c r="A166" s="1630" t="s">
        <v>1071</v>
      </c>
      <c r="B166" s="1628"/>
      <c r="C166" s="1628"/>
      <c r="D166" s="1628"/>
      <c r="E166" s="1629"/>
    </row>
    <row customHeight="1" ht="24.75" r="167" spans="1:6" x14ac:dyDescent="0.25">
      <c r="A167" s="1699" t="s">
        <v>1072</v>
      </c>
      <c r="B167" s="1707"/>
      <c r="C167" s="1707"/>
      <c r="D167" s="1707"/>
      <c r="E167" s="1629"/>
      <c r="F167" s="294"/>
    </row>
    <row ht="13.8" r="168" spans="1:6" thickBot="1" x14ac:dyDescent="0.3">
      <c r="A168" s="920" t="s">
        <v>1131</v>
      </c>
      <c r="B168" s="889"/>
      <c r="C168" s="889"/>
      <c r="D168" s="889"/>
      <c r="E168" s="1037"/>
    </row>
    <row ht="13.8" r="169" spans="1:6" thickTop="1" x14ac:dyDescent="0.25"/>
  </sheetData>
  <sheetProtection algorithmName="SHA-512" hashValue="TJvUj7/pDgNZ/8+0sSxzJWLaiw0NA/T31bmn9zNnZ1p3j2FIG5LDiMPghU1vkAUaMaOfJd3owoYHxO3AdjL2Zw==" objects="1" saltValue="KlPXuSv8Ga2CXdPYRKiJTA==" scenarios="1" sheet="1" spinCount="100000"/>
  <mergeCells count="2">
    <mergeCell ref="A167:E167"/>
    <mergeCell ref="A166:E166"/>
  </mergeCells>
  <phoneticPr fontId="17" type="noConversion"/>
  <printOptions horizontalCentered="1"/>
  <pageMargins bottom="1" footer="0.5" header="0.5" left="0.75" right="0.75" top="0.52"/>
  <pageSetup fitToHeight="4" horizontalDpi="4294967293" orientation="landscape" r:id="rId1" scale="91"/>
  <headerFooter alignWithMargins="0">
    <oddFooter><![CDATA[&LHawai'i DOH
Summer 2016 (rev Nov 2016)&CPage &P of &N&R&A]]></oddFooter>
  </headerFooter>
</worksheet>
</file>

<file path=xl/worksheets/sheet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G163"/>
  <sheetViews>
    <sheetView workbookViewId="0" zoomScaleNormal="100">
      <pane activePane="bottomLeft" topLeftCell="A5" ySplit="2388"/>
      <selection sqref="A1:XFD1048576"/>
      <selection activeCell="A5" pane="bottomLeft" sqref="A5"/>
    </sheetView>
  </sheetViews>
  <sheetFormatPr defaultColWidth="9.109375" defaultRowHeight="13.2" x14ac:dyDescent="0.25"/>
  <cols>
    <col min="1" max="1" customWidth="true" style="294" width="40.6640625" collapsed="false"/>
    <col min="2" max="3" customWidth="true" style="771" width="15.6640625" collapsed="false"/>
    <col min="4" max="4" style="805" width="9.109375" collapsed="false"/>
    <col min="5" max="5" style="294" width="9.109375" collapsed="false"/>
    <col min="6" max="6" customWidth="true" style="291" width="10.5546875" collapsed="false"/>
    <col min="7" max="16384" style="294" width="9.109375" collapsed="false"/>
  </cols>
  <sheetData>
    <row customFormat="1" ht="42" r="1" s="804" spans="1:6" x14ac:dyDescent="0.25">
      <c r="A1" s="315" t="s">
        <v>1124</v>
      </c>
      <c r="B1" s="801"/>
      <c r="C1" s="802"/>
      <c r="D1" s="805"/>
      <c r="F1" s="291"/>
    </row>
    <row customFormat="1" ht="16.2" r="2" s="316" spans="1:6" thickBot="1" x14ac:dyDescent="0.35">
      <c r="A2" s="315"/>
      <c r="B2" s="801"/>
      <c r="C2" s="802"/>
      <c r="D2" s="805"/>
      <c r="F2" s="1400"/>
    </row>
    <row customFormat="1" customHeight="1" ht="14.1" r="3" s="804" spans="1:6" thickBot="1" thickTop="1" x14ac:dyDescent="0.25">
      <c r="A3" s="806"/>
      <c r="B3" s="1212" t="s">
        <v>501</v>
      </c>
      <c r="C3" s="811"/>
      <c r="D3" s="291"/>
      <c r="F3" s="291"/>
    </row>
    <row customFormat="1" customHeight="1" ht="35.25" r="4" s="804" spans="1:6" thickBot="1" thickTop="1" x14ac:dyDescent="0.25">
      <c r="A4" s="1387" t="s">
        <v>242</v>
      </c>
      <c r="B4" s="1401" t="s">
        <v>502</v>
      </c>
      <c r="C4" s="1402" t="s">
        <v>503</v>
      </c>
      <c r="D4" s="291"/>
      <c r="F4" s="291"/>
    </row>
    <row customFormat="1" customHeight="1" ht="12" r="5" s="804" spans="1:6" x14ac:dyDescent="0.2">
      <c r="A5" s="1117" t="s">
        <v>589</v>
      </c>
      <c r="B5" s="865" t="s">
        <v>1041</v>
      </c>
      <c r="C5" s="754" t="s">
        <v>1041</v>
      </c>
      <c r="D5" s="291"/>
      <c r="F5" s="291"/>
    </row>
    <row customFormat="1" customHeight="1" ht="12" r="6" s="804" spans="1:6" x14ac:dyDescent="0.2">
      <c r="A6" s="789" t="s">
        <v>590</v>
      </c>
      <c r="B6" s="867" t="s">
        <v>1041</v>
      </c>
      <c r="C6" s="757" t="s">
        <v>1041</v>
      </c>
      <c r="D6" s="291"/>
      <c r="F6" s="291"/>
    </row>
    <row customFormat="1" customHeight="1" ht="12" r="7" s="804" spans="1:6" x14ac:dyDescent="0.2">
      <c r="A7" s="789" t="s">
        <v>591</v>
      </c>
      <c r="B7" s="867" t="s">
        <v>1041</v>
      </c>
      <c r="C7" s="757" t="s">
        <v>1041</v>
      </c>
      <c r="D7" s="291"/>
      <c r="F7" s="291"/>
    </row>
    <row customFormat="1" customHeight="1" ht="12" r="8" s="804" spans="1:6" x14ac:dyDescent="0.2">
      <c r="A8" s="789" t="s">
        <v>592</v>
      </c>
      <c r="B8" s="867" t="s">
        <v>1041</v>
      </c>
      <c r="C8" s="757" t="s">
        <v>1041</v>
      </c>
      <c r="D8" s="291"/>
      <c r="F8" s="291"/>
    </row>
    <row customFormat="1" customHeight="1" ht="12" r="9" s="804" spans="1:6" x14ac:dyDescent="0.2">
      <c r="A9" s="789" t="s">
        <v>171</v>
      </c>
      <c r="B9" s="867" t="s">
        <v>1041</v>
      </c>
      <c r="C9" s="757" t="s">
        <v>1041</v>
      </c>
      <c r="D9" s="291"/>
      <c r="F9" s="291"/>
    </row>
    <row customFormat="1" customHeight="1" ht="12" r="10" s="804" spans="1:6" x14ac:dyDescent="0.2">
      <c r="A10" s="306" t="s">
        <v>172</v>
      </c>
      <c r="B10" s="867" t="s">
        <v>1041</v>
      </c>
      <c r="C10" s="757" t="s">
        <v>1041</v>
      </c>
      <c r="D10" s="291"/>
      <c r="F10" s="291"/>
    </row>
    <row customFormat="1" customHeight="1" ht="12" r="11" s="804" spans="1:6" x14ac:dyDescent="0.2">
      <c r="A11" s="306" t="s">
        <v>103</v>
      </c>
      <c r="B11" s="867" t="s">
        <v>1041</v>
      </c>
      <c r="C11" s="757" t="s">
        <v>1041</v>
      </c>
      <c r="D11" s="291"/>
      <c r="F11" s="291"/>
    </row>
    <row customFormat="1" customHeight="1" ht="12" r="12" s="804" spans="1:6" x14ac:dyDescent="0.2">
      <c r="A12" s="789" t="s">
        <v>593</v>
      </c>
      <c r="B12" s="867" t="s">
        <v>1041</v>
      </c>
      <c r="C12" s="757" t="s">
        <v>1041</v>
      </c>
      <c r="D12" s="291"/>
      <c r="F12" s="291"/>
    </row>
    <row customFormat="1" customHeight="1" ht="12" r="13" s="804" spans="1:6" x14ac:dyDescent="0.2">
      <c r="A13" s="789" t="s">
        <v>594</v>
      </c>
      <c r="B13" s="867" t="s">
        <v>1041</v>
      </c>
      <c r="C13" s="757" t="s">
        <v>1041</v>
      </c>
      <c r="D13" s="291"/>
      <c r="E13" s="280"/>
      <c r="F13" s="291"/>
    </row>
    <row customFormat="1" customHeight="1" ht="12" r="14" s="804" spans="1:6" x14ac:dyDescent="0.2">
      <c r="A14" s="789" t="s">
        <v>731</v>
      </c>
      <c r="B14" s="867" t="s">
        <v>1041</v>
      </c>
      <c r="C14" s="757" t="s">
        <v>1041</v>
      </c>
      <c r="D14" s="291"/>
      <c r="F14" s="291"/>
    </row>
    <row customFormat="1" customHeight="1" ht="12" r="15" s="804" spans="1:6" x14ac:dyDescent="0.2">
      <c r="A15" s="789" t="s">
        <v>104</v>
      </c>
      <c r="B15" s="867" t="s">
        <v>1041</v>
      </c>
      <c r="C15" s="757" t="s">
        <v>1041</v>
      </c>
      <c r="D15" s="291"/>
      <c r="F15" s="291"/>
    </row>
    <row customFormat="1" customHeight="1" ht="12" r="16" s="804" spans="1:6" x14ac:dyDescent="0.2">
      <c r="A16" s="789" t="s">
        <v>732</v>
      </c>
      <c r="B16" s="867" t="s">
        <v>1041</v>
      </c>
      <c r="C16" s="757" t="s">
        <v>1041</v>
      </c>
      <c r="D16" s="291"/>
      <c r="F16" s="291"/>
    </row>
    <row customFormat="1" customHeight="1" ht="12" r="17" s="804" spans="1:6" x14ac:dyDescent="0.2">
      <c r="A17" s="279" t="s">
        <v>1245</v>
      </c>
      <c r="B17" s="787" t="s">
        <v>1041</v>
      </c>
      <c r="C17" s="757" t="s">
        <v>1041</v>
      </c>
      <c r="D17" s="291"/>
      <c r="F17" s="291"/>
    </row>
    <row customFormat="1" customHeight="1" ht="12" r="18" s="804" spans="1:6" x14ac:dyDescent="0.2">
      <c r="A18" s="789" t="s">
        <v>733</v>
      </c>
      <c r="B18" s="867" t="s">
        <v>1041</v>
      </c>
      <c r="C18" s="757" t="s">
        <v>1041</v>
      </c>
      <c r="D18" s="291"/>
      <c r="F18" s="291"/>
    </row>
    <row customFormat="1" customHeight="1" ht="12" r="19" s="804" spans="1:6" x14ac:dyDescent="0.2">
      <c r="A19" s="789" t="s">
        <v>734</v>
      </c>
      <c r="B19" s="867" t="s">
        <v>1041</v>
      </c>
      <c r="C19" s="757" t="s">
        <v>1041</v>
      </c>
      <c r="D19" s="291"/>
      <c r="F19" s="291"/>
    </row>
    <row customFormat="1" customHeight="1" ht="12" r="20" s="804" spans="1:6" x14ac:dyDescent="0.2">
      <c r="A20" s="789" t="s">
        <v>735</v>
      </c>
      <c r="B20" s="867" t="s">
        <v>1041</v>
      </c>
      <c r="C20" s="757" t="s">
        <v>1041</v>
      </c>
      <c r="D20" s="291"/>
      <c r="F20" s="291"/>
    </row>
    <row customFormat="1" customHeight="1" ht="12" r="21" s="804" spans="1:6" x14ac:dyDescent="0.2">
      <c r="A21" s="789" t="s">
        <v>736</v>
      </c>
      <c r="B21" s="867" t="s">
        <v>1041</v>
      </c>
      <c r="C21" s="757" t="s">
        <v>1041</v>
      </c>
      <c r="D21" s="291"/>
      <c r="F21" s="291"/>
    </row>
    <row customFormat="1" customHeight="1" ht="12" r="22" s="804" spans="1:6" x14ac:dyDescent="0.2">
      <c r="A22" s="789" t="s">
        <v>737</v>
      </c>
      <c r="B22" s="867" t="s">
        <v>1041</v>
      </c>
      <c r="C22" s="757" t="s">
        <v>1041</v>
      </c>
      <c r="D22" s="291"/>
      <c r="F22" s="291"/>
    </row>
    <row customFormat="1" customHeight="1" ht="12" r="23" s="804" spans="1:6" x14ac:dyDescent="0.2">
      <c r="A23" s="789" t="s">
        <v>738</v>
      </c>
      <c r="B23" s="867" t="s">
        <v>1041</v>
      </c>
      <c r="C23" s="757" t="s">
        <v>1041</v>
      </c>
      <c r="D23" s="291"/>
      <c r="F23" s="291"/>
    </row>
    <row customFormat="1" customHeight="1" ht="12" r="24" s="804" spans="1:6" x14ac:dyDescent="0.2">
      <c r="A24" s="789" t="s">
        <v>136</v>
      </c>
      <c r="B24" s="867" t="s">
        <v>1041</v>
      </c>
      <c r="C24" s="757" t="s">
        <v>1041</v>
      </c>
      <c r="D24" s="291"/>
      <c r="E24" s="280"/>
      <c r="F24" s="291"/>
    </row>
    <row customFormat="1" customHeight="1" ht="12" r="25" s="804" spans="1:6" x14ac:dyDescent="0.2">
      <c r="A25" s="789" t="s">
        <v>243</v>
      </c>
      <c r="B25" s="867" t="s">
        <v>1041</v>
      </c>
      <c r="C25" s="757" t="s">
        <v>1041</v>
      </c>
      <c r="D25" s="291"/>
      <c r="F25" s="291"/>
    </row>
    <row customFormat="1" customHeight="1" ht="12" r="26" s="804" spans="1:6" x14ac:dyDescent="0.2">
      <c r="A26" s="789" t="s">
        <v>137</v>
      </c>
      <c r="B26" s="867" t="s">
        <v>1041</v>
      </c>
      <c r="C26" s="757" t="s">
        <v>1041</v>
      </c>
      <c r="D26" s="291"/>
      <c r="F26" s="291"/>
    </row>
    <row customFormat="1" customHeight="1" ht="12" r="27" s="804" spans="1:6" x14ac:dyDescent="0.2">
      <c r="A27" s="789" t="s">
        <v>1177</v>
      </c>
      <c r="B27" s="867" t="s">
        <v>1041</v>
      </c>
      <c r="C27" s="757" t="s">
        <v>1041</v>
      </c>
      <c r="D27" s="291"/>
      <c r="F27" s="291"/>
    </row>
    <row customFormat="1" customHeight="1" ht="12" r="28" s="804" spans="1:6" x14ac:dyDescent="0.2">
      <c r="A28" s="789" t="s">
        <v>138</v>
      </c>
      <c r="B28" s="867" t="s">
        <v>1041</v>
      </c>
      <c r="C28" s="757" t="s">
        <v>1041</v>
      </c>
      <c r="D28" s="291"/>
      <c r="F28" s="291"/>
    </row>
    <row customFormat="1" customHeight="1" ht="12" r="29" s="804" spans="1:6" x14ac:dyDescent="0.2">
      <c r="A29" s="789" t="s">
        <v>139</v>
      </c>
      <c r="B29" s="867" t="s">
        <v>1041</v>
      </c>
      <c r="C29" s="757" t="s">
        <v>1041</v>
      </c>
      <c r="D29" s="291"/>
      <c r="F29" s="291"/>
    </row>
    <row customFormat="1" customHeight="1" ht="12" r="30" s="804" spans="1:6" x14ac:dyDescent="0.2">
      <c r="A30" s="789" t="s">
        <v>140</v>
      </c>
      <c r="B30" s="867" t="s">
        <v>1041</v>
      </c>
      <c r="C30" s="757" t="s">
        <v>1041</v>
      </c>
      <c r="D30" s="291"/>
      <c r="F30" s="291"/>
    </row>
    <row customFormat="1" customHeight="1" ht="12" r="31" s="804" spans="1:6" x14ac:dyDescent="0.2">
      <c r="A31" s="789" t="s">
        <v>141</v>
      </c>
      <c r="B31" s="867" t="s">
        <v>1041</v>
      </c>
      <c r="C31" s="757" t="s">
        <v>1041</v>
      </c>
      <c r="D31" s="291"/>
      <c r="F31" s="291"/>
    </row>
    <row customFormat="1" customHeight="1" ht="12" r="32" s="804" spans="1:6" x14ac:dyDescent="0.2">
      <c r="A32" s="789" t="s">
        <v>142</v>
      </c>
      <c r="B32" s="867" t="s">
        <v>1041</v>
      </c>
      <c r="C32" s="757" t="s">
        <v>1041</v>
      </c>
      <c r="D32" s="291"/>
      <c r="F32" s="291"/>
    </row>
    <row customFormat="1" customHeight="1" ht="12" r="33" s="804" spans="1:6" x14ac:dyDescent="0.2">
      <c r="A33" s="789" t="s">
        <v>143</v>
      </c>
      <c r="B33" s="867" t="s">
        <v>1041</v>
      </c>
      <c r="C33" s="757" t="s">
        <v>1041</v>
      </c>
      <c r="D33" s="291"/>
      <c r="F33" s="291"/>
    </row>
    <row customFormat="1" customHeight="1" ht="12" r="34" s="804" spans="1:6" x14ac:dyDescent="0.2">
      <c r="A34" s="789" t="s">
        <v>144</v>
      </c>
      <c r="B34" s="867" t="s">
        <v>1041</v>
      </c>
      <c r="C34" s="757" t="s">
        <v>1041</v>
      </c>
      <c r="D34" s="291"/>
      <c r="F34" s="291"/>
    </row>
    <row customFormat="1" customHeight="1" ht="12" r="35" s="804" spans="1:6" x14ac:dyDescent="0.2">
      <c r="A35" s="789" t="s">
        <v>655</v>
      </c>
      <c r="B35" s="867" t="s">
        <v>1041</v>
      </c>
      <c r="C35" s="757" t="s">
        <v>1041</v>
      </c>
      <c r="D35" s="291"/>
      <c r="F35" s="291"/>
    </row>
    <row customFormat="1" customHeight="1" ht="12" r="36" s="804" spans="1:6" x14ac:dyDescent="0.2">
      <c r="A36" s="789" t="s">
        <v>145</v>
      </c>
      <c r="B36" s="867" t="s">
        <v>1041</v>
      </c>
      <c r="C36" s="757" t="s">
        <v>1041</v>
      </c>
      <c r="D36" s="291"/>
      <c r="F36" s="291"/>
    </row>
    <row customFormat="1" customHeight="1" ht="12" r="37" s="804" spans="1:6" x14ac:dyDescent="0.2">
      <c r="A37" s="789" t="s">
        <v>146</v>
      </c>
      <c r="B37" s="867" t="s">
        <v>1041</v>
      </c>
      <c r="C37" s="757" t="s">
        <v>1041</v>
      </c>
      <c r="D37" s="291"/>
      <c r="F37" s="291"/>
    </row>
    <row customFormat="1" customHeight="1" ht="12" r="38" s="804" spans="1:6" x14ac:dyDescent="0.2">
      <c r="A38" s="789" t="s">
        <v>829</v>
      </c>
      <c r="B38" s="867" t="s">
        <v>1041</v>
      </c>
      <c r="C38" s="757" t="s">
        <v>1041</v>
      </c>
      <c r="D38" s="291"/>
      <c r="F38" s="291"/>
    </row>
    <row customFormat="1" customHeight="1" ht="11.25" r="39" s="280" spans="1:6" x14ac:dyDescent="0.2">
      <c r="A39" s="800" t="s">
        <v>147</v>
      </c>
      <c r="B39" s="867" t="s">
        <v>1041</v>
      </c>
      <c r="C39" s="757" t="s">
        <v>1041</v>
      </c>
      <c r="D39" s="1200"/>
      <c r="F39" s="1200"/>
    </row>
    <row customFormat="1" customHeight="1" ht="11.25" r="40" s="280" spans="1:6" x14ac:dyDescent="0.2">
      <c r="A40" s="789" t="s">
        <v>830</v>
      </c>
      <c r="B40" s="867" t="s">
        <v>1041</v>
      </c>
      <c r="C40" s="757" t="s">
        <v>1041</v>
      </c>
      <c r="D40" s="1200"/>
      <c r="F40" s="1200"/>
    </row>
    <row customFormat="1" customHeight="1" ht="11.25" r="41" s="280" spans="1:6" x14ac:dyDescent="0.2">
      <c r="A41" s="789" t="s">
        <v>148</v>
      </c>
      <c r="B41" s="867" t="s">
        <v>1041</v>
      </c>
      <c r="C41" s="757" t="s">
        <v>1041</v>
      </c>
      <c r="D41" s="1200"/>
      <c r="F41" s="1200"/>
    </row>
    <row customFormat="1" customHeight="1" ht="11.25" r="42" s="280" spans="1:6" x14ac:dyDescent="0.2">
      <c r="A42" s="789" t="s">
        <v>653</v>
      </c>
      <c r="B42" s="867" t="s">
        <v>1041</v>
      </c>
      <c r="C42" s="757" t="s">
        <v>1041</v>
      </c>
      <c r="D42" s="1200"/>
      <c r="F42" s="1200"/>
    </row>
    <row customFormat="1" customHeight="1" ht="11.25" r="43" s="280" spans="1:6" x14ac:dyDescent="0.2">
      <c r="A43" s="789" t="s">
        <v>827</v>
      </c>
      <c r="B43" s="867" t="s">
        <v>1041</v>
      </c>
      <c r="C43" s="757" t="s">
        <v>1041</v>
      </c>
      <c r="D43" s="1200"/>
      <c r="F43" s="1200"/>
    </row>
    <row customFormat="1" customHeight="1" ht="11.25" r="44" s="280" spans="1:6" x14ac:dyDescent="0.2">
      <c r="A44" s="789" t="s">
        <v>828</v>
      </c>
      <c r="B44" s="867" t="s">
        <v>1041</v>
      </c>
      <c r="C44" s="757" t="s">
        <v>1041</v>
      </c>
      <c r="D44" s="1200"/>
      <c r="F44" s="1200"/>
    </row>
    <row customFormat="1" customHeight="1" ht="11.25" r="45" s="280" spans="1:6" x14ac:dyDescent="0.2">
      <c r="A45" s="789" t="s">
        <v>149</v>
      </c>
      <c r="B45" s="867" t="s">
        <v>1041</v>
      </c>
      <c r="C45" s="757" t="s">
        <v>1041</v>
      </c>
      <c r="D45" s="1200"/>
      <c r="F45" s="1200"/>
    </row>
    <row customFormat="1" customHeight="1" ht="11.25" r="46" s="280" spans="1:6" x14ac:dyDescent="0.2">
      <c r="A46" s="789" t="s">
        <v>150</v>
      </c>
      <c r="B46" s="867" t="s">
        <v>1041</v>
      </c>
      <c r="C46" s="757" t="s">
        <v>1041</v>
      </c>
      <c r="D46" s="1200"/>
      <c r="F46" s="1200"/>
    </row>
    <row customFormat="1" customHeight="1" ht="11.25" r="47" s="280" spans="1:6" x14ac:dyDescent="0.2">
      <c r="A47" s="789" t="s">
        <v>151</v>
      </c>
      <c r="B47" s="867" t="s">
        <v>1041</v>
      </c>
      <c r="C47" s="757" t="s">
        <v>1041</v>
      </c>
      <c r="D47" s="1200"/>
      <c r="F47" s="1200"/>
    </row>
    <row customFormat="1" customHeight="1" ht="11.25" r="48" s="280" spans="1:6" x14ac:dyDescent="0.2">
      <c r="A48" s="789" t="s">
        <v>152</v>
      </c>
      <c r="B48" s="867" t="s">
        <v>1041</v>
      </c>
      <c r="C48" s="757" t="s">
        <v>1041</v>
      </c>
      <c r="D48" s="1200"/>
      <c r="F48" s="1200"/>
    </row>
    <row customFormat="1" customHeight="1" ht="11.25" r="49" s="280" spans="1:6" x14ac:dyDescent="0.2">
      <c r="A49" s="306" t="s">
        <v>105</v>
      </c>
      <c r="B49" s="867" t="s">
        <v>1041</v>
      </c>
      <c r="C49" s="757" t="s">
        <v>1041</v>
      </c>
      <c r="D49" s="1200"/>
      <c r="F49" s="1200"/>
    </row>
    <row customFormat="1" customHeight="1" ht="11.25" r="50" s="280" spans="1:6" x14ac:dyDescent="0.2">
      <c r="A50" s="789" t="s">
        <v>106</v>
      </c>
      <c r="B50" s="867" t="s">
        <v>1041</v>
      </c>
      <c r="C50" s="757" t="s">
        <v>1041</v>
      </c>
      <c r="D50" s="1200"/>
      <c r="F50" s="1200"/>
    </row>
    <row customFormat="1" customHeight="1" ht="11.25" r="51" s="280" spans="1:6" x14ac:dyDescent="0.2">
      <c r="A51" s="789" t="s">
        <v>153</v>
      </c>
      <c r="B51" s="867" t="s">
        <v>1041</v>
      </c>
      <c r="C51" s="757" t="s">
        <v>1041</v>
      </c>
      <c r="D51" s="1200"/>
      <c r="F51" s="1200"/>
    </row>
    <row customFormat="1" customHeight="1" ht="11.25" r="52" s="280" spans="1:6" x14ac:dyDescent="0.2">
      <c r="A52" s="789" t="s">
        <v>401</v>
      </c>
      <c r="B52" s="867" t="s">
        <v>1041</v>
      </c>
      <c r="C52" s="757" t="s">
        <v>1041</v>
      </c>
      <c r="D52" s="1200"/>
      <c r="F52" s="1200"/>
    </row>
    <row customFormat="1" customHeight="1" ht="11.25" r="53" s="280" spans="1:6" x14ac:dyDescent="0.2">
      <c r="A53" s="789" t="s">
        <v>154</v>
      </c>
      <c r="B53" s="867" t="s">
        <v>1041</v>
      </c>
      <c r="C53" s="757" t="s">
        <v>1041</v>
      </c>
      <c r="D53" s="1200"/>
      <c r="F53" s="1200"/>
    </row>
    <row customFormat="1" customHeight="1" ht="11.25" r="54" s="280" spans="1:6" x14ac:dyDescent="0.2">
      <c r="A54" s="789" t="s">
        <v>528</v>
      </c>
      <c r="B54" s="867" t="s">
        <v>1041</v>
      </c>
      <c r="C54" s="757" t="s">
        <v>1041</v>
      </c>
      <c r="D54" s="1200"/>
      <c r="F54" s="1200"/>
    </row>
    <row customFormat="1" customHeight="1" ht="11.25" r="55" s="280" spans="1:6" x14ac:dyDescent="0.2">
      <c r="A55" s="789" t="s">
        <v>155</v>
      </c>
      <c r="B55" s="867" t="s">
        <v>1041</v>
      </c>
      <c r="C55" s="757" t="s">
        <v>1041</v>
      </c>
      <c r="D55" s="1200"/>
      <c r="F55" s="1200"/>
    </row>
    <row customFormat="1" customHeight="1" ht="11.25" r="56" s="280" spans="1:6" x14ac:dyDescent="0.2">
      <c r="A56" s="789" t="s">
        <v>235</v>
      </c>
      <c r="B56" s="867" t="s">
        <v>1041</v>
      </c>
      <c r="C56" s="757" t="s">
        <v>1041</v>
      </c>
      <c r="D56" s="1200"/>
      <c r="F56" s="1200"/>
    </row>
    <row customFormat="1" customHeight="1" ht="11.25" r="57" s="280" spans="1:6" x14ac:dyDescent="0.2">
      <c r="A57" s="789" t="s">
        <v>236</v>
      </c>
      <c r="B57" s="867" t="s">
        <v>1041</v>
      </c>
      <c r="C57" s="757" t="s">
        <v>1041</v>
      </c>
      <c r="D57" s="1200"/>
      <c r="F57" s="1200"/>
    </row>
    <row customFormat="1" customHeight="1" ht="11.25" r="58" s="280" spans="1:6" x14ac:dyDescent="0.2">
      <c r="A58" s="789" t="s">
        <v>237</v>
      </c>
      <c r="B58" s="867" t="s">
        <v>1041</v>
      </c>
      <c r="C58" s="757" t="s">
        <v>1041</v>
      </c>
      <c r="D58" s="1200"/>
      <c r="F58" s="1200"/>
    </row>
    <row customFormat="1" customHeight="1" ht="11.25" r="59" s="280" spans="1:6" x14ac:dyDescent="0.2">
      <c r="A59" s="789" t="s">
        <v>375</v>
      </c>
      <c r="B59" s="867" t="s">
        <v>1041</v>
      </c>
      <c r="C59" s="757" t="s">
        <v>1041</v>
      </c>
      <c r="D59" s="1200"/>
      <c r="F59" s="1200"/>
    </row>
    <row customFormat="1" customHeight="1" ht="11.25" r="60" s="280" spans="1:6" x14ac:dyDescent="0.2">
      <c r="A60" s="789" t="s">
        <v>376</v>
      </c>
      <c r="B60" s="867" t="s">
        <v>1041</v>
      </c>
      <c r="C60" s="757" t="s">
        <v>1041</v>
      </c>
      <c r="D60" s="1200"/>
      <c r="F60" s="1200"/>
    </row>
    <row customFormat="1" customHeight="1" ht="11.25" r="61" s="280" spans="1:6" x14ac:dyDescent="0.2">
      <c r="A61" s="789" t="s">
        <v>377</v>
      </c>
      <c r="B61" s="867" t="s">
        <v>1041</v>
      </c>
      <c r="C61" s="757" t="s">
        <v>1041</v>
      </c>
      <c r="D61" s="1200"/>
      <c r="E61" s="804"/>
      <c r="F61" s="1200"/>
    </row>
    <row customFormat="1" customHeight="1" ht="11.25" r="62" s="280" spans="1:6" x14ac:dyDescent="0.2">
      <c r="A62" s="789" t="s">
        <v>244</v>
      </c>
      <c r="B62" s="867" t="s">
        <v>1041</v>
      </c>
      <c r="C62" s="757" t="s">
        <v>1041</v>
      </c>
      <c r="D62" s="1200"/>
      <c r="F62" s="1200"/>
    </row>
    <row customFormat="1" customHeight="1" ht="11.25" r="63" s="280" spans="1:6" x14ac:dyDescent="0.2">
      <c r="A63" s="789" t="s">
        <v>245</v>
      </c>
      <c r="B63" s="867" t="s">
        <v>1041</v>
      </c>
      <c r="C63" s="757" t="s">
        <v>1041</v>
      </c>
      <c r="D63" s="1200"/>
      <c r="F63" s="1200"/>
    </row>
    <row customFormat="1" customHeight="1" ht="11.25" r="64" s="280" spans="1:6" x14ac:dyDescent="0.2">
      <c r="A64" s="789" t="s">
        <v>307</v>
      </c>
      <c r="B64" s="867" t="s">
        <v>1041</v>
      </c>
      <c r="C64" s="757" t="s">
        <v>1041</v>
      </c>
      <c r="D64" s="1200"/>
      <c r="F64" s="1200"/>
    </row>
    <row customFormat="1" customHeight="1" ht="11.25" r="65" s="280" spans="1:6" x14ac:dyDescent="0.2">
      <c r="A65" s="789" t="s">
        <v>308</v>
      </c>
      <c r="B65" s="867" t="s">
        <v>1041</v>
      </c>
      <c r="C65" s="757" t="s">
        <v>1041</v>
      </c>
      <c r="D65" s="1200"/>
      <c r="F65" s="1200"/>
    </row>
    <row customFormat="1" customHeight="1" ht="11.25" r="66" s="280" spans="1:6" x14ac:dyDescent="0.2">
      <c r="A66" s="789" t="s">
        <v>238</v>
      </c>
      <c r="B66" s="867" t="s">
        <v>1041</v>
      </c>
      <c r="C66" s="757" t="s">
        <v>1041</v>
      </c>
      <c r="D66" s="1200"/>
      <c r="F66" s="1200"/>
    </row>
    <row customFormat="1" customHeight="1" ht="11.25" r="67" s="280" spans="1:6" x14ac:dyDescent="0.2">
      <c r="A67" s="789" t="s">
        <v>1002</v>
      </c>
      <c r="B67" s="867" t="s">
        <v>1041</v>
      </c>
      <c r="C67" s="757" t="s">
        <v>1041</v>
      </c>
      <c r="D67" s="1200"/>
      <c r="F67" s="1200"/>
    </row>
    <row customFormat="1" customHeight="1" ht="11.25" r="68" s="280" spans="1:6" x14ac:dyDescent="0.2">
      <c r="A68" s="789" t="s">
        <v>107</v>
      </c>
      <c r="B68" s="867" t="s">
        <v>1041</v>
      </c>
      <c r="C68" s="757" t="s">
        <v>1041</v>
      </c>
      <c r="D68" s="1200"/>
      <c r="F68" s="1200"/>
    </row>
    <row customFormat="1" customHeight="1" ht="11.25" r="69" s="280" spans="1:6" x14ac:dyDescent="0.2">
      <c r="A69" s="789" t="s">
        <v>1003</v>
      </c>
      <c r="B69" s="867" t="s">
        <v>1041</v>
      </c>
      <c r="C69" s="757" t="s">
        <v>1041</v>
      </c>
      <c r="D69" s="1200"/>
      <c r="F69" s="1200"/>
    </row>
    <row customFormat="1" customHeight="1" ht="11.25" r="70" s="280" spans="1:6" x14ac:dyDescent="0.2">
      <c r="A70" s="789" t="s">
        <v>309</v>
      </c>
      <c r="B70" s="867" t="s">
        <v>1041</v>
      </c>
      <c r="C70" s="757" t="s">
        <v>1041</v>
      </c>
      <c r="D70" s="1200"/>
      <c r="F70" s="1200"/>
    </row>
    <row customFormat="1" customHeight="1" ht="11.25" r="71" s="280" spans="1:6" x14ac:dyDescent="0.2">
      <c r="A71" s="789" t="s">
        <v>1004</v>
      </c>
      <c r="B71" s="867" t="s">
        <v>1041</v>
      </c>
      <c r="C71" s="757" t="s">
        <v>1041</v>
      </c>
      <c r="D71" s="1200"/>
      <c r="E71" s="804"/>
      <c r="F71" s="1200"/>
    </row>
    <row customFormat="1" customHeight="1" ht="11.25" r="72" s="280" spans="1:6" x14ac:dyDescent="0.2">
      <c r="A72" s="789" t="s">
        <v>1005</v>
      </c>
      <c r="B72" s="867" t="s">
        <v>1041</v>
      </c>
      <c r="C72" s="757" t="s">
        <v>1041</v>
      </c>
      <c r="D72" s="1200"/>
      <c r="F72" s="1200"/>
    </row>
    <row customFormat="1" customHeight="1" ht="11.25" r="73" s="280" spans="1:6" x14ac:dyDescent="0.2">
      <c r="A73" s="789" t="s">
        <v>1007</v>
      </c>
      <c r="B73" s="867" t="s">
        <v>1041</v>
      </c>
      <c r="C73" s="757" t="s">
        <v>1041</v>
      </c>
      <c r="D73" s="1200"/>
      <c r="F73" s="1200"/>
    </row>
    <row customFormat="1" customHeight="1" ht="11.25" r="74" s="280" spans="1:6" x14ac:dyDescent="0.2">
      <c r="A74" s="789" t="s">
        <v>1006</v>
      </c>
      <c r="B74" s="867" t="s">
        <v>1041</v>
      </c>
      <c r="C74" s="757" t="s">
        <v>1041</v>
      </c>
      <c r="D74" s="1200"/>
      <c r="F74" s="1200"/>
    </row>
    <row customFormat="1" customHeight="1" ht="11.25" r="75" s="280" spans="1:6" x14ac:dyDescent="0.2">
      <c r="A75" s="306" t="s">
        <v>108</v>
      </c>
      <c r="B75" s="867" t="s">
        <v>1041</v>
      </c>
      <c r="C75" s="757" t="s">
        <v>1041</v>
      </c>
      <c r="D75" s="1200"/>
      <c r="F75" s="1200"/>
    </row>
    <row customFormat="1" customHeight="1" ht="11.25" r="76" s="280" spans="1:6" x14ac:dyDescent="0.2">
      <c r="A76" s="789" t="s">
        <v>310</v>
      </c>
      <c r="B76" s="867" t="s">
        <v>1041</v>
      </c>
      <c r="C76" s="757" t="s">
        <v>1041</v>
      </c>
      <c r="D76" s="1200"/>
      <c r="F76" s="1200"/>
    </row>
    <row customFormat="1" customHeight="1" ht="11.25" r="77" s="280" spans="1:6" x14ac:dyDescent="0.2">
      <c r="A77" s="306" t="s">
        <v>109</v>
      </c>
      <c r="B77" s="867" t="s">
        <v>1041</v>
      </c>
      <c r="C77" s="757" t="s">
        <v>1041</v>
      </c>
      <c r="D77" s="1200"/>
      <c r="F77" s="1200"/>
    </row>
    <row customFormat="1" customHeight="1" ht="11.25" r="78" s="280" spans="1:6" x14ac:dyDescent="0.2">
      <c r="A78" s="306" t="s">
        <v>110</v>
      </c>
      <c r="B78" s="867" t="s">
        <v>1041</v>
      </c>
      <c r="C78" s="757" t="s">
        <v>1041</v>
      </c>
      <c r="D78" s="1200"/>
      <c r="F78" s="1200"/>
    </row>
    <row customFormat="1" customHeight="1" ht="11.25" r="79" s="280" spans="1:6" x14ac:dyDescent="0.2">
      <c r="A79" s="789" t="s">
        <v>402</v>
      </c>
      <c r="B79" s="867" t="s">
        <v>1041</v>
      </c>
      <c r="C79" s="757" t="s">
        <v>1041</v>
      </c>
      <c r="D79" s="1200"/>
      <c r="F79" s="1200"/>
    </row>
    <row customFormat="1" customHeight="1" ht="11.25" r="80" s="280" spans="1:6" x14ac:dyDescent="0.2">
      <c r="A80" s="789" t="s">
        <v>635</v>
      </c>
      <c r="B80" s="867" t="s">
        <v>1041</v>
      </c>
      <c r="C80" s="757" t="s">
        <v>1041</v>
      </c>
      <c r="D80" s="1200"/>
      <c r="F80" s="1200"/>
    </row>
    <row customFormat="1" customHeight="1" ht="11.25" r="81" s="280" spans="1:6" x14ac:dyDescent="0.2">
      <c r="A81" s="789" t="s">
        <v>111</v>
      </c>
      <c r="B81" s="867" t="s">
        <v>1041</v>
      </c>
      <c r="C81" s="757" t="s">
        <v>1041</v>
      </c>
      <c r="D81" s="1200"/>
      <c r="F81" s="1200"/>
    </row>
    <row customFormat="1" customHeight="1" ht="11.25" r="82" s="280" spans="1:6" x14ac:dyDescent="0.2">
      <c r="A82" s="789" t="s">
        <v>384</v>
      </c>
      <c r="B82" s="867" t="s">
        <v>1041</v>
      </c>
      <c r="C82" s="757" t="s">
        <v>1041</v>
      </c>
      <c r="D82" s="1200"/>
      <c r="F82" s="1200"/>
    </row>
    <row customFormat="1" customHeight="1" ht="11.25" r="83" s="280" spans="1:6" x14ac:dyDescent="0.2">
      <c r="A83" s="789" t="s">
        <v>350</v>
      </c>
      <c r="B83" s="867" t="s">
        <v>1041</v>
      </c>
      <c r="C83" s="757" t="s">
        <v>1041</v>
      </c>
      <c r="D83" s="1200"/>
      <c r="F83" s="1200"/>
    </row>
    <row customFormat="1" customHeight="1" ht="11.25" r="84" s="280" spans="1:6" x14ac:dyDescent="0.2">
      <c r="A84" s="789" t="s">
        <v>36</v>
      </c>
      <c r="B84" s="867" t="s">
        <v>1041</v>
      </c>
      <c r="C84" s="757" t="s">
        <v>1041</v>
      </c>
      <c r="D84" s="1200"/>
      <c r="F84" s="1200"/>
    </row>
    <row customFormat="1" customHeight="1" ht="11.25" r="85" s="280" spans="1:6" x14ac:dyDescent="0.2">
      <c r="A85" s="789" t="s">
        <v>351</v>
      </c>
      <c r="B85" s="867" t="s">
        <v>1041</v>
      </c>
      <c r="C85" s="757" t="s">
        <v>1041</v>
      </c>
      <c r="D85" s="1200"/>
      <c r="F85" s="1200"/>
    </row>
    <row customFormat="1" customHeight="1" ht="11.25" r="86" s="280" spans="1:6" x14ac:dyDescent="0.2">
      <c r="A86" s="789" t="s">
        <v>352</v>
      </c>
      <c r="B86" s="867" t="s">
        <v>1041</v>
      </c>
      <c r="C86" s="757" t="s">
        <v>1041</v>
      </c>
      <c r="D86" s="1200"/>
      <c r="F86" s="1200"/>
    </row>
    <row customFormat="1" customHeight="1" ht="11.25" r="87" s="280" spans="1:6" x14ac:dyDescent="0.2">
      <c r="A87" s="789" t="s">
        <v>353</v>
      </c>
      <c r="B87" s="867" t="s">
        <v>1041</v>
      </c>
      <c r="C87" s="757" t="s">
        <v>1041</v>
      </c>
      <c r="D87" s="1200"/>
      <c r="F87" s="1200"/>
    </row>
    <row customFormat="1" customHeight="1" ht="11.25" r="88" s="280" spans="1:6" x14ac:dyDescent="0.2">
      <c r="A88" s="789" t="s">
        <v>112</v>
      </c>
      <c r="B88" s="867" t="s">
        <v>1041</v>
      </c>
      <c r="C88" s="757" t="s">
        <v>1041</v>
      </c>
      <c r="D88" s="1200"/>
      <c r="F88" s="1200"/>
    </row>
    <row customFormat="1" customHeight="1" ht="11.25" r="89" s="280" spans="1:6" x14ac:dyDescent="0.2">
      <c r="A89" s="789" t="s">
        <v>354</v>
      </c>
      <c r="B89" s="867" t="s">
        <v>1041</v>
      </c>
      <c r="C89" s="757" t="s">
        <v>1041</v>
      </c>
      <c r="D89" s="1200"/>
      <c r="F89" s="1200"/>
    </row>
    <row customFormat="1" customHeight="1" ht="11.25" r="90" s="280" spans="1:6" x14ac:dyDescent="0.2">
      <c r="A90" s="789" t="s">
        <v>355</v>
      </c>
      <c r="B90" s="867" t="s">
        <v>1041</v>
      </c>
      <c r="C90" s="757" t="s">
        <v>1041</v>
      </c>
      <c r="D90" s="1200"/>
      <c r="F90" s="1200"/>
    </row>
    <row customFormat="1" customHeight="1" ht="11.25" r="91" s="280" spans="1:6" x14ac:dyDescent="0.2">
      <c r="A91" s="789" t="s">
        <v>385</v>
      </c>
      <c r="B91" s="867" t="s">
        <v>1041</v>
      </c>
      <c r="C91" s="757" t="s">
        <v>1041</v>
      </c>
      <c r="D91" s="1200"/>
      <c r="F91" s="1200"/>
    </row>
    <row customFormat="1" customHeight="1" ht="11.25" r="92" s="280" spans="1:6" x14ac:dyDescent="0.2">
      <c r="A92" s="789" t="s">
        <v>356</v>
      </c>
      <c r="B92" s="867" t="s">
        <v>1041</v>
      </c>
      <c r="C92" s="757" t="s">
        <v>1041</v>
      </c>
      <c r="D92" s="1200"/>
      <c r="F92" s="1200"/>
    </row>
    <row customFormat="1" customHeight="1" ht="11.25" r="93" s="280" spans="1:6" x14ac:dyDescent="0.2">
      <c r="A93" s="789" t="s">
        <v>378</v>
      </c>
      <c r="B93" s="867" t="s">
        <v>1041</v>
      </c>
      <c r="C93" s="757" t="s">
        <v>1041</v>
      </c>
      <c r="D93" s="1200"/>
      <c r="F93" s="1200"/>
    </row>
    <row customFormat="1" customHeight="1" ht="11.25" r="94" s="280" spans="1:6" x14ac:dyDescent="0.2">
      <c r="A94" s="789" t="s">
        <v>357</v>
      </c>
      <c r="B94" s="867" t="s">
        <v>1041</v>
      </c>
      <c r="C94" s="757" t="s">
        <v>1041</v>
      </c>
      <c r="D94" s="1200"/>
      <c r="F94" s="1200"/>
    </row>
    <row customFormat="1" customHeight="1" ht="11.25" r="95" s="280" spans="1:6" x14ac:dyDescent="0.2">
      <c r="A95" s="789" t="s">
        <v>113</v>
      </c>
      <c r="B95" s="867" t="s">
        <v>1041</v>
      </c>
      <c r="C95" s="757" t="s">
        <v>1041</v>
      </c>
      <c r="D95" s="1200"/>
      <c r="F95" s="1200"/>
    </row>
    <row customFormat="1" customHeight="1" ht="11.25" r="96" s="280" spans="1:6" x14ac:dyDescent="0.2">
      <c r="A96" s="789" t="s">
        <v>358</v>
      </c>
      <c r="B96" s="867" t="s">
        <v>1041</v>
      </c>
      <c r="C96" s="757" t="s">
        <v>1041</v>
      </c>
      <c r="D96" s="1200"/>
      <c r="F96" s="1200"/>
    </row>
    <row customFormat="1" customHeight="1" ht="11.25" r="97" s="280" spans="1:6" x14ac:dyDescent="0.2">
      <c r="A97" s="789" t="s">
        <v>114</v>
      </c>
      <c r="B97" s="867" t="s">
        <v>1041</v>
      </c>
      <c r="C97" s="757" t="s">
        <v>1041</v>
      </c>
      <c r="D97" s="1200"/>
      <c r="F97" s="1200"/>
    </row>
    <row customFormat="1" customHeight="1" ht="11.25" r="98" s="280" spans="1:6" x14ac:dyDescent="0.2">
      <c r="A98" s="789" t="s">
        <v>359</v>
      </c>
      <c r="B98" s="867" t="s">
        <v>1041</v>
      </c>
      <c r="C98" s="757" t="s">
        <v>1041</v>
      </c>
      <c r="D98" s="1200"/>
      <c r="F98" s="1200"/>
    </row>
    <row customFormat="1" customHeight="1" ht="11.25" r="99" s="280" spans="1:6" x14ac:dyDescent="0.2">
      <c r="A99" s="789" t="s">
        <v>360</v>
      </c>
      <c r="B99" s="867" t="s">
        <v>1041</v>
      </c>
      <c r="C99" s="757" t="s">
        <v>1041</v>
      </c>
      <c r="D99" s="1200"/>
      <c r="F99" s="1200"/>
    </row>
    <row customFormat="1" customHeight="1" ht="11.25" r="100" s="280" spans="1:6" x14ac:dyDescent="0.2">
      <c r="A100" s="789" t="s">
        <v>361</v>
      </c>
      <c r="B100" s="867" t="s">
        <v>1041</v>
      </c>
      <c r="C100" s="757" t="s">
        <v>1041</v>
      </c>
      <c r="D100" s="1200"/>
      <c r="F100" s="1200"/>
    </row>
    <row customFormat="1" customHeight="1" ht="11.25" r="101" s="280" spans="1:6" x14ac:dyDescent="0.2">
      <c r="A101" s="789" t="s">
        <v>363</v>
      </c>
      <c r="B101" s="867" t="s">
        <v>1041</v>
      </c>
      <c r="C101" s="757" t="s">
        <v>1041</v>
      </c>
      <c r="D101" s="1200"/>
      <c r="F101" s="1200"/>
    </row>
    <row customFormat="1" customHeight="1" ht="11.25" r="102" s="280" spans="1:6" x14ac:dyDescent="0.2">
      <c r="A102" s="789" t="s">
        <v>364</v>
      </c>
      <c r="B102" s="867" t="s">
        <v>1041</v>
      </c>
      <c r="C102" s="757" t="s">
        <v>1041</v>
      </c>
      <c r="D102" s="1200"/>
      <c r="F102" s="1200"/>
    </row>
    <row customFormat="1" customHeight="1" ht="11.25" r="103" s="280" spans="1:6" x14ac:dyDescent="0.2">
      <c r="A103" s="789" t="s">
        <v>365</v>
      </c>
      <c r="B103" s="867" t="s">
        <v>1041</v>
      </c>
      <c r="C103" s="757" t="s">
        <v>1041</v>
      </c>
      <c r="D103" s="1200"/>
      <c r="F103" s="1200"/>
    </row>
    <row customFormat="1" customHeight="1" ht="11.25" r="104" s="280" spans="1:6" x14ac:dyDescent="0.2">
      <c r="A104" s="789" t="s">
        <v>366</v>
      </c>
      <c r="B104" s="867" t="s">
        <v>1041</v>
      </c>
      <c r="C104" s="757" t="s">
        <v>1041</v>
      </c>
      <c r="D104" s="1200"/>
      <c r="F104" s="1200"/>
    </row>
    <row customFormat="1" customHeight="1" ht="11.25" r="105" s="280" spans="1:6" x14ac:dyDescent="0.2">
      <c r="A105" s="789" t="s">
        <v>362</v>
      </c>
      <c r="B105" s="867" t="s">
        <v>1041</v>
      </c>
      <c r="C105" s="757" t="s">
        <v>1041</v>
      </c>
      <c r="D105" s="1200"/>
      <c r="F105" s="1200"/>
    </row>
    <row customFormat="1" customHeight="1" ht="11.25" r="106" s="280" spans="1:6" x14ac:dyDescent="0.2">
      <c r="A106" s="279" t="s">
        <v>631</v>
      </c>
      <c r="B106" s="787" t="s">
        <v>1041</v>
      </c>
      <c r="C106" s="757" t="s">
        <v>1041</v>
      </c>
      <c r="D106" s="1200"/>
      <c r="F106" s="1200"/>
    </row>
    <row customFormat="1" customHeight="1" ht="11.25" r="107" s="280" spans="1:6" x14ac:dyDescent="0.2">
      <c r="A107" s="279" t="s">
        <v>632</v>
      </c>
      <c r="B107" s="787" t="s">
        <v>1041</v>
      </c>
      <c r="C107" s="757" t="s">
        <v>1041</v>
      </c>
      <c r="D107" s="1200"/>
      <c r="F107" s="1200"/>
    </row>
    <row customFormat="1" customHeight="1" ht="11.25" r="108" s="280" spans="1:6" x14ac:dyDescent="0.2">
      <c r="A108" s="789" t="s">
        <v>506</v>
      </c>
      <c r="B108" s="867" t="s">
        <v>1041</v>
      </c>
      <c r="C108" s="757" t="s">
        <v>1041</v>
      </c>
      <c r="D108" s="1200"/>
      <c r="F108" s="1200"/>
    </row>
    <row customFormat="1" customHeight="1" ht="11.25" r="109" s="280" spans="1:6" x14ac:dyDescent="0.2">
      <c r="A109" s="789" t="s">
        <v>507</v>
      </c>
      <c r="B109" s="867" t="s">
        <v>1041</v>
      </c>
      <c r="C109" s="757" t="s">
        <v>1041</v>
      </c>
      <c r="D109" s="1200"/>
      <c r="F109" s="1200"/>
    </row>
    <row customFormat="1" customHeight="1" ht="11.25" r="110" s="280" spans="1:6" x14ac:dyDescent="0.2">
      <c r="A110" s="789" t="s">
        <v>866</v>
      </c>
      <c r="B110" s="867" t="s">
        <v>1041</v>
      </c>
      <c r="C110" s="757" t="s">
        <v>1041</v>
      </c>
      <c r="D110" s="1200"/>
      <c r="F110" s="1200"/>
    </row>
    <row customFormat="1" customHeight="1" ht="11.25" r="111" s="280" spans="1:6" x14ac:dyDescent="0.2">
      <c r="A111" s="306" t="s">
        <v>115</v>
      </c>
      <c r="B111" s="867" t="s">
        <v>1041</v>
      </c>
      <c r="C111" s="757" t="s">
        <v>1041</v>
      </c>
      <c r="D111" s="1200"/>
      <c r="F111" s="1200"/>
    </row>
    <row customFormat="1" customHeight="1" ht="11.25" r="112" s="280" spans="1:6" x14ac:dyDescent="0.2">
      <c r="A112" s="306" t="s">
        <v>116</v>
      </c>
      <c r="B112" s="867" t="s">
        <v>1041</v>
      </c>
      <c r="C112" s="757" t="s">
        <v>1041</v>
      </c>
      <c r="D112" s="1200"/>
      <c r="F112" s="1200"/>
    </row>
    <row customFormat="1" customHeight="1" ht="11.25" r="113" s="280" spans="1:6" x14ac:dyDescent="0.2">
      <c r="A113" s="306" t="s">
        <v>117</v>
      </c>
      <c r="B113" s="867" t="s">
        <v>1041</v>
      </c>
      <c r="C113" s="757" t="s">
        <v>1041</v>
      </c>
      <c r="D113" s="1200"/>
      <c r="F113" s="1200"/>
    </row>
    <row customFormat="1" customHeight="1" ht="11.25" r="114" s="280" spans="1:6" x14ac:dyDescent="0.2">
      <c r="A114" s="306" t="s">
        <v>118</v>
      </c>
      <c r="B114" s="867" t="s">
        <v>1041</v>
      </c>
      <c r="C114" s="757" t="s">
        <v>1041</v>
      </c>
      <c r="D114" s="1200"/>
      <c r="F114" s="1200"/>
    </row>
    <row customFormat="1" customHeight="1" ht="11.25" r="115" s="280" spans="1:6" x14ac:dyDescent="0.2">
      <c r="A115" s="306" t="s">
        <v>119</v>
      </c>
      <c r="B115" s="867" t="s">
        <v>1041</v>
      </c>
      <c r="C115" s="757" t="s">
        <v>1041</v>
      </c>
      <c r="D115" s="1200"/>
      <c r="F115" s="1200"/>
    </row>
    <row customFormat="1" customHeight="1" ht="11.25" r="116" s="280" spans="1:6" x14ac:dyDescent="0.2">
      <c r="A116" s="789" t="s">
        <v>508</v>
      </c>
      <c r="B116" s="867" t="s">
        <v>1041</v>
      </c>
      <c r="C116" s="757" t="s">
        <v>1041</v>
      </c>
      <c r="D116" s="1200"/>
      <c r="F116" s="1200"/>
    </row>
    <row customFormat="1" customHeight="1" ht="11.25" r="117" s="280" spans="1:6" x14ac:dyDescent="0.2">
      <c r="A117" s="306" t="s">
        <v>120</v>
      </c>
      <c r="B117" s="867" t="s">
        <v>1041</v>
      </c>
      <c r="C117" s="757" t="s">
        <v>1041</v>
      </c>
      <c r="D117" s="1200"/>
      <c r="F117" s="1200"/>
    </row>
    <row customFormat="1" customHeight="1" ht="11.25" r="118" s="280" spans="1:6" x14ac:dyDescent="0.2">
      <c r="A118" s="789" t="s">
        <v>241</v>
      </c>
      <c r="B118" s="867" t="s">
        <v>1041</v>
      </c>
      <c r="C118" s="757" t="s">
        <v>1041</v>
      </c>
      <c r="D118" s="1200"/>
      <c r="F118" s="1200"/>
    </row>
    <row customFormat="1" customHeight="1" ht="11.25" r="119" s="280" spans="1:6" x14ac:dyDescent="0.2">
      <c r="A119" s="789" t="s">
        <v>509</v>
      </c>
      <c r="B119" s="867" t="s">
        <v>1041</v>
      </c>
      <c r="C119" s="757" t="s">
        <v>1041</v>
      </c>
      <c r="D119" s="1200"/>
      <c r="F119" s="1200"/>
    </row>
    <row customFormat="1" customHeight="1" ht="11.25" r="120" s="280" spans="1:6" x14ac:dyDescent="0.2">
      <c r="A120" s="789" t="s">
        <v>510</v>
      </c>
      <c r="B120" s="867" t="s">
        <v>1041</v>
      </c>
      <c r="C120" s="757" t="s">
        <v>1041</v>
      </c>
      <c r="D120" s="1200"/>
      <c r="F120" s="1200"/>
    </row>
    <row customFormat="1" customHeight="1" ht="11.25" r="121" s="280" spans="1:6" x14ac:dyDescent="0.2">
      <c r="A121" s="789" t="s">
        <v>379</v>
      </c>
      <c r="B121" s="867" t="s">
        <v>1041</v>
      </c>
      <c r="C121" s="757" t="s">
        <v>1041</v>
      </c>
      <c r="D121" s="1200"/>
      <c r="F121" s="1200"/>
    </row>
    <row customFormat="1" customHeight="1" ht="11.25" r="122" s="280" spans="1:6" x14ac:dyDescent="0.2">
      <c r="A122" s="789" t="s">
        <v>121</v>
      </c>
      <c r="B122" s="867" t="s">
        <v>1041</v>
      </c>
      <c r="C122" s="757" t="s">
        <v>1041</v>
      </c>
      <c r="D122" s="1200"/>
      <c r="F122" s="1200"/>
    </row>
    <row customFormat="1" customHeight="1" ht="11.25" r="123" s="280" spans="1:6" x14ac:dyDescent="0.2">
      <c r="A123" s="789" t="s">
        <v>511</v>
      </c>
      <c r="B123" s="867" t="s">
        <v>1041</v>
      </c>
      <c r="C123" s="757" t="s">
        <v>1041</v>
      </c>
      <c r="D123" s="1200"/>
      <c r="F123" s="1200"/>
    </row>
    <row customFormat="1" customHeight="1" ht="11.25" r="124" s="280" spans="1:6" x14ac:dyDescent="0.2">
      <c r="A124" s="789" t="s">
        <v>512</v>
      </c>
      <c r="B124" s="867" t="s">
        <v>1041</v>
      </c>
      <c r="C124" s="757" t="s">
        <v>1041</v>
      </c>
      <c r="D124" s="1200"/>
      <c r="F124" s="1200"/>
    </row>
    <row customFormat="1" customHeight="1" ht="11.25" r="125" s="280" spans="1:6" x14ac:dyDescent="0.2">
      <c r="A125" s="789" t="s">
        <v>867</v>
      </c>
      <c r="B125" s="867" t="s">
        <v>1041</v>
      </c>
      <c r="C125" s="757" t="s">
        <v>1041</v>
      </c>
      <c r="D125" s="1200"/>
      <c r="F125" s="1200"/>
    </row>
    <row customFormat="1" customHeight="1" ht="11.25" r="126" s="280" spans="1:6" x14ac:dyDescent="0.2">
      <c r="A126" s="789" t="s">
        <v>122</v>
      </c>
      <c r="B126" s="867" t="s">
        <v>1041</v>
      </c>
      <c r="C126" s="757" t="s">
        <v>1041</v>
      </c>
      <c r="D126" s="1200"/>
      <c r="F126" s="1200"/>
    </row>
    <row customFormat="1" customHeight="1" ht="11.25" r="127" s="280" spans="1:6" x14ac:dyDescent="0.2">
      <c r="A127" s="789" t="s">
        <v>513</v>
      </c>
      <c r="B127" s="867" t="s">
        <v>1041</v>
      </c>
      <c r="C127" s="757" t="s">
        <v>1041</v>
      </c>
      <c r="D127" s="1200"/>
      <c r="F127" s="1200"/>
    </row>
    <row customFormat="1" customHeight="1" ht="11.25" r="128" s="280" spans="1:6" x14ac:dyDescent="0.2">
      <c r="A128" s="789" t="s">
        <v>123</v>
      </c>
      <c r="B128" s="867" t="s">
        <v>1041</v>
      </c>
      <c r="C128" s="757" t="s">
        <v>1041</v>
      </c>
      <c r="D128" s="1200"/>
      <c r="F128" s="1200"/>
    </row>
    <row customFormat="1" customHeight="1" ht="11.25" r="129" s="280" spans="1:6" x14ac:dyDescent="0.2">
      <c r="A129" s="789" t="s">
        <v>27</v>
      </c>
      <c r="B129" s="867" t="s">
        <v>1041</v>
      </c>
      <c r="C129" s="757" t="s">
        <v>1041</v>
      </c>
      <c r="D129" s="1200"/>
      <c r="F129" s="1200"/>
    </row>
    <row customFormat="1" customHeight="1" ht="11.25" r="130" s="280" spans="1:6" x14ac:dyDescent="0.2">
      <c r="A130" s="789" t="s">
        <v>514</v>
      </c>
      <c r="B130" s="867" t="s">
        <v>1041</v>
      </c>
      <c r="C130" s="757" t="s">
        <v>1041</v>
      </c>
      <c r="D130" s="1200"/>
      <c r="F130" s="1200"/>
    </row>
    <row customFormat="1" customHeight="1" ht="11.25" r="131" s="280" spans="1:6" x14ac:dyDescent="0.2">
      <c r="A131" s="789" t="s">
        <v>515</v>
      </c>
      <c r="B131" s="867" t="s">
        <v>1041</v>
      </c>
      <c r="C131" s="757" t="s">
        <v>1041</v>
      </c>
      <c r="D131" s="1200"/>
      <c r="F131" s="1200"/>
    </row>
    <row customFormat="1" customHeight="1" ht="11.25" r="132" s="280" spans="1:6" x14ac:dyDescent="0.2">
      <c r="A132" s="789" t="s">
        <v>516</v>
      </c>
      <c r="B132" s="867" t="s">
        <v>1041</v>
      </c>
      <c r="C132" s="757" t="s">
        <v>1041</v>
      </c>
      <c r="D132" s="1200"/>
      <c r="F132" s="1200"/>
    </row>
    <row customFormat="1" customHeight="1" ht="11.25" r="133" s="280" spans="1:6" x14ac:dyDescent="0.2">
      <c r="A133" s="789" t="s">
        <v>124</v>
      </c>
      <c r="B133" s="867" t="s">
        <v>1041</v>
      </c>
      <c r="C133" s="757" t="s">
        <v>1041</v>
      </c>
      <c r="D133" s="1200"/>
      <c r="F133" s="1200"/>
    </row>
    <row customFormat="1" customHeight="1" ht="11.25" r="134" s="280" spans="1:6" x14ac:dyDescent="0.2">
      <c r="A134" s="306" t="s">
        <v>125</v>
      </c>
      <c r="B134" s="867" t="s">
        <v>1041</v>
      </c>
      <c r="C134" s="757" t="s">
        <v>1041</v>
      </c>
      <c r="D134" s="1200"/>
      <c r="F134" s="1200"/>
    </row>
    <row customFormat="1" customHeight="1" ht="11.25" r="135" s="280" spans="1:6" x14ac:dyDescent="0.2">
      <c r="A135" s="789" t="s">
        <v>517</v>
      </c>
      <c r="B135" s="867" t="s">
        <v>1041</v>
      </c>
      <c r="C135" s="757" t="s">
        <v>1041</v>
      </c>
      <c r="D135" s="1200"/>
      <c r="F135" s="1200"/>
    </row>
    <row customFormat="1" customHeight="1" ht="11.25" r="136" s="280" spans="1:6" x14ac:dyDescent="0.2">
      <c r="A136" s="789" t="s">
        <v>380</v>
      </c>
      <c r="B136" s="867" t="s">
        <v>1041</v>
      </c>
      <c r="C136" s="757" t="s">
        <v>1041</v>
      </c>
      <c r="D136" s="1200"/>
      <c r="F136" s="1200"/>
    </row>
    <row customFormat="1" customHeight="1" ht="11.25" r="137" s="280" spans="1:6" x14ac:dyDescent="0.2">
      <c r="A137" s="789" t="s">
        <v>28</v>
      </c>
      <c r="B137" s="867" t="s">
        <v>1041</v>
      </c>
      <c r="C137" s="757" t="s">
        <v>1041</v>
      </c>
      <c r="D137" s="1200"/>
      <c r="F137" s="1200"/>
    </row>
    <row customFormat="1" customHeight="1" ht="11.25" r="138" s="280" spans="1:6" x14ac:dyDescent="0.2">
      <c r="A138" s="789" t="s">
        <v>66</v>
      </c>
      <c r="B138" s="867" t="s">
        <v>1041</v>
      </c>
      <c r="C138" s="757" t="s">
        <v>1041</v>
      </c>
      <c r="D138" s="1200"/>
      <c r="F138" s="1200"/>
    </row>
    <row customFormat="1" customHeight="1" ht="11.25" r="139" s="280" spans="1:6" x14ac:dyDescent="0.2">
      <c r="A139" s="789" t="s">
        <v>65</v>
      </c>
      <c r="B139" s="867" t="s">
        <v>1041</v>
      </c>
      <c r="C139" s="757" t="s">
        <v>1041</v>
      </c>
      <c r="D139" s="1200"/>
      <c r="F139" s="1200"/>
    </row>
    <row customFormat="1" customHeight="1" ht="11.25" r="140" s="280" spans="1:6" x14ac:dyDescent="0.2">
      <c r="A140" s="789" t="s">
        <v>825</v>
      </c>
      <c r="B140" s="867" t="s">
        <v>1041</v>
      </c>
      <c r="C140" s="757" t="s">
        <v>1041</v>
      </c>
      <c r="D140" s="1200"/>
      <c r="F140" s="1200"/>
    </row>
    <row customFormat="1" customHeight="1" ht="11.25" r="141" s="280" spans="1:6" x14ac:dyDescent="0.2">
      <c r="A141" s="789" t="s">
        <v>868</v>
      </c>
      <c r="B141" s="867" t="s">
        <v>1041</v>
      </c>
      <c r="C141" s="757" t="s">
        <v>1041</v>
      </c>
      <c r="D141" s="1200"/>
      <c r="F141" s="1200"/>
    </row>
    <row customFormat="1" customHeight="1" ht="11.25" r="142" s="280" spans="1:6" x14ac:dyDescent="0.2">
      <c r="A142" s="789" t="s">
        <v>869</v>
      </c>
      <c r="B142" s="867" t="s">
        <v>1041</v>
      </c>
      <c r="C142" s="757" t="s">
        <v>1041</v>
      </c>
      <c r="D142" s="1200"/>
      <c r="F142" s="1200"/>
    </row>
    <row customFormat="1" customHeight="1" ht="11.25" r="143" s="280" spans="1:6" x14ac:dyDescent="0.2">
      <c r="A143" s="789" t="s">
        <v>518</v>
      </c>
      <c r="B143" s="867" t="s">
        <v>1041</v>
      </c>
      <c r="C143" s="757" t="s">
        <v>1041</v>
      </c>
      <c r="D143" s="1200"/>
      <c r="F143" s="1200"/>
    </row>
    <row customFormat="1" customHeight="1" ht="11.25" r="144" s="280" spans="1:6" x14ac:dyDescent="0.2">
      <c r="A144" s="789" t="s">
        <v>519</v>
      </c>
      <c r="B144" s="867" t="s">
        <v>1041</v>
      </c>
      <c r="C144" s="757" t="s">
        <v>1041</v>
      </c>
      <c r="D144" s="1200"/>
      <c r="F144" s="1200"/>
    </row>
    <row customFormat="1" customHeight="1" ht="11.25" r="145" s="280" spans="1:6" x14ac:dyDescent="0.2">
      <c r="A145" s="789" t="s">
        <v>520</v>
      </c>
      <c r="B145" s="867" t="s">
        <v>1041</v>
      </c>
      <c r="C145" s="757" t="s">
        <v>1041</v>
      </c>
      <c r="D145" s="1200"/>
      <c r="F145" s="1200"/>
    </row>
    <row customFormat="1" customHeight="1" ht="11.25" r="146" s="280" spans="1:6" x14ac:dyDescent="0.2">
      <c r="A146" s="789" t="s">
        <v>521</v>
      </c>
      <c r="B146" s="867" t="s">
        <v>1041</v>
      </c>
      <c r="C146" s="757" t="s">
        <v>1041</v>
      </c>
      <c r="D146" s="1200"/>
      <c r="F146" s="1200"/>
    </row>
    <row customFormat="1" customHeight="1" ht="11.25" r="147" s="280" spans="1:6" x14ac:dyDescent="0.2">
      <c r="A147" s="306" t="s">
        <v>126</v>
      </c>
      <c r="B147" s="867" t="s">
        <v>1041</v>
      </c>
      <c r="C147" s="757" t="s">
        <v>1041</v>
      </c>
      <c r="D147" s="1200"/>
      <c r="F147" s="1200"/>
    </row>
    <row customFormat="1" customHeight="1" ht="11.25" r="148" s="280" spans="1:6" x14ac:dyDescent="0.2">
      <c r="A148" s="789" t="s">
        <v>127</v>
      </c>
      <c r="B148" s="867" t="s">
        <v>1041</v>
      </c>
      <c r="C148" s="757" t="s">
        <v>1041</v>
      </c>
      <c r="D148" s="1200"/>
      <c r="F148" s="1200"/>
    </row>
    <row customFormat="1" customHeight="1" ht="11.25" r="149" s="280" spans="1:6" x14ac:dyDescent="0.2">
      <c r="A149" s="789" t="s">
        <v>128</v>
      </c>
      <c r="B149" s="867" t="s">
        <v>1041</v>
      </c>
      <c r="C149" s="757" t="s">
        <v>1041</v>
      </c>
      <c r="D149" s="1200"/>
      <c r="F149" s="1200"/>
    </row>
    <row customFormat="1" customHeight="1" ht="11.25" r="150" s="280" spans="1:6" x14ac:dyDescent="0.2">
      <c r="A150" s="789" t="s">
        <v>129</v>
      </c>
      <c r="B150" s="867" t="s">
        <v>1041</v>
      </c>
      <c r="C150" s="757" t="s">
        <v>1041</v>
      </c>
      <c r="D150" s="1200"/>
      <c r="F150" s="1200"/>
    </row>
    <row customFormat="1" customHeight="1" ht="11.25" r="151" s="280" spans="1:6" x14ac:dyDescent="0.2">
      <c r="A151" s="789" t="s">
        <v>643</v>
      </c>
      <c r="B151" s="867" t="s">
        <v>1041</v>
      </c>
      <c r="C151" s="757" t="s">
        <v>1041</v>
      </c>
      <c r="D151" s="1200"/>
      <c r="F151" s="1200"/>
    </row>
    <row customFormat="1" customHeight="1" ht="11.25" r="152" s="280" spans="1:6" x14ac:dyDescent="0.2">
      <c r="A152" s="306" t="s">
        <v>999</v>
      </c>
      <c r="B152" s="867" t="s">
        <v>1041</v>
      </c>
      <c r="C152" s="757" t="s">
        <v>1041</v>
      </c>
      <c r="D152" s="1200"/>
      <c r="F152" s="1200"/>
    </row>
    <row customFormat="1" customHeight="1" ht="11.25" r="153" s="280" spans="1:6" x14ac:dyDescent="0.2">
      <c r="A153" s="306" t="s">
        <v>644</v>
      </c>
      <c r="B153" s="867" t="s">
        <v>1041</v>
      </c>
      <c r="C153" s="757" t="s">
        <v>1041</v>
      </c>
      <c r="D153" s="1200"/>
      <c r="F153" s="1200"/>
    </row>
    <row customFormat="1" customHeight="1" ht="11.25" r="154" s="280" spans="1:6" x14ac:dyDescent="0.2">
      <c r="A154" s="306" t="s">
        <v>646</v>
      </c>
      <c r="B154" s="867" t="s">
        <v>1041</v>
      </c>
      <c r="C154" s="757" t="s">
        <v>1041</v>
      </c>
      <c r="D154" s="1200"/>
      <c r="F154" s="1200"/>
    </row>
    <row customFormat="1" customHeight="1" ht="11.25" r="155" s="280" spans="1:6" x14ac:dyDescent="0.2">
      <c r="A155" s="789" t="s">
        <v>522</v>
      </c>
      <c r="B155" s="867" t="s">
        <v>1041</v>
      </c>
      <c r="C155" s="757" t="s">
        <v>1041</v>
      </c>
      <c r="D155" s="1200"/>
      <c r="F155" s="1200"/>
    </row>
    <row customFormat="1" customHeight="1" ht="11.25" r="156" s="280" spans="1:6" x14ac:dyDescent="0.2">
      <c r="A156" s="789" t="s">
        <v>523</v>
      </c>
      <c r="B156" s="867" t="s">
        <v>1041</v>
      </c>
      <c r="C156" s="757" t="s">
        <v>1041</v>
      </c>
      <c r="D156" s="1200"/>
      <c r="F156" s="1200"/>
    </row>
    <row customFormat="1" customHeight="1" ht="11.25" r="157" s="280" spans="1:6" x14ac:dyDescent="0.2">
      <c r="A157" s="789" t="s">
        <v>524</v>
      </c>
      <c r="B157" s="867" t="s">
        <v>1041</v>
      </c>
      <c r="C157" s="757" t="s">
        <v>1041</v>
      </c>
      <c r="D157" s="1200"/>
      <c r="F157" s="1200"/>
    </row>
    <row customFormat="1" customHeight="1" ht="11.25" r="158" s="280" spans="1:6" x14ac:dyDescent="0.2">
      <c r="A158" s="789" t="s">
        <v>525</v>
      </c>
      <c r="B158" s="867" t="s">
        <v>1041</v>
      </c>
      <c r="C158" s="757" t="s">
        <v>1041</v>
      </c>
      <c r="D158" s="1200"/>
      <c r="F158" s="1200"/>
    </row>
    <row customFormat="1" customHeight="1" ht="22.5" r="159" s="280" spans="1:6" x14ac:dyDescent="0.2">
      <c r="A159" s="759" t="s">
        <v>656</v>
      </c>
      <c r="B159" s="788" t="s">
        <v>381</v>
      </c>
      <c r="C159" s="757" t="s">
        <v>381</v>
      </c>
      <c r="D159" s="1200"/>
      <c r="F159" s="1200"/>
    </row>
    <row customFormat="1" customHeight="1" ht="11.25" r="160" s="280" spans="1:6" thickBot="1" x14ac:dyDescent="0.25">
      <c r="A160" s="319" t="s">
        <v>657</v>
      </c>
      <c r="B160" s="795" t="s">
        <v>381</v>
      </c>
      <c r="C160" s="762" t="s">
        <v>381</v>
      </c>
      <c r="D160" s="1200"/>
      <c r="F160" s="1200"/>
    </row>
    <row customFormat="1" customHeight="1" ht="11.25" r="161" s="280" spans="1:6" thickTop="1" x14ac:dyDescent="0.2">
      <c r="A161" s="66"/>
      <c r="B161" s="277"/>
      <c r="C161" s="766"/>
      <c r="D161" s="1200"/>
      <c r="F161" s="1200"/>
    </row>
    <row customFormat="1" customHeight="1" ht="25.5" r="162" s="280" spans="1:6" thickBot="1" x14ac:dyDescent="0.3">
      <c r="A162" s="1635" t="s">
        <v>1123</v>
      </c>
      <c r="B162" s="1622"/>
      <c r="C162" s="1623"/>
      <c r="D162" s="1200"/>
      <c r="F162" s="1200"/>
    </row>
    <row ht="13.8" r="163" spans="1:6" thickTop="1" x14ac:dyDescent="0.25">
      <c r="A163" s="301"/>
    </row>
  </sheetData>
  <sheetProtection algorithmName="SHA-512" hashValue="9/B8X/GpvpTS4ToQ0jAM4OgOse6o6PUkowjnjfhn3zMdVQO8nxVxy7axXi+YiOWY7r9S4Lp4DW+sAbqj4vDYaQ==" objects="1" saltValue="xG4cg1T90MOMIs1gXDlQXw==" scenarios="1" sheet="1" spinCount="100000"/>
  <mergeCells count="1">
    <mergeCell ref="A162:C162"/>
  </mergeCells>
  <phoneticPr fontId="17" type="noConversion"/>
  <printOptions horizontalCentered="1"/>
  <pageMargins bottom="1" footer="0.5" header="0.5" left="0.75" right="0.75" top="0.53"/>
  <pageSetup fitToHeight="4" horizontalDpi="4294967293" orientation="portrait" r:id="rId1"/>
  <headerFooter alignWithMargins="0">
    <oddFooter><![CDATA[&LHawai'i DOH
Summer 2016&CPage &P of &N&R&A]]></oddFooter>
  </headerFooter>
  <rowBreaks count="1" manualBreakCount="1">
    <brk id="155" man="1" max="16383"/>
  </rowBreaks>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U55"/>
  <sheetViews>
    <sheetView showGridLines="0" showRowColHeaders="0" workbookViewId="0">
      <selection activeCell="O7" sqref="O7"/>
    </sheetView>
  </sheetViews>
  <sheetFormatPr defaultColWidth="9.109375" defaultRowHeight="13.2" x14ac:dyDescent="0.25"/>
  <cols>
    <col min="1" max="1" customWidth="true" style="149" width="2.109375" collapsed="false"/>
    <col min="2" max="2" customWidth="true" style="149" width="32.88671875" collapsed="false"/>
    <col min="3" max="3" customWidth="true" style="163" width="7.44140625" collapsed="false"/>
    <col min="4" max="4" customWidth="true" style="163" width="5.44140625" collapsed="false"/>
    <col min="5" max="5" customWidth="true" style="163" width="12.33203125" collapsed="false"/>
    <col min="6" max="6" customWidth="true" style="163" width="18.0" collapsed="false"/>
    <col min="7" max="16384" style="149" width="9.109375" collapsed="false"/>
  </cols>
  <sheetData>
    <row customFormat="1" customHeight="1" ht="47.25" r="1" s="90" spans="2:20" x14ac:dyDescent="0.35">
      <c r="B1" s="233" t="s">
        <v>1435</v>
      </c>
      <c r="C1" s="161"/>
      <c r="D1" s="161"/>
      <c r="E1" s="161"/>
      <c r="F1" s="161"/>
      <c r="G1" s="187"/>
      <c r="H1" s="187"/>
      <c r="I1" s="187"/>
      <c r="J1" s="92"/>
      <c r="K1" s="92"/>
      <c r="L1" s="92"/>
      <c r="M1" s="92"/>
      <c r="P1" s="93"/>
      <c r="Q1" s="94"/>
      <c r="R1" s="95"/>
      <c r="S1" s="95"/>
      <c r="T1" s="95"/>
    </row>
    <row customFormat="1" customHeight="1" ht="6.75" r="2" s="90" spans="2:20" x14ac:dyDescent="0.3">
      <c r="B2" s="160"/>
      <c r="C2" s="148"/>
      <c r="D2" s="148"/>
      <c r="E2" s="148"/>
      <c r="F2" s="148"/>
      <c r="H2" s="92"/>
      <c r="I2" s="92"/>
      <c r="J2" s="92"/>
      <c r="K2" s="92"/>
      <c r="L2" s="92"/>
      <c r="M2" s="92"/>
      <c r="P2" s="93"/>
      <c r="Q2" s="94"/>
      <c r="R2" s="95"/>
      <c r="S2" s="95"/>
      <c r="T2" s="95"/>
    </row>
    <row customHeight="1" ht="19.5" r="3" spans="2:20" x14ac:dyDescent="0.35">
      <c r="B3" s="161" t="s">
        <v>610</v>
      </c>
      <c r="C3" s="162"/>
      <c r="D3" s="162"/>
      <c r="E3" s="162"/>
      <c r="F3" s="162"/>
    </row>
    <row customHeight="1" ht="5.25" r="4" spans="2:20" x14ac:dyDescent="0.25"/>
    <row customFormat="1" customHeight="1" ht="21.75" r="5" s="90" spans="2:20" x14ac:dyDescent="0.3">
      <c r="B5" s="1579" t="e">
        <f>'2. EAL Surfer - Tier 1 EALs'!H3</f>
        <v>#N/A</v>
      </c>
      <c r="C5" s="1580"/>
      <c r="D5" s="1580"/>
      <c r="E5" s="1580"/>
      <c r="F5" s="1580"/>
      <c r="G5" s="92"/>
      <c r="H5" s="92"/>
      <c r="I5" s="92"/>
      <c r="J5" s="92"/>
      <c r="K5" s="92"/>
      <c r="L5" s="92"/>
      <c r="M5" s="92"/>
      <c r="P5" s="93"/>
      <c r="Q5" s="94"/>
      <c r="R5" s="95"/>
      <c r="S5" s="95"/>
      <c r="T5" s="95"/>
    </row>
    <row customHeight="1" ht="7.5" r="6" spans="2:20" x14ac:dyDescent="0.25"/>
    <row customHeight="1" ht="30" r="7" spans="2:20" x14ac:dyDescent="0.25">
      <c r="B7" s="164" t="s">
        <v>1088</v>
      </c>
      <c r="C7" s="1578" t="s">
        <v>947</v>
      </c>
      <c r="D7" s="1578"/>
      <c r="E7" s="165" t="s">
        <v>320</v>
      </c>
      <c r="F7" s="166" t="s">
        <v>611</v>
      </c>
    </row>
    <row ht="15.6" r="8" spans="2:20" x14ac:dyDescent="0.25">
      <c r="B8" s="167" t="s">
        <v>612</v>
      </c>
      <c r="C8" s="1574" t="e">
        <f>IF(VLOOKUP('2. EAL Surfer - Tier 1 EALs'!H3,'Table H (Constants)'!A10:R163,14)=0,"-",VLOOKUP('2. EAL Surfer - Tier 1 EALs'!H3,'Table H (Constants)'!A10:R163,15))</f>
        <v xml:space="preserve">#N/A</v>
      </c>
      <c r="D8" s="1574"/>
      <c r="E8" s="168" t="s">
        <v>479</v>
      </c>
      <c r="F8" s="156" t="s">
        <v>51</v>
      </c>
    </row>
    <row ht="15.6" r="9" spans="2:20" x14ac:dyDescent="0.25">
      <c r="B9" s="167" t="s">
        <v>213</v>
      </c>
      <c r="C9" s="1574" t="e">
        <f>IF(VLOOKUP('2. EAL Surfer - Tier 1 EALs'!H3,'Table H (Constants)'!A10:R163,15)=0,"-",VLOOKUP('2. EAL Surfer - Tier 1 EALs'!H3,'Table H (Constants)'!A10:R163,16))</f>
        <v xml:space="preserve">#N/A</v>
      </c>
      <c r="D9" s="1574"/>
      <c r="E9" s="168" t="s">
        <v>214</v>
      </c>
      <c r="F9" s="156" t="s">
        <v>51</v>
      </c>
    </row>
    <row r="10" spans="2:20" x14ac:dyDescent="0.25">
      <c r="B10" s="167" t="s">
        <v>68</v>
      </c>
      <c r="C10" s="1574" t="e">
        <f>IF(VLOOKUP('2. EAL Surfer - Tier 1 EALs'!H3,'Table H (Constants)'!A10:R163,16)=0,"-",VLOOKUP('2. EAL Surfer - Tier 1 EALs'!H3,'Table H (Constants)'!A10:R163,17))</f>
        <v>#N/A</v>
      </c>
      <c r="D10" s="1574"/>
      <c r="E10" s="168" t="s">
        <v>69</v>
      </c>
      <c r="F10" s="156" t="s">
        <v>51</v>
      </c>
    </row>
    <row ht="15.6" r="11" spans="2:20" x14ac:dyDescent="0.25">
      <c r="B11" s="167" t="s">
        <v>70</v>
      </c>
      <c r="C11" s="1574" t="e">
        <f>IF(VLOOKUP('2. EAL Surfer - Tier 1 EALs'!H3,'Table H (Constants)'!A10:R163,17)=0,"-",VLOOKUP('2. EAL Surfer - Tier 1 EALs'!H3,'Table H (Constants)'!A10:R163,18))</f>
        <v>#N/A</v>
      </c>
      <c r="D11" s="1574"/>
      <c r="E11" s="168" t="s">
        <v>215</v>
      </c>
      <c r="F11" s="156" t="s">
        <v>51</v>
      </c>
    </row>
    <row r="12" spans="2:20" x14ac:dyDescent="0.25">
      <c r="B12" s="167" t="s">
        <v>46</v>
      </c>
      <c r="C12" s="1575" t="e">
        <f>IF(VLOOKUP('2. EAL Surfer - Tier 1 EALs'!H3,'Table H (Constants)'!A10:R163,12)=0,"-",VLOOKUP('2. EAL Surfer - Tier 1 EALs'!H3,'Table H (Constants)'!A10:R163,13))</f>
        <v>#N/A</v>
      </c>
      <c r="D12" s="1575"/>
      <c r="E12" s="168" t="s">
        <v>843</v>
      </c>
      <c r="F12" s="156" t="s">
        <v>51</v>
      </c>
    </row>
    <row r="13" spans="2:20" x14ac:dyDescent="0.25">
      <c r="B13" s="167" t="s">
        <v>71</v>
      </c>
      <c r="C13" s="1575" t="e">
        <f>IF(VLOOKUP('2. EAL Surfer - Tier 1 EALs'!H3,'Table H (Constants)'!A10:R163,13)=0,"-",VLOOKUP('2. EAL Surfer - Tier 1 EALs'!H3,'Table H (Constants)'!A10:R163,14))</f>
        <v xml:space="preserve">#N/A</v>
      </c>
      <c r="D13" s="1575"/>
      <c r="E13" s="168" t="s">
        <v>843</v>
      </c>
      <c r="F13" s="156" t="s">
        <v>51</v>
      </c>
    </row>
    <row r="14" spans="2:20" x14ac:dyDescent="0.25">
      <c r="B14" s="169" t="s">
        <v>72</v>
      </c>
      <c r="C14" s="1576" t="e">
        <f>IF(AND(C8="-",C9="-"),"-",IF('2. EAL Surfer - Tier 1 EALs'!D5='2. EAL Surfer - Tier 1 EALs'!O13,VLOOKUP('2. EAL Surfer - Tier 1 EALs'!H3,'2. EAL Surfer - Tier 1 EALs'!O33:S186,2),VLOOKUP('2. EAL Surfer - Tier 1 EALs'!H3,'2. EAL Surfer - Tier 1 EALs'!O33:S186,3)))</f>
        <v>#N/A</v>
      </c>
      <c r="D14" s="1576"/>
      <c r="E14" s="168" t="s">
        <v>843</v>
      </c>
      <c r="F14" s="156" t="str">
        <f>IF('2. EAL Surfer - Tier 1 EALs'!D5='2. EAL Surfer - Tier 1 EALs'!O13,"Table I-1","Table I-2")</f>
        <v>Table I-1</v>
      </c>
    </row>
    <row r="15" spans="2:20" x14ac:dyDescent="0.25">
      <c r="B15" s="170" t="s">
        <v>73</v>
      </c>
      <c r="C15" s="1577" t="e">
        <f>IF(AND(C10="-",C11="-"),"-",VLOOKUP('2. EAL Surfer - Tier 1 EALs'!H3,'2. EAL Surfer - Tier 1 EALs'!O33:S186,5))</f>
        <v>#N/A</v>
      </c>
      <c r="D15" s="1577"/>
      <c r="E15" s="171" t="s">
        <v>843</v>
      </c>
      <c r="F15" s="157" t="str">
        <f>IF('2. EAL Surfer - Tier 1 EALs'!D5='2. EAL Surfer - Tier 1 EALs'!O13,"Table I-1","Table I-2")</f>
        <v>Table I-1</v>
      </c>
    </row>
    <row customHeight="1" ht="9" r="16" spans="2:20" x14ac:dyDescent="0.25"/>
    <row customHeight="1" ht="28.5" r="17" spans="2:6" x14ac:dyDescent="0.25">
      <c r="B17" s="164" t="s">
        <v>835</v>
      </c>
      <c r="C17" s="1578" t="s">
        <v>947</v>
      </c>
      <c r="D17" s="1578"/>
      <c r="E17" s="165" t="s">
        <v>320</v>
      </c>
      <c r="F17" s="166" t="s">
        <v>611</v>
      </c>
    </row>
    <row r="18" spans="2:6" x14ac:dyDescent="0.25">
      <c r="B18" s="167" t="s">
        <v>74</v>
      </c>
      <c r="C18" s="1575" t="e">
        <f>IF(VLOOKUP('2. EAL Surfer - Tier 1 EALs'!H3,'Table D-4a (Aquatic Goals Sum)'!A5:G158,4)="","-",VLOOKUP('2. EAL Surfer - Tier 1 EALs'!H3,'Table D-4a (Aquatic Goals Sum)'!A5:G158,4))</f>
        <v>#N/A</v>
      </c>
      <c r="D18" s="1575"/>
      <c r="E18" s="168" t="s">
        <v>327</v>
      </c>
      <c r="F18" s="156" t="s">
        <v>423</v>
      </c>
    </row>
    <row r="19" spans="2:6" x14ac:dyDescent="0.25">
      <c r="B19" s="167" t="s">
        <v>75</v>
      </c>
      <c r="C19" s="1575" t="e">
        <f>IF(VLOOKUP('2. EAL Surfer - Tier 1 EALs'!H3,'Table D-4a (Aquatic Goals Sum)'!A5:G158,6)="","-",VLOOKUP('2. EAL Surfer - Tier 1 EALs'!H3,'Table D-4a (Aquatic Goals Sum)'!A5:G158,6))</f>
        <v>#N/A</v>
      </c>
      <c r="D19" s="1575"/>
      <c r="E19" s="168" t="s">
        <v>327</v>
      </c>
      <c r="F19" s="156" t="s">
        <v>423</v>
      </c>
    </row>
    <row r="20" spans="2:6" x14ac:dyDescent="0.25">
      <c r="B20" s="167" t="s">
        <v>875</v>
      </c>
      <c r="C20" s="1575" t="e">
        <f>IF(VLOOKUP('2. EAL Surfer - Tier 1 EALs'!H3,'Table D-4a (Aquatic Goals Sum)'!A5:G158,2)="","-",VLOOKUP('2. EAL Surfer - Tier 1 EALs'!H3,'Table D-4a (Aquatic Goals Sum)'!A5:G158,2))</f>
        <v>#N/A</v>
      </c>
      <c r="D20" s="1575"/>
      <c r="E20" s="168" t="s">
        <v>327</v>
      </c>
      <c r="F20" s="156" t="s">
        <v>423</v>
      </c>
    </row>
    <row r="21" spans="2:6" x14ac:dyDescent="0.25">
      <c r="B21" s="167" t="s">
        <v>263</v>
      </c>
      <c r="C21" s="1575" t="e">
        <f>IF(VLOOKUP('2. EAL Surfer - Tier 1 EALs'!H3,'Table D-4a (Aquatic Goals Sum)'!A5:G158,5)="","-",VLOOKUP('2. EAL Surfer - Tier 1 EALs'!H3,'Table D-4a (Aquatic Goals Sum)'!A5:G158,5))</f>
        <v>#N/A</v>
      </c>
      <c r="D21" s="1575"/>
      <c r="E21" s="168" t="s">
        <v>327</v>
      </c>
      <c r="F21" s="156" t="s">
        <v>423</v>
      </c>
    </row>
    <row r="22" spans="2:6" x14ac:dyDescent="0.25">
      <c r="B22" s="167" t="s">
        <v>264</v>
      </c>
      <c r="C22" s="1575" t="e">
        <f>IF(VLOOKUP('2. EAL Surfer - Tier 1 EALs'!H3,'Table D-4a (Aquatic Goals Sum)'!A5:G158,7)="","-",VLOOKUP('2. EAL Surfer - Tier 1 EALs'!H3,'Table D-4a (Aquatic Goals Sum)'!A5:G158,7))</f>
        <v>#N/A</v>
      </c>
      <c r="D22" s="1575"/>
      <c r="E22" s="168" t="s">
        <v>327</v>
      </c>
      <c r="F22" s="156" t="s">
        <v>423</v>
      </c>
    </row>
    <row r="23" spans="2:6" x14ac:dyDescent="0.25">
      <c r="B23" s="167" t="s">
        <v>265</v>
      </c>
      <c r="C23" s="1575" t="e">
        <f>IF(VLOOKUP('2. EAL Surfer - Tier 1 EALs'!H3,'Table D-4a (Aquatic Goals Sum)'!A5:G158,3)="","-",VLOOKUP('2. EAL Surfer - Tier 1 EALs'!H3,'Table D-4a (Aquatic Goals Sum)'!A5:G158,3))</f>
        <v>#N/A</v>
      </c>
      <c r="D23" s="1575"/>
      <c r="E23" s="168" t="s">
        <v>327</v>
      </c>
      <c r="F23" s="156" t="s">
        <v>423</v>
      </c>
    </row>
    <row r="24" spans="2:6" x14ac:dyDescent="0.25">
      <c r="B24" s="172" t="s">
        <v>836</v>
      </c>
      <c r="C24" s="1581" t="e">
        <f>IF(VLOOKUP('2. EAL Surfer - Tier 1 EALs'!H3,'Table D-4f (Aquatic Bioacc.)'!A5:B158,2)="","-",VLOOKUP('2. EAL Surfer - Tier 1 EALs'!H3,'Table D-4f (Aquatic Bioacc.)'!A5:B158,2))</f>
        <v>#N/A</v>
      </c>
      <c r="D24" s="1581"/>
      <c r="E24" s="171" t="s">
        <v>327</v>
      </c>
      <c r="F24" s="157" t="s">
        <v>52</v>
      </c>
    </row>
    <row r="25" spans="2:6" x14ac:dyDescent="0.25">
      <c r="B25" s="232" t="s">
        <v>266</v>
      </c>
    </row>
    <row customHeight="1" ht="7.5" r="26" spans="2:6" x14ac:dyDescent="0.25">
      <c r="B26" s="232"/>
    </row>
    <row customHeight="1" ht="27" r="27" spans="2:6" x14ac:dyDescent="0.25">
      <c r="B27" s="164" t="s">
        <v>876</v>
      </c>
      <c r="C27" s="1578" t="s">
        <v>947</v>
      </c>
      <c r="D27" s="1578"/>
      <c r="E27" s="165" t="s">
        <v>320</v>
      </c>
      <c r="F27" s="166" t="s">
        <v>611</v>
      </c>
    </row>
    <row r="28" spans="2:6" x14ac:dyDescent="0.25">
      <c r="B28" s="167" t="s">
        <v>877</v>
      </c>
      <c r="C28" s="1575" t="e">
        <f>VLOOKUP('2. EAL Surfer - Tier 1 EALs'!H3,'Table H (Constants)'!A10:R163,4)</f>
        <v>#N/A</v>
      </c>
      <c r="D28" s="1575"/>
      <c r="E28" s="168"/>
      <c r="F28" s="156" t="s">
        <v>51</v>
      </c>
    </row>
    <row r="29" spans="2:6" x14ac:dyDescent="0.25">
      <c r="B29" s="167" t="s">
        <v>878</v>
      </c>
      <c r="C29" s="93" t="e">
        <f>IF((VLOOKUP('2. EAL Surfer - Tier 1 EALs'!H3,'Table H (Constants)'!A10:R163,2))="V","volatile","nonvolatile")</f>
        <v>#N/A</v>
      </c>
      <c r="D29" s="93" t="e">
        <f>IF((VLOOKUP('2. EAL Surfer - Tier 1 EALs'!H3,'Table H (Constants)'!A10:R163,3))="S","solid",IF((VLOOKUP('2. EAL Surfer - Tier 1 EALs'!H3,'Table H (Constants)'!A10:R163,3))="L","liquid","gas"))</f>
        <v>#N/A</v>
      </c>
      <c r="E29" s="168"/>
      <c r="F29" s="156" t="s">
        <v>51</v>
      </c>
    </row>
    <row ht="15.6" r="30" spans="2:6" x14ac:dyDescent="0.25">
      <c r="B30" s="167" t="s">
        <v>879</v>
      </c>
      <c r="C30" s="1574" t="e">
        <f>IF((VLOOKUP('2. EAL Surfer - Tier 1 EALs'!H3,'Table H (Constants)'!A10:R163,6))=0,"-",(VLOOKUP('2. EAL Surfer - Tier 1 EALs'!H3,'Table H (Constants)'!A10:R163,6)))</f>
        <v>#N/A</v>
      </c>
      <c r="D30" s="1574"/>
      <c r="E30" s="173" t="s">
        <v>480</v>
      </c>
      <c r="F30" s="156" t="s">
        <v>51</v>
      </c>
    </row>
    <row ht="15.6" r="31" spans="2:6" x14ac:dyDescent="0.25">
      <c r="B31" s="167" t="s">
        <v>880</v>
      </c>
      <c r="C31" s="1574" t="e">
        <f>IF((VLOOKUP('2. EAL Surfer - Tier 1 EALs'!H3,'Table H (Constants)'!A10:R163,7))=0,"-",(VLOOKUP('2. EAL Surfer - Tier 1 EALs'!H3,'Table H (Constants)'!A10:R163,7)))</f>
        <v>#N/A</v>
      </c>
      <c r="D31" s="1574"/>
      <c r="E31" s="173" t="s">
        <v>481</v>
      </c>
      <c r="F31" s="156" t="s">
        <v>51</v>
      </c>
    </row>
    <row ht="15.6" r="32" spans="2:6" x14ac:dyDescent="0.25">
      <c r="B32" s="167" t="s">
        <v>881</v>
      </c>
      <c r="C32" s="1574" t="e">
        <f>IF((VLOOKUP('2. EAL Surfer - Tier 1 EALs'!H3,'Table H (Constants)'!A10:R163,8))=0,"-",(VLOOKUP('2. EAL Surfer - Tier 1 EALs'!H3,'Table H (Constants)'!A10:R163,8)))</f>
        <v>#N/A</v>
      </c>
      <c r="D32" s="1574"/>
      <c r="E32" s="173" t="s">
        <v>481</v>
      </c>
      <c r="F32" s="156" t="s">
        <v>51</v>
      </c>
    </row>
    <row r="33" spans="2:6" x14ac:dyDescent="0.25">
      <c r="B33" s="167" t="s">
        <v>882</v>
      </c>
      <c r="C33" s="1574" t="e">
        <f>IF((VLOOKUP('2. EAL Surfer - Tier 1 EALs'!H3,'Table H (Constants)'!A10:R163,9))=0,"-",(VLOOKUP('2. EAL Surfer - Tier 1 EALs'!H3,'Table H (Constants)'!A10:R163,9)))</f>
        <v>#N/A</v>
      </c>
      <c r="D33" s="1574"/>
      <c r="E33" s="174" t="s">
        <v>883</v>
      </c>
      <c r="F33" s="156" t="s">
        <v>51</v>
      </c>
    </row>
    <row ht="15.6" r="34" spans="2:6" x14ac:dyDescent="0.25">
      <c r="B34" s="167" t="s">
        <v>884</v>
      </c>
      <c r="C34" s="1574" t="e">
        <f>IF((VLOOKUP('2. EAL Surfer - Tier 1 EALs'!H3,'Table H (Constants)'!A10:R163,10))=0,"-",(VLOOKUP('2. EAL Surfer - Tier 1 EALs'!H3,'Table H (Constants)'!A10:R163,11)))</f>
        <v>#N/A</v>
      </c>
      <c r="D34" s="1574"/>
      <c r="E34" s="173" t="s">
        <v>482</v>
      </c>
      <c r="F34" s="156" t="s">
        <v>51</v>
      </c>
    </row>
    <row r="35" spans="2:6" x14ac:dyDescent="0.25">
      <c r="B35" s="172" t="s">
        <v>884</v>
      </c>
      <c r="C35" s="1582" t="e">
        <f>IF((VLOOKUP('2. EAL Surfer - Tier 1 EALs'!H3,'Table H (Constants)'!A10:R163,11))=0,"-",(VLOOKUP('2. EAL Surfer - Tier 1 EALs'!H3,'Table H (Constants)'!A10:R163,12)))</f>
        <v>#N/A</v>
      </c>
      <c r="D35" s="1582"/>
      <c r="E35" s="175" t="s">
        <v>843</v>
      </c>
      <c r="F35" s="157" t="s">
        <v>51</v>
      </c>
    </row>
    <row customHeight="1" ht="6.75" r="36" spans="2:6" x14ac:dyDescent="0.25"/>
    <row customHeight="1" ht="38.25" r="37" spans="2:6" x14ac:dyDescent="0.25">
      <c r="B37" s="164" t="s">
        <v>31</v>
      </c>
      <c r="C37" s="1583" t="s">
        <v>32</v>
      </c>
      <c r="D37" s="1584"/>
      <c r="E37" s="191" t="s">
        <v>1014</v>
      </c>
      <c r="F37" s="190"/>
    </row>
    <row r="38" spans="2:6" x14ac:dyDescent="0.25">
      <c r="B38" s="176" t="s">
        <v>570</v>
      </c>
      <c r="C38" s="1575" t="e">
        <f>IF(OR((VLOOKUP(B5,'Table J (Target Health Effects)'!A5:Q156,2))=0,(VLOOKUP(B5,'Table J (Target Health Effects)'!A5:Q156,2))="NA",(VLOOKUP(B5,'Table J (Target Health Effects)'!A5:Q156,2))="",(VLOOKUP(B5,'Table J (Target Health Effects)'!A5:Q156,2))="D",(VLOOKUP(B5,'Table J (Target Health Effects)'!A5:Q156,2))="E"),"","X")</f>
        <v>#N/A</v>
      </c>
      <c r="D38" s="1585"/>
      <c r="E38" s="191"/>
      <c r="F38" s="190"/>
    </row>
    <row r="39" spans="2:6" x14ac:dyDescent="0.25">
      <c r="B39" s="167" t="s">
        <v>53</v>
      </c>
      <c r="C39" s="1575" t="e">
        <f>IF(OR((VLOOKUP(B5,'Table J (Target Health Effects)'!A5:Q156,3))=0,(VLOOKUP(B5,'Table J (Target Health Effects)'!A5:Q156,3))="NA",(VLOOKUP(B5,'Table J (Target Health Effects)'!A5:Q156,3))="",(VLOOKUP(B5,'Table J (Target Health Effects)'!A5:Q156,3))="D",(VLOOKUP(B5,'Table J (Target Health Effects)'!A5:Q156,3))="E"),"","X")</f>
        <v>#N/A</v>
      </c>
      <c r="D39" s="1585"/>
      <c r="E39" s="192"/>
      <c r="F39" s="190"/>
    </row>
    <row r="40" spans="2:6" x14ac:dyDescent="0.25">
      <c r="B40" s="176" t="s">
        <v>571</v>
      </c>
      <c r="C40" s="1575" t="e">
        <f>IF(OR((VLOOKUP(B5,'Table J (Target Health Effects)'!A5:Q156,4))=0,(VLOOKUP(B5,'Table J (Target Health Effects)'!A5:Q156,4))="NA",(VLOOKUP(B5,'Table J (Target Health Effects)'!A5:Q156,4))="",(VLOOKUP(B5,'Table J (Target Health Effects)'!A5:Q156,4))="D",(VLOOKUP(B5,'Table J (Target Health Effects)'!A5:Q156,4))="E"),"","X")</f>
        <v>#N/A</v>
      </c>
      <c r="D40" s="1585"/>
      <c r="E40" s="177"/>
      <c r="F40" s="168"/>
    </row>
    <row r="41" spans="2:6" x14ac:dyDescent="0.25">
      <c r="B41" s="176" t="s">
        <v>484</v>
      </c>
      <c r="C41" s="1575" t="e">
        <f>IF(OR((VLOOKUP(B5,'Table J (Target Health Effects)'!A5:Q156,5))=0,(VLOOKUP(B5,'Table J (Target Health Effects)'!A5:Q156,5))="NA",(VLOOKUP(B5,'Table J (Target Health Effects)'!A5:Q156,5))="",(VLOOKUP(B5,'Table J (Target Health Effects)'!A5:Q156,5))="D",(VLOOKUP(B5,'Table J (Target Health Effects)'!A5:Q156,5))="E"),"","X")</f>
        <v>#N/A</v>
      </c>
      <c r="D41" s="1585"/>
      <c r="E41" s="177"/>
      <c r="F41" s="168"/>
    </row>
    <row r="42" spans="2:6" x14ac:dyDescent="0.25">
      <c r="B42" s="176" t="s">
        <v>485</v>
      </c>
      <c r="C42" s="1575" t="e">
        <f>IF(OR((VLOOKUP(B5,'Table J (Target Health Effects)'!A5:Q156,6))=0,(VLOOKUP(B5,'Table J (Target Health Effects)'!A5:Q156,6))="NA",(VLOOKUP(B5,'Table J (Target Health Effects)'!A5:Q156,6))="",(VLOOKUP(B5,'Table J (Target Health Effects)'!A5:Q156,6))="D",(VLOOKUP(B5,'Table J (Target Health Effects)'!A5:Q156,6))="E"),"","X")</f>
        <v>#N/A</v>
      </c>
      <c r="D42" s="1585"/>
      <c r="E42" s="177"/>
      <c r="F42" s="168"/>
    </row>
    <row r="43" spans="2:6" x14ac:dyDescent="0.25">
      <c r="B43" s="176" t="s">
        <v>486</v>
      </c>
      <c r="C43" s="1575" t="e">
        <f>IF(OR((VLOOKUP(B5,'Table J (Target Health Effects)'!A5:Q156,7))=0,(VLOOKUP(B5,'Table J (Target Health Effects)'!A5:Q156,7))="NA",(VLOOKUP(B5,'Table J (Target Health Effects)'!A5:Q156,7))="",(VLOOKUP(B5,'Table J (Target Health Effects)'!A5:Q156,7))="D",(VLOOKUP(B5,'Table J (Target Health Effects)'!A5:Q156,7))="E"),"","X")</f>
        <v>#N/A</v>
      </c>
      <c r="D43" s="1585"/>
      <c r="E43" s="177"/>
      <c r="F43" s="168"/>
    </row>
    <row r="44" spans="2:6" x14ac:dyDescent="0.25">
      <c r="B44" s="176" t="s">
        <v>487</v>
      </c>
      <c r="C44" s="1575" t="e">
        <f>IF(OR((VLOOKUP(B5,'Table J (Target Health Effects)'!A5:Q156,8))=0,(VLOOKUP(B5,'Table J (Target Health Effects)'!A5:Q156,8))="NA",(VLOOKUP(B5,'Table J (Target Health Effects)'!A5:Q156,8))="",(VLOOKUP(B5,'Table J (Target Health Effects)'!A5:Q156,8))="D",(VLOOKUP(B5,'Table J (Target Health Effects)'!A5:Q156,8))="E"),"","X")</f>
        <v>#N/A</v>
      </c>
      <c r="D44" s="1585"/>
      <c r="E44" s="177"/>
      <c r="F44" s="168"/>
    </row>
    <row r="45" spans="2:6" x14ac:dyDescent="0.25">
      <c r="B45" s="176" t="s">
        <v>488</v>
      </c>
      <c r="C45" s="1575" t="e">
        <f>IF(OR((VLOOKUP(B5,'Table J (Target Health Effects)'!A5:Q156,9))=0,(VLOOKUP(B5,'Table J (Target Health Effects)'!A5:Q156,9))="NA",(VLOOKUP(B5,'Table J (Target Health Effects)'!A5:Q156,9))="",(VLOOKUP(B5,'Table J (Target Health Effects)'!A5:Q156,9))="D",(VLOOKUP(B5,'Table J (Target Health Effects)'!A5:Q156,9))="E"),"","X")</f>
        <v>#N/A</v>
      </c>
      <c r="D45" s="1585"/>
      <c r="E45" s="177"/>
      <c r="F45" s="168"/>
    </row>
    <row r="46" spans="2:6" x14ac:dyDescent="0.25">
      <c r="B46" s="176" t="s">
        <v>489</v>
      </c>
      <c r="C46" s="1575" t="e">
        <f>IF(OR((VLOOKUP(B5,'Table J (Target Health Effects)'!A5:Q156,10))=0,(VLOOKUP(B5,'Table J (Target Health Effects)'!A5:Q156,10))="NA",(VLOOKUP(B5,'Table J (Target Health Effects)'!A5:Q156,10))="",(VLOOKUP(B5,'Table J (Target Health Effects)'!A5:Q156,10))="D",(VLOOKUP(B5,'Table J (Target Health Effects)'!A5:Q156,10))="E"),"","X")</f>
        <v>#N/A</v>
      </c>
      <c r="D46" s="1585"/>
      <c r="E46" s="177"/>
      <c r="F46" s="168"/>
    </row>
    <row r="47" spans="2:6" x14ac:dyDescent="0.25">
      <c r="B47" s="176" t="s">
        <v>490</v>
      </c>
      <c r="C47" s="1575" t="e">
        <f>IF(OR((VLOOKUP(B5,'Table J (Target Health Effects)'!A5:Q156,11))=0,(VLOOKUP(B5,'Table J (Target Health Effects)'!A5:Q156,11))="NA",(VLOOKUP(B5,'Table J (Target Health Effects)'!A5:Q156,11))="",(VLOOKUP(B5,'Table J (Target Health Effects)'!A5:Q156,11))="D",(VLOOKUP(B5,'Table J (Target Health Effects)'!A5:Q156,11))="E"),"","X")</f>
        <v>#N/A</v>
      </c>
      <c r="D47" s="1585"/>
      <c r="E47" s="177"/>
      <c r="F47" s="168"/>
    </row>
    <row r="48" spans="2:6" x14ac:dyDescent="0.25">
      <c r="B48" s="178" t="s">
        <v>491</v>
      </c>
      <c r="C48" s="1575" t="e">
        <f>IF(OR((VLOOKUP(B5,'Table J (Target Health Effects)'!A5:Q156,12))=0,(VLOOKUP(B5,'Table J (Target Health Effects)'!A5:Q156,12))="NA",(VLOOKUP(B5,'Table J (Target Health Effects)'!A5:Q156,12))="",(VLOOKUP(B5,'Table J (Target Health Effects)'!A5:Q156,12))="D",(VLOOKUP(B5,'Table J (Target Health Effects)'!A5:Q156,12))="E"),"","X")</f>
        <v>#N/A</v>
      </c>
      <c r="D48" s="1585"/>
      <c r="E48" s="177"/>
      <c r="F48" s="168"/>
    </row>
    <row r="49" spans="1:9" x14ac:dyDescent="0.25">
      <c r="B49" s="179" t="s">
        <v>492</v>
      </c>
      <c r="C49" s="1575" t="e">
        <f>IF(OR((VLOOKUP(B5,'Table J (Target Health Effects)'!A5:Q156,13))=0,(VLOOKUP(B5,'Table J (Target Health Effects)'!A5:Q156,13))="NA",(VLOOKUP(B5,'Table J (Target Health Effects)'!A5:Q156,13))="",(VLOOKUP(B5,'Table J (Target Health Effects)'!A5:Q156,13))="D",(VLOOKUP(B5,'Table J (Target Health Effects)'!A5:Q156,13))="E"),"","X")</f>
        <v>#N/A</v>
      </c>
      <c r="D49" s="1585"/>
      <c r="E49" s="177"/>
      <c r="F49" s="168"/>
    </row>
    <row r="50" spans="1:9" x14ac:dyDescent="0.25">
      <c r="B50" s="179" t="s">
        <v>493</v>
      </c>
      <c r="C50" s="1575" t="e">
        <f>IF(OR((VLOOKUP(B5,'Table J (Target Health Effects)'!A5:Q156,14))=0,(VLOOKUP(B5,'Table J (Target Health Effects)'!A5:Q156,14))="NA",(VLOOKUP(B5,'Table J (Target Health Effects)'!A5:Q156,14))="",(VLOOKUP(B5,'Table J (Target Health Effects)'!A5:Q156,14))="D",(VLOOKUP(B5,'Table J (Target Health Effects)'!A5:Q156,14))="E"),"","X")</f>
        <v>#N/A</v>
      </c>
      <c r="D50" s="1585"/>
      <c r="E50" s="177"/>
      <c r="F50" s="168"/>
    </row>
    <row r="51" spans="1:9" x14ac:dyDescent="0.25">
      <c r="B51" s="179" t="s">
        <v>659</v>
      </c>
      <c r="C51" s="1575" t="e">
        <f>IF(OR((VLOOKUP(B5,'Table J (Target Health Effects)'!A5:Q156,15))=0,(VLOOKUP(B5,'Table J (Target Health Effects)'!A5:Q156,15))="NA",(VLOOKUP(B5,'Table J (Target Health Effects)'!A5:Q156,15))="",(VLOOKUP(B5,'Table J (Target Health Effects)'!A5:Q156,15))="D",(VLOOKUP(B5,'Table J (Target Health Effects)'!A5:Q156,15))="E"),"","X")</f>
        <v>#N/A</v>
      </c>
      <c r="D51" s="1585"/>
      <c r="E51" s="177"/>
      <c r="F51" s="168"/>
    </row>
    <row customHeight="1" ht="14.25" r="52" spans="1:9" x14ac:dyDescent="0.25">
      <c r="B52" s="180" t="s">
        <v>37</v>
      </c>
      <c r="C52" s="1575" t="e">
        <f>IF(OR((VLOOKUP(B5,'Table J (Target Health Effects)'!A5:Q156,16))=0,(VLOOKUP(B5,'Table J (Target Health Effects)'!A5:Q156,16))="NA",(VLOOKUP(B5,'Table J (Target Health Effects)'!A5:Q156,16))="",(VLOOKUP(B5,'Table J (Target Health Effects)'!A5:Q156,16))="D",(VLOOKUP(B5,'Table J (Target Health Effects)'!A5:Q156,16))="E"),"","X")</f>
        <v>#N/A</v>
      </c>
      <c r="D52" s="1585"/>
      <c r="E52" s="177"/>
      <c r="F52" s="168"/>
    </row>
    <row customHeight="1" ht="66" r="53" spans="1:9" x14ac:dyDescent="0.25">
      <c r="B53" s="1586" t="s">
        <v>960</v>
      </c>
      <c r="C53" s="1587"/>
      <c r="D53" s="1588"/>
      <c r="E53" s="181"/>
      <c r="F53" s="182"/>
    </row>
    <row customHeight="1" ht="9.75" r="54" spans="1:9" x14ac:dyDescent="0.25">
      <c r="A54" s="186"/>
      <c r="G54" s="99"/>
      <c r="H54" s="99"/>
      <c r="I54" s="99"/>
    </row>
    <row customHeight="1" ht="63.75" r="55" spans="1:9" x14ac:dyDescent="0.25">
      <c r="B55" s="1483" t="s">
        <v>1224</v>
      </c>
      <c r="C55" s="1462"/>
      <c r="D55" s="1462"/>
      <c r="E55" s="1462"/>
      <c r="F55" s="1462"/>
    </row>
  </sheetData>
  <sheetProtection algorithmName="SHA-512" hashValue="dRwMCqxXXiSWc/Q5rvx5jIrOY+v7TOw5vbFl8ErsahfuEJki5Wo6GQR8MFBxOgbMyO+v4hYFyok7F+eavIkhsQ==" objects="1" saltValue="SBNQ0e4u68TQJjDIfewGKg==" scenarios="1" sheet="1" spinCount="100000"/>
  <mergeCells count="44">
    <mergeCell ref="C47:D47"/>
    <mergeCell ref="B55:F55"/>
    <mergeCell ref="C52:D52"/>
    <mergeCell ref="B53:D53"/>
    <mergeCell ref="C48:D48"/>
    <mergeCell ref="C49:D49"/>
    <mergeCell ref="C50:D50"/>
    <mergeCell ref="C51:D51"/>
    <mergeCell ref="C42:D42"/>
    <mergeCell ref="C43:D43"/>
    <mergeCell ref="C44:D44"/>
    <mergeCell ref="C45:D45"/>
    <mergeCell ref="C46:D46"/>
    <mergeCell ref="C37:D37"/>
    <mergeCell ref="C38:D38"/>
    <mergeCell ref="C40:D40"/>
    <mergeCell ref="C39:D39"/>
    <mergeCell ref="C41:D41"/>
    <mergeCell ref="C31:D31"/>
    <mergeCell ref="C32:D32"/>
    <mergeCell ref="C33:D33"/>
    <mergeCell ref="C34:D34"/>
    <mergeCell ref="C35:D35"/>
    <mergeCell ref="C24:D24"/>
    <mergeCell ref="C27:D27"/>
    <mergeCell ref="C28:D28"/>
    <mergeCell ref="C30:D30"/>
    <mergeCell ref="C21:D21"/>
    <mergeCell ref="C22:D22"/>
    <mergeCell ref="C23:D23"/>
    <mergeCell ref="B5:F5"/>
    <mergeCell ref="C7:D7"/>
    <mergeCell ref="C8:D8"/>
    <mergeCell ref="C9:D9"/>
    <mergeCell ref="C10:D10"/>
    <mergeCell ref="C11:D11"/>
    <mergeCell ref="C13:D13"/>
    <mergeCell ref="C19:D19"/>
    <mergeCell ref="C12:D12"/>
    <mergeCell ref="C20:D20"/>
    <mergeCell ref="C14:D14"/>
    <mergeCell ref="C15:D15"/>
    <mergeCell ref="C17:D17"/>
    <mergeCell ref="C18:D18"/>
  </mergeCells>
  <phoneticPr fontId="17" type="noConversion"/>
  <printOptions horizontalCentered="1"/>
  <pageMargins bottom="0.51" footer="0.26" header="0.42" left="0.75" right="0.75" top="0.47"/>
  <pageSetup horizontalDpi="4294967293" orientation="portrait" r:id="rId1" scale="83"/>
  <headerFooter alignWithMargins="0">
    <oddFooter>&amp;R&amp;A</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O22"/>
  <sheetViews>
    <sheetView showGridLines="0" showRowColHeaders="0" workbookViewId="0">
      <selection activeCell="B2" sqref="B2:M2"/>
    </sheetView>
  </sheetViews>
  <sheetFormatPr defaultRowHeight="13.2" x14ac:dyDescent="0.25"/>
  <cols>
    <col min="1" max="1" customWidth="true" width="2.5546875" collapsed="false"/>
    <col min="4" max="4" customWidth="true" width="13.6640625" collapsed="false"/>
    <col min="5" max="13" customWidth="true" width="6.6640625" collapsed="false"/>
  </cols>
  <sheetData>
    <row customHeight="1" ht="58.5" r="1" spans="2:14" x14ac:dyDescent="0.3">
      <c r="B1" s="1605" t="s">
        <v>562</v>
      </c>
      <c r="C1" s="1606"/>
      <c r="D1" s="1606"/>
      <c r="E1" s="1606"/>
      <c r="F1" s="1606"/>
      <c r="G1" s="1606"/>
      <c r="H1" s="1606"/>
      <c r="I1" s="1606"/>
      <c r="J1" s="1606"/>
      <c r="K1" s="1418"/>
      <c r="L1" s="1418"/>
      <c r="M1" s="1418"/>
      <c r="N1" s="90"/>
    </row>
    <row customHeight="1" ht="44.25" r="2" spans="2:14" x14ac:dyDescent="0.3">
      <c r="B2" s="1607" t="s">
        <v>1220</v>
      </c>
      <c r="C2" s="1608"/>
      <c r="D2" s="1608"/>
      <c r="E2" s="1608"/>
      <c r="F2" s="1608"/>
      <c r="G2" s="1608"/>
      <c r="H2" s="1608"/>
      <c r="I2" s="1608"/>
      <c r="J2" s="1608"/>
      <c r="K2" s="1608"/>
      <c r="L2" s="1608"/>
      <c r="M2" s="1608"/>
      <c r="N2" s="90"/>
    </row>
    <row ht="14.4" r="3" spans="2:14" thickBot="1" x14ac:dyDescent="0.3">
      <c r="B3" s="341" t="s">
        <v>83</v>
      </c>
      <c r="C3" s="339"/>
      <c r="D3" s="339"/>
      <c r="E3" s="340"/>
      <c r="F3" s="340"/>
      <c r="G3" s="340"/>
      <c r="H3" s="340"/>
      <c r="I3" s="340"/>
      <c r="J3" s="340"/>
      <c r="K3" s="340"/>
      <c r="L3" s="340"/>
      <c r="M3" s="340"/>
    </row>
    <row customHeight="1" ht="47.25" r="4" spans="2:14" thickTop="1" x14ac:dyDescent="0.25">
      <c r="B4" s="335"/>
      <c r="C4" s="199"/>
      <c r="D4" s="333" t="s">
        <v>322</v>
      </c>
      <c r="E4" s="1609" t="s">
        <v>1228</v>
      </c>
      <c r="F4" s="1610"/>
      <c r="G4" s="1610"/>
      <c r="H4" s="1610"/>
      <c r="I4" s="1610"/>
      <c r="J4" s="1610"/>
      <c r="K4" s="1610"/>
      <c r="L4" s="1610"/>
      <c r="M4" s="1611"/>
    </row>
    <row customHeight="1" ht="57" r="5" spans="2:14" x14ac:dyDescent="0.25">
      <c r="B5" s="335"/>
      <c r="C5" s="199"/>
      <c r="D5" s="333" t="s">
        <v>324</v>
      </c>
      <c r="E5" s="1598" t="s">
        <v>1214</v>
      </c>
      <c r="F5" s="1599"/>
      <c r="G5" s="1599"/>
      <c r="H5" s="1599"/>
      <c r="I5" s="1599"/>
      <c r="J5" s="1599"/>
      <c r="K5" s="1599"/>
      <c r="L5" s="1599"/>
      <c r="M5" s="1600"/>
    </row>
    <row customHeight="1" ht="43.5" r="6" spans="2:14" x14ac:dyDescent="0.25">
      <c r="B6" s="335"/>
      <c r="C6" s="199"/>
      <c r="D6" s="333" t="s">
        <v>723</v>
      </c>
      <c r="E6" s="1598" t="s">
        <v>754</v>
      </c>
      <c r="F6" s="1599"/>
      <c r="G6" s="1599"/>
      <c r="H6" s="1599"/>
      <c r="I6" s="1599"/>
      <c r="J6" s="1599"/>
      <c r="K6" s="1599"/>
      <c r="L6" s="1599"/>
      <c r="M6" s="1600"/>
    </row>
    <row customHeight="1" ht="55.5" r="7" spans="2:14" x14ac:dyDescent="0.25">
      <c r="B7" s="335"/>
      <c r="C7" s="199"/>
      <c r="D7" s="333" t="s">
        <v>325</v>
      </c>
      <c r="E7" s="1598" t="s">
        <v>82</v>
      </c>
      <c r="F7" s="1599"/>
      <c r="G7" s="1599"/>
      <c r="H7" s="1599"/>
      <c r="I7" s="1599"/>
      <c r="J7" s="1599"/>
      <c r="K7" s="1599"/>
      <c r="L7" s="1599"/>
      <c r="M7" s="1600"/>
    </row>
    <row customHeight="1" ht="28.5" r="8" spans="2:14" thickBot="1" x14ac:dyDescent="0.3">
      <c r="B8" s="336"/>
      <c r="C8" s="337"/>
      <c r="D8" s="338" t="s">
        <v>756</v>
      </c>
      <c r="E8" s="1595" t="s">
        <v>1229</v>
      </c>
      <c r="F8" s="1596"/>
      <c r="G8" s="1596"/>
      <c r="H8" s="1596"/>
      <c r="I8" s="1596"/>
      <c r="J8" s="1596"/>
      <c r="K8" s="1596"/>
      <c r="L8" s="1596"/>
      <c r="M8" s="1597"/>
    </row>
    <row ht="13.8" r="9" spans="2:14" thickTop="1" x14ac:dyDescent="0.25"/>
    <row r="10" spans="2:14" x14ac:dyDescent="0.25">
      <c r="D10" s="334"/>
    </row>
    <row ht="14.4" r="11" spans="2:14" thickBot="1" x14ac:dyDescent="0.3">
      <c r="B11" s="347" t="s">
        <v>84</v>
      </c>
      <c r="C11" s="345"/>
      <c r="D11" s="346"/>
      <c r="E11" s="579"/>
    </row>
    <row customHeight="1" ht="69.75" r="12" spans="2:14" thickTop="1" x14ac:dyDescent="0.25">
      <c r="B12" s="342"/>
      <c r="C12" s="343"/>
      <c r="D12" s="344" t="s">
        <v>326</v>
      </c>
      <c r="E12" s="1602" t="s">
        <v>1230</v>
      </c>
      <c r="F12" s="1603"/>
      <c r="G12" s="1603"/>
      <c r="H12" s="1603"/>
      <c r="I12" s="1603"/>
      <c r="J12" s="1603"/>
      <c r="K12" s="1603"/>
      <c r="L12" s="1603"/>
      <c r="M12" s="1604"/>
    </row>
    <row customHeight="1" ht="57" r="13" spans="2:14" x14ac:dyDescent="0.25">
      <c r="B13" s="335"/>
      <c r="C13" s="199"/>
      <c r="D13" s="333" t="s">
        <v>324</v>
      </c>
      <c r="E13" s="1598" t="s">
        <v>1214</v>
      </c>
      <c r="F13" s="1599"/>
      <c r="G13" s="1599"/>
      <c r="H13" s="1599"/>
      <c r="I13" s="1599"/>
      <c r="J13" s="1599"/>
      <c r="K13" s="1599"/>
      <c r="L13" s="1599"/>
      <c r="M13" s="1600"/>
    </row>
    <row customHeight="1" ht="56.25" r="14" spans="2:14" x14ac:dyDescent="0.25">
      <c r="B14" s="335"/>
      <c r="C14" s="199"/>
      <c r="D14" s="333" t="s">
        <v>544</v>
      </c>
      <c r="E14" s="1598" t="s">
        <v>17</v>
      </c>
      <c r="F14" s="1599"/>
      <c r="G14" s="1599"/>
      <c r="H14" s="1599"/>
      <c r="I14" s="1599"/>
      <c r="J14" s="1599"/>
      <c r="K14" s="1599"/>
      <c r="L14" s="1599"/>
      <c r="M14" s="1600"/>
    </row>
    <row customHeight="1" ht="55.5" r="15" spans="2:14" thickBot="1" x14ac:dyDescent="0.3">
      <c r="B15" s="336"/>
      <c r="C15" s="337"/>
      <c r="D15" s="338" t="s">
        <v>325</v>
      </c>
      <c r="E15" s="1601" t="s">
        <v>82</v>
      </c>
      <c r="F15" s="1596"/>
      <c r="G15" s="1596"/>
      <c r="H15" s="1596"/>
      <c r="I15" s="1596"/>
      <c r="J15" s="1596"/>
      <c r="K15" s="1596"/>
      <c r="L15" s="1596"/>
      <c r="M15" s="1597"/>
    </row>
    <row ht="13.8" r="16" spans="2:14" thickTop="1" x14ac:dyDescent="0.25"/>
    <row ht="13.8" r="17" spans="2:13" thickBot="1" x14ac:dyDescent="0.3"/>
    <row customHeight="1" ht="30" r="18" spans="2:13" thickBot="1" thickTop="1" x14ac:dyDescent="0.3">
      <c r="B18" s="348" t="s">
        <v>85</v>
      </c>
      <c r="C18" s="349"/>
      <c r="D18" s="660"/>
      <c r="E18" s="1589" t="s">
        <v>755</v>
      </c>
      <c r="F18" s="1589"/>
      <c r="G18" s="1589"/>
      <c r="H18" s="1589"/>
      <c r="I18" s="1589"/>
      <c r="J18" s="1589"/>
      <c r="K18" s="1589"/>
      <c r="L18" s="1589"/>
      <c r="M18" s="1590"/>
    </row>
    <row ht="14.4" r="19" spans="2:13" thickBot="1" thickTop="1" x14ac:dyDescent="0.3"/>
    <row customHeight="1" ht="43.5" r="20" spans="2:13" thickBot="1" thickTop="1" x14ac:dyDescent="0.3">
      <c r="B20" s="428"/>
      <c r="C20" s="429"/>
      <c r="D20" s="430" t="s">
        <v>624</v>
      </c>
      <c r="E20" s="1591" t="s">
        <v>623</v>
      </c>
      <c r="F20" s="1592"/>
      <c r="G20" s="1592"/>
      <c r="H20" s="1592"/>
      <c r="I20" s="1592"/>
      <c r="J20" s="1592"/>
      <c r="K20" s="1592"/>
      <c r="L20" s="1592"/>
      <c r="M20" s="1593"/>
    </row>
    <row ht="13.8" r="21" spans="2:13" thickTop="1" x14ac:dyDescent="0.25"/>
    <row customHeight="1" ht="42" r="22" spans="2:13" x14ac:dyDescent="0.25">
      <c r="B22" s="1594" t="s">
        <v>1225</v>
      </c>
      <c r="C22" s="1418"/>
      <c r="D22" s="1418"/>
      <c r="E22" s="1418"/>
      <c r="F22" s="1418"/>
      <c r="G22" s="1418"/>
      <c r="H22" s="1418"/>
      <c r="I22" s="1418"/>
      <c r="J22" s="1418"/>
      <c r="K22" s="1418"/>
      <c r="L22" s="1418"/>
      <c r="M22" s="1418"/>
    </row>
  </sheetData>
  <sheetProtection algorithmName="SHA-512" hashValue="hdqtPNg6NRhBGeHUsiG8n8BIA6SUoln7v0nUiZ25CamTJqNjldLkMciBfltFuMrNWY8uD68M/kFCorWVwdAtjA==" objects="1" saltValue="pBXfAiRUCDvpvTEieLDm+Q==" scenarios="1" sheet="1" spinCount="100000"/>
  <mergeCells count="14">
    <mergeCell ref="B1:M1"/>
    <mergeCell ref="E5:M5"/>
    <mergeCell ref="E6:M6"/>
    <mergeCell ref="E7:M7"/>
    <mergeCell ref="B2:M2"/>
    <mergeCell ref="E4:M4"/>
    <mergeCell ref="E18:M18"/>
    <mergeCell ref="E20:M20"/>
    <mergeCell ref="B22:M22"/>
    <mergeCell ref="E8:M8"/>
    <mergeCell ref="E14:M14"/>
    <mergeCell ref="E13:M13"/>
    <mergeCell ref="E15:M15"/>
    <mergeCell ref="E12:M12"/>
  </mergeCells>
  <phoneticPr fontId="17" type="noConversion"/>
  <printOptions horizontalCentered="1"/>
  <pageMargins bottom="1" footer="0.5" header="0.5" left="0.75" right="0.75" top="0.56000000000000005"/>
  <pageSetup horizontalDpi="4294967293" orientation="portrait" r:id="rId1" scale="86"/>
  <headerFooter alignWithMargins="0">
    <oddFooter>&amp;R&amp;A</oddFooter>
  </headerFooter>
  <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sheetPr>
  <dimension ref="B1:J21"/>
  <sheetViews>
    <sheetView showGridLines="0" workbookViewId="0">
      <selection activeCell="E3" sqref="E3:F3"/>
    </sheetView>
  </sheetViews>
  <sheetFormatPr defaultRowHeight="13.2" x14ac:dyDescent="0.25"/>
  <cols>
    <col min="1" max="1" customWidth="true" width="5.0" collapsed="false"/>
  </cols>
  <sheetData>
    <row customHeight="1" ht="47.25" r="1" spans="2:9" x14ac:dyDescent="0.3">
      <c r="B1" s="1612" t="s">
        <v>1223</v>
      </c>
      <c r="C1" s="1613"/>
      <c r="D1" s="1613"/>
      <c r="E1" s="1613"/>
      <c r="F1" s="1613"/>
      <c r="G1" s="1613"/>
      <c r="H1" s="1613"/>
      <c r="I1" s="1613"/>
    </row>
    <row ht="17.399999999999999" r="3" spans="2:9" x14ac:dyDescent="0.3">
      <c r="B3" s="158"/>
      <c r="C3" s="159"/>
      <c r="D3" s="159"/>
      <c r="E3" s="1614" t="s">
        <v>802</v>
      </c>
      <c r="F3" s="1614"/>
      <c r="G3" s="159"/>
      <c r="H3" s="159"/>
      <c r="I3" s="159"/>
    </row>
    <row ht="17.399999999999999" r="4" spans="2:9" x14ac:dyDescent="0.3">
      <c r="B4" s="193" t="s">
        <v>563</v>
      </c>
      <c r="C4" s="159"/>
      <c r="D4" s="159"/>
      <c r="E4" s="188"/>
      <c r="F4" s="188"/>
      <c r="G4" s="159"/>
      <c r="H4" s="159"/>
      <c r="I4" s="159"/>
    </row>
    <row customHeight="1" ht="48.75" r="5" spans="2:9" x14ac:dyDescent="0.3">
      <c r="B5" s="1619" t="s">
        <v>222</v>
      </c>
      <c r="C5" s="1620"/>
      <c r="D5" s="1620"/>
      <c r="E5" s="1620"/>
      <c r="F5" s="1620"/>
      <c r="G5" s="1620"/>
      <c r="H5" s="1620"/>
      <c r="I5" s="1620"/>
    </row>
    <row customHeight="1" ht="48.75" r="6" spans="2:9" x14ac:dyDescent="0.3">
      <c r="B6" s="1619" t="s">
        <v>605</v>
      </c>
      <c r="C6" s="1418"/>
      <c r="D6" s="1418"/>
      <c r="E6" s="1418"/>
      <c r="F6" s="1418"/>
      <c r="G6" s="1418"/>
      <c r="H6" s="1418"/>
      <c r="I6" s="1418"/>
    </row>
    <row customHeight="1" ht="101.25" r="7" spans="2:9" x14ac:dyDescent="0.3">
      <c r="B7" s="1617" t="s">
        <v>604</v>
      </c>
      <c r="C7" s="1618"/>
      <c r="D7" s="1618"/>
      <c r="E7" s="1618"/>
      <c r="F7" s="1618"/>
      <c r="G7" s="1618"/>
      <c r="H7" s="1618"/>
      <c r="I7" s="1618"/>
    </row>
    <row customHeight="1" ht="33" r="8" spans="2:9" x14ac:dyDescent="0.3">
      <c r="B8" s="1615" t="s">
        <v>48</v>
      </c>
      <c r="C8" s="1616"/>
      <c r="D8" s="1616"/>
      <c r="E8" s="1616"/>
      <c r="F8" s="1616"/>
      <c r="G8" s="1616"/>
      <c r="H8" s="1616"/>
      <c r="I8" s="1616"/>
    </row>
    <row customHeight="1" ht="48.75" r="9" spans="2:9" x14ac:dyDescent="0.3">
      <c r="B9" s="1617" t="s">
        <v>803</v>
      </c>
      <c r="C9" s="1418"/>
      <c r="D9" s="1418"/>
      <c r="E9" s="1418"/>
      <c r="F9" s="1418"/>
      <c r="G9" s="1418"/>
      <c r="H9" s="1418"/>
      <c r="I9" s="1418"/>
    </row>
    <row customHeight="1" ht="35.25" r="10" spans="2:9" x14ac:dyDescent="0.3">
      <c r="B10" s="1617" t="s">
        <v>606</v>
      </c>
      <c r="C10" s="1418"/>
      <c r="D10" s="1418"/>
      <c r="E10" s="1418"/>
      <c r="F10" s="1418"/>
      <c r="G10" s="1418"/>
      <c r="H10" s="1418"/>
      <c r="I10" s="1418"/>
    </row>
    <row customHeight="1" ht="63" r="11" spans="2:9" x14ac:dyDescent="0.3">
      <c r="B11" s="1617" t="s">
        <v>1122</v>
      </c>
      <c r="C11" s="1418"/>
      <c r="D11" s="1418"/>
      <c r="E11" s="1418"/>
      <c r="F11" s="1418"/>
      <c r="G11" s="1418"/>
      <c r="H11" s="1418"/>
      <c r="I11" s="1418"/>
    </row>
    <row customHeight="1" ht="37.5" r="12" spans="2:9" x14ac:dyDescent="0.3">
      <c r="B12" s="1617" t="s">
        <v>608</v>
      </c>
      <c r="C12" s="1418"/>
      <c r="D12" s="1418"/>
      <c r="E12" s="1418"/>
      <c r="F12" s="1418"/>
      <c r="G12" s="1418"/>
      <c r="H12" s="1418"/>
      <c r="I12" s="1418"/>
    </row>
    <row customHeight="1" ht="48.75" r="13" spans="2:9" x14ac:dyDescent="0.3">
      <c r="B13" s="1617" t="s">
        <v>1093</v>
      </c>
      <c r="C13" s="1418"/>
      <c r="D13" s="1418"/>
      <c r="E13" s="1418"/>
      <c r="F13" s="1418"/>
      <c r="G13" s="1418"/>
      <c r="H13" s="1418"/>
      <c r="I13" s="1418"/>
    </row>
    <row customHeight="1" ht="32.25" r="14" spans="2:9" x14ac:dyDescent="0.3">
      <c r="B14" s="1615" t="s">
        <v>49</v>
      </c>
      <c r="C14" s="1616"/>
      <c r="D14" s="1616"/>
      <c r="E14" s="1616"/>
      <c r="F14" s="1616"/>
      <c r="G14" s="1616"/>
      <c r="H14" s="1616"/>
      <c r="I14" s="1616"/>
    </row>
    <row customHeight="1" ht="48.75" r="15" spans="2:9" x14ac:dyDescent="0.3">
      <c r="B15" s="1617" t="s">
        <v>211</v>
      </c>
      <c r="C15" s="1418"/>
      <c r="D15" s="1418"/>
      <c r="E15" s="1418"/>
      <c r="F15" s="1418"/>
      <c r="G15" s="1418"/>
      <c r="H15" s="1418"/>
      <c r="I15" s="1418"/>
    </row>
    <row customHeight="1" ht="35.25" r="16" spans="2:9" x14ac:dyDescent="0.3">
      <c r="B16" s="1617" t="s">
        <v>607</v>
      </c>
      <c r="C16" s="1418"/>
      <c r="D16" s="1418"/>
      <c r="E16" s="1418"/>
      <c r="F16" s="1418"/>
      <c r="G16" s="1418"/>
      <c r="H16" s="1418"/>
      <c r="I16" s="1418"/>
    </row>
    <row customHeight="1" ht="37.5" r="17" spans="2:9" x14ac:dyDescent="0.3">
      <c r="B17" s="1617" t="s">
        <v>757</v>
      </c>
      <c r="C17" s="1418"/>
      <c r="D17" s="1418"/>
      <c r="E17" s="1418"/>
      <c r="F17" s="1418"/>
      <c r="G17" s="1418"/>
      <c r="H17" s="1418"/>
      <c r="I17" s="1418"/>
    </row>
    <row customHeight="1" ht="63" r="18" spans="2:9" x14ac:dyDescent="0.3">
      <c r="B18" s="1617" t="s">
        <v>212</v>
      </c>
      <c r="C18" s="1418"/>
      <c r="D18" s="1418"/>
      <c r="E18" s="1418"/>
      <c r="F18" s="1418"/>
      <c r="G18" s="1418"/>
      <c r="H18" s="1418"/>
      <c r="I18" s="1418"/>
    </row>
    <row customHeight="1" ht="31.5" r="19" spans="2:9" x14ac:dyDescent="0.3">
      <c r="B19" s="1615" t="s">
        <v>50</v>
      </c>
      <c r="C19" s="1616"/>
      <c r="D19" s="1616"/>
      <c r="E19" s="1616"/>
      <c r="F19" s="1616"/>
      <c r="G19" s="1616"/>
      <c r="H19" s="1616"/>
      <c r="I19" s="1616"/>
    </row>
    <row customHeight="1" ht="24" r="20" spans="2:9" x14ac:dyDescent="0.3">
      <c r="B20" s="1617" t="s">
        <v>609</v>
      </c>
      <c r="C20" s="1418"/>
      <c r="D20" s="1418"/>
      <c r="E20" s="1418"/>
      <c r="F20" s="1418"/>
      <c r="G20" s="1418"/>
      <c r="H20" s="1418"/>
      <c r="I20" s="1418"/>
    </row>
    <row customHeight="1" ht="33.75" r="21" spans="2:9" x14ac:dyDescent="0.3">
      <c r="B21" s="1617" t="s">
        <v>210</v>
      </c>
      <c r="C21" s="1418"/>
      <c r="D21" s="1418"/>
      <c r="E21" s="1418"/>
      <c r="F21" s="1418"/>
      <c r="G21" s="1418"/>
      <c r="H21" s="1418"/>
      <c r="I21" s="1418"/>
    </row>
  </sheetData>
  <sheetProtection algorithmName="SHA-512" hashValue="DYHArCdRYUjcZawMYDwXHhmEnHGIl4Mr2A81KBg/Z/xI/AbVcuB0oSj5lMvILpxowC6qNmAeeMBua5fq6UzA1Q==" objects="1" saltValue="kz3RK+Jy2TzCUDPWMQnxyA==" scenarios="1" sheet="1" spinCount="100000"/>
  <mergeCells count="19">
    <mergeCell ref="B10:I10"/>
    <mergeCell ref="B11:I11"/>
    <mergeCell ref="B12:I12"/>
    <mergeCell ref="B13:I13"/>
    <mergeCell ref="B19:I19"/>
    <mergeCell ref="B21:I21"/>
    <mergeCell ref="B14:I14"/>
    <mergeCell ref="B15:I15"/>
    <mergeCell ref="B16:I16"/>
    <mergeCell ref="B17:I17"/>
    <mergeCell ref="B18:I18"/>
    <mergeCell ref="B20:I20"/>
    <mergeCell ref="B1:I1"/>
    <mergeCell ref="E3:F3"/>
    <mergeCell ref="B8:I8"/>
    <mergeCell ref="B9:I9"/>
    <mergeCell ref="B7:I7"/>
    <mergeCell ref="B5:I5"/>
    <mergeCell ref="B6:I6"/>
  </mergeCells>
  <phoneticPr fontId="17" type="noConversion"/>
  <pageMargins bottom="1" footer="0.5" header="0.5" left="0.75" right="0.75" top="0.64"/>
  <pageSetup horizontalDpi="4294967293" orientation="portrait" r:id="rId1"/>
  <headerFooter alignWithMargins="0">
    <oddFooter>&amp;R&amp;A</oddFooter>
  </headerFooter>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K100"/>
  <sheetViews>
    <sheetView tabSelected="1" workbookViewId="0">
      <selection activeCell="D45" sqref="D45"/>
    </sheetView>
  </sheetViews>
  <sheetFormatPr defaultColWidth="9.109375" defaultRowHeight="13.2" x14ac:dyDescent="0.25"/>
  <cols>
    <col min="1" max="1" customWidth="true" style="4" width="2.33203125" collapsed="false"/>
    <col min="2" max="2" customWidth="true" style="4" width="40.0" collapsed="false"/>
    <col min="3" max="3" customWidth="true" style="379" width="28.33203125" collapsed="false"/>
    <col min="4" max="4" customWidth="true" style="379" width="24.33203125" collapsed="false"/>
    <col min="5" max="5" customWidth="true" style="379" width="15.6640625" collapsed="false"/>
    <col min="6" max="6" customWidth="true" width="8.88671875" collapsed="false"/>
    <col min="7" max="7" customWidth="true" width="3.88671875" collapsed="false"/>
    <col min="8" max="8" customWidth="true" width="11.0" collapsed="false"/>
    <col min="9" max="9" customWidth="true" width="13.5546875" collapsed="false"/>
    <col min="10" max="10" customWidth="true" width="9.0" collapsed="false"/>
    <col min="11" max="16384" style="4" width="9.109375" collapsed="false"/>
  </cols>
  <sheetData>
    <row r="1" spans="2:7" x14ac:dyDescent="0.25">
      <c r="B1" s="521" t="s">
        <v>248</v>
      </c>
      <c r="D1" s="49"/>
      <c r="E1"/>
    </row>
    <row ht="13.8" r="2" spans="2:7" thickBot="1" x14ac:dyDescent="0.3"/>
    <row ht="13.8" r="3" spans="2:7" thickTop="1" x14ac:dyDescent="0.25">
      <c r="B3" s="380" t="s">
        <v>572</v>
      </c>
      <c r="C3" s="381"/>
    </row>
    <row r="4" spans="2:7" x14ac:dyDescent="0.25">
      <c r="B4" s="382" t="s">
        <v>573</v>
      </c>
      <c r="C4" s="383" t="e">
        <f>'2. EAL Surfer - Tier 1 EALs'!H3</f>
        <v>#N/A</v>
      </c>
    </row>
    <row r="5" spans="2:7" x14ac:dyDescent="0.25">
      <c r="B5" s="382" t="s">
        <v>545</v>
      </c>
      <c r="C5" s="383" t="str">
        <f>'2. EAL Surfer - Tier 1 EALs'!D5</f>
        <v>Unrestricted</v>
      </c>
    </row>
    <row r="6" spans="2:7" x14ac:dyDescent="0.25">
      <c r="B6" s="382" t="s">
        <v>280</v>
      </c>
      <c r="C6" s="384" t="str">
        <f>'2. EAL Surfer - Tier 1 EALs'!D7</f>
        <v>Drinking Water Resource</v>
      </c>
    </row>
    <row ht="27" r="7" spans="2:7" thickBot="1" x14ac:dyDescent="0.3">
      <c r="B7" s="385" t="s">
        <v>769</v>
      </c>
      <c r="C7" s="407" t="str">
        <f>'2. EAL Surfer - Tier 1 EALs'!D10</f>
        <v>&gt;150m</v>
      </c>
    </row>
    <row ht="13.8" r="8" spans="2:7" thickTop="1" x14ac:dyDescent="0.25">
      <c r="B8" s="387" t="s">
        <v>595</v>
      </c>
      <c r="C8" s="381" t="n">
        <f>IF('2. EAL Surfer - Tier 1 EALs'!D22=0,"-",'2. EAL Surfer - Tier 1 EALs'!D22)</f>
        <v>10.0</v>
      </c>
    </row>
    <row r="9" spans="2:7" x14ac:dyDescent="0.25">
      <c r="B9" s="392" t="s">
        <v>596</v>
      </c>
      <c r="C9" s="384" t="n">
        <f>IF('2. EAL Surfer - Tier 1 EALs'!D24=0,"-",'2. EAL Surfer - Tier 1 EALs'!D24)</f>
        <v>5300.0</v>
      </c>
    </row>
    <row ht="16.2" r="10" spans="2:7" thickBot="1" x14ac:dyDescent="0.3">
      <c r="B10" s="385" t="s">
        <v>597</v>
      </c>
      <c r="C10" s="386" t="n">
        <f>IF('2. EAL Surfer - Tier 1 EALs'!D26=0,"-",'2. EAL Surfer - Tier 1 EALs'!D26)</f>
        <v>250000.0</v>
      </c>
    </row>
    <row ht="14.4" r="11" spans="2:7" thickBot="1" thickTop="1" x14ac:dyDescent="0.3">
      <c r="B11" s="388"/>
    </row>
    <row customHeight="1" ht="27" r="12" spans="2:7" thickTop="1" x14ac:dyDescent="0.25">
      <c r="B12" s="389" t="s">
        <v>54</v>
      </c>
      <c r="C12" s="390" t="s">
        <v>280</v>
      </c>
      <c r="D12" s="391" t="s">
        <v>769</v>
      </c>
      <c r="E12" s="391" t="s">
        <v>539</v>
      </c>
      <c r="F12" s="249"/>
      <c r="G12" s="183"/>
    </row>
    <row r="13" spans="2:7" x14ac:dyDescent="0.25">
      <c r="B13" s="392" t="s">
        <v>540</v>
      </c>
      <c r="C13" s="50" t="s">
        <v>648</v>
      </c>
      <c r="D13" s="393" t="s">
        <v>770</v>
      </c>
      <c r="E13" s="393" t="str">
        <f>IF(AND($C$6=C13,$C$7=D13),"YES","NO")</f>
        <v>YES</v>
      </c>
      <c r="F13" s="249"/>
      <c r="G13" s="183"/>
    </row>
    <row r="14" spans="2:7" x14ac:dyDescent="0.25">
      <c r="B14" s="392" t="s">
        <v>323</v>
      </c>
      <c r="C14" s="50" t="s">
        <v>648</v>
      </c>
      <c r="D14" s="393" t="s">
        <v>771</v>
      </c>
      <c r="E14" s="393" t="str">
        <f>IF(AND($C$6=C14,$C$7=D14),"YES","NO")</f>
        <v>NO</v>
      </c>
      <c r="F14" s="249"/>
      <c r="G14" s="183"/>
    </row>
    <row r="15" spans="2:7" x14ac:dyDescent="0.25">
      <c r="B15" s="392" t="s">
        <v>541</v>
      </c>
      <c r="C15" s="393" t="s">
        <v>287</v>
      </c>
      <c r="D15" s="393" t="s">
        <v>770</v>
      </c>
      <c r="E15" s="393" t="str">
        <f>IF(AND($C$6=C15,$C$7=D15),"YES","NO")</f>
        <v>NO</v>
      </c>
      <c r="F15" s="249"/>
      <c r="G15" s="183"/>
    </row>
    <row r="16" spans="2:7" x14ac:dyDescent="0.25">
      <c r="B16" s="392" t="s">
        <v>542</v>
      </c>
      <c r="C16" s="393" t="s">
        <v>287</v>
      </c>
      <c r="D16" s="393" t="s">
        <v>771</v>
      </c>
      <c r="E16" s="393" t="str">
        <f>IF(AND($C$6=H2,$C$7=D16),"YES","NO")</f>
        <v>NO</v>
      </c>
      <c r="F16" s="249"/>
      <c r="G16" s="183"/>
    </row>
    <row r="17" spans="2:10" x14ac:dyDescent="0.25">
      <c r="B17" s="392"/>
      <c r="C17" s="393"/>
      <c r="D17" s="393"/>
      <c r="E17" s="393"/>
      <c r="F17" s="249"/>
      <c r="G17" s="183"/>
    </row>
    <row r="18" spans="2:10" x14ac:dyDescent="0.25">
      <c r="B18" s="394" t="s">
        <v>329</v>
      </c>
      <c r="C18" s="393" t="str">
        <f>IF(E13="YES","Table A-1",IF(E14="YES","Table A-2",IF(E15="YES","Table B-1","Table B-2")))</f>
        <v>Table A-1</v>
      </c>
      <c r="D18" s="393"/>
      <c r="E18" s="393"/>
      <c r="F18" s="249"/>
      <c r="G18" s="183"/>
    </row>
    <row r="19" spans="2:10" x14ac:dyDescent="0.25">
      <c r="B19" s="382" t="s">
        <v>322</v>
      </c>
      <c r="C19" s="244" t="e">
        <f>IF(C46=0,"-",C46)</f>
        <v>#N/A</v>
      </c>
      <c r="D19"/>
      <c r="E19"/>
      <c r="F19" s="249"/>
      <c r="G19" s="183"/>
    </row>
    <row r="20" spans="2:10" x14ac:dyDescent="0.25">
      <c r="B20" s="382" t="s">
        <v>772</v>
      </c>
      <c r="C20" s="395" t="e">
        <f>IF(C50=0,"-",C50)</f>
        <v>#N/A</v>
      </c>
      <c r="D20"/>
      <c r="E20"/>
      <c r="F20" s="249"/>
      <c r="G20" s="183"/>
      <c r="J20" s="159"/>
    </row>
    <row r="21" spans="2:10" x14ac:dyDescent="0.25">
      <c r="B21" s="382" t="s">
        <v>756</v>
      </c>
      <c r="C21" s="395" t="e">
        <f>IF(C56=0,"-",C56)</f>
        <v>#N/A</v>
      </c>
      <c r="D21"/>
      <c r="E21"/>
      <c r="F21" s="249"/>
      <c r="G21" s="183"/>
    </row>
    <row r="22" spans="2:10" x14ac:dyDescent="0.25">
      <c r="B22" s="382" t="s">
        <v>723</v>
      </c>
      <c r="C22" s="395" t="e">
        <f>IF(C60=0,"-",C60)</f>
        <v>#N/A</v>
      </c>
      <c r="D22"/>
      <c r="E22"/>
      <c r="F22" s="249"/>
      <c r="G22" s="183"/>
    </row>
    <row r="23" spans="2:10" x14ac:dyDescent="0.25">
      <c r="B23" s="382" t="s">
        <v>325</v>
      </c>
      <c r="C23" s="395" t="e">
        <f>IF(C68=0,"-",C68)</f>
        <v>#N/A</v>
      </c>
      <c r="D23" s="393"/>
      <c r="E23" s="393"/>
      <c r="F23" s="414"/>
      <c r="G23" s="183"/>
    </row>
    <row r="24" spans="2:10" x14ac:dyDescent="0.25">
      <c r="B24" s="382" t="s">
        <v>156</v>
      </c>
      <c r="C24" s="395" t="e">
        <f>IF(C70=0,"-",C70)</f>
        <v>#N/A</v>
      </c>
      <c r="D24" s="439" t="s">
        <v>526</v>
      </c>
      <c r="E24" s="393"/>
      <c r="F24" s="414"/>
      <c r="G24" s="183"/>
    </row>
    <row ht="13.8" r="25" spans="2:10" thickBot="1" x14ac:dyDescent="0.3">
      <c r="B25" s="415" t="s">
        <v>55</v>
      </c>
      <c r="C25" s="416" t="e">
        <f>C71</f>
        <v>#N/A</v>
      </c>
      <c r="D25" s="438" t="e">
        <f>C72</f>
        <v>#N/A</v>
      </c>
      <c r="E25" s="396"/>
      <c r="F25" s="249"/>
      <c r="G25" s="183"/>
    </row>
    <row ht="14.4" r="26" spans="2:10" thickBot="1" thickTop="1" x14ac:dyDescent="0.3">
      <c r="B26" s="397"/>
      <c r="C26" s="398"/>
      <c r="D26" s="398"/>
      <c r="E26" s="398"/>
    </row>
    <row ht="27" r="27" spans="2:10" thickTop="1" x14ac:dyDescent="0.25">
      <c r="B27" s="389" t="s">
        <v>330</v>
      </c>
      <c r="C27" s="390" t="s">
        <v>280</v>
      </c>
      <c r="D27" s="391" t="s">
        <v>769</v>
      </c>
      <c r="E27" s="399" t="s">
        <v>539</v>
      </c>
    </row>
    <row r="28" spans="2:10" x14ac:dyDescent="0.25">
      <c r="B28" s="392" t="s">
        <v>773</v>
      </c>
      <c r="C28" s="50" t="s">
        <v>648</v>
      </c>
      <c r="D28" s="393" t="s">
        <v>771</v>
      </c>
      <c r="E28" s="384" t="str">
        <f>IF(AND($C$6=C28,$C$7=D28),"YES","NO")</f>
        <v>NO</v>
      </c>
    </row>
    <row r="29" spans="2:10" x14ac:dyDescent="0.25">
      <c r="B29" s="392" t="s">
        <v>774</v>
      </c>
      <c r="C29" s="50" t="s">
        <v>648</v>
      </c>
      <c r="D29" s="393" t="s">
        <v>770</v>
      </c>
      <c r="E29" s="384" t="str">
        <f>IF(AND($C$6=C29,$C$7=D29),"YES","NO")</f>
        <v>YES</v>
      </c>
    </row>
    <row r="30" spans="2:10" x14ac:dyDescent="0.25">
      <c r="B30" s="392" t="s">
        <v>775</v>
      </c>
      <c r="C30" s="393" t="s">
        <v>287</v>
      </c>
      <c r="D30" s="393" t="s">
        <v>771</v>
      </c>
      <c r="E30" s="384" t="str">
        <f>IF(AND($C$6=C30,$C$7=D30),"YES","NO")</f>
        <v>NO</v>
      </c>
    </row>
    <row r="31" spans="2:10" x14ac:dyDescent="0.25">
      <c r="B31" s="392" t="s">
        <v>776</v>
      </c>
      <c r="C31" s="393" t="s">
        <v>287</v>
      </c>
      <c r="D31" s="393" t="s">
        <v>770</v>
      </c>
      <c r="E31" s="384" t="str">
        <f>IF(AND($C$6=C31,$C$7=D31),"YES","NO")</f>
        <v>NO</v>
      </c>
    </row>
    <row r="32" spans="2:10" x14ac:dyDescent="0.25">
      <c r="B32" s="382"/>
      <c r="C32" s="395"/>
      <c r="D32" s="395"/>
      <c r="E32" s="400"/>
    </row>
    <row r="33" spans="2:5" x14ac:dyDescent="0.25">
      <c r="B33" s="394" t="s">
        <v>777</v>
      </c>
      <c r="C33" s="395" t="str">
        <f>IF(E28="YES","Table D-1a",IF(E29="YES","Table D-1b",IF(E30="YES","Table D-1c","Table D-1d")))</f>
        <v>Table D-1b</v>
      </c>
      <c r="D33" s="395"/>
      <c r="E33" s="400"/>
    </row>
    <row r="34" spans="2:5" x14ac:dyDescent="0.25">
      <c r="B34" s="382" t="s">
        <v>543</v>
      </c>
      <c r="C34" s="395" t="e">
        <f>IF(C75=0,"-",C75)</f>
        <v>#N/A</v>
      </c>
      <c r="D34" s="395"/>
      <c r="E34" s="400"/>
    </row>
    <row r="35" spans="2:5" x14ac:dyDescent="0.25">
      <c r="B35" s="382" t="s">
        <v>772</v>
      </c>
      <c r="C35" s="395" t="e">
        <f>IF(C79=0,"-",C79)</f>
        <v>#N/A</v>
      </c>
      <c r="D35" s="395"/>
      <c r="E35" s="400"/>
    </row>
    <row r="36" spans="2:5" x14ac:dyDescent="0.25">
      <c r="B36" s="382" t="s">
        <v>544</v>
      </c>
      <c r="C36" s="395" t="e">
        <f>IF(C83=0,"-",C83)</f>
        <v>#N/A</v>
      </c>
      <c r="D36" s="395"/>
      <c r="E36" s="400"/>
    </row>
    <row r="37" spans="2:5" x14ac:dyDescent="0.25">
      <c r="B37" s="382" t="s">
        <v>325</v>
      </c>
      <c r="C37" s="395" t="e">
        <f>IF(C87=0,"-",C87)</f>
        <v>#N/A</v>
      </c>
      <c r="D37" s="439" t="s">
        <v>526</v>
      </c>
      <c r="E37" s="400"/>
    </row>
    <row ht="13.8" r="38" spans="2:5" thickBot="1" x14ac:dyDescent="0.3">
      <c r="B38" s="415" t="s">
        <v>778</v>
      </c>
      <c r="C38" s="416" t="e">
        <f>C88</f>
        <v>#N/A</v>
      </c>
      <c r="D38" s="438" t="e">
        <f>C89</f>
        <v>#N/A</v>
      </c>
      <c r="E38" s="401"/>
    </row>
    <row ht="13.8" r="39" spans="2:5" thickTop="1" x14ac:dyDescent="0.25">
      <c r="B39" s="402"/>
      <c r="C39" s="395"/>
      <c r="D39" s="395"/>
      <c r="E39" s="395"/>
    </row>
    <row ht="13.8" r="40" spans="2:5" thickBot="1" x14ac:dyDescent="0.3"/>
    <row ht="14.4" r="41" spans="2:5" thickBot="1" thickTop="1" x14ac:dyDescent="0.3">
      <c r="B41" s="409" t="s">
        <v>223</v>
      </c>
      <c r="C41" s="410"/>
      <c r="D41" s="423" t="s">
        <v>321</v>
      </c>
    </row>
    <row ht="13.8" r="42" spans="2:5" thickTop="1" x14ac:dyDescent="0.25">
      <c r="B42" s="325" t="s">
        <v>719</v>
      </c>
      <c r="C42" s="238"/>
      <c r="D42" s="44"/>
    </row>
    <row r="43" spans="2:5" x14ac:dyDescent="0.25">
      <c r="B43" s="236" t="s">
        <v>204</v>
      </c>
      <c r="C43" s="244" t="e">
        <f>IF(VLOOKUP('2. EAL Surfer - Tier 1 EALs'!H3,'Table I-1 (Unrestricted SoilDE)'!A6:H159,2)=0,"-",VLOOKUP('2. EAL Surfer - Tier 1 EALs'!H3,'Table I-1 (Unrestricted SoilDE)'!A6:H159,2))</f>
        <v>#N/A</v>
      </c>
      <c r="D43" s="46" t="s">
        <v>505</v>
      </c>
    </row>
    <row r="44" spans="2:5" x14ac:dyDescent="0.25">
      <c r="B44" s="236" t="s">
        <v>205</v>
      </c>
      <c r="C44" s="244" t="e">
        <f>IF(VLOOKUP('2. EAL Surfer - Tier 1 EALs'!H3,'Table I-2 (C-I Soil DE)'!A6:G159,2)=0,"-",VLOOKUP('2. EAL Surfer - Tier 1 EALs'!H3,'Table I-2 (C-I Soil DE)'!A6:G159,2))</f>
        <v>#N/A</v>
      </c>
      <c r="D44" s="46" t="s">
        <v>921</v>
      </c>
    </row>
    <row r="45" spans="2:5" x14ac:dyDescent="0.25">
      <c r="B45" s="236" t="s">
        <v>844</v>
      </c>
      <c r="C45" s="244" t="e">
        <f>IF(VLOOKUP('2. EAL Surfer - Tier 1 EALs'!H3,'Table I-3 (Construction DE)'!A6:G159,2)=0,"-",VLOOKUP('2. EAL Surfer - Tier 1 EALs'!H3,'Table I-3 (Construction DE)'!A6:G159,2))</f>
        <v>#N/A</v>
      </c>
      <c r="D45" s="46" t="s">
        <v>652</v>
      </c>
    </row>
    <row ht="13.8" r="46" spans="2:5" thickBot="1" x14ac:dyDescent="0.3">
      <c r="B46" s="241" t="s">
        <v>845</v>
      </c>
      <c r="C46" s="411" t="e">
        <f>IF((IF('2. EAL Surfer - Tier 1 EALs'!D5='2. EAL Surfer - Tier 1 EALs'!O13,C43,C44))=0,"-",(IF('2. EAL Surfer - Tier 1 EALs'!D5='2. EAL Surfer - Tier 1 EALs'!O13,C43,C44)))</f>
        <v>#N/A</v>
      </c>
      <c r="D46" s="242" t="str">
        <f>IF('2. EAL Surfer - Tier 1 EALs'!D5='2. EAL Surfer - Tier 1 EALs'!O13,"Table I-1","Table I-2")</f>
        <v>Table I-1</v>
      </c>
    </row>
    <row ht="13.8" r="47" spans="2:5" thickTop="1" x14ac:dyDescent="0.25">
      <c r="B47" s="326" t="s">
        <v>718</v>
      </c>
      <c r="C47" s="244"/>
      <c r="D47" s="189"/>
    </row>
    <row r="48" spans="2:5" x14ac:dyDescent="0.25">
      <c r="B48" s="236" t="s">
        <v>204</v>
      </c>
      <c r="C48" s="244" t="e">
        <f>IF(VLOOKUP('2. EAL Surfer - Tier 1 EALs'!H3,'Table C-1b (Soil to IA)'!A5:F158,5)="","-",VLOOKUP('2. EAL Surfer - Tier 1 EALs'!H3,'Table C-1b (Soil to IA)'!A5:F158,5))</f>
        <v>#N/A</v>
      </c>
      <c r="D48" s="237" t="s">
        <v>893</v>
      </c>
    </row>
    <row r="49" spans="2:4" x14ac:dyDescent="0.25">
      <c r="B49" s="236" t="s">
        <v>205</v>
      </c>
      <c r="C49" s="244" t="e">
        <f>IF(VLOOKUP('2. EAL Surfer - Tier 1 EALs'!H3,'Table C-1b (Soil to IA)'!A5:F158,6)="","-",VLOOKUP('2. EAL Surfer - Tier 1 EALs'!H3,'Table C-1b (Soil to IA)'!A5:F158,6))</f>
        <v>#N/A</v>
      </c>
      <c r="D49" s="237" t="s">
        <v>893</v>
      </c>
    </row>
    <row ht="13.8" r="50" spans="2:4" thickBot="1" x14ac:dyDescent="0.3">
      <c r="B50" s="240" t="s">
        <v>202</v>
      </c>
      <c r="C50" s="412" t="e">
        <f>IF((IF('2. EAL Surfer - Tier 1 EALs'!D5='2. EAL Surfer - Tier 1 EALs'!O13,C48,C49))=0,"-",(IF('2. EAL Surfer - Tier 1 EALs'!D5='2. EAL Surfer - Tier 1 EALs'!O13,C48,C49)))</f>
        <v>#N/A</v>
      </c>
      <c r="D50" s="237" t="s">
        <v>893</v>
      </c>
    </row>
    <row ht="13.8" r="51" spans="2:4" thickTop="1" x14ac:dyDescent="0.25">
      <c r="B51" s="325" t="s">
        <v>285</v>
      </c>
      <c r="C51" s="248"/>
      <c r="D51" s="235"/>
    </row>
    <row r="52" spans="2:4" x14ac:dyDescent="0.25">
      <c r="B52" s="236" t="s">
        <v>922</v>
      </c>
      <c r="C52" s="244" t="e">
        <f>IF(VLOOKUP('2. EAL Surfer - Tier 1 EALs'!H3,'Table E Leaching'!B7:P160,12)="","-",VLOOKUP('2. EAL Surfer - Tier 1 EALs'!H3,'Table E Leaching'!B7:P160,12))</f>
        <v>#N/A</v>
      </c>
      <c r="D52" s="237" t="s">
        <v>894</v>
      </c>
    </row>
    <row r="53" spans="2:4" x14ac:dyDescent="0.25">
      <c r="B53" s="236" t="s">
        <v>923</v>
      </c>
      <c r="C53" s="244" t="e">
        <f>IF(VLOOKUP('2. EAL Surfer - Tier 1 EALs'!H3,'Table E Leaching'!B7:P160,13)="","-",VLOOKUP('2. EAL Surfer - Tier 1 EALs'!H3,'Table E Leaching'!B7:P160,13))</f>
        <v>#N/A</v>
      </c>
      <c r="D53" s="237" t="s">
        <v>894</v>
      </c>
    </row>
    <row r="54" spans="2:4" x14ac:dyDescent="0.25">
      <c r="B54" s="236" t="s">
        <v>924</v>
      </c>
      <c r="C54" s="244" t="e">
        <f>IF(VLOOKUP('2. EAL Surfer - Tier 1 EALs'!H3,'Table E Leaching'!B7:P160,14)="","-",VLOOKUP('2. EAL Surfer - Tier 1 EALs'!H3,'Table E Leaching'!B7:P160,14))</f>
        <v>#N/A</v>
      </c>
      <c r="D54" s="237" t="s">
        <v>894</v>
      </c>
    </row>
    <row r="55" spans="2:4" x14ac:dyDescent="0.25">
      <c r="B55" s="236" t="s">
        <v>925</v>
      </c>
      <c r="C55" s="244" t="e">
        <f>IF(VLOOKUP('2. EAL Surfer - Tier 1 EALs'!H3,'Table E Leaching'!B7:P160,15)="","-",VLOOKUP('2. EAL Surfer - Tier 1 EALs'!H3,'Table E Leaching'!B7:P160,15))</f>
        <v>#N/A</v>
      </c>
      <c r="D55" s="237" t="s">
        <v>894</v>
      </c>
    </row>
    <row ht="13.8" r="56" spans="2:4" thickBot="1" x14ac:dyDescent="0.3">
      <c r="B56" s="241" t="s">
        <v>203</v>
      </c>
      <c r="C56" s="411" t="e">
        <f>IF(IF(E28="YES",C52,IF(E29="YES",C53,IF(E30="YES",C54,C55)))=0,"-",IF(E28="YES",C52,IF(E29="YES",C53,IF(E30="YES",C54,C55))))</f>
        <v>#N/A</v>
      </c>
      <c r="D56" s="433" t="s">
        <v>894</v>
      </c>
    </row>
    <row ht="13.8" r="57" spans="2:4" thickTop="1" x14ac:dyDescent="0.25">
      <c r="B57" s="326" t="s">
        <v>717</v>
      </c>
      <c r="C57" s="244"/>
      <c r="D57" s="237"/>
    </row>
    <row r="58" spans="2:4" x14ac:dyDescent="0.25">
      <c r="B58" s="236" t="s">
        <v>204</v>
      </c>
      <c r="C58" s="244" t="e">
        <f>IF(VLOOKUP('2. EAL Surfer - Tier 1 EALs'!H3,'Table L (Soil Ecotoxicity)'!A5:C158,2)=0,"-",VLOOKUP('2. EAL Surfer - Tier 1 EALs'!H3,'Table L (Soil Ecotoxicity)'!A5:C158,2))</f>
        <v>#N/A</v>
      </c>
      <c r="D58" s="237" t="s">
        <v>892</v>
      </c>
    </row>
    <row r="59" spans="2:4" x14ac:dyDescent="0.25">
      <c r="B59" s="236" t="s">
        <v>205</v>
      </c>
      <c r="C59" s="244" t="e">
        <f>IF(VLOOKUP('2. EAL Surfer - Tier 1 EALs'!H3,'Table L (Soil Ecotoxicity)'!A5:C158,3)=0,"-",VLOOKUP('2. EAL Surfer - Tier 1 EALs'!H3,'Table L (Soil Ecotoxicity)'!A5:C158,3))</f>
        <v>#N/A</v>
      </c>
      <c r="D59" s="237" t="s">
        <v>892</v>
      </c>
    </row>
    <row ht="13.8" r="60" spans="2:4" thickBot="1" x14ac:dyDescent="0.3">
      <c r="B60" s="240" t="s">
        <v>45</v>
      </c>
      <c r="C60" s="412" t="e">
        <f>IF((IF('2. EAL Surfer - Tier 1 EALs'!D5='2. EAL Surfer - Tier 1 EALs'!O13,'Surfer Compiler HDOH'!C58,'Surfer Compiler HDOH'!C59))=0,"-",(IF('2. EAL Surfer - Tier 1 EALs'!D5='2. EAL Surfer - Tier 1 EALs'!O13,'Surfer Compiler HDOH'!C58,'Surfer Compiler HDOH'!C59)))</f>
        <v>#N/A</v>
      </c>
      <c r="D60" s="237" t="s">
        <v>892</v>
      </c>
    </row>
    <row ht="13.8" r="61" spans="2:4" thickTop="1" x14ac:dyDescent="0.25">
      <c r="B61" s="325" t="s">
        <v>283</v>
      </c>
      <c r="C61" s="248"/>
      <c r="D61" s="235"/>
    </row>
    <row r="62" spans="2:4" x14ac:dyDescent="0.25">
      <c r="B62" s="236" t="s">
        <v>291</v>
      </c>
      <c r="C62" s="244" t="e">
        <f>IF(VLOOKUP('2. EAL Surfer - Tier 1 EALs'!H3,'Table F-2 (Exposed Soils)'!A4:J157,2)="","-",VLOOKUP('2. EAL Surfer - Tier 1 EALs'!H3,'Table F-2 (Exposed Soils)'!A4:J157,2))</f>
        <v>#N/A</v>
      </c>
      <c r="D62" s="237" t="s">
        <v>891</v>
      </c>
    </row>
    <row r="63" spans="2:4" x14ac:dyDescent="0.25">
      <c r="B63" s="236" t="s">
        <v>292</v>
      </c>
      <c r="C63" s="244" t="e">
        <f>IF(VLOOKUP('2. EAL Surfer - Tier 1 EALs'!H3,'Table F-3 (Isolated Soils)'!A4:J157,2)="","-",VLOOKUP('2. EAL Surfer - Tier 1 EALs'!H3,'Table F-3 (Isolated Soils)'!A4:J157,2))</f>
        <v>#N/A</v>
      </c>
      <c r="D63" s="237" t="s">
        <v>504</v>
      </c>
    </row>
    <row r="64" spans="2:4" x14ac:dyDescent="0.25">
      <c r="B64" s="240" t="s">
        <v>1012</v>
      </c>
      <c r="C64" s="412" t="e">
        <f>C62</f>
        <v>#N/A</v>
      </c>
      <c r="D64" s="237"/>
    </row>
    <row r="65" spans="2:4" x14ac:dyDescent="0.25">
      <c r="B65" s="236" t="s">
        <v>293</v>
      </c>
      <c r="C65" s="244" t="e">
        <f>IF(VLOOKUP('2. EAL Surfer - Tier 1 EALs'!H3,'Table F-2 (Exposed Soils)'!A4:J157,3)="","-",VLOOKUP('2. EAL Surfer - Tier 1 EALs'!H3,'Table F-2 (Exposed Soils)'!A4:J157,3))</f>
        <v>#N/A</v>
      </c>
      <c r="D65" s="237" t="s">
        <v>891</v>
      </c>
    </row>
    <row r="66" spans="2:4" x14ac:dyDescent="0.25">
      <c r="B66" s="236" t="s">
        <v>294</v>
      </c>
      <c r="C66" s="244" t="e">
        <f>IF(VLOOKUP('2. EAL Surfer - Tier 1 EALs'!H3,'Table F-3 (Isolated Soils)'!A4:J157,3)="","-",VLOOKUP('2. EAL Surfer - Tier 1 EALs'!H3,'Table F-3 (Isolated Soils)'!A4:J157,3))</f>
        <v>#N/A</v>
      </c>
      <c r="D66" s="237" t="s">
        <v>504</v>
      </c>
    </row>
    <row r="67" spans="2:4" x14ac:dyDescent="0.25">
      <c r="B67" s="240" t="s">
        <v>1013</v>
      </c>
      <c r="C67" s="412" t="e">
        <f>C65</f>
        <v>#N/A</v>
      </c>
      <c r="D67" s="237"/>
    </row>
    <row ht="13.8" r="68" spans="2:4" thickBot="1" x14ac:dyDescent="0.3">
      <c r="B68" s="241" t="s">
        <v>622</v>
      </c>
      <c r="C68" s="411" t="e">
        <f>IF((IF('2. EAL Surfer - Tier 1 EALs'!D5='2. EAL Surfer - Tier 1 EALs'!O13,'Surfer Compiler HDOH'!C64,'Surfer Compiler HDOH'!C67))=0,"-",(IF('2. EAL Surfer - Tier 1 EALs'!D5='2. EAL Surfer - Tier 1 EALs'!O13,'Surfer Compiler HDOH'!C64,'Surfer Compiler HDOH'!C67)))</f>
        <v>#N/A</v>
      </c>
      <c r="D68" s="433" t="s">
        <v>891</v>
      </c>
    </row>
    <row ht="13.8" r="69" spans="2:4" thickTop="1" x14ac:dyDescent="0.25">
      <c r="B69" s="240" t="s">
        <v>55</v>
      </c>
      <c r="C69" s="327" t="e">
        <f>MIN(C46,C50,C56,C60,C68)</f>
        <v>#N/A</v>
      </c>
      <c r="D69" s="239"/>
    </row>
    <row r="70" spans="2:4" x14ac:dyDescent="0.25">
      <c r="B70" s="240" t="s">
        <v>156</v>
      </c>
      <c r="C70" s="327" t="e">
        <f>IF(VLOOKUP('2. EAL Surfer - Tier 1 EALs'!H3,'2. EAL Surfer - Tier 1 EALs'!O33:X186,10)=2,(IF(VLOOKUP('2. EAL Surfer - Tier 1 EALs'!H3,'Table K (Soil Background)'!A4:E157,5)="","?",VLOOKUP('2. EAL Surfer - Tier 1 EALs'!H3,'Table K (Soil Background)'!A4:E157,5))),"-")</f>
        <v>#N/A</v>
      </c>
      <c r="D70" s="239"/>
    </row>
    <row r="71" spans="2:4" x14ac:dyDescent="0.25">
      <c r="B71" s="240" t="s">
        <v>224</v>
      </c>
      <c r="C71" s="327" t="e">
        <f>IF(OR(C70="-",C70="?"),C69,IF(C70&gt;C69,C70,C69))</f>
        <v>#N/A</v>
      </c>
      <c r="D71" s="243"/>
    </row>
    <row customHeight="1" ht="14.25" r="72" spans="2:4" thickBot="1" x14ac:dyDescent="0.3">
      <c r="B72" s="241" t="s">
        <v>722</v>
      </c>
      <c r="C72" s="242" t="e">
        <f>IF(C71=C70,"Background",(IF(C71=C46,B42,IF(C71=C50,B47,IF(C71=C56,B51,IF(C71=C60,B57,B61))))))</f>
        <v>#N/A</v>
      </c>
      <c r="D72" s="244"/>
    </row>
    <row ht="14.4" r="73" spans="2:4" thickBot="1" thickTop="1" x14ac:dyDescent="0.3">
      <c r="B73" s="245"/>
      <c r="C73" s="246"/>
      <c r="D73" s="246"/>
    </row>
    <row customHeight="1" ht="15.75" r="74" spans="2:4" thickBot="1" thickTop="1" x14ac:dyDescent="0.3">
      <c r="B74" s="406" t="s">
        <v>225</v>
      </c>
      <c r="C74" s="413"/>
      <c r="D74" s="423" t="s">
        <v>321</v>
      </c>
    </row>
    <row ht="14.4" r="75" spans="2:4" thickBot="1" thickTop="1" x14ac:dyDescent="0.3">
      <c r="B75" s="325" t="s">
        <v>929</v>
      </c>
      <c r="C75" s="437" t="e">
        <f>IF('2. EAL Surfer - Tier 1 EALs'!D7='2. EAL Surfer - Tier 1 EALs'!P14,"-",(IF(VLOOKUP('2. EAL Surfer - Tier 1 EALs'!H3,'Table D-3a (Final DW-Toxicity)'!A5:H158,2)="","-",VLOOKUP('2. EAL Surfer - Tier 1 EALs'!H3,'Table D-3a (Final DW-Toxicity)'!A5:H158,2))))</f>
        <v>#N/A</v>
      </c>
      <c r="D75" s="329" t="s">
        <v>862</v>
      </c>
    </row>
    <row r="76" spans="2:4" x14ac:dyDescent="0.25">
      <c r="B76" s="417" t="s">
        <v>718</v>
      </c>
      <c r="C76" s="418"/>
      <c r="D76" s="419"/>
    </row>
    <row r="77" spans="2:4" x14ac:dyDescent="0.25">
      <c r="B77" s="236" t="s">
        <v>204</v>
      </c>
      <c r="C77" s="244" t="e">
        <f>IF(VLOOKUP('2. EAL Surfer - Tier 1 EALs'!H3,'Table C-1a (GW to IA)'!A5:F158,5)="","-",VLOOKUP('2. EAL Surfer - Tier 1 EALs'!H3,'Table C-1a (GW to IA)'!A5:F158,5))</f>
        <v>#N/A</v>
      </c>
      <c r="D77" s="189" t="s">
        <v>767</v>
      </c>
    </row>
    <row r="78" spans="2:4" x14ac:dyDescent="0.25">
      <c r="B78" s="236" t="s">
        <v>205</v>
      </c>
      <c r="C78" s="244" t="e">
        <f>IF(VLOOKUP('2. EAL Surfer - Tier 1 EALs'!H3,'Table C-1a (GW to IA)'!A5:F158,6)="","-",VLOOKUP('2. EAL Surfer - Tier 1 EALs'!H3,'Table C-1a (GW to IA)'!A5:F158,6))</f>
        <v>#N/A</v>
      </c>
      <c r="D78" s="189" t="s">
        <v>767</v>
      </c>
    </row>
    <row ht="13.8" r="79" spans="2:4" thickBot="1" x14ac:dyDescent="0.3">
      <c r="B79" s="420" t="s">
        <v>202</v>
      </c>
      <c r="C79" s="435" t="e">
        <f>IF(IF('2. EAL Surfer - Tier 1 EALs'!D5='2. EAL Surfer - Tier 1 EALs'!O13,C77,C78)=0,"-",IF('2. EAL Surfer - Tier 1 EALs'!D5='2. EAL Surfer - Tier 1 EALs'!O13,C77,C78))</f>
        <v>#N/A</v>
      </c>
      <c r="D79" s="434" t="s">
        <v>767</v>
      </c>
    </row>
    <row r="80" spans="2:4" x14ac:dyDescent="0.25">
      <c r="B80" s="326" t="s">
        <v>720</v>
      </c>
      <c r="C80" s="244"/>
      <c r="D80" s="189"/>
    </row>
    <row r="81" spans="2:4" x14ac:dyDescent="0.25">
      <c r="B81" s="236" t="s">
        <v>926</v>
      </c>
      <c r="C81" s="244" t="e">
        <f>IF(VLOOKUP('2. EAL Surfer - Tier 1 EALs'!H3,'Table D-4a (Aquatic Goals Sum)'!A5:G158,2)="","-",VLOOKUP('2. EAL Surfer - Tier 1 EALs'!H3,'Table D-4a (Aquatic Goals Sum)'!A5:G158,2))</f>
        <v>#N/A</v>
      </c>
      <c r="D81" s="189" t="s">
        <v>423</v>
      </c>
    </row>
    <row r="82" spans="2:4" x14ac:dyDescent="0.25">
      <c r="B82" s="236" t="s">
        <v>927</v>
      </c>
      <c r="C82" s="244" t="e">
        <f>IF(VLOOKUP('2. EAL Surfer - Tier 1 EALs'!H3,'Table D-4a (Aquatic Goals Sum)'!A5:G158,3)="","-",VLOOKUP('2. EAL Surfer - Tier 1 EALs'!H3,'Table D-4a (Aquatic Goals Sum)'!A5:G158,3))</f>
        <v>#N/A</v>
      </c>
      <c r="D82" s="189" t="s">
        <v>423</v>
      </c>
    </row>
    <row ht="13.8" r="83" spans="2:4" thickBot="1" x14ac:dyDescent="0.3">
      <c r="B83" s="240" t="s">
        <v>928</v>
      </c>
      <c r="C83" s="412" t="e">
        <f>IF(IF('2. EAL Surfer - Tier 1 EALs'!D10='2. EAL Surfer - Tier 1 EALs'!S13,C81,C82)=0,"-",IF('2. EAL Surfer - Tier 1 EALs'!D10='2. EAL Surfer - Tier 1 EALs'!S13,C81,C82))</f>
        <v>#N/A</v>
      </c>
      <c r="D83" s="189" t="s">
        <v>423</v>
      </c>
    </row>
    <row r="84" spans="2:4" x14ac:dyDescent="0.25">
      <c r="B84" s="417" t="s">
        <v>283</v>
      </c>
      <c r="C84" s="418"/>
      <c r="D84" s="419"/>
    </row>
    <row r="85" spans="2:4" x14ac:dyDescent="0.25">
      <c r="B85" s="236" t="s">
        <v>543</v>
      </c>
      <c r="C85" s="244" t="e">
        <f>VLOOKUP('2. EAL Surfer - Tier 1 EALs'!H3,'Table G-1 (GW-DW Ceiling)'!A4:G157,2)</f>
        <v>#N/A</v>
      </c>
      <c r="D85" s="189" t="s">
        <v>766</v>
      </c>
    </row>
    <row r="86" spans="2:4" x14ac:dyDescent="0.25">
      <c r="B86" s="236" t="s">
        <v>276</v>
      </c>
      <c r="C86" s="244" t="e">
        <f>VLOOKUP('2. EAL Surfer - Tier 1 EALs'!H3,'Table G-2 (GW-NDW Ceiling)'!A4:G157,2)</f>
        <v>#N/A</v>
      </c>
      <c r="D86" s="189" t="s">
        <v>220</v>
      </c>
    </row>
    <row ht="13.8" r="87" spans="2:4" thickBot="1" x14ac:dyDescent="0.3">
      <c r="B87" s="241" t="s">
        <v>846</v>
      </c>
      <c r="C87" s="411" t="e">
        <f>IF(IF('2. EAL Surfer - Tier 1 EALs'!D7='2. EAL Surfer - Tier 1 EALs'!P13,C85,C86)=0,"-",IF('2. EAL Surfer - Tier 1 EALs'!D7='2. EAL Surfer - Tier 1 EALs'!P13,C85,C86))</f>
        <v>#N/A</v>
      </c>
      <c r="D87" s="242" t="str">
        <f>IF('2. EAL Surfer - Tier 1 EALs'!D7='2. EAL Surfer - Tier 1 EALs'!P13,"Table G-1","Table G-2")</f>
        <v>Table G-1</v>
      </c>
    </row>
    <row ht="13.8" r="88" spans="2:4" thickTop="1" x14ac:dyDescent="0.25">
      <c r="B88" s="234" t="s">
        <v>226</v>
      </c>
      <c r="C88" s="329" t="e">
        <f>MIN(C75,C79,C83,C87)</f>
        <v>#N/A</v>
      </c>
      <c r="D88" s="243"/>
    </row>
    <row ht="13.8" r="89" spans="2:4" thickBot="1" x14ac:dyDescent="0.3">
      <c r="B89" s="241" t="s">
        <v>722</v>
      </c>
      <c r="C89" s="242" t="e">
        <f>IF(C88=C75,B75,IF(C88=C79,B79,IF(C88=C83,B80,B84)))</f>
        <v>#N/A</v>
      </c>
      <c r="D89" s="244"/>
    </row>
    <row ht="14.4" r="90" spans="2:4" thickBot="1" thickTop="1" x14ac:dyDescent="0.3">
      <c r="B90" s="247"/>
      <c r="C90" s="244"/>
      <c r="D90" s="244"/>
    </row>
    <row ht="16.8" r="91" spans="2:4" thickBot="1" thickTop="1" x14ac:dyDescent="0.3">
      <c r="B91" s="421" t="s">
        <v>227</v>
      </c>
      <c r="C91" s="422"/>
      <c r="D91" s="423" t="s">
        <v>321</v>
      </c>
    </row>
    <row r="92" spans="2:4" x14ac:dyDescent="0.25">
      <c r="B92" s="417" t="s">
        <v>993</v>
      </c>
      <c r="C92" s="418"/>
      <c r="D92" s="419"/>
    </row>
    <row r="93" spans="2:4" x14ac:dyDescent="0.25">
      <c r="B93" s="236" t="s">
        <v>204</v>
      </c>
      <c r="C93" s="244" t="e">
        <f>IF(VLOOKUP('2. EAL Surfer - Tier 1 EALs'!H3,'Table C-3 (Indoor Air Goals)'!A8:L161,6)="","-",VLOOKUP('2. EAL Surfer - Tier 1 EALs'!H3,'Table C-3 (Indoor Air Goals)'!A8:L161,6))</f>
        <v>#N/A</v>
      </c>
      <c r="D93" s="189" t="s">
        <v>779</v>
      </c>
    </row>
    <row r="94" spans="2:4" x14ac:dyDescent="0.25">
      <c r="B94" s="236" t="s">
        <v>205</v>
      </c>
      <c r="C94" s="244" t="e">
        <f>IF(VLOOKUP('2. EAL Surfer - Tier 1 EALs'!H3,'Table C-3 (Indoor Air Goals)'!A8:L161,9)="","-",VLOOKUP('2. EAL Surfer - Tier 1 EALs'!H3,'Table C-3 (Indoor Air Goals)'!A8:L161,9))</f>
        <v>#N/A</v>
      </c>
      <c r="D94" s="189" t="s">
        <v>779</v>
      </c>
    </row>
    <row ht="13.8" r="95" spans="2:4" thickBot="1" x14ac:dyDescent="0.3">
      <c r="B95" s="420" t="s">
        <v>277</v>
      </c>
      <c r="C95" s="435" t="e">
        <f>IF(IF('2. EAL Surfer - Tier 1 EALs'!D5='2. EAL Surfer - Tier 1 EALs'!O13,C93,C94)=0,"",IF('2. EAL Surfer - Tier 1 EALs'!D5='2. EAL Surfer - Tier 1 EALs'!O13,C93,C94))</f>
        <v>#N/A</v>
      </c>
      <c r="D95" s="434" t="s">
        <v>779</v>
      </c>
    </row>
    <row r="96" spans="2:4" x14ac:dyDescent="0.25">
      <c r="B96" s="326" t="s">
        <v>721</v>
      </c>
      <c r="C96" s="244"/>
      <c r="D96" s="189"/>
    </row>
    <row r="97" spans="2:4" x14ac:dyDescent="0.25">
      <c r="B97" s="236" t="s">
        <v>204</v>
      </c>
      <c r="C97" s="244" t="e">
        <f>IF(VLOOKUP('2. EAL Surfer - Tier 1 EALs'!H3,'Table C-2 (Soil Vapor to IA)'!A7:I160,4)="","-",VLOOKUP('2. EAL Surfer - Tier 1 EALs'!H3,'Table C-2 (Soil Vapor to IA)'!A7:I160,4))</f>
        <v>#N/A</v>
      </c>
      <c r="D97" s="189" t="s">
        <v>780</v>
      </c>
    </row>
    <row r="98" spans="2:4" x14ac:dyDescent="0.25">
      <c r="B98" s="236" t="s">
        <v>205</v>
      </c>
      <c r="C98" s="244" t="e">
        <f>IF(VLOOKUP('2. EAL Surfer - Tier 1 EALs'!H3,'Table C-2 (Soil Vapor to IA)'!A7:I160,7)="","-",VLOOKUP('2. EAL Surfer - Tier 1 EALs'!H3,'Table C-2 (Soil Vapor to IA)'!A7:I160,7))</f>
        <v>#N/A</v>
      </c>
      <c r="D98" s="189" t="s">
        <v>780</v>
      </c>
    </row>
    <row ht="13.8" r="99" spans="2:4" thickBot="1" x14ac:dyDescent="0.3">
      <c r="B99" s="241" t="s">
        <v>278</v>
      </c>
      <c r="C99" s="411" t="e">
        <f>IF(IF('2. EAL Surfer - Tier 1 EALs'!D5='2. EAL Surfer - Tier 1 EALs'!O13,C97,C98)=0,"",IF('2. EAL Surfer - Tier 1 EALs'!D5='2. EAL Surfer - Tier 1 EALs'!O13,C97,C98))</f>
        <v>#N/A</v>
      </c>
      <c r="D99" s="242" t="s">
        <v>780</v>
      </c>
    </row>
    <row ht="13.8" r="100" spans="2:4" thickTop="1" x14ac:dyDescent="0.25"/>
  </sheetData>
  <sheetProtection algorithmName="SHA-512" hashValue="5RQLELyq3Pe7XKk//I5+vrWK073/y857MiD4sfacCkmrMtvXOAdeTFLzxSG+fwyF+8iJByKQNFoUH90wRosh1Q==" objects="1" saltValue="+PI0VqrC0PoHhTO0vaUGEg==" scenarios="1" sheet="1" spinCount="100000"/>
  <phoneticPr fontId="17" type="noConversion"/>
  <pageMargins bottom="0.28000000000000003" footer="0.16" header="0.17" left="0.75" right="0.75" top="0.24"/>
  <pageSetup orientation="portrait" r:id="rId1" scale="5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52</vt:i4>
      </vt:variant>
      <vt:variant>
        <vt:lpstr>Named Ranges</vt:lpstr>
      </vt:variant>
      <vt:variant>
        <vt:i4>53</vt:i4>
      </vt:variant>
    </vt:vector>
  </HeadingPairs>
  <TitlesOfParts>
    <vt:vector baseType="lpstr" size="105">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1999-05-06T02:39:42Z</dcterms:created>
  <dc:creator>Brewer, Roger C</dc:creator>
  <cp:lastModifiedBy>lbailey</cp:lastModifiedBy>
  <cp:lastPrinted>2017-09-05T20:40:16Z</cp:lastPrinted>
  <dcterms:modified xsi:type="dcterms:W3CDTF">2017-09-05T20:40:57Z</dcterms:modified>
</cp:coreProperties>
</file>