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ewer\AABrewer - HI EALs\EAL APP\"/>
    </mc:Choice>
  </mc:AlternateContent>
  <bookViews>
    <workbookView xWindow="120" yWindow="4980" windowWidth="10335" windowHeight="7785" tabRatio="810"/>
  </bookViews>
  <sheets>
    <sheet name="1. EAL Surfer - Tier 1 EALs" sheetId="56" r:id="rId1"/>
    <sheet name="2. EAL Surfer - Surfer Report" sheetId="52" r:id="rId2"/>
    <sheet name="3. Demo Datasheet" sheetId="84" r:id="rId3"/>
    <sheet name="Surfer Compiler HDOH" sheetId="80" state="hidden" r:id="rId4"/>
  </sheets>
  <definedNames>
    <definedName name="_xlnm.Print_Area" localSheetId="0">'1. EAL Surfer - Tier 1 EALs'!$A$1:$F$35</definedName>
    <definedName name="_xlnm.Print_Area" localSheetId="1">'2. EAL Surfer - Surfer Report'!$A$1:$H$44</definedName>
  </definedNames>
  <calcPr calcId="171027"/>
</workbook>
</file>

<file path=xl/calcChain.xml><?xml version="1.0" encoding="utf-8"?>
<calcChain xmlns="http://schemas.openxmlformats.org/spreadsheetml/2006/main">
  <c r="E16" i="52" l="1"/>
  <c r="C58" i="80" l="1"/>
  <c r="C4" i="80"/>
  <c r="C59" i="80"/>
  <c r="C49" i="80" l="1"/>
  <c r="C48" i="80" l="1"/>
  <c r="C10" i="80"/>
  <c r="C6" i="80"/>
  <c r="C7" i="80"/>
  <c r="C60" i="80"/>
  <c r="D87" i="80"/>
  <c r="D46" i="80"/>
  <c r="D19" i="52"/>
  <c r="D20" i="52"/>
  <c r="D21" i="52"/>
  <c r="C9" i="80"/>
  <c r="C8" i="80"/>
  <c r="C5" i="80"/>
  <c r="F14" i="52"/>
  <c r="F13" i="52"/>
  <c r="F12" i="52"/>
  <c r="F37" i="52" l="1"/>
  <c r="H34" i="52"/>
  <c r="F34" i="52"/>
  <c r="H37" i="52"/>
  <c r="F36" i="52"/>
  <c r="H36" i="52"/>
  <c r="H43" i="52"/>
  <c r="H42" i="52"/>
  <c r="H27" i="52"/>
  <c r="H25" i="52"/>
  <c r="F43" i="52"/>
  <c r="H29" i="52"/>
  <c r="F27" i="52"/>
  <c r="F25" i="52"/>
  <c r="F42" i="52"/>
  <c r="F29" i="52"/>
  <c r="H26" i="52"/>
  <c r="H24" i="52"/>
  <c r="F26" i="52"/>
  <c r="F24" i="52"/>
  <c r="H35" i="52"/>
  <c r="F28" i="52"/>
  <c r="F35" i="52"/>
  <c r="H28" i="52"/>
  <c r="E16" i="80"/>
  <c r="C85" i="80"/>
  <c r="C86" i="80"/>
  <c r="C70" i="80"/>
  <c r="C24" i="80" s="1"/>
  <c r="E29" i="80"/>
  <c r="E15" i="80"/>
  <c r="E31" i="80"/>
  <c r="E30" i="80"/>
  <c r="C22" i="80"/>
  <c r="E14" i="80"/>
  <c r="E13" i="80"/>
  <c r="E28" i="80"/>
  <c r="C87" i="80" l="1"/>
  <c r="C37" i="80" s="1"/>
  <c r="C82" i="80"/>
  <c r="C18" i="80"/>
  <c r="C33" i="80"/>
  <c r="C65" i="80" l="1"/>
  <c r="C67" i="80" s="1"/>
  <c r="C62" i="80"/>
  <c r="C64" i="80" s="1"/>
  <c r="C66" i="80"/>
  <c r="C63" i="80"/>
  <c r="C81" i="80"/>
  <c r="C83" i="80" s="1"/>
  <c r="C68" i="80" l="1"/>
  <c r="C75" i="80"/>
  <c r="C94" i="80"/>
  <c r="C50" i="80"/>
  <c r="C36" i="80"/>
  <c r="C23" i="80" l="1"/>
  <c r="C34" i="80"/>
  <c r="C93" i="80"/>
  <c r="C95" i="80" s="1"/>
  <c r="C97" i="80"/>
  <c r="C98" i="80"/>
  <c r="C20" i="80"/>
  <c r="C45" i="80" l="1"/>
  <c r="C99" i="80"/>
  <c r="C44" i="80" l="1"/>
  <c r="C43" i="80"/>
  <c r="C46" i="80" s="1"/>
  <c r="G42" i="52"/>
  <c r="C19" i="80" l="1"/>
  <c r="C78" i="80" l="1"/>
  <c r="C77" i="80" l="1"/>
  <c r="C79" i="80" s="1"/>
  <c r="C35" i="80" l="1"/>
  <c r="C88" i="80"/>
  <c r="C55" i="80" l="1"/>
  <c r="C52" i="80"/>
  <c r="C38" i="80"/>
  <c r="C89" i="80"/>
  <c r="D38" i="80" s="1"/>
  <c r="C53" i="80"/>
  <c r="C54" i="80"/>
  <c r="C56" i="80" l="1"/>
  <c r="C21" i="80" s="1"/>
  <c r="C69" i="80" l="1"/>
  <c r="C71" i="80" s="1"/>
  <c r="C25" i="80" s="1"/>
  <c r="C72" i="80" l="1"/>
  <c r="D25" i="80" s="1"/>
</calcChain>
</file>

<file path=xl/sharedStrings.xml><?xml version="1.0" encoding="utf-8"?>
<sst xmlns="http://schemas.openxmlformats.org/spreadsheetml/2006/main" count="511" uniqueCount="342">
  <si>
    <t>Final Soil Tier 1 EAL:</t>
  </si>
  <si>
    <t>EAL</t>
  </si>
  <si>
    <t>tert-BUTYL ALCOHOL</t>
  </si>
  <si>
    <t>TOXAPHENE</t>
  </si>
  <si>
    <t>ETHANOL</t>
  </si>
  <si>
    <t>Final Terrestrial Ecotoxicity:</t>
  </si>
  <si>
    <t>Other Tier 1 EALs:</t>
  </si>
  <si>
    <t>Soil Tier 1 EAL Tables</t>
  </si>
  <si>
    <t>Lowest Soil EAL:</t>
  </si>
  <si>
    <t>TPH (middle distillates)</t>
  </si>
  <si>
    <t>TPH (gasolines)</t>
  </si>
  <si>
    <t>DIBROMO-3-CHLOROPROPANE, 1,2-</t>
  </si>
  <si>
    <t>mg/kg</t>
  </si>
  <si>
    <t>AMINO,4- DINITROTOLUENE,2,6-</t>
  </si>
  <si>
    <t>ATRAZINE</t>
  </si>
  <si>
    <t>CYCLO-1,3,5-TRIMETHYLENE-2,4,6-TRINITRAMINE (RDX)</t>
  </si>
  <si>
    <t>DALAPON</t>
  </si>
  <si>
    <t>DICHLOROPHENOXYACETIC ACID (2,4-D)</t>
  </si>
  <si>
    <t>DINITROBENZENE, 1,3-</t>
  </si>
  <si>
    <t>DINITROTOLUENE, 2,4- (2,4-DNT)</t>
  </si>
  <si>
    <t>DINITROTOLUENE, 2,6- (2,6-DNT)</t>
  </si>
  <si>
    <t>DIURON</t>
  </si>
  <si>
    <t>GLYPHOSATE</t>
  </si>
  <si>
    <t>HEXAZINONE</t>
  </si>
  <si>
    <t>ISOPHORONE</t>
  </si>
  <si>
    <t>NITROBENZENE</t>
  </si>
  <si>
    <t>NITROGLYCERIN</t>
  </si>
  <si>
    <t>NITROTOLUENE, 2-</t>
  </si>
  <si>
    <t>NITROTOLUENE, 3-</t>
  </si>
  <si>
    <t>NITROTOLUENE, 4-</t>
  </si>
  <si>
    <t>PENTAERYTHRITOLTETRANITRATE (PETN)</t>
  </si>
  <si>
    <t>PROPICONAZOLE</t>
  </si>
  <si>
    <t>SIMAZINE</t>
  </si>
  <si>
    <t>TERBACIL</t>
  </si>
  <si>
    <t>TETRACHLOROPHENOL, 2,3,4,6-</t>
  </si>
  <si>
    <t>TETRANITRO-1,3,5,7-TETRAAZOCYCLOOCTANE (HMX)</t>
  </si>
  <si>
    <t>TRICHLOROPHENOXYACETIC ACID, 2,4,5- (2,4,5-T)</t>
  </si>
  <si>
    <t>TRICHLOROPHENOXYPROPIONIC ACID, 2,4,5- (2,4,5-TP)</t>
  </si>
  <si>
    <t>TRICHLOROPROPANE, 1,2,3-</t>
  </si>
  <si>
    <t>TRICHLOROPROPENE, 1,2,3-</t>
  </si>
  <si>
    <t>BERYLLIUM</t>
  </si>
  <si>
    <t>BIS(2-CHLOROETHYL)ETHER</t>
  </si>
  <si>
    <t>BIS(2-ETHYLHEXYL)PHTHALATE</t>
  </si>
  <si>
    <t>BORON</t>
  </si>
  <si>
    <t>BROMODICHLOROMETHANE</t>
  </si>
  <si>
    <t>BROMOFORM</t>
  </si>
  <si>
    <t>BROMOMETHANE</t>
  </si>
  <si>
    <t>CADMIUM</t>
  </si>
  <si>
    <t>CARBON TETRACHLORIDE</t>
  </si>
  <si>
    <t>CHLOROANILINE, p-</t>
  </si>
  <si>
    <t>CHLOROBENZENE</t>
  </si>
  <si>
    <t>CHLOROFORM</t>
  </si>
  <si>
    <t>CHLOROPHENOL, 2-</t>
  </si>
  <si>
    <t>CHRYSENE</t>
  </si>
  <si>
    <t>COBALT</t>
  </si>
  <si>
    <t>COPPER</t>
  </si>
  <si>
    <t>CYANIDE (Free)</t>
  </si>
  <si>
    <t>DIBENZO(a,h)ANTHTRACENE</t>
  </si>
  <si>
    <t>DIBROMOCHLOROMETHANE</t>
  </si>
  <si>
    <t>DICHLOROBENZENE, 1,2-</t>
  </si>
  <si>
    <t>Background:</t>
  </si>
  <si>
    <t>AMETRYN</t>
  </si>
  <si>
    <t>AMINO,2- DINITROTOLUENE,4,6-</t>
  </si>
  <si>
    <t>Final Vapor Intrusion:</t>
  </si>
  <si>
    <t>Final Leaching:</t>
  </si>
  <si>
    <t>Residential:</t>
  </si>
  <si>
    <t>Commercial or Industrial:</t>
  </si>
  <si>
    <t>Table G-2</t>
  </si>
  <si>
    <t>Soil Action Levels (mg/kg)</t>
  </si>
  <si>
    <t>Final Tier 1 Soil EAL:</t>
  </si>
  <si>
    <t>Groundwater Action Levels (ug/L)</t>
  </si>
  <si>
    <t>Final Tier 1 GW EAL:</t>
  </si>
  <si>
    <r>
      <t>Indoor Air and Soil Gas Action Levels (ug/m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</si>
  <si>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DICHLOROBENZENE, 1,3-</t>
  </si>
  <si>
    <t>DICHLOROBENZENE, 1,4-</t>
  </si>
  <si>
    <t>DICHLOROBENZIDINE, 3,3-</t>
  </si>
  <si>
    <t>DICHLOROETHYLENE, Trans 1,2-</t>
  </si>
  <si>
    <t>PERCHLORATE</t>
  </si>
  <si>
    <t>BIPHENYL, 1,1-</t>
  </si>
  <si>
    <t>DICHLOROETHANE, 1,1-</t>
  </si>
  <si>
    <t>DICHLOROETHANE, 1,2-</t>
  </si>
  <si>
    <r>
      <t>ug/m</t>
    </r>
    <r>
      <rPr>
        <vertAlign val="superscript"/>
        <sz val="12"/>
        <rFont val="Times New Roman"/>
        <family val="1"/>
      </rPr>
      <t>3</t>
    </r>
  </si>
  <si>
    <t>Tier 1 EALs Compiler (Hide in public version)</t>
  </si>
  <si>
    <t>Nondrinking Water:</t>
  </si>
  <si>
    <t>Final Indoor Air:</t>
  </si>
  <si>
    <t>Final Soil Gas:</t>
  </si>
  <si>
    <t>Groundwater Utility:</t>
  </si>
  <si>
    <t>Soil (mg/kg):</t>
  </si>
  <si>
    <t>Gross Contamination</t>
  </si>
  <si>
    <t>Leaching</t>
  </si>
  <si>
    <t>Current Land Use:</t>
  </si>
  <si>
    <t>Nondrinking Water Resource</t>
  </si>
  <si>
    <t>Residential Exposed Soil:</t>
  </si>
  <si>
    <t>Residential Isolated Soil:</t>
  </si>
  <si>
    <t>Commercial/Industrial Exposed Soil:</t>
  </si>
  <si>
    <t>Commercial/Industrial Isolated Soil:</t>
  </si>
  <si>
    <t>DICHLOROETHYLENE, 1,1-</t>
  </si>
  <si>
    <t>DICHLOROETHYLENE, Cis 1,2-</t>
  </si>
  <si>
    <t>DICHLOROPROPENE, 1,3-</t>
  </si>
  <si>
    <t>DINITROPHENOL, 2,4-</t>
  </si>
  <si>
    <t>.</t>
  </si>
  <si>
    <t>Site Name:</t>
  </si>
  <si>
    <t>Site Address:</t>
  </si>
  <si>
    <t>Site ID Number:</t>
  </si>
  <si>
    <t>Selected Site Scenario</t>
  </si>
  <si>
    <t>Selected Chemical of Concern:</t>
  </si>
  <si>
    <t>Groundwater (ug/L):</t>
  </si>
  <si>
    <t>Units</t>
  </si>
  <si>
    <t>Referenced Table</t>
  </si>
  <si>
    <t>Direct Exposure:</t>
  </si>
  <si>
    <t>Table A-2:</t>
  </si>
  <si>
    <t>Vapor Emissions To Indoor Air:</t>
  </si>
  <si>
    <t>Gross Contamination:</t>
  </si>
  <si>
    <t>Drinking Water (Toxicity):</t>
  </si>
  <si>
    <t>ug/L</t>
  </si>
  <si>
    <t>Indoor Air:</t>
  </si>
  <si>
    <t>Final Soil Tier 1 EALs (mg/kg)</t>
  </si>
  <si>
    <t>Final Groundwater Action Levels (ug/L)</t>
  </si>
  <si>
    <t>Input Site Concentrations</t>
  </si>
  <si>
    <t>Steps 1 and 2:
Click in cell and use pull-down boxes to make selection.</t>
  </si>
  <si>
    <t>ENDRIN</t>
  </si>
  <si>
    <t>ETHYLBENZENE</t>
  </si>
  <si>
    <t>FLUORANTHENE</t>
  </si>
  <si>
    <t>FLUORENE</t>
  </si>
  <si>
    <t>HEPTACHLOR</t>
  </si>
  <si>
    <t>HEPTACHLOR EPOXIDE</t>
  </si>
  <si>
    <t>HEXACHLOROBUTADIENE</t>
  </si>
  <si>
    <t>HEXACHLOROETHANE</t>
  </si>
  <si>
    <t>INDENO(1,2,3-cd)PYRENE</t>
  </si>
  <si>
    <t>LEAD</t>
  </si>
  <si>
    <t>MERCURY</t>
  </si>
  <si>
    <t>METHOXYCHLOR</t>
  </si>
  <si>
    <t>METHYLENE CHLORIDE</t>
  </si>
  <si>
    <t>METHYL ETHYL KETONE</t>
  </si>
  <si>
    <t>METHYL ISOBUTYL KETONE</t>
  </si>
  <si>
    <t>METHYL MERCURY</t>
  </si>
  <si>
    <t>METHYL TERT BUTYL ETHER</t>
  </si>
  <si>
    <t>Unrestricted</t>
  </si>
  <si>
    <t>Commercial/
Industrial Only</t>
  </si>
  <si>
    <t>DICHLORODIPHENYLDICHLOROETHANE (DDD)</t>
  </si>
  <si>
    <t>DICHLORODIPHENYLDICHLOROETHYLENE (DDE)</t>
  </si>
  <si>
    <t>DICHLORODIPHENYLTRICHLOROETHANE (DDT)</t>
  </si>
  <si>
    <t>HEXACHLOROCYCLOHEXANE (gamma) LINDANE</t>
  </si>
  <si>
    <t>POLYCHLORINATED BIPHENYLS (PCBs)</t>
  </si>
  <si>
    <t>TOLUENE</t>
  </si>
  <si>
    <t>-</t>
  </si>
  <si>
    <t>ENDOSULFAN</t>
  </si>
  <si>
    <t>HEXACHLOROBENZENE</t>
  </si>
  <si>
    <t>DIOXANE, 1,4-</t>
  </si>
  <si>
    <t>Table D-4a</t>
  </si>
  <si>
    <t>Table F-3</t>
  </si>
  <si>
    <t>Table I-1</t>
  </si>
  <si>
    <t>MOLYBDENUM</t>
  </si>
  <si>
    <t>NAPHTHALENE</t>
  </si>
  <si>
    <t>PENTACHLOROPHENOL</t>
  </si>
  <si>
    <t>PHENANTHRENE</t>
  </si>
  <si>
    <t>PHENOL</t>
  </si>
  <si>
    <t>PYRENE</t>
  </si>
  <si>
    <t>SELENIUM</t>
  </si>
  <si>
    <t>STYRENE</t>
  </si>
  <si>
    <t>TETRACHLOROETHANE, 1,1,1,2-</t>
  </si>
  <si>
    <t>TETRACHLOROETHANE, 1,1,2,2-</t>
  </si>
  <si>
    <t>TETRACHLOROETHYLENE</t>
  </si>
  <si>
    <t>THALLIUM</t>
  </si>
  <si>
    <t>TRICHLOROETHANE, 1,1,2-</t>
  </si>
  <si>
    <t>TRICHLOROETHYLENE</t>
  </si>
  <si>
    <t>TRICHLOROPHENOL, 2,4,5-</t>
  </si>
  <si>
    <t>TRICHLOROPHENOL, 2,4,6-</t>
  </si>
  <si>
    <t>VANADIUM</t>
  </si>
  <si>
    <t>VINYL CHLORIDE</t>
  </si>
  <si>
    <t>XYLENES</t>
  </si>
  <si>
    <t>ZINC</t>
  </si>
  <si>
    <t>Basis</t>
  </si>
  <si>
    <t>DIBROMOETHANE, 1,2-</t>
  </si>
  <si>
    <t>Selected?</t>
  </si>
  <si>
    <t>Table A-1:</t>
  </si>
  <si>
    <t>Table B-1:</t>
  </si>
  <si>
    <t>Table B-2:</t>
  </si>
  <si>
    <t>Drinking Water:</t>
  </si>
  <si>
    <t>Aquatic Ecotoxicity:</t>
  </si>
  <si>
    <t>Land Use:</t>
  </si>
  <si>
    <t>Tier 1
Action Level</t>
  </si>
  <si>
    <t>NA</t>
  </si>
  <si>
    <t>Site Scenario Selected:</t>
  </si>
  <si>
    <t>Chemical Selected:</t>
  </si>
  <si>
    <t>ACENAPHTHENE</t>
  </si>
  <si>
    <t>ACENAPHTHYLENE</t>
  </si>
  <si>
    <t>ACETONE</t>
  </si>
  <si>
    <t>ALDRIN</t>
  </si>
  <si>
    <t>ANTHRACENE</t>
  </si>
  <si>
    <t>ANTIMONY</t>
  </si>
  <si>
    <t>Input Soil Concentration (mg/kg):</t>
  </si>
  <si>
    <t>Input Groundwater Concentration (ug/L):</t>
  </si>
  <si>
    <r>
      <t>Input Soil Gas Concentration (ug/m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</si>
  <si>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3</t>
    </r>
    <r>
      <rPr>
        <b/>
        <sz val="12"/>
        <rFont val="Times New Roman"/>
        <family val="1"/>
      </rPr>
      <t>Referenced Table</t>
    </r>
  </si>
  <si>
    <t>Date of EAL Search:</t>
  </si>
  <si>
    <t>Final Tier 1 Gross Contamination:</t>
  </si>
  <si>
    <t>METHYLNAPHTHALENE, 1-</t>
  </si>
  <si>
    <t>METHYLNAPHTHALENE, 2-</t>
  </si>
  <si>
    <t>DIOXINS (TEQ)</t>
  </si>
  <si>
    <t>TRIFLURALIN</t>
  </si>
  <si>
    <t>TRINITROPHENYLMETHYLNITRAMINE, 2,4,6- (TETRYL)</t>
  </si>
  <si>
    <t>TRINITROTOLUENE, 2,4,6- (TNT)</t>
  </si>
  <si>
    <t>Drinking Water Resource</t>
  </si>
  <si>
    <t>Final Groundwater Tier 1 EAL:</t>
  </si>
  <si>
    <t>Table I-3</t>
  </si>
  <si>
    <t>CHROMIUM (Total)</t>
  </si>
  <si>
    <t>CHLORDANE (TECHNICAL)</t>
  </si>
  <si>
    <t>Terrestrial Ecotoxicity</t>
  </si>
  <si>
    <t>Vapor Intrusion</t>
  </si>
  <si>
    <t>Direct Exposure</t>
  </si>
  <si>
    <t>Aquatic Ecotoxicity</t>
  </si>
  <si>
    <t>Soil Gas</t>
  </si>
  <si>
    <t>Basis:</t>
  </si>
  <si>
    <t>Terrestrial Ecotoxicity:</t>
  </si>
  <si>
    <t>ARSENIC</t>
  </si>
  <si>
    <t>BARIUM</t>
  </si>
  <si>
    <t>BENZENE</t>
  </si>
  <si>
    <t>BENZO(a)ANTHRACENE</t>
  </si>
  <si>
    <t>BENZO(a)PYRENE</t>
  </si>
  <si>
    <t>BENZO(b)FLUORANTHENE</t>
  </si>
  <si>
    <t>BENZO(g,h,i)PERYLENE</t>
  </si>
  <si>
    <t>BENZO(k)FLUORANTHENE</t>
  </si>
  <si>
    <t>Leaching:</t>
  </si>
  <si>
    <t>Table G-1</t>
  </si>
  <si>
    <t>Table C-1a</t>
  </si>
  <si>
    <t>Distance To Nearest
Surface Water Body:</t>
  </si>
  <si>
    <t>&gt;150m</t>
  </si>
  <si>
    <t>&lt; 150m</t>
  </si>
  <si>
    <t>Vapor Intrusion:</t>
  </si>
  <si>
    <t>Table D-1a:</t>
  </si>
  <si>
    <t>Table D-1b:</t>
  </si>
  <si>
    <t>Table D-1c:</t>
  </si>
  <si>
    <t>Table D-1d:</t>
  </si>
  <si>
    <t>Groundwater (ug/L)</t>
  </si>
  <si>
    <t>Lowest GW EAL:</t>
  </si>
  <si>
    <t>Table C-3</t>
  </si>
  <si>
    <t>Table C-2</t>
  </si>
  <si>
    <t>Distance To Nearest Surface Water Body:</t>
  </si>
  <si>
    <r>
      <t>&lt;</t>
    </r>
    <r>
      <rPr>
        <sz val="10"/>
        <rFont val="Arial"/>
        <family val="2"/>
      </rPr>
      <t xml:space="preserve"> 150m</t>
    </r>
  </si>
  <si>
    <t>TPH (residual fuels)</t>
  </si>
  <si>
    <t>CHROMIUM III</t>
  </si>
  <si>
    <t>CHROMIUM VI</t>
  </si>
  <si>
    <t>CHLOROETHANE</t>
  </si>
  <si>
    <t>CHLOROMETHANE</t>
  </si>
  <si>
    <t>Construction/Trench Worker</t>
  </si>
  <si>
    <t>Final Direct Exposure:</t>
  </si>
  <si>
    <t>Final Gross Contamination:</t>
  </si>
  <si>
    <t>Table D-3a</t>
  </si>
  <si>
    <t>NICKEL</t>
  </si>
  <si>
    <t>SILVER</t>
  </si>
  <si>
    <t>TRICHLOROBENZENE, 1,2,4-</t>
  </si>
  <si>
    <t>TRICHLOROETHANE, 1,1,1-</t>
  </si>
  <si>
    <t>Table F-2</t>
  </si>
  <si>
    <t>Table L</t>
  </si>
  <si>
    <t>Table C-1b</t>
  </si>
  <si>
    <t>Table E-1</t>
  </si>
  <si>
    <t>Table I-2</t>
  </si>
  <si>
    <t>DW, &lt;150m</t>
  </si>
  <si>
    <t>DW, &gt;150m</t>
  </si>
  <si>
    <t>NDW, &lt;150m</t>
  </si>
  <si>
    <t>NDW, &gt;150m</t>
  </si>
  <si>
    <t>Chronic:</t>
  </si>
  <si>
    <t>Acute:</t>
  </si>
  <si>
    <t>Final Aquatic Ecotoxicity:</t>
  </si>
  <si>
    <t>Drinking Water Toxicity</t>
  </si>
  <si>
    <t>Leaching (threat to groundwater):</t>
  </si>
  <si>
    <t>Indoor Air</t>
  </si>
  <si>
    <t>TRINITROBENZENE, 1,3,5-</t>
  </si>
  <si>
    <t>DICHLOROPHENOL, 2,4-</t>
  </si>
  <si>
    <t>DICHLOROPROPANE, 1,2-</t>
  </si>
  <si>
    <t>DIELDRIN</t>
  </si>
  <si>
    <t>DIETHYLPHTHALATE</t>
  </si>
  <si>
    <t>DIMETHYLPHTHALATE</t>
  </si>
  <si>
    <t>DIMETHYLPHENOL, 2,4-</t>
  </si>
  <si>
    <t>Final Residential Action Level:</t>
  </si>
  <si>
    <t>Final Commercial/Industrial Action Level:</t>
  </si>
  <si>
    <t>Soil Environmental Hazards</t>
  </si>
  <si>
    <t>Groundwater Environmental Hazards</t>
  </si>
  <si>
    <r>
      <t>2</t>
    </r>
    <r>
      <rPr>
        <b/>
        <sz val="12"/>
        <rFont val="Times New Roman"/>
        <family val="1"/>
      </rPr>
      <t>Potential Hazard?</t>
    </r>
  </si>
  <si>
    <t>BIS(2-CHLORO-1-METHYLETHYL)ETHER</t>
  </si>
  <si>
    <r>
      <t>Soil Vapor (ug/m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):</t>
    </r>
  </si>
  <si>
    <r>
      <t>Soil Vapor (ug/m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):</t>
    </r>
  </si>
  <si>
    <t>Shallow Soil Vapor:</t>
  </si>
  <si>
    <t>BENOMYL</t>
  </si>
  <si>
    <t>Chemical Name</t>
  </si>
  <si>
    <t>Action Level
(Option 1)</t>
  </si>
  <si>
    <t>Action Level
(Option 2)</t>
  </si>
  <si>
    <t>Ref Table
(Option 1)</t>
  </si>
  <si>
    <t>Ref Table
(Option 2)</t>
  </si>
  <si>
    <t>Tier 1 EAL SURFER SUMMARY REPORT</t>
  </si>
  <si>
    <t>Worksheet Write Protection = "EAL"</t>
  </si>
  <si>
    <t>Hawai'i DOH (HACC Demo August 2017)</t>
  </si>
  <si>
    <t>Pulldown Lists:</t>
  </si>
  <si>
    <t>Environmental Action Levels Surfer
Hawai'i DOH HEER Office
(HACC Demo August 2017)</t>
  </si>
  <si>
    <t>Write Protection = EAL</t>
  </si>
  <si>
    <t>Table 1a</t>
  </si>
  <si>
    <t>Table 1b</t>
  </si>
  <si>
    <t>Table 2a</t>
  </si>
  <si>
    <t>Table 2b</t>
  </si>
  <si>
    <t>Table 3a</t>
  </si>
  <si>
    <t>Table 3b</t>
  </si>
  <si>
    <t>Table 4a</t>
  </si>
  <si>
    <t>Table 4b</t>
  </si>
  <si>
    <t>Table 5a</t>
  </si>
  <si>
    <t>Table 6a</t>
  </si>
  <si>
    <t>Table 7a</t>
  </si>
  <si>
    <t>Table 7b</t>
  </si>
  <si>
    <t>Table 8a</t>
  </si>
  <si>
    <t>Table 8b</t>
  </si>
  <si>
    <t>Table 9a</t>
  </si>
  <si>
    <t>Table 9b</t>
  </si>
  <si>
    <t>Table 10a</t>
  </si>
  <si>
    <t>Table 11a</t>
  </si>
  <si>
    <t>Table 11b</t>
  </si>
  <si>
    <t>Table 10b</t>
  </si>
  <si>
    <t>Table 5b</t>
  </si>
  <si>
    <t>Table 6c</t>
  </si>
  <si>
    <t>Table 12a</t>
  </si>
  <si>
    <t>Table 12b</t>
  </si>
  <si>
    <t>DE (Unrestricted) #</t>
  </si>
  <si>
    <t>VI (Unrestricted) #</t>
  </si>
  <si>
    <t>site-specific #</t>
  </si>
  <si>
    <t>GC (Unrestricted) #</t>
  </si>
  <si>
    <t>LCH (Drinking Water) #</t>
  </si>
  <si>
    <t>Background #</t>
  </si>
  <si>
    <t>DE (Commercial) #</t>
  </si>
  <si>
    <t>VI (Commercial) #</t>
  </si>
  <si>
    <t>GC (Commercial) #</t>
  </si>
  <si>
    <t>LCH (Nondrinking Water) #</t>
  </si>
  <si>
    <t>DW Toxicity #</t>
  </si>
  <si>
    <t>AT (chronic) #</t>
  </si>
  <si>
    <t>GC (Drinking Water) #</t>
  </si>
  <si>
    <t>AT (acute) #</t>
  </si>
  <si>
    <t>GC (Nondrinking Water) #</t>
  </si>
  <si>
    <t>IA (Unrestricted) #</t>
  </si>
  <si>
    <t>IA (Commercial) #</t>
  </si>
  <si>
    <t>Numerical criteria (concentrations) generated in actual EAL Surfer</t>
  </si>
  <si>
    <t>STEP 3. Enter site data (concentration):</t>
  </si>
  <si>
    <t>STEP 2. Select Contaminant:</t>
  </si>
  <si>
    <t>STEP 1. Select Site Scenario:</t>
  </si>
  <si>
    <t>Numerical criteria (concentrations) gathered and compiled from dozens of separate worksheets in actual EAL Surfer, based on input site scenario and target chemical.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</si>
</sst>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E+00"/>
    <numFmt numFmtId="166" formatCode="0.E+00"/>
  </numFmts>
  <fonts count="3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b/>
      <sz val="9"/>
      <color indexed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vertAlign val="superscript"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color indexed="9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5" fillId="0" borderId="0" xfId="0" applyFont="1"/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NumberFormat="1" applyFo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4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0" xfId="0" applyAlignment="1">
      <alignment horizontal="centerContinuous"/>
    </xf>
    <xf numFmtId="0" fontId="0" fillId="0" borderId="0" xfId="0" applyBorder="1"/>
    <xf numFmtId="165" fontId="5" fillId="0" borderId="8" xfId="0" applyNumberFormat="1" applyFont="1" applyBorder="1" applyAlignment="1" applyProtection="1">
      <alignment horizontal="center" wrapText="1"/>
      <protection hidden="1"/>
    </xf>
    <xf numFmtId="0" fontId="13" fillId="0" borderId="0" xfId="0" applyFont="1" applyAlignment="1" applyProtection="1">
      <alignment horizontal="centerContinuous" wrapText="1"/>
      <protection hidden="1"/>
    </xf>
    <xf numFmtId="0" fontId="10" fillId="0" borderId="0" xfId="0" applyFont="1" applyProtection="1">
      <protection hidden="1"/>
    </xf>
    <xf numFmtId="0" fontId="10" fillId="0" borderId="5" xfId="0" applyFont="1" applyBorder="1" applyProtection="1">
      <protection hidden="1"/>
    </xf>
    <xf numFmtId="0" fontId="10" fillId="0" borderId="6" xfId="0" applyFont="1" applyBorder="1" applyProtection="1">
      <protection hidden="1"/>
    </xf>
    <xf numFmtId="0" fontId="14" fillId="0" borderId="0" xfId="0" applyFont="1" applyAlignment="1" applyProtection="1">
      <alignment horizontal="centerContinuous" wrapText="1"/>
      <protection hidden="1"/>
    </xf>
    <xf numFmtId="0" fontId="6" fillId="0" borderId="2" xfId="0" applyFont="1" applyBorder="1" applyAlignment="1" applyProtection="1">
      <alignment horizontal="right"/>
      <protection hidden="1"/>
    </xf>
    <xf numFmtId="0" fontId="5" fillId="0" borderId="16" xfId="0" applyFont="1" applyBorder="1" applyAlignment="1" applyProtection="1">
      <alignment horizontal="center" wrapText="1"/>
      <protection hidden="1"/>
    </xf>
    <xf numFmtId="0" fontId="5" fillId="0" borderId="5" xfId="0" applyFont="1" applyBorder="1" applyAlignment="1" applyProtection="1">
      <alignment horizontal="right"/>
      <protection hidden="1"/>
    </xf>
    <xf numFmtId="0" fontId="5" fillId="0" borderId="8" xfId="0" applyFont="1" applyBorder="1" applyAlignment="1" applyProtection="1">
      <alignment horizontal="center" wrapText="1"/>
      <protection hidden="1"/>
    </xf>
    <xf numFmtId="0" fontId="5" fillId="0" borderId="4" xfId="0" applyFont="1" applyBorder="1" applyAlignment="1" applyProtection="1">
      <alignment horizontal="center" wrapText="1"/>
      <protection hidden="1"/>
    </xf>
    <xf numFmtId="0" fontId="5" fillId="0" borderId="5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right"/>
      <protection hidden="1"/>
    </xf>
    <xf numFmtId="0" fontId="6" fillId="0" borderId="6" xfId="0" applyFont="1" applyBorder="1" applyAlignment="1" applyProtection="1">
      <alignment horizontal="right"/>
      <protection hidden="1"/>
    </xf>
    <xf numFmtId="165" fontId="6" fillId="0" borderId="9" xfId="0" applyNumberFormat="1" applyFont="1" applyBorder="1" applyAlignment="1" applyProtection="1">
      <alignment horizontal="center" wrapText="1"/>
      <protection hidden="1"/>
    </xf>
    <xf numFmtId="165" fontId="5" fillId="0" borderId="5" xfId="0" applyNumberFormat="1" applyFont="1" applyBorder="1" applyAlignment="1" applyProtection="1">
      <alignment horizontal="center" wrapText="1"/>
      <protection hidden="1"/>
    </xf>
    <xf numFmtId="165" fontId="5" fillId="0" borderId="0" xfId="0" applyNumberFormat="1" applyFont="1" applyBorder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right"/>
      <protection hidden="1"/>
    </xf>
    <xf numFmtId="165" fontId="5" fillId="0" borderId="0" xfId="0" applyNumberFormat="1" applyFont="1" applyAlignment="1" applyProtection="1">
      <alignment horizontal="center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165" fontId="5" fillId="0" borderId="4" xfId="0" applyNumberFormat="1" applyFont="1" applyBorder="1" applyAlignment="1" applyProtection="1">
      <alignment horizontal="center" wrapText="1"/>
      <protection hidden="1"/>
    </xf>
    <xf numFmtId="0" fontId="0" fillId="0" borderId="5" xfId="0" applyBorder="1"/>
    <xf numFmtId="0" fontId="6" fillId="0" borderId="2" xfId="0" applyFont="1" applyBorder="1" applyAlignment="1" applyProtection="1">
      <alignment horizontal="left"/>
      <protection hidden="1"/>
    </xf>
    <xf numFmtId="0" fontId="6" fillId="0" borderId="5" xfId="0" applyFont="1" applyBorder="1" applyAlignment="1" applyProtection="1">
      <alignment horizontal="left"/>
      <protection hidden="1"/>
    </xf>
    <xf numFmtId="165" fontId="6" fillId="0" borderId="8" xfId="0" applyNumberFormat="1" applyFont="1" applyBorder="1" applyAlignment="1" applyProtection="1">
      <alignment horizontal="center" wrapText="1"/>
      <protection hidden="1"/>
    </xf>
    <xf numFmtId="0" fontId="11" fillId="0" borderId="34" xfId="0" applyFont="1" applyBorder="1" applyAlignment="1" applyProtection="1">
      <alignment horizontal="right"/>
      <protection hidden="1"/>
    </xf>
    <xf numFmtId="165" fontId="6" fillId="0" borderId="16" xfId="0" applyNumberFormat="1" applyFont="1" applyBorder="1" applyAlignment="1" applyProtection="1">
      <alignment horizontal="center" wrapText="1"/>
      <protection hidden="1"/>
    </xf>
    <xf numFmtId="0" fontId="0" fillId="0" borderId="0" xfId="0" applyFill="1" applyBorder="1" applyAlignment="1"/>
    <xf numFmtId="0" fontId="5" fillId="0" borderId="0" xfId="0" applyFont="1" applyAlignment="1">
      <alignment horizontal="center" wrapText="1"/>
    </xf>
    <xf numFmtId="0" fontId="6" fillId="0" borderId="2" xfId="0" applyFont="1" applyBorder="1" applyAlignment="1">
      <alignment horizontal="right"/>
    </xf>
    <xf numFmtId="0" fontId="5" fillId="0" borderId="16" xfId="0" applyFont="1" applyBorder="1" applyAlignment="1">
      <alignment horizontal="center" wrapText="1"/>
    </xf>
    <xf numFmtId="0" fontId="5" fillId="0" borderId="5" xfId="0" applyFont="1" applyBorder="1" applyAlignment="1">
      <alignment horizontal="right"/>
    </xf>
    <xf numFmtId="2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6" xfId="0" applyFont="1" applyBorder="1" applyAlignment="1">
      <alignment horizontal="right" wrapText="1"/>
    </xf>
    <xf numFmtId="0" fontId="5" fillId="0" borderId="9" xfId="0" applyFont="1" applyBorder="1" applyAlignment="1">
      <alignment horizontal="center"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right"/>
    </xf>
    <xf numFmtId="165" fontId="5" fillId="0" borderId="0" xfId="0" applyNumberFormat="1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 wrapText="1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165" fontId="5" fillId="0" borderId="8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center" wrapText="1"/>
      <protection hidden="1"/>
    </xf>
    <xf numFmtId="0" fontId="5" fillId="0" borderId="9" xfId="0" applyFont="1" applyBorder="1" applyAlignment="1">
      <alignment horizontal="center" vertical="center" wrapText="1"/>
    </xf>
    <xf numFmtId="0" fontId="6" fillId="0" borderId="2" xfId="0" applyFont="1" applyBorder="1" applyAlignment="1" applyProtection="1">
      <alignment horizontal="centerContinuous" wrapText="1"/>
      <protection hidden="1"/>
    </xf>
    <xf numFmtId="0" fontId="0" fillId="0" borderId="4" xfId="0" applyBorder="1" applyAlignment="1" applyProtection="1">
      <alignment horizontal="centerContinuous" wrapText="1"/>
      <protection hidden="1"/>
    </xf>
    <xf numFmtId="165" fontId="6" fillId="0" borderId="7" xfId="0" applyNumberFormat="1" applyFont="1" applyBorder="1" applyAlignment="1" applyProtection="1">
      <alignment horizontal="center" wrapText="1"/>
      <protection hidden="1"/>
    </xf>
    <xf numFmtId="165" fontId="6" fillId="0" borderId="0" xfId="0" applyNumberFormat="1" applyFont="1" applyBorder="1" applyAlignment="1" applyProtection="1">
      <alignment horizontal="center" wrapText="1"/>
      <protection hidden="1"/>
    </xf>
    <xf numFmtId="0" fontId="0" fillId="0" borderId="4" xfId="0" applyBorder="1" applyAlignment="1" applyProtection="1">
      <alignment horizontal="center" wrapText="1"/>
      <protection hidden="1"/>
    </xf>
    <xf numFmtId="0" fontId="5" fillId="0" borderId="5" xfId="0" applyFont="1" applyBorder="1"/>
    <xf numFmtId="0" fontId="6" fillId="0" borderId="6" xfId="0" applyFont="1" applyBorder="1" applyAlignment="1">
      <alignment horizontal="right"/>
    </xf>
    <xf numFmtId="165" fontId="6" fillId="0" borderId="7" xfId="0" applyNumberFormat="1" applyFont="1" applyBorder="1" applyAlignment="1">
      <alignment horizontal="center" wrapText="1"/>
    </xf>
    <xf numFmtId="0" fontId="6" fillId="0" borderId="48" xfId="0" applyFont="1" applyBorder="1" applyAlignment="1" applyProtection="1">
      <alignment horizontal="left"/>
      <protection hidden="1"/>
    </xf>
    <xf numFmtId="165" fontId="5" fillId="0" borderId="30" xfId="0" applyNumberFormat="1" applyFont="1" applyBorder="1" applyAlignment="1" applyProtection="1">
      <alignment horizontal="center" wrapText="1"/>
      <protection hidden="1"/>
    </xf>
    <xf numFmtId="165" fontId="5" fillId="0" borderId="49" xfId="0" applyNumberFormat="1" applyFont="1" applyBorder="1" applyAlignment="1" applyProtection="1">
      <alignment horizontal="center" wrapText="1"/>
      <protection hidden="1"/>
    </xf>
    <xf numFmtId="0" fontId="6" fillId="0" borderId="25" xfId="0" applyFont="1" applyBorder="1" applyAlignment="1" applyProtection="1">
      <alignment horizontal="right"/>
      <protection hidden="1"/>
    </xf>
    <xf numFmtId="0" fontId="6" fillId="0" borderId="26" xfId="0" applyFont="1" applyBorder="1" applyAlignment="1" applyProtection="1">
      <alignment horizontal="left"/>
      <protection hidden="1"/>
    </xf>
    <xf numFmtId="165" fontId="5" fillId="0" borderId="10" xfId="0" applyNumberFormat="1" applyFont="1" applyBorder="1" applyAlignment="1" applyProtection="1">
      <alignment horizontal="center" wrapText="1"/>
      <protection hidden="1"/>
    </xf>
    <xf numFmtId="165" fontId="6" fillId="0" borderId="16" xfId="0" applyNumberFormat="1" applyFont="1" applyFill="1" applyBorder="1" applyAlignment="1">
      <alignment horizontal="center" wrapText="1"/>
    </xf>
    <xf numFmtId="0" fontId="6" fillId="0" borderId="9" xfId="0" applyFont="1" applyBorder="1" applyAlignment="1" applyProtection="1">
      <alignment horizontal="center" wrapText="1"/>
      <protection hidden="1"/>
    </xf>
    <xf numFmtId="165" fontId="6" fillId="0" borderId="3" xfId="0" applyNumberFormat="1" applyFont="1" applyBorder="1" applyAlignment="1" applyProtection="1">
      <alignment horizontal="center" wrapText="1"/>
      <protection hidden="1"/>
    </xf>
    <xf numFmtId="165" fontId="6" fillId="0" borderId="19" xfId="0" applyNumberFormat="1" applyFont="1" applyBorder="1" applyAlignment="1" applyProtection="1">
      <alignment horizontal="center" wrapText="1"/>
      <protection hidden="1"/>
    </xf>
    <xf numFmtId="165" fontId="6" fillId="0" borderId="4" xfId="0" applyNumberFormat="1" applyFont="1" applyBorder="1" applyAlignment="1" applyProtection="1">
      <alignment horizontal="center" wrapText="1"/>
      <protection hidden="1"/>
    </xf>
    <xf numFmtId="165" fontId="6" fillId="0" borderId="7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10" fillId="0" borderId="7" xfId="0" applyFont="1" applyBorder="1" applyProtection="1">
      <protection hidden="1"/>
    </xf>
    <xf numFmtId="0" fontId="11" fillId="0" borderId="7" xfId="0" applyFont="1" applyBorder="1" applyAlignment="1" applyProtection="1">
      <alignment horizontal="right"/>
      <protection hidden="1"/>
    </xf>
    <xf numFmtId="0" fontId="10" fillId="0" borderId="0" xfId="0" applyFont="1" applyFill="1" applyBorder="1" applyAlignment="1" applyProtection="1">
      <alignment horizontal="centerContinuous" wrapText="1"/>
      <protection hidden="1"/>
    </xf>
    <xf numFmtId="0" fontId="11" fillId="0" borderId="0" xfId="0" applyFont="1" applyAlignment="1" applyProtection="1">
      <alignment horizontal="centerContinuous"/>
      <protection hidden="1"/>
    </xf>
    <xf numFmtId="0" fontId="30" fillId="0" borderId="0" xfId="0" applyFont="1" applyAlignment="1" applyProtection="1">
      <protection hidden="1"/>
    </xf>
    <xf numFmtId="0" fontId="10" fillId="2" borderId="2" xfId="0" applyFont="1" applyFill="1" applyBorder="1" applyProtection="1">
      <protection hidden="1"/>
    </xf>
    <xf numFmtId="0" fontId="11" fillId="2" borderId="4" xfId="0" applyFont="1" applyFill="1" applyBorder="1" applyAlignment="1" applyProtection="1">
      <alignment horizontal="right"/>
      <protection hidden="1"/>
    </xf>
    <xf numFmtId="0" fontId="10" fillId="0" borderId="5" xfId="0" applyFont="1" applyFill="1" applyBorder="1" applyAlignment="1" applyProtection="1">
      <alignment horizontal="left" wrapText="1"/>
      <protection locked="0"/>
    </xf>
    <xf numFmtId="0" fontId="10" fillId="0" borderId="0" xfId="0" applyFont="1" applyBorder="1" applyAlignment="1" applyProtection="1">
      <alignment vertical="top"/>
      <protection hidden="1"/>
    </xf>
    <xf numFmtId="0" fontId="10" fillId="2" borderId="5" xfId="0" applyFont="1" applyFill="1" applyBorder="1" applyProtection="1">
      <protection hidden="1"/>
    </xf>
    <xf numFmtId="0" fontId="11" fillId="2" borderId="0" xfId="0" applyFont="1" applyFill="1" applyBorder="1" applyAlignment="1" applyProtection="1">
      <alignment horizontal="right"/>
      <protection hidden="1"/>
    </xf>
    <xf numFmtId="0" fontId="10" fillId="0" borderId="5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/>
      <protection hidden="1"/>
    </xf>
    <xf numFmtId="0" fontId="10" fillId="2" borderId="0" xfId="0" applyFont="1" applyFill="1" applyBorder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0" fillId="0" borderId="5" xfId="0" applyFont="1" applyFill="1" applyBorder="1" applyAlignment="1" applyProtection="1">
      <alignment horizontal="left"/>
      <protection locked="0"/>
    </xf>
    <xf numFmtId="0" fontId="10" fillId="2" borderId="6" xfId="0" applyFont="1" applyFill="1" applyBorder="1" applyProtection="1">
      <protection hidden="1"/>
    </xf>
    <xf numFmtId="0" fontId="11" fillId="2" borderId="7" xfId="0" applyFont="1" applyFill="1" applyBorder="1" applyAlignment="1" applyProtection="1">
      <alignment horizontal="right"/>
      <protection hidden="1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23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39" xfId="0" applyFont="1" applyFill="1" applyBorder="1" applyAlignment="1" applyProtection="1">
      <alignment horizontal="center" vertical="center" wrapText="1"/>
      <protection hidden="1"/>
    </xf>
    <xf numFmtId="0" fontId="10" fillId="0" borderId="28" xfId="0" applyFont="1" applyFill="1" applyBorder="1" applyAlignment="1" applyProtection="1">
      <alignment horizontal="center" vertical="center" wrapText="1"/>
      <protection hidden="1"/>
    </xf>
    <xf numFmtId="0" fontId="10" fillId="0" borderId="50" xfId="0" applyFont="1" applyBorder="1" applyProtection="1">
      <protection hidden="1"/>
    </xf>
    <xf numFmtId="0" fontId="10" fillId="0" borderId="36" xfId="0" applyFont="1" applyBorder="1" applyProtection="1">
      <protection hidden="1"/>
    </xf>
    <xf numFmtId="0" fontId="11" fillId="0" borderId="36" xfId="0" applyFont="1" applyBorder="1" applyAlignment="1" applyProtection="1">
      <alignment horizontal="right"/>
      <protection hidden="1"/>
    </xf>
    <xf numFmtId="0" fontId="10" fillId="0" borderId="5" xfId="0" applyFont="1" applyBorder="1" applyAlignment="1" applyProtection="1">
      <alignment horizontal="centerContinuous"/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right"/>
      <protection hidden="1"/>
    </xf>
    <xf numFmtId="2" fontId="11" fillId="0" borderId="0" xfId="0" applyNumberFormat="1" applyFont="1" applyBorder="1" applyAlignment="1" applyProtection="1">
      <protection hidden="1"/>
    </xf>
    <xf numFmtId="0" fontId="11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alignment horizontal="right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0" fillId="0" borderId="7" xfId="0" applyFont="1" applyBorder="1" applyAlignment="1" applyProtection="1">
      <alignment horizontal="right"/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11" fillId="0" borderId="12" xfId="0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>
      <alignment horizontal="center" vertical="center"/>
    </xf>
    <xf numFmtId="0" fontId="11" fillId="0" borderId="0" xfId="0" applyNumberFormat="1" applyFont="1" applyBorder="1" applyAlignment="1" applyProtection="1">
      <alignment horizontal="right"/>
      <protection hidden="1"/>
    </xf>
    <xf numFmtId="0" fontId="10" fillId="0" borderId="14" xfId="0" applyFont="1" applyBorder="1" applyAlignment="1" applyProtection="1">
      <alignment horizontal="center"/>
      <protection hidden="1"/>
    </xf>
    <xf numFmtId="165" fontId="10" fillId="0" borderId="14" xfId="0" applyNumberFormat="1" applyFont="1" applyBorder="1" applyAlignment="1" applyProtection="1">
      <alignment horizontal="center"/>
      <protection hidden="1"/>
    </xf>
    <xf numFmtId="165" fontId="10" fillId="0" borderId="0" xfId="0" applyNumberFormat="1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 applyProtection="1">
      <protection hidden="1"/>
    </xf>
    <xf numFmtId="0" fontId="10" fillId="0" borderId="40" xfId="0" applyFont="1" applyBorder="1" applyProtection="1">
      <protection hidden="1"/>
    </xf>
    <xf numFmtId="0" fontId="10" fillId="0" borderId="27" xfId="0" applyFont="1" applyBorder="1" applyAlignment="1" applyProtection="1">
      <protection hidden="1"/>
    </xf>
    <xf numFmtId="0" fontId="11" fillId="0" borderId="27" xfId="0" applyNumberFormat="1" applyFont="1" applyBorder="1" applyAlignment="1" applyProtection="1">
      <alignment horizontal="right"/>
      <protection hidden="1"/>
    </xf>
    <xf numFmtId="0" fontId="10" fillId="0" borderId="38" xfId="0" applyFont="1" applyBorder="1" applyAlignment="1" applyProtection="1">
      <alignment horizontal="center"/>
      <protection hidden="1"/>
    </xf>
    <xf numFmtId="165" fontId="10" fillId="0" borderId="38" xfId="0" applyNumberFormat="1" applyFont="1" applyBorder="1" applyAlignment="1" applyProtection="1">
      <alignment horizontal="center"/>
      <protection hidden="1"/>
    </xf>
    <xf numFmtId="165" fontId="10" fillId="0" borderId="35" xfId="0" applyNumberFormat="1" applyFont="1" applyBorder="1" applyAlignment="1" applyProtection="1">
      <alignment horizontal="center"/>
      <protection hidden="1"/>
    </xf>
    <xf numFmtId="0" fontId="10" fillId="0" borderId="37" xfId="0" applyFont="1" applyBorder="1" applyAlignment="1" applyProtection="1">
      <alignment horizontal="center" vertical="center"/>
      <protection hidden="1"/>
    </xf>
    <xf numFmtId="165" fontId="10" fillId="0" borderId="22" xfId="0" applyNumberFormat="1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Protection="1">
      <protection hidden="1"/>
    </xf>
    <xf numFmtId="0" fontId="10" fillId="0" borderId="34" xfId="0" applyFont="1" applyBorder="1" applyAlignment="1" applyProtection="1">
      <protection hidden="1"/>
    </xf>
    <xf numFmtId="0" fontId="11" fillId="0" borderId="34" xfId="0" applyFont="1" applyBorder="1" applyAlignment="1" applyProtection="1">
      <alignment horizontal="center"/>
      <protection hidden="1"/>
    </xf>
    <xf numFmtId="165" fontId="11" fillId="0" borderId="34" xfId="0" applyNumberFormat="1" applyFont="1" applyBorder="1" applyAlignment="1" applyProtection="1">
      <alignment horizontal="center"/>
      <protection hidden="1"/>
    </xf>
    <xf numFmtId="165" fontId="11" fillId="0" borderId="34" xfId="0" applyNumberFormat="1" applyFont="1" applyBorder="1" applyAlignment="1" applyProtection="1">
      <alignment horizontal="left"/>
      <protection hidden="1"/>
    </xf>
    <xf numFmtId="0" fontId="10" fillId="0" borderId="45" xfId="0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7" xfId="0" applyFont="1" applyBorder="1" applyAlignment="1" applyProtection="1">
      <protection hidden="1"/>
    </xf>
    <xf numFmtId="0" fontId="11" fillId="0" borderId="7" xfId="0" applyFont="1" applyBorder="1" applyAlignment="1" applyProtection="1">
      <alignment horizontal="left"/>
      <protection hidden="1"/>
    </xf>
    <xf numFmtId="165" fontId="11" fillId="0" borderId="7" xfId="0" applyNumberFormat="1" applyFont="1" applyBorder="1" applyAlignment="1" applyProtection="1">
      <alignment horizontal="left"/>
      <protection hidden="1"/>
    </xf>
    <xf numFmtId="0" fontId="10" fillId="0" borderId="9" xfId="0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165" fontId="10" fillId="0" borderId="0" xfId="0" applyNumberFormat="1" applyFont="1" applyAlignment="1" applyProtection="1">
      <alignment horizontal="center"/>
      <protection hidden="1"/>
    </xf>
    <xf numFmtId="0" fontId="11" fillId="0" borderId="20" xfId="0" applyNumberFormat="1" applyFont="1" applyBorder="1" applyAlignment="1" applyProtection="1">
      <protection hidden="1"/>
    </xf>
    <xf numFmtId="0" fontId="10" fillId="0" borderId="43" xfId="0" applyNumberFormat="1" applyFont="1" applyBorder="1" applyAlignment="1" applyProtection="1">
      <alignment horizontal="center"/>
      <protection hidden="1"/>
    </xf>
    <xf numFmtId="0" fontId="10" fillId="0" borderId="43" xfId="0" applyNumberFormat="1" applyFont="1" applyBorder="1" applyAlignment="1" applyProtection="1">
      <protection hidden="1"/>
    </xf>
    <xf numFmtId="0" fontId="10" fillId="0" borderId="0" xfId="0" applyNumberFormat="1" applyFont="1" applyAlignment="1" applyProtection="1">
      <protection hidden="1"/>
    </xf>
    <xf numFmtId="165" fontId="11" fillId="0" borderId="7" xfId="0" applyNumberFormat="1" applyFont="1" applyBorder="1" applyAlignment="1" applyProtection="1">
      <alignment horizontal="center"/>
      <protection hidden="1"/>
    </xf>
    <xf numFmtId="0" fontId="11" fillId="0" borderId="7" xfId="0" applyNumberFormat="1" applyFont="1" applyBorder="1" applyAlignment="1" applyProtection="1">
      <alignment horizontal="right"/>
      <protection hidden="1"/>
    </xf>
    <xf numFmtId="0" fontId="10" fillId="0" borderId="46" xfId="0" applyFont="1" applyBorder="1" applyAlignment="1" applyProtection="1">
      <alignment horizontal="center"/>
      <protection hidden="1"/>
    </xf>
    <xf numFmtId="165" fontId="10" fillId="0" borderId="46" xfId="0" applyNumberFormat="1" applyFont="1" applyBorder="1" applyAlignment="1" applyProtection="1">
      <alignment horizontal="center"/>
      <protection hidden="1"/>
    </xf>
    <xf numFmtId="0" fontId="10" fillId="0" borderId="41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wrapText="1"/>
      <protection hidden="1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2" borderId="0" xfId="0" applyFont="1" applyFill="1" applyBorder="1" applyAlignment="1" applyProtection="1">
      <alignment horizontal="left" vertical="top"/>
      <protection locked="0"/>
    </xf>
    <xf numFmtId="0" fontId="10" fillId="2" borderId="0" xfId="0" applyFont="1" applyFill="1" applyAlignment="1" applyProtection="1">
      <alignment horizontal="left" vertical="top"/>
      <protection locked="0"/>
    </xf>
    <xf numFmtId="0" fontId="23" fillId="0" borderId="0" xfId="0" applyFont="1"/>
    <xf numFmtId="0" fontId="10" fillId="0" borderId="34" xfId="0" applyFont="1" applyBorder="1" applyAlignment="1" applyProtection="1">
      <alignment horizontal="right"/>
      <protection hidden="1"/>
    </xf>
    <xf numFmtId="0" fontId="10" fillId="0" borderId="45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7" xfId="0" applyFont="1" applyBorder="1" applyAlignment="1" applyProtection="1">
      <alignment horizontal="center"/>
      <protection hidden="1"/>
    </xf>
    <xf numFmtId="0" fontId="5" fillId="0" borderId="0" xfId="0" applyFont="1" applyFill="1" applyAlignment="1">
      <alignment horizontal="left"/>
    </xf>
    <xf numFmtId="0" fontId="28" fillId="0" borderId="12" xfId="0" applyFont="1" applyBorder="1" applyAlignment="1" applyProtection="1">
      <alignment horizontal="center" wrapText="1"/>
      <protection hidden="1"/>
    </xf>
    <xf numFmtId="0" fontId="18" fillId="0" borderId="0" xfId="0" applyNumberFormat="1" applyFont="1" applyAlignment="1" applyProtection="1">
      <alignment vertical="top"/>
      <protection hidden="1"/>
    </xf>
    <xf numFmtId="0" fontId="28" fillId="0" borderId="31" xfId="0" applyFont="1" applyBorder="1" applyAlignment="1" applyProtection="1">
      <alignment horizontal="center" vertical="center" wrapText="1"/>
      <protection hidden="1"/>
    </xf>
    <xf numFmtId="0" fontId="20" fillId="0" borderId="0" xfId="0" applyFont="1" applyProtection="1">
      <protection hidden="1"/>
    </xf>
    <xf numFmtId="0" fontId="16" fillId="0" borderId="0" xfId="0" applyFont="1" applyProtection="1">
      <protection hidden="1"/>
    </xf>
    <xf numFmtId="0" fontId="5" fillId="0" borderId="0" xfId="0" applyFont="1" applyAlignment="1" applyProtection="1">
      <alignment wrapText="1"/>
      <protection hidden="1"/>
    </xf>
    <xf numFmtId="0" fontId="11" fillId="0" borderId="12" xfId="0" applyNumberFormat="1" applyFont="1" applyBorder="1" applyAlignment="1" applyProtection="1">
      <alignment horizontal="center" wrapText="1"/>
      <protection hidden="1"/>
    </xf>
    <xf numFmtId="166" fontId="2" fillId="0" borderId="0" xfId="0" applyNumberFormat="1" applyFont="1" applyBorder="1" applyAlignment="1" applyProtection="1">
      <alignment horizontal="center"/>
      <protection hidden="1"/>
    </xf>
    <xf numFmtId="166" fontId="6" fillId="0" borderId="0" xfId="0" applyNumberFormat="1" applyFont="1" applyAlignment="1">
      <alignment horizontal="left"/>
    </xf>
    <xf numFmtId="166" fontId="6" fillId="0" borderId="0" xfId="0" applyNumberFormat="1" applyFont="1" applyBorder="1" applyAlignment="1" applyProtection="1">
      <protection hidden="1"/>
    </xf>
    <xf numFmtId="166" fontId="10" fillId="0" borderId="0" xfId="0" applyNumberFormat="1" applyFont="1" applyProtection="1">
      <protection hidden="1"/>
    </xf>
    <xf numFmtId="166" fontId="5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/>
    <xf numFmtId="0" fontId="0" fillId="0" borderId="8" xfId="0" applyFill="1" applyBorder="1" applyAlignment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49" fontId="2" fillId="0" borderId="0" xfId="0" applyNumberFormat="1" applyFont="1" applyFill="1" applyBorder="1" applyAlignment="1"/>
    <xf numFmtId="0" fontId="20" fillId="0" borderId="0" xfId="0" applyNumberFormat="1" applyFont="1" applyAlignment="1" applyProtection="1">
      <alignment wrapText="1"/>
      <protection hidden="1"/>
    </xf>
    <xf numFmtId="0" fontId="11" fillId="0" borderId="1" xfId="0" applyFont="1" applyFill="1" applyBorder="1" applyAlignment="1" applyProtection="1">
      <alignment horizontal="right" vertical="center" wrapText="1"/>
      <protection hidden="1"/>
    </xf>
    <xf numFmtId="0" fontId="11" fillId="0" borderId="18" xfId="0" applyFont="1" applyBorder="1" applyAlignment="1" applyProtection="1">
      <alignment wrapText="1"/>
      <protection hidden="1"/>
    </xf>
    <xf numFmtId="0" fontId="11" fillId="0" borderId="20" xfId="0" applyFont="1" applyFill="1" applyBorder="1" applyAlignment="1" applyProtection="1">
      <alignment horizontal="center" wrapText="1"/>
      <protection hidden="1"/>
    </xf>
    <xf numFmtId="0" fontId="10" fillId="0" borderId="43" xfId="0" applyFont="1" applyBorder="1" applyAlignment="1" applyProtection="1">
      <alignment horizontal="center" wrapText="1"/>
      <protection hidden="1"/>
    </xf>
    <xf numFmtId="0" fontId="10" fillId="0" borderId="21" xfId="0" applyFont="1" applyBorder="1" applyAlignment="1" applyProtection="1">
      <alignment horizontal="center" wrapText="1"/>
      <protection hidden="1"/>
    </xf>
    <xf numFmtId="0" fontId="11" fillId="0" borderId="17" xfId="0" applyFont="1" applyFill="1" applyBorder="1" applyAlignment="1" applyProtection="1">
      <alignment wrapText="1"/>
      <protection hidden="1"/>
    </xf>
    <xf numFmtId="0" fontId="11" fillId="0" borderId="11" xfId="0" applyFont="1" applyFill="1" applyBorder="1" applyAlignment="1" applyProtection="1">
      <alignment horizontal="right" vertical="center" wrapText="1"/>
      <protection hidden="1"/>
    </xf>
    <xf numFmtId="0" fontId="11" fillId="0" borderId="32" xfId="0" applyFont="1" applyFill="1" applyBorder="1" applyAlignment="1" applyProtection="1">
      <alignment wrapText="1"/>
      <protection hidden="1"/>
    </xf>
    <xf numFmtId="2" fontId="6" fillId="0" borderId="36" xfId="0" applyNumberFormat="1" applyFont="1" applyBorder="1" applyAlignment="1" applyProtection="1">
      <alignment horizont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51" xfId="0" applyFont="1" applyBorder="1" applyAlignment="1" applyProtection="1">
      <alignment horizontal="center"/>
      <protection hidden="1"/>
    </xf>
    <xf numFmtId="0" fontId="16" fillId="0" borderId="0" xfId="0" applyFont="1" applyAlignment="1">
      <alignment wrapText="1"/>
    </xf>
    <xf numFmtId="0" fontId="11" fillId="0" borderId="20" xfId="0" applyFont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11" fillId="0" borderId="20" xfId="0" applyNumberFormat="1" applyFont="1" applyBorder="1" applyAlignment="1" applyProtection="1">
      <alignment horizontal="left" wrapText="1"/>
      <protection hidden="1"/>
    </xf>
    <xf numFmtId="0" fontId="10" fillId="0" borderId="43" xfId="0" applyFont="1" applyBorder="1" applyAlignment="1" applyProtection="1">
      <alignment horizontal="left" wrapText="1"/>
      <protection hidden="1"/>
    </xf>
    <xf numFmtId="0" fontId="10" fillId="0" borderId="42" xfId="0" applyFont="1" applyBorder="1" applyAlignment="1" applyProtection="1">
      <alignment horizontal="left" wrapText="1"/>
      <protection hidden="1"/>
    </xf>
    <xf numFmtId="0" fontId="16" fillId="0" borderId="0" xfId="0" applyFont="1" applyAlignment="1" applyProtection="1">
      <alignment wrapText="1"/>
      <protection hidden="1"/>
    </xf>
    <xf numFmtId="0" fontId="11" fillId="0" borderId="20" xfId="0" applyNumberFormat="1" applyFont="1" applyBorder="1" applyAlignment="1" applyProtection="1">
      <alignment horizontal="center" wrapText="1"/>
      <protection hidden="1"/>
    </xf>
    <xf numFmtId="0" fontId="10" fillId="0" borderId="42" xfId="0" applyFont="1" applyBorder="1" applyAlignment="1" applyProtection="1">
      <alignment horizontal="center" wrapText="1"/>
      <protection hidden="1"/>
    </xf>
    <xf numFmtId="0" fontId="0" fillId="0" borderId="0" xfId="0" applyAlignment="1">
      <alignment horizontal="center" wrapText="1"/>
    </xf>
    <xf numFmtId="165" fontId="10" fillId="0" borderId="7" xfId="0" applyNumberFormat="1" applyFont="1" applyBorder="1" applyAlignment="1" applyProtection="1">
      <alignment horizontal="center"/>
      <protection hidden="1"/>
    </xf>
    <xf numFmtId="0" fontId="11" fillId="0" borderId="13" xfId="0" applyNumberFormat="1" applyFont="1" applyBorder="1" applyAlignment="1" applyProtection="1">
      <alignment horizontal="center" wrapText="1"/>
      <protection hidden="1"/>
    </xf>
    <xf numFmtId="0" fontId="11" fillId="0" borderId="31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0" fontId="10" fillId="0" borderId="24" xfId="0" applyFont="1" applyBorder="1" applyAlignment="1" applyProtection="1">
      <alignment horizontal="center" vertical="center"/>
      <protection hidden="1"/>
    </xf>
    <xf numFmtId="0" fontId="10" fillId="0" borderId="35" xfId="0" applyFont="1" applyBorder="1" applyAlignment="1" applyProtection="1">
      <alignment horizontal="center" vertical="center"/>
      <protection hidden="1"/>
    </xf>
    <xf numFmtId="0" fontId="10" fillId="0" borderId="15" xfId="0" applyFont="1" applyBorder="1" applyAlignment="1">
      <alignment horizontal="center" vertical="center"/>
    </xf>
    <xf numFmtId="0" fontId="10" fillId="0" borderId="41" xfId="0" applyFont="1" applyBorder="1" applyAlignment="1" applyProtection="1">
      <alignment horizontal="center" vertical="center"/>
      <protection hidden="1"/>
    </xf>
    <xf numFmtId="0" fontId="10" fillId="0" borderId="14" xfId="0" applyFont="1" applyBorder="1" applyAlignment="1" applyProtection="1">
      <alignment horizontal="center" vertical="center"/>
      <protection hidden="1"/>
    </xf>
    <xf numFmtId="166" fontId="2" fillId="0" borderId="0" xfId="0" applyNumberFormat="1" applyFont="1" applyFill="1" applyBorder="1" applyAlignment="1" applyProtection="1">
      <alignment horizontal="center"/>
      <protection hidden="1"/>
    </xf>
    <xf numFmtId="165" fontId="2" fillId="0" borderId="0" xfId="0" applyNumberFormat="1" applyFont="1" applyFill="1" applyBorder="1" applyAlignment="1" applyProtection="1">
      <alignment horizontal="center"/>
      <protection hidden="1"/>
    </xf>
    <xf numFmtId="1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NumberFormat="1" applyFont="1" applyFill="1" applyBorder="1" applyAlignment="1" applyProtection="1">
      <alignment horizontal="left"/>
      <protection hidden="1"/>
    </xf>
    <xf numFmtId="0" fontId="1" fillId="0" borderId="0" xfId="0" applyNumberFormat="1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166" fontId="3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1" fillId="0" borderId="0" xfId="0" applyNumberFormat="1" applyFont="1" applyFill="1" applyAlignment="1">
      <alignment horizontal="left"/>
    </xf>
    <xf numFmtId="0" fontId="37" fillId="0" borderId="0" xfId="0" applyFont="1" applyProtection="1">
      <protection hidden="1"/>
    </xf>
    <xf numFmtId="0" fontId="11" fillId="0" borderId="0" xfId="0" applyNumberFormat="1" applyFont="1" applyFill="1" applyAlignment="1" applyProtection="1">
      <alignment horizontal="center"/>
      <protection hidden="1"/>
    </xf>
    <xf numFmtId="0" fontId="10" fillId="0" borderId="0" xfId="0" applyNumberFormat="1" applyFont="1" applyFill="1" applyBorder="1" applyAlignment="1" applyProtection="1">
      <protection hidden="1"/>
    </xf>
    <xf numFmtId="0" fontId="1" fillId="0" borderId="0" xfId="0" applyNumberFormat="1" applyFont="1" applyFill="1" applyBorder="1" applyAlignment="1" applyProtection="1">
      <protection hidden="1"/>
    </xf>
    <xf numFmtId="0" fontId="8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15" fillId="0" borderId="0" xfId="0" applyNumberFormat="1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0" fillId="0" borderId="0" xfId="0" applyNumberFormat="1" applyFill="1" applyBorder="1" applyAlignment="1" applyProtection="1">
      <protection hidden="1"/>
    </xf>
    <xf numFmtId="0" fontId="33" fillId="0" borderId="52" xfId="0" applyFont="1" applyFill="1" applyBorder="1" applyAlignment="1" applyProtection="1">
      <alignment vertical="center"/>
    </xf>
    <xf numFmtId="0" fontId="1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protection hidden="1"/>
    </xf>
    <xf numFmtId="49" fontId="33" fillId="0" borderId="52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protection hidden="1"/>
    </xf>
    <xf numFmtId="49" fontId="33" fillId="0" borderId="54" xfId="0" applyNumberFormat="1" applyFont="1" applyFill="1" applyBorder="1" applyAlignment="1" applyProtection="1">
      <alignment vertical="center"/>
    </xf>
    <xf numFmtId="49" fontId="31" fillId="0" borderId="0" xfId="0" applyNumberFormat="1" applyFont="1" applyFill="1" applyBorder="1" applyAlignment="1" applyProtection="1">
      <alignment horizontal="left"/>
    </xf>
    <xf numFmtId="49" fontId="33" fillId="0" borderId="55" xfId="0" applyNumberFormat="1" applyFont="1" applyFill="1" applyBorder="1" applyAlignment="1" applyProtection="1">
      <alignment vertical="center"/>
    </xf>
    <xf numFmtId="49" fontId="33" fillId="0" borderId="0" xfId="0" applyNumberFormat="1" applyFont="1" applyFill="1" applyBorder="1" applyAlignment="1" applyProtection="1">
      <alignment vertical="center"/>
    </xf>
    <xf numFmtId="49" fontId="33" fillId="0" borderId="53" xfId="0" applyNumberFormat="1" applyFont="1" applyFill="1" applyBorder="1" applyAlignment="1" applyProtection="1">
      <alignment vertical="center"/>
    </xf>
    <xf numFmtId="0" fontId="1" fillId="0" borderId="0" xfId="0" applyFont="1" applyFill="1" applyAlignment="1"/>
    <xf numFmtId="166" fontId="2" fillId="0" borderId="0" xfId="0" applyNumberFormat="1" applyFont="1" applyFill="1" applyBorder="1" applyAlignment="1" applyProtection="1">
      <protection hidden="1"/>
    </xf>
    <xf numFmtId="0" fontId="10" fillId="0" borderId="0" xfId="0" applyNumberFormat="1" applyFont="1" applyFill="1" applyAlignment="1" applyProtection="1">
      <protection hidden="1"/>
    </xf>
    <xf numFmtId="0" fontId="13" fillId="0" borderId="0" xfId="0" applyNumberFormat="1" applyFont="1" applyFill="1" applyAlignment="1" applyProtection="1">
      <alignment horizontal="left" vertical="center"/>
      <protection hidden="1"/>
    </xf>
    <xf numFmtId="0" fontId="13" fillId="0" borderId="0" xfId="0" applyNumberFormat="1" applyFont="1" applyFill="1" applyAlignment="1" applyProtection="1">
      <alignment horizontal="center" vertical="center"/>
      <protection hidden="1"/>
    </xf>
    <xf numFmtId="0" fontId="1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protection hidden="1"/>
    </xf>
    <xf numFmtId="0" fontId="34" fillId="0" borderId="0" xfId="0" applyNumberFormat="1" applyFont="1" applyFill="1" applyAlignment="1" applyProtection="1">
      <alignment horizontal="center"/>
      <protection hidden="1"/>
    </xf>
    <xf numFmtId="0" fontId="32" fillId="0" borderId="0" xfId="0" applyFont="1" applyFill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1" fillId="0" borderId="2" xfId="0" applyNumberFormat="1" applyFont="1" applyFill="1" applyBorder="1" applyAlignment="1" applyProtection="1">
      <alignment horizontal="left"/>
      <protection hidden="1"/>
    </xf>
    <xf numFmtId="0" fontId="15" fillId="0" borderId="4" xfId="0" applyFont="1" applyFill="1" applyBorder="1" applyAlignment="1" applyProtection="1">
      <protection hidden="1"/>
    </xf>
    <xf numFmtId="0" fontId="0" fillId="0" borderId="16" xfId="0" applyFill="1" applyBorder="1" applyAlignment="1"/>
    <xf numFmtId="0" fontId="16" fillId="0" borderId="5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166" fontId="27" fillId="0" borderId="0" xfId="0" applyNumberFormat="1" applyFont="1" applyFill="1" applyBorder="1" applyAlignment="1" applyProtection="1">
      <alignment horizontal="left"/>
      <protection hidden="1"/>
    </xf>
    <xf numFmtId="49" fontId="5" fillId="0" borderId="0" xfId="0" applyNumberFormat="1" applyFont="1" applyFill="1" applyBorder="1" applyAlignment="1" applyProtection="1">
      <alignment horizontal="left"/>
      <protection hidden="1"/>
    </xf>
    <xf numFmtId="0" fontId="10" fillId="0" borderId="5" xfId="0" applyNumberFormat="1" applyFont="1" applyFill="1" applyBorder="1" applyAlignment="1" applyProtection="1">
      <protection hidden="1"/>
    </xf>
    <xf numFmtId="0" fontId="10" fillId="0" borderId="0" xfId="0" applyNumberFormat="1" applyFont="1" applyFill="1" applyBorder="1" applyAlignment="1" applyProtection="1">
      <alignment horizontal="right" vertical="center"/>
      <protection hidden="1"/>
    </xf>
    <xf numFmtId="0" fontId="16" fillId="0" borderId="5" xfId="0" applyNumberFormat="1" applyFont="1" applyFill="1" applyBorder="1" applyAlignment="1" applyProtection="1">
      <alignment horizontal="right" vertical="center"/>
      <protection hidden="1"/>
    </xf>
    <xf numFmtId="166" fontId="6" fillId="0" borderId="0" xfId="0" applyNumberFormat="1" applyFont="1" applyFill="1" applyAlignment="1">
      <alignment horizontal="left"/>
    </xf>
    <xf numFmtId="166" fontId="6" fillId="0" borderId="0" xfId="0" applyNumberFormat="1" applyFont="1" applyFill="1" applyBorder="1" applyAlignment="1" applyProtection="1">
      <protection hidden="1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 applyProtection="1">
      <protection hidden="1"/>
    </xf>
    <xf numFmtId="0" fontId="6" fillId="0" borderId="0" xfId="0" applyFont="1" applyFill="1" applyAlignment="1" applyProtection="1">
      <alignment horizontal="left"/>
      <protection hidden="1"/>
    </xf>
    <xf numFmtId="0" fontId="10" fillId="0" borderId="6" xfId="0" applyNumberFormat="1" applyFont="1" applyFill="1" applyBorder="1" applyAlignment="1" applyProtection="1">
      <protection hidden="1"/>
    </xf>
    <xf numFmtId="0" fontId="16" fillId="0" borderId="7" xfId="0" applyNumberFormat="1" applyFont="1" applyFill="1" applyBorder="1" applyAlignment="1" applyProtection="1">
      <alignment horizontal="right" vertical="center"/>
      <protection hidden="1"/>
    </xf>
    <xf numFmtId="0" fontId="0" fillId="0" borderId="7" xfId="0" applyFill="1" applyBorder="1" applyAlignment="1"/>
    <xf numFmtId="0" fontId="0" fillId="0" borderId="9" xfId="0" applyFill="1" applyBorder="1" applyAlignment="1"/>
    <xf numFmtId="0" fontId="16" fillId="0" borderId="36" xfId="0" applyFont="1" applyFill="1" applyBorder="1" applyAlignment="1">
      <alignment horizontal="left"/>
    </xf>
    <xf numFmtId="166" fontId="10" fillId="0" borderId="0" xfId="0" applyNumberFormat="1" applyFont="1" applyFill="1" applyAlignment="1" applyProtection="1">
      <protection hidden="1"/>
    </xf>
    <xf numFmtId="0" fontId="11" fillId="0" borderId="4" xfId="0" applyNumberFormat="1" applyFont="1" applyFill="1" applyBorder="1" applyAlignment="1" applyProtection="1">
      <alignment horizontal="center"/>
      <protection hidden="1"/>
    </xf>
    <xf numFmtId="0" fontId="15" fillId="0" borderId="16" xfId="0" applyFont="1" applyFill="1" applyBorder="1" applyAlignment="1" applyProtection="1">
      <protection hidden="1"/>
    </xf>
    <xf numFmtId="166" fontId="5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49" fontId="5" fillId="0" borderId="0" xfId="0" applyNumberFormat="1" applyFont="1" applyFill="1" applyBorder="1" applyAlignment="1" applyProtection="1"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11" fillId="0" borderId="0" xfId="0" applyNumberFormat="1" applyFont="1" applyFill="1" applyBorder="1" applyAlignment="1" applyProtection="1">
      <alignment horizontal="center"/>
      <protection hidden="1"/>
    </xf>
    <xf numFmtId="0" fontId="15" fillId="0" borderId="0" xfId="0" applyFont="1" applyFill="1" applyBorder="1" applyAlignment="1" applyProtection="1">
      <protection hidden="1"/>
    </xf>
    <xf numFmtId="0" fontId="15" fillId="0" borderId="8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2" fontId="12" fillId="0" borderId="7" xfId="0" applyNumberFormat="1" applyFont="1" applyFill="1" applyBorder="1" applyAlignment="1" applyProtection="1">
      <alignment horizontal="center" vertical="center"/>
      <protection hidden="1"/>
    </xf>
    <xf numFmtId="0" fontId="1" fillId="0" borderId="7" xfId="0" applyFont="1" applyFill="1" applyBorder="1" applyAlignment="1" applyProtection="1">
      <protection hidden="1"/>
    </xf>
    <xf numFmtId="0" fontId="1" fillId="0" borderId="9" xfId="0" applyFont="1" applyFill="1" applyBorder="1" applyAlignment="1" applyProtection="1">
      <protection hidden="1"/>
    </xf>
    <xf numFmtId="0" fontId="21" fillId="0" borderId="0" xfId="0" applyFont="1" applyFill="1" applyBorder="1" applyAlignment="1"/>
    <xf numFmtId="0" fontId="1" fillId="0" borderId="16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1" fillId="0" borderId="8" xfId="0" applyFont="1" applyFill="1" applyBorder="1" applyAlignment="1" applyProtection="1">
      <protection hidden="1"/>
    </xf>
    <xf numFmtId="0" fontId="17" fillId="0" borderId="0" xfId="0" applyNumberFormat="1" applyFont="1" applyFill="1" applyBorder="1" applyAlignment="1" applyProtection="1">
      <alignment horizontal="center" vertical="top"/>
      <protection hidden="1"/>
    </xf>
    <xf numFmtId="0" fontId="0" fillId="0" borderId="8" xfId="0" applyFill="1" applyBorder="1" applyAlignment="1" applyProtection="1">
      <alignment vertical="top"/>
      <protection hidden="1"/>
    </xf>
    <xf numFmtId="0" fontId="10" fillId="0" borderId="0" xfId="0" applyFont="1" applyFill="1" applyBorder="1" applyAlignment="1" applyProtection="1">
      <alignment horizontal="right" vertical="top"/>
      <protection hidden="1"/>
    </xf>
    <xf numFmtId="0" fontId="18" fillId="0" borderId="0" xfId="0" applyFont="1" applyFill="1" applyBorder="1" applyAlignment="1" applyProtection="1">
      <alignment horizontal="right" vertical="top"/>
      <protection hidden="1"/>
    </xf>
    <xf numFmtId="0" fontId="16" fillId="0" borderId="0" xfId="0" applyNumberFormat="1" applyFont="1" applyFill="1" applyBorder="1" applyAlignment="1" applyProtection="1">
      <alignment vertical="top"/>
      <protection hidden="1"/>
    </xf>
    <xf numFmtId="0" fontId="16" fillId="0" borderId="0" xfId="0" applyNumberFormat="1" applyFont="1" applyFill="1" applyBorder="1" applyAlignment="1" applyProtection="1">
      <alignment horizontal="center" vertical="top"/>
      <protection hidden="1"/>
    </xf>
    <xf numFmtId="49" fontId="1" fillId="0" borderId="0" xfId="0" applyNumberFormat="1" applyFont="1" applyFill="1" applyBorder="1" applyAlignment="1" applyProtection="1">
      <alignment horizontal="left"/>
      <protection hidden="1"/>
    </xf>
    <xf numFmtId="0" fontId="5" fillId="0" borderId="7" xfId="0" applyFont="1" applyFill="1" applyBorder="1" applyAlignment="1" applyProtection="1">
      <alignment horizontal="right" vertical="top"/>
      <protection hidden="1"/>
    </xf>
    <xf numFmtId="0" fontId="5" fillId="0" borderId="7" xfId="0" applyFont="1" applyFill="1" applyBorder="1" applyAlignment="1" applyProtection="1">
      <alignment vertical="top"/>
      <protection hidden="1"/>
    </xf>
    <xf numFmtId="0" fontId="0" fillId="0" borderId="9" xfId="0" applyFill="1" applyBorder="1" applyAlignment="1" applyProtection="1">
      <alignment vertical="top"/>
      <protection hidden="1"/>
    </xf>
    <xf numFmtId="166" fontId="24" fillId="0" borderId="0" xfId="0" applyNumberFormat="1" applyFont="1" applyFill="1" applyAlignment="1" applyProtection="1">
      <protection hidden="1"/>
    </xf>
    <xf numFmtId="0" fontId="24" fillId="0" borderId="0" xfId="0" applyFont="1" applyFill="1" applyAlignment="1" applyProtection="1">
      <protection hidden="1"/>
    </xf>
    <xf numFmtId="0" fontId="11" fillId="0" borderId="0" xfId="0" applyNumberFormat="1" applyFont="1" applyFill="1" applyAlignment="1" applyProtection="1">
      <protection hidden="1"/>
    </xf>
    <xf numFmtId="0" fontId="10" fillId="0" borderId="0" xfId="0" applyNumberFormat="1" applyFont="1" applyFill="1" applyAlignment="1" applyProtection="1">
      <alignment horizontal="center"/>
      <protection hidden="1"/>
    </xf>
    <xf numFmtId="166" fontId="11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Fill="1" applyAlignment="1"/>
    <xf numFmtId="0" fontId="6" fillId="0" borderId="0" xfId="0" applyNumberFormat="1" applyFont="1" applyFill="1" applyAlignment="1" applyProtection="1">
      <alignment horizontal="left"/>
      <protection hidden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 applyProtection="1">
      <protection hidden="1"/>
    </xf>
    <xf numFmtId="0" fontId="11" fillId="0" borderId="0" xfId="0" applyNumberFormat="1" applyFont="1" applyFill="1" applyAlignment="1" applyProtection="1">
      <alignment horizontal="left"/>
      <protection hidden="1"/>
    </xf>
    <xf numFmtId="0" fontId="24" fillId="0" borderId="0" xfId="0" applyFont="1" applyFill="1" applyAlignment="1"/>
    <xf numFmtId="0" fontId="15" fillId="0" borderId="0" xfId="0" applyFont="1" applyFill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166" fontId="3" fillId="0" borderId="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166" fontId="2" fillId="0" borderId="0" xfId="0" applyNumberFormat="1" applyFont="1" applyFill="1" applyBorder="1" applyAlignment="1" applyProtection="1">
      <alignment horizontal="left"/>
      <protection hidden="1"/>
    </xf>
    <xf numFmtId="49" fontId="2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protection hidden="1"/>
    </xf>
    <xf numFmtId="166" fontId="5" fillId="0" borderId="0" xfId="0" applyNumberFormat="1" applyFont="1" applyFill="1" applyBorder="1" applyAlignment="1" applyProtection="1">
      <protection hidden="1"/>
    </xf>
    <xf numFmtId="0" fontId="10" fillId="0" borderId="0" xfId="0" applyNumberFormat="1" applyFont="1" applyFill="1" applyBorder="1" applyAlignment="1" applyProtection="1">
      <alignment horizontal="right" vertical="center" wrapText="1"/>
      <protection hidden="1"/>
    </xf>
    <xf numFmtId="0" fontId="36" fillId="0" borderId="0" xfId="0" applyNumberFormat="1" applyFont="1" applyFill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0" fontId="10" fillId="0" borderId="4" xfId="0" applyNumberFormat="1" applyFont="1" applyFill="1" applyBorder="1" applyAlignment="1" applyProtection="1">
      <protection hidden="1"/>
    </xf>
    <xf numFmtId="0" fontId="11" fillId="0" borderId="2" xfId="0" applyNumberFormat="1" applyFont="1" applyFill="1" applyBorder="1" applyAlignment="1" applyProtection="1">
      <protection hidden="1"/>
    </xf>
    <xf numFmtId="0" fontId="10" fillId="0" borderId="33" xfId="0" applyFont="1" applyBorder="1" applyAlignment="1" applyProtection="1">
      <alignment horizontal="center" vertical="center"/>
      <protection hidden="1"/>
    </xf>
    <xf numFmtId="0" fontId="10" fillId="0" borderId="39" xfId="0" applyFont="1" applyBorder="1" applyAlignment="1" applyProtection="1">
      <alignment horizontal="center" vertical="center"/>
      <protection hidden="1"/>
    </xf>
    <xf numFmtId="0" fontId="10" fillId="0" borderId="47" xfId="0" applyFont="1" applyBorder="1" applyAlignment="1" applyProtection="1">
      <alignment horizontal="center" vertical="center"/>
      <protection hidden="1"/>
    </xf>
    <xf numFmtId="0" fontId="35" fillId="0" borderId="7" xfId="0" applyNumberFormat="1" applyFont="1" applyFill="1" applyBorder="1" applyAlignment="1" applyProtection="1">
      <alignment horizontal="left"/>
      <protection hidden="1"/>
    </xf>
    <xf numFmtId="49" fontId="12" fillId="3" borderId="29" xfId="0" applyNumberFormat="1" applyFont="1" applyFill="1" applyBorder="1" applyAlignment="1" applyProtection="1">
      <alignment horizontal="left" vertical="center"/>
      <protection locked="0" hidden="1"/>
    </xf>
    <xf numFmtId="0" fontId="1" fillId="3" borderId="18" xfId="0" applyFont="1" applyFill="1" applyBorder="1" applyAlignment="1"/>
    <xf numFmtId="0" fontId="16" fillId="3" borderId="22" xfId="0" applyNumberFormat="1" applyFont="1" applyFill="1" applyBorder="1" applyAlignment="1" applyProtection="1">
      <alignment horizontal="center" vertical="top"/>
      <protection locked="0" hidden="1"/>
    </xf>
    <xf numFmtId="0" fontId="16" fillId="3" borderId="22" xfId="0" applyFont="1" applyFill="1" applyBorder="1" applyAlignment="1" applyProtection="1">
      <alignment horizontal="center" vertical="center"/>
      <protection locked="0" hidden="1"/>
    </xf>
    <xf numFmtId="0" fontId="37" fillId="0" borderId="0" xfId="0" applyFont="1" applyAlignment="1" applyProtection="1">
      <alignment horizontal="center"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FF"/>
      <color rgb="FFFFFF99"/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fitToPage="1"/>
  </sheetPr>
  <dimension ref="A1:Z276"/>
  <sheetViews>
    <sheetView tabSelected="1" workbookViewId="0">
      <selection activeCell="D5" sqref="D5"/>
    </sheetView>
  </sheetViews>
  <sheetFormatPr defaultRowHeight="12.75" x14ac:dyDescent="0.2"/>
  <cols>
    <col min="1" max="1" width="7.85546875" style="196" customWidth="1"/>
    <col min="2" max="2" width="8.7109375" style="196" customWidth="1"/>
    <col min="3" max="3" width="21.5703125" style="196" customWidth="1"/>
    <col min="4" max="4" width="26.85546875" style="196" customWidth="1"/>
    <col min="5" max="5" width="2.5703125" style="196" customWidth="1"/>
    <col min="6" max="6" width="2.28515625" style="196" customWidth="1"/>
    <col min="7" max="7" width="26.42578125" style="192" customWidth="1"/>
    <col min="8" max="8" width="28.7109375" style="259" customWidth="1"/>
    <col min="9" max="9" width="38.28515625" style="266" customWidth="1"/>
    <col min="10" max="12" width="15.7109375" style="230" customWidth="1"/>
    <col min="13" max="13" width="15.7109375" style="266" customWidth="1"/>
    <col min="14" max="15" width="10.28515625" style="266" customWidth="1"/>
    <col min="16" max="16" width="11.7109375" style="266" customWidth="1"/>
    <col min="17" max="18" width="10.28515625" style="266" customWidth="1"/>
    <col min="19" max="19" width="15.7109375" style="266" customWidth="1"/>
    <col min="20" max="20" width="10.7109375" style="266" customWidth="1"/>
    <col min="21" max="22" width="12.7109375" style="266" customWidth="1"/>
    <col min="23" max="23" width="3.7109375" style="267" customWidth="1"/>
    <col min="24" max="24" width="25.140625" style="268" customWidth="1"/>
    <col min="25" max="16384" width="9.140625" style="196"/>
  </cols>
  <sheetData>
    <row r="1" spans="1:26" s="261" customFormat="1" ht="36" customHeight="1" x14ac:dyDescent="0.25">
      <c r="B1" s="262" t="s">
        <v>294</v>
      </c>
      <c r="D1" s="263"/>
      <c r="E1" s="264"/>
      <c r="F1" s="264"/>
      <c r="H1" s="265"/>
      <c r="I1" s="266"/>
      <c r="J1" s="230"/>
      <c r="K1" s="230"/>
      <c r="L1" s="230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7"/>
      <c r="X1" s="268"/>
      <c r="Y1" s="268"/>
      <c r="Z1" s="268"/>
    </row>
    <row r="2" spans="1:26" s="261" customFormat="1" ht="29.25" customHeight="1" x14ac:dyDescent="0.25">
      <c r="B2" s="343" t="s">
        <v>291</v>
      </c>
      <c r="D2" s="264"/>
      <c r="E2" s="264"/>
      <c r="F2" s="264"/>
      <c r="G2" s="269"/>
      <c r="H2" s="270"/>
      <c r="I2" s="270"/>
      <c r="J2" s="230"/>
      <c r="K2" s="230"/>
      <c r="L2" s="230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7"/>
      <c r="X2" s="268"/>
      <c r="Y2" s="268"/>
      <c r="Z2" s="268"/>
    </row>
    <row r="3" spans="1:26" s="261" customFormat="1" ht="27.95" customHeight="1" thickBot="1" x14ac:dyDescent="0.3">
      <c r="A3" s="242"/>
      <c r="B3" s="350" t="s">
        <v>119</v>
      </c>
      <c r="D3" s="271"/>
      <c r="E3" s="271"/>
      <c r="F3" s="242"/>
      <c r="G3" s="242"/>
      <c r="H3" s="243"/>
      <c r="I3" s="266"/>
      <c r="J3" s="230"/>
      <c r="K3" s="230"/>
      <c r="L3" s="230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7"/>
      <c r="X3" s="268"/>
      <c r="Y3" s="268"/>
      <c r="Z3" s="268"/>
    </row>
    <row r="4" spans="1:26" s="261" customFormat="1" ht="24" customHeight="1" thickTop="1" x14ac:dyDescent="0.3">
      <c r="A4" s="9"/>
      <c r="B4" s="272" t="s">
        <v>340</v>
      </c>
      <c r="C4" s="345"/>
      <c r="D4" s="273"/>
      <c r="E4" s="274"/>
      <c r="G4" s="244"/>
      <c r="H4" s="245"/>
      <c r="I4" s="266"/>
      <c r="J4" s="230"/>
      <c r="K4" s="230"/>
      <c r="L4" s="230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7"/>
      <c r="X4" s="268"/>
      <c r="Y4" s="268"/>
      <c r="Z4" s="268"/>
    </row>
    <row r="5" spans="1:26" s="261" customFormat="1" ht="24.95" customHeight="1" x14ac:dyDescent="0.25">
      <c r="A5" s="242"/>
      <c r="B5" s="275"/>
      <c r="C5" s="276" t="s">
        <v>180</v>
      </c>
      <c r="D5" s="354" t="s">
        <v>137</v>
      </c>
      <c r="E5" s="193"/>
      <c r="G5" s="244"/>
      <c r="H5" s="245"/>
      <c r="I5" s="277"/>
      <c r="J5" s="278"/>
      <c r="K5" s="278"/>
      <c r="L5" s="278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9"/>
      <c r="X5" s="268"/>
      <c r="Y5" s="268"/>
      <c r="Z5" s="268"/>
    </row>
    <row r="6" spans="1:26" s="261" customFormat="1" ht="6" customHeight="1" x14ac:dyDescent="0.25">
      <c r="A6" s="242"/>
      <c r="B6" s="280"/>
      <c r="C6" s="276"/>
      <c r="D6" s="344"/>
      <c r="E6" s="193"/>
      <c r="G6" s="244"/>
      <c r="H6" s="245"/>
      <c r="I6" s="266"/>
      <c r="J6" s="230"/>
      <c r="K6" s="230"/>
      <c r="L6" s="230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79"/>
      <c r="X6" s="268"/>
      <c r="Y6" s="268"/>
      <c r="Z6" s="268"/>
    </row>
    <row r="7" spans="1:26" s="261" customFormat="1" ht="24.95" customHeight="1" x14ac:dyDescent="0.25">
      <c r="A7" s="242"/>
      <c r="B7" s="280"/>
      <c r="C7" s="281" t="s">
        <v>86</v>
      </c>
      <c r="D7" s="354" t="s">
        <v>203</v>
      </c>
      <c r="E7" s="193"/>
      <c r="F7" s="242"/>
      <c r="G7" s="244"/>
      <c r="H7" s="245"/>
      <c r="I7" s="266"/>
      <c r="J7" s="230"/>
      <c r="K7" s="230"/>
      <c r="L7" s="230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79"/>
      <c r="X7" s="268"/>
      <c r="Y7" s="268"/>
      <c r="Z7" s="268"/>
    </row>
    <row r="8" spans="1:26" s="261" customFormat="1" ht="6" customHeight="1" x14ac:dyDescent="0.25">
      <c r="A8" s="242"/>
      <c r="B8" s="280"/>
      <c r="C8" s="276"/>
      <c r="D8" s="41"/>
      <c r="E8" s="193"/>
      <c r="G8" s="244"/>
      <c r="H8" s="245"/>
      <c r="I8" s="266"/>
      <c r="J8" s="230"/>
      <c r="K8" s="230"/>
      <c r="L8" s="230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79"/>
      <c r="X8" s="268"/>
      <c r="Y8" s="268"/>
      <c r="Z8" s="268"/>
    </row>
    <row r="9" spans="1:26" s="261" customFormat="1" ht="33.75" customHeight="1" x14ac:dyDescent="0.25">
      <c r="A9" s="242"/>
      <c r="B9" s="282"/>
      <c r="C9" s="342" t="s">
        <v>226</v>
      </c>
      <c r="D9" s="354" t="s">
        <v>228</v>
      </c>
      <c r="E9" s="193"/>
      <c r="G9" s="246"/>
      <c r="H9" s="247"/>
      <c r="K9" s="283"/>
      <c r="L9" s="284"/>
      <c r="N9" s="285"/>
      <c r="O9" s="285"/>
      <c r="P9" s="285"/>
      <c r="Q9" s="285"/>
      <c r="R9" s="285"/>
      <c r="S9" s="286"/>
      <c r="T9" s="286"/>
      <c r="U9" s="286"/>
      <c r="V9" s="286"/>
      <c r="X9" s="268"/>
      <c r="Y9" s="287"/>
      <c r="Z9" s="268"/>
    </row>
    <row r="10" spans="1:26" s="261" customFormat="1" ht="4.5" customHeight="1" thickBot="1" x14ac:dyDescent="0.3">
      <c r="A10" s="242"/>
      <c r="B10" s="288"/>
      <c r="C10" s="289"/>
      <c r="D10" s="290"/>
      <c r="E10" s="291"/>
      <c r="G10" s="246"/>
      <c r="H10" s="247"/>
      <c r="I10" s="279"/>
      <c r="J10" s="230"/>
      <c r="K10" s="230"/>
      <c r="L10" s="230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X10" s="268"/>
      <c r="Y10" s="268"/>
      <c r="Z10" s="268"/>
    </row>
    <row r="11" spans="1:26" s="261" customFormat="1" ht="9" customHeight="1" thickTop="1" thickBot="1" x14ac:dyDescent="0.3">
      <c r="A11" s="242"/>
      <c r="B11" s="292"/>
      <c r="C11" s="292"/>
      <c r="D11" s="292"/>
      <c r="E11" s="292"/>
      <c r="F11" s="242"/>
      <c r="G11" s="246"/>
      <c r="H11" s="247"/>
      <c r="J11" s="293"/>
      <c r="K11" s="293"/>
      <c r="L11" s="293"/>
      <c r="Z11" s="268"/>
    </row>
    <row r="12" spans="1:26" s="261" customFormat="1" ht="24" customHeight="1" thickTop="1" x14ac:dyDescent="0.25">
      <c r="A12" s="242"/>
      <c r="B12" s="346" t="s">
        <v>339</v>
      </c>
      <c r="C12" s="294"/>
      <c r="D12" s="273"/>
      <c r="E12" s="295"/>
      <c r="F12" s="242"/>
      <c r="G12" s="246"/>
      <c r="H12" s="247"/>
      <c r="K12" s="296"/>
      <c r="L12" s="293"/>
      <c r="N12" s="297"/>
      <c r="O12" s="297"/>
      <c r="P12" s="297"/>
      <c r="Q12" s="297"/>
      <c r="R12" s="297"/>
      <c r="S12" s="298"/>
      <c r="T12" s="298"/>
      <c r="U12" s="298"/>
      <c r="V12" s="298"/>
      <c r="X12" s="268"/>
      <c r="Y12" s="299"/>
      <c r="Z12" s="268"/>
    </row>
    <row r="13" spans="1:26" s="261" customFormat="1" ht="5.65" customHeight="1" x14ac:dyDescent="0.25">
      <c r="A13" s="242"/>
      <c r="B13" s="280"/>
      <c r="C13" s="300"/>
      <c r="D13" s="301"/>
      <c r="E13" s="302"/>
      <c r="F13" s="242"/>
      <c r="G13" s="246"/>
      <c r="H13" s="247"/>
      <c r="I13" s="299"/>
      <c r="J13" s="296"/>
      <c r="K13" s="296"/>
      <c r="L13" s="293"/>
      <c r="M13" s="297"/>
      <c r="N13" s="297"/>
      <c r="O13" s="297"/>
      <c r="P13" s="297"/>
      <c r="Q13" s="297"/>
      <c r="R13" s="297"/>
      <c r="S13" s="298"/>
      <c r="T13" s="298"/>
      <c r="U13" s="298"/>
      <c r="V13" s="298"/>
      <c r="X13" s="268"/>
      <c r="Y13" s="299"/>
      <c r="Z13" s="268"/>
    </row>
    <row r="14" spans="1:26" s="261" customFormat="1" ht="27" customHeight="1" x14ac:dyDescent="0.25">
      <c r="A14" s="242"/>
      <c r="B14" s="280"/>
      <c r="C14" s="351" t="s">
        <v>217</v>
      </c>
      <c r="D14" s="352"/>
      <c r="E14" s="310"/>
      <c r="F14" s="242"/>
      <c r="G14" s="246"/>
      <c r="H14" s="247"/>
      <c r="K14" s="296"/>
      <c r="L14" s="293"/>
      <c r="N14" s="177"/>
      <c r="O14" s="177"/>
      <c r="P14" s="177"/>
      <c r="Q14" s="177"/>
      <c r="R14" s="303"/>
      <c r="S14" s="298"/>
      <c r="T14" s="298"/>
      <c r="U14" s="298"/>
      <c r="V14" s="298"/>
      <c r="X14" s="268"/>
      <c r="Y14" s="299"/>
      <c r="Z14" s="268"/>
    </row>
    <row r="15" spans="1:26" s="261" customFormat="1" ht="6" customHeight="1" thickBot="1" x14ac:dyDescent="0.3">
      <c r="A15" s="242"/>
      <c r="B15" s="288"/>
      <c r="C15" s="304"/>
      <c r="D15" s="305"/>
      <c r="E15" s="306"/>
      <c r="F15" s="242"/>
      <c r="G15" s="246"/>
      <c r="H15" s="247"/>
      <c r="I15" s="266"/>
      <c r="J15" s="230"/>
      <c r="K15" s="230"/>
      <c r="L15" s="230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79"/>
      <c r="X15" s="268"/>
      <c r="Y15" s="268"/>
      <c r="Z15" s="268"/>
    </row>
    <row r="16" spans="1:26" s="261" customFormat="1" ht="9" customHeight="1" thickTop="1" thickBot="1" x14ac:dyDescent="0.3">
      <c r="A16" s="242"/>
      <c r="B16" s="196"/>
      <c r="C16" s="307"/>
      <c r="D16" s="307"/>
      <c r="E16" s="242"/>
      <c r="F16" s="242"/>
      <c r="G16" s="248"/>
      <c r="H16" s="247"/>
      <c r="I16" s="266"/>
      <c r="J16" s="230"/>
      <c r="K16" s="230"/>
      <c r="L16" s="230"/>
      <c r="M16" s="266"/>
      <c r="N16" s="266"/>
      <c r="O16" s="266"/>
      <c r="P16" s="266"/>
      <c r="Q16" s="266"/>
      <c r="S16" s="266"/>
      <c r="T16" s="266"/>
      <c r="U16" s="266"/>
      <c r="V16" s="266"/>
      <c r="W16" s="279"/>
      <c r="X16" s="268"/>
      <c r="Y16" s="268"/>
      <c r="Z16" s="268"/>
    </row>
    <row r="17" spans="2:24" ht="24" customHeight="1" thickTop="1" x14ac:dyDescent="0.25">
      <c r="B17" s="272" t="s">
        <v>338</v>
      </c>
      <c r="C17" s="294"/>
      <c r="D17" s="294"/>
      <c r="E17" s="308"/>
      <c r="F17" s="242"/>
      <c r="Q17" s="309"/>
      <c r="S17" s="235"/>
    </row>
    <row r="18" spans="2:24" ht="5.25" customHeight="1" x14ac:dyDescent="0.25">
      <c r="B18" s="280"/>
      <c r="C18" s="311"/>
      <c r="D18" s="242"/>
      <c r="E18" s="312"/>
      <c r="F18" s="242"/>
      <c r="S18" s="267"/>
    </row>
    <row r="19" spans="2:24" ht="15.75" x14ac:dyDescent="0.25">
      <c r="B19" s="280"/>
      <c r="C19" s="313" t="s">
        <v>87</v>
      </c>
      <c r="D19" s="353"/>
      <c r="E19" s="312"/>
      <c r="F19" s="242"/>
      <c r="Q19" s="309"/>
      <c r="S19" s="235"/>
    </row>
    <row r="20" spans="2:24" ht="6.75" customHeight="1" x14ac:dyDescent="0.25">
      <c r="B20" s="280"/>
      <c r="C20" s="314"/>
      <c r="D20" s="315"/>
      <c r="E20" s="312"/>
      <c r="F20" s="242"/>
      <c r="Q20" s="309"/>
      <c r="S20" s="279"/>
    </row>
    <row r="21" spans="2:24" ht="17.25" customHeight="1" x14ac:dyDescent="0.25">
      <c r="B21" s="280"/>
      <c r="C21" s="313" t="s">
        <v>106</v>
      </c>
      <c r="D21" s="353"/>
      <c r="E21" s="312"/>
      <c r="F21" s="242"/>
      <c r="Q21" s="309"/>
      <c r="S21" s="234"/>
    </row>
    <row r="22" spans="2:24" ht="6.75" customHeight="1" x14ac:dyDescent="0.25">
      <c r="B22" s="280"/>
      <c r="C22" s="313"/>
      <c r="D22" s="316"/>
      <c r="E22" s="312"/>
      <c r="F22" s="242"/>
      <c r="Q22" s="309"/>
      <c r="S22" s="234"/>
    </row>
    <row r="23" spans="2:24" ht="17.25" customHeight="1" x14ac:dyDescent="0.25">
      <c r="B23" s="280"/>
      <c r="C23" s="313" t="s">
        <v>282</v>
      </c>
      <c r="D23" s="353"/>
      <c r="E23" s="312"/>
      <c r="F23" s="242"/>
      <c r="Q23" s="309"/>
      <c r="S23" s="317"/>
    </row>
    <row r="24" spans="2:24" ht="14.25" customHeight="1" thickBot="1" x14ac:dyDescent="0.3">
      <c r="B24" s="288"/>
      <c r="C24" s="318"/>
      <c r="D24" s="319"/>
      <c r="E24" s="320"/>
      <c r="F24" s="242"/>
      <c r="S24" s="267"/>
    </row>
    <row r="25" spans="2:24" ht="16.5" thickTop="1" x14ac:dyDescent="0.25">
      <c r="C25" s="307"/>
      <c r="D25" s="307"/>
      <c r="E25" s="242"/>
      <c r="F25" s="242"/>
      <c r="J25" s="321"/>
      <c r="K25" s="321"/>
      <c r="L25" s="321"/>
      <c r="M25" s="322"/>
      <c r="N25" s="322"/>
      <c r="O25" s="322"/>
      <c r="P25" s="322"/>
      <c r="T25" s="241"/>
    </row>
    <row r="26" spans="2:24" ht="15.75" x14ac:dyDescent="0.25">
      <c r="C26" s="323"/>
      <c r="D26" s="324"/>
      <c r="E26" s="261"/>
      <c r="F26" s="261"/>
      <c r="G26" s="261"/>
      <c r="H26" s="265"/>
      <c r="I26" s="251"/>
      <c r="J26" s="325"/>
      <c r="K26" s="325"/>
      <c r="L26" s="325"/>
      <c r="M26" s="251"/>
      <c r="N26" s="251"/>
      <c r="O26" s="251"/>
      <c r="P26" s="251"/>
      <c r="Q26" s="251"/>
      <c r="R26" s="251"/>
      <c r="S26" s="261"/>
      <c r="T26" s="268"/>
      <c r="U26" s="196"/>
      <c r="V26" s="196"/>
      <c r="W26" s="196"/>
      <c r="X26" s="196"/>
    </row>
    <row r="27" spans="2:24" ht="21" customHeight="1" x14ac:dyDescent="0.25">
      <c r="C27" s="330" t="s">
        <v>285</v>
      </c>
      <c r="D27" s="326"/>
      <c r="E27" s="326"/>
      <c r="F27" s="326"/>
      <c r="G27" s="327" t="s">
        <v>293</v>
      </c>
      <c r="H27" s="249"/>
      <c r="I27" s="250"/>
      <c r="J27" s="325"/>
      <c r="K27" s="325"/>
      <c r="L27" s="325"/>
      <c r="M27" s="241"/>
      <c r="N27" s="241"/>
      <c r="O27" s="241"/>
      <c r="P27" s="241"/>
      <c r="Q27" s="241"/>
      <c r="R27" s="241"/>
      <c r="S27" s="251"/>
      <c r="T27" s="268"/>
      <c r="U27" s="196"/>
      <c r="V27" s="196"/>
      <c r="W27" s="196"/>
      <c r="X27" s="196"/>
    </row>
    <row r="28" spans="2:24" ht="18" customHeight="1" x14ac:dyDescent="0.25">
      <c r="C28" s="239" t="s">
        <v>185</v>
      </c>
      <c r="D28" s="251"/>
      <c r="E28" s="251"/>
      <c r="F28" s="251"/>
      <c r="G28" s="287" t="s">
        <v>90</v>
      </c>
      <c r="H28" s="283" t="s">
        <v>86</v>
      </c>
      <c r="I28" s="285" t="s">
        <v>238</v>
      </c>
      <c r="J28" s="329"/>
      <c r="K28" s="325"/>
      <c r="L28" s="325"/>
      <c r="M28" s="241"/>
      <c r="N28" s="328"/>
      <c r="O28" s="328"/>
      <c r="P28" s="328"/>
      <c r="Q28" s="328"/>
      <c r="R28" s="328"/>
      <c r="S28" s="330"/>
      <c r="T28" s="268"/>
      <c r="U28" s="196"/>
      <c r="V28" s="196"/>
      <c r="W28" s="196"/>
      <c r="X28" s="196"/>
    </row>
    <row r="29" spans="2:24" ht="12.75" customHeight="1" x14ac:dyDescent="0.2">
      <c r="C29" s="239" t="s">
        <v>186</v>
      </c>
      <c r="D29" s="331"/>
      <c r="E29" s="331"/>
      <c r="F29" s="331"/>
      <c r="G29" s="299" t="s">
        <v>137</v>
      </c>
      <c r="H29" s="296" t="s">
        <v>203</v>
      </c>
      <c r="I29" s="297" t="s">
        <v>239</v>
      </c>
      <c r="J29" s="332"/>
      <c r="M29" s="231"/>
      <c r="N29" s="231"/>
      <c r="O29" s="191"/>
      <c r="P29" s="191"/>
      <c r="Q29" s="232"/>
      <c r="R29" s="233"/>
      <c r="S29" s="234"/>
      <c r="T29" s="268"/>
      <c r="U29" s="196"/>
      <c r="V29" s="196"/>
      <c r="W29" s="196"/>
      <c r="X29" s="196"/>
    </row>
    <row r="30" spans="2:24" ht="12.75" customHeight="1" x14ac:dyDescent="0.2">
      <c r="C30" s="239" t="s">
        <v>187</v>
      </c>
      <c r="G30" s="268" t="s">
        <v>138</v>
      </c>
      <c r="H30" s="296" t="s">
        <v>91</v>
      </c>
      <c r="I30" s="177" t="s">
        <v>227</v>
      </c>
      <c r="J30" s="332"/>
      <c r="M30" s="231"/>
      <c r="N30" s="231"/>
      <c r="O30" s="191"/>
      <c r="P30" s="191"/>
      <c r="Q30" s="232"/>
      <c r="R30" s="233"/>
      <c r="S30" s="234"/>
      <c r="T30" s="268"/>
      <c r="U30" s="196"/>
      <c r="V30" s="196"/>
      <c r="W30" s="196"/>
      <c r="X30" s="196"/>
    </row>
    <row r="31" spans="2:24" ht="12.75" customHeight="1" x14ac:dyDescent="0.2">
      <c r="C31" s="239" t="s">
        <v>188</v>
      </c>
      <c r="H31" s="252"/>
      <c r="I31" s="253"/>
      <c r="M31" s="231"/>
      <c r="N31" s="231"/>
      <c r="O31" s="191"/>
      <c r="P31" s="191"/>
      <c r="Q31" s="232"/>
      <c r="R31" s="233"/>
      <c r="S31" s="234"/>
      <c r="T31" s="268"/>
      <c r="U31" s="196"/>
      <c r="V31" s="196"/>
      <c r="W31" s="196"/>
      <c r="X31" s="196"/>
    </row>
    <row r="32" spans="2:24" ht="12.75" customHeight="1" x14ac:dyDescent="0.2">
      <c r="C32" s="239" t="s">
        <v>61</v>
      </c>
      <c r="H32" s="252"/>
      <c r="I32" s="253"/>
      <c r="M32" s="231"/>
      <c r="N32" s="231"/>
      <c r="O32" s="191"/>
      <c r="P32" s="191"/>
      <c r="Q32" s="232"/>
      <c r="R32" s="233"/>
      <c r="S32" s="235"/>
      <c r="T32" s="268"/>
      <c r="U32" s="196"/>
      <c r="V32" s="196"/>
      <c r="W32" s="196"/>
      <c r="X32" s="196"/>
    </row>
    <row r="33" spans="3:24" ht="12.75" customHeight="1" x14ac:dyDescent="0.2">
      <c r="C33" s="239" t="s">
        <v>62</v>
      </c>
      <c r="H33" s="252"/>
      <c r="I33" s="197"/>
      <c r="M33" s="231"/>
      <c r="N33" s="231"/>
      <c r="O33" s="191"/>
      <c r="P33" s="191"/>
      <c r="Q33" s="232"/>
      <c r="R33" s="233"/>
      <c r="S33" s="234"/>
      <c r="T33" s="268"/>
      <c r="U33" s="196"/>
      <c r="V33" s="196"/>
      <c r="W33" s="196"/>
      <c r="X33" s="196"/>
    </row>
    <row r="34" spans="3:24" ht="12.75" customHeight="1" x14ac:dyDescent="0.2">
      <c r="C34" s="239" t="s">
        <v>13</v>
      </c>
      <c r="H34" s="252"/>
      <c r="I34" s="190"/>
      <c r="M34" s="231"/>
      <c r="N34" s="231"/>
      <c r="O34" s="191"/>
      <c r="P34" s="191"/>
      <c r="Q34" s="232"/>
      <c r="R34" s="233"/>
      <c r="S34" s="234"/>
      <c r="T34" s="268"/>
      <c r="U34" s="196"/>
      <c r="V34" s="196"/>
      <c r="W34" s="196"/>
      <c r="X34" s="196"/>
    </row>
    <row r="35" spans="3:24" ht="12.75" customHeight="1" x14ac:dyDescent="0.2">
      <c r="C35" s="239" t="s">
        <v>189</v>
      </c>
      <c r="H35" s="252"/>
      <c r="I35" s="190"/>
      <c r="M35" s="231"/>
      <c r="N35" s="231"/>
      <c r="O35" s="191"/>
      <c r="P35" s="191"/>
      <c r="Q35" s="232"/>
      <c r="R35" s="233"/>
      <c r="S35" s="234"/>
      <c r="T35" s="268"/>
      <c r="U35" s="196"/>
      <c r="V35" s="196"/>
      <c r="W35" s="196"/>
      <c r="X35" s="196"/>
    </row>
    <row r="36" spans="3:24" ht="12.75" customHeight="1" x14ac:dyDescent="0.2">
      <c r="C36" s="239" t="s">
        <v>190</v>
      </c>
      <c r="H36" s="252"/>
      <c r="I36" s="253"/>
      <c r="M36" s="231"/>
      <c r="N36" s="231"/>
      <c r="O36" s="191"/>
      <c r="P36" s="191"/>
      <c r="Q36" s="232"/>
      <c r="R36" s="233"/>
      <c r="S36" s="234"/>
      <c r="T36" s="268"/>
      <c r="U36" s="196"/>
      <c r="V36" s="196"/>
      <c r="W36" s="196"/>
      <c r="X36" s="196"/>
    </row>
    <row r="37" spans="3:24" ht="12.75" customHeight="1" x14ac:dyDescent="0.2">
      <c r="C37" s="239" t="s">
        <v>215</v>
      </c>
      <c r="H37" s="252"/>
      <c r="I37" s="253"/>
      <c r="M37" s="231"/>
      <c r="N37" s="231"/>
      <c r="O37" s="191"/>
      <c r="P37" s="191"/>
      <c r="Q37" s="232"/>
      <c r="R37" s="233"/>
      <c r="S37" s="234"/>
      <c r="T37" s="268"/>
      <c r="U37" s="196"/>
      <c r="V37" s="196"/>
      <c r="W37" s="196"/>
      <c r="X37" s="196"/>
    </row>
    <row r="38" spans="3:24" x14ac:dyDescent="0.2">
      <c r="C38" s="239" t="s">
        <v>14</v>
      </c>
      <c r="H38" s="252"/>
      <c r="I38" s="253"/>
      <c r="M38" s="231"/>
      <c r="N38" s="231"/>
      <c r="O38" s="191"/>
      <c r="P38" s="191"/>
      <c r="Q38" s="232"/>
      <c r="R38" s="233"/>
      <c r="S38" s="235"/>
      <c r="T38" s="268"/>
      <c r="U38" s="196"/>
      <c r="V38" s="196"/>
      <c r="W38" s="196"/>
      <c r="X38" s="196"/>
    </row>
    <row r="39" spans="3:24" x14ac:dyDescent="0.2">
      <c r="C39" s="239" t="s">
        <v>216</v>
      </c>
      <c r="H39" s="252"/>
      <c r="I39" s="197"/>
      <c r="M39" s="231"/>
      <c r="N39" s="231"/>
      <c r="O39" s="191"/>
      <c r="P39" s="191"/>
      <c r="Q39" s="232"/>
      <c r="R39" s="233"/>
      <c r="S39" s="234"/>
      <c r="T39" s="268"/>
      <c r="U39" s="196"/>
      <c r="V39" s="196"/>
      <c r="W39" s="196"/>
      <c r="X39" s="196"/>
    </row>
    <row r="40" spans="3:24" x14ac:dyDescent="0.2">
      <c r="C40" s="239" t="s">
        <v>284</v>
      </c>
      <c r="H40" s="252"/>
      <c r="I40" s="253"/>
      <c r="M40" s="231"/>
      <c r="N40" s="231"/>
      <c r="O40" s="191"/>
      <c r="P40" s="191"/>
      <c r="Q40" s="232"/>
      <c r="R40" s="233"/>
      <c r="S40" s="234"/>
      <c r="T40" s="268"/>
      <c r="U40" s="196"/>
      <c r="V40" s="196"/>
      <c r="W40" s="196"/>
      <c r="X40" s="196"/>
    </row>
    <row r="41" spans="3:24" x14ac:dyDescent="0.2">
      <c r="C41" s="239" t="s">
        <v>217</v>
      </c>
      <c r="G41" s="196"/>
      <c r="H41" s="252"/>
      <c r="I41" s="253"/>
      <c r="M41" s="231"/>
      <c r="N41" s="231"/>
      <c r="O41" s="191"/>
      <c r="P41" s="191"/>
      <c r="Q41" s="232"/>
      <c r="R41" s="233"/>
      <c r="S41" s="234"/>
      <c r="T41" s="268"/>
      <c r="U41" s="196"/>
      <c r="V41" s="196"/>
      <c r="W41" s="196"/>
      <c r="X41" s="196"/>
    </row>
    <row r="42" spans="3:24" x14ac:dyDescent="0.2">
      <c r="C42" s="239" t="s">
        <v>218</v>
      </c>
      <c r="H42" s="252"/>
      <c r="I42" s="253"/>
      <c r="M42" s="231"/>
      <c r="N42" s="231"/>
      <c r="O42" s="191"/>
      <c r="P42" s="191"/>
      <c r="Q42" s="232"/>
      <c r="R42" s="233"/>
      <c r="S42" s="234"/>
      <c r="T42" s="268"/>
      <c r="U42" s="196"/>
      <c r="V42" s="196"/>
      <c r="W42" s="196"/>
      <c r="X42" s="196"/>
    </row>
    <row r="43" spans="3:24" x14ac:dyDescent="0.2">
      <c r="C43" s="239" t="s">
        <v>219</v>
      </c>
      <c r="H43" s="252"/>
      <c r="I43" s="253"/>
      <c r="M43" s="231"/>
      <c r="N43" s="231"/>
      <c r="O43" s="191"/>
      <c r="P43" s="191"/>
      <c r="Q43" s="232"/>
      <c r="R43" s="233"/>
      <c r="S43" s="234"/>
      <c r="T43" s="268"/>
      <c r="U43" s="196"/>
      <c r="V43" s="196"/>
      <c r="W43" s="196"/>
      <c r="X43" s="196"/>
    </row>
    <row r="44" spans="3:24" x14ac:dyDescent="0.2">
      <c r="C44" s="239" t="s">
        <v>220</v>
      </c>
      <c r="H44" s="252"/>
      <c r="I44" s="253"/>
      <c r="M44" s="231"/>
      <c r="N44" s="231"/>
      <c r="O44" s="191"/>
      <c r="P44" s="191"/>
      <c r="Q44" s="232"/>
      <c r="R44" s="233"/>
      <c r="S44" s="234"/>
      <c r="T44" s="268"/>
      <c r="U44" s="196"/>
      <c r="V44" s="196"/>
      <c r="W44" s="196"/>
      <c r="X44" s="196"/>
    </row>
    <row r="45" spans="3:24" x14ac:dyDescent="0.2">
      <c r="C45" s="239" t="s">
        <v>221</v>
      </c>
      <c r="H45" s="252"/>
      <c r="I45" s="253"/>
      <c r="M45" s="231"/>
      <c r="N45" s="231"/>
      <c r="O45" s="191"/>
      <c r="P45" s="191"/>
      <c r="Q45" s="232"/>
      <c r="R45" s="233"/>
      <c r="S45" s="234"/>
      <c r="T45" s="268"/>
      <c r="U45" s="196"/>
      <c r="V45" s="196"/>
      <c r="W45" s="196"/>
      <c r="X45" s="196"/>
    </row>
    <row r="46" spans="3:24" x14ac:dyDescent="0.2">
      <c r="C46" s="239" t="s">
        <v>222</v>
      </c>
      <c r="H46" s="252"/>
      <c r="I46" s="253"/>
      <c r="M46" s="231"/>
      <c r="N46" s="231"/>
      <c r="O46" s="191"/>
      <c r="P46" s="191"/>
      <c r="Q46" s="232"/>
      <c r="R46" s="233"/>
      <c r="S46" s="234"/>
      <c r="T46" s="268"/>
      <c r="U46" s="196"/>
      <c r="V46" s="196"/>
      <c r="W46" s="196"/>
      <c r="X46" s="196"/>
    </row>
    <row r="47" spans="3:24" x14ac:dyDescent="0.2">
      <c r="C47" s="239" t="s">
        <v>40</v>
      </c>
      <c r="H47" s="252"/>
      <c r="I47" s="253"/>
      <c r="M47" s="231"/>
      <c r="N47" s="231"/>
      <c r="O47" s="191"/>
      <c r="P47" s="191"/>
      <c r="Q47" s="232"/>
      <c r="R47" s="233"/>
      <c r="S47" s="234"/>
      <c r="T47" s="268"/>
      <c r="U47" s="196"/>
      <c r="V47" s="196"/>
      <c r="W47" s="196"/>
      <c r="X47" s="196"/>
    </row>
    <row r="48" spans="3:24" x14ac:dyDescent="0.2">
      <c r="C48" s="239" t="s">
        <v>78</v>
      </c>
      <c r="H48" s="252"/>
      <c r="I48" s="253"/>
      <c r="M48" s="231"/>
      <c r="N48" s="231"/>
      <c r="O48" s="191"/>
      <c r="P48" s="191"/>
      <c r="Q48" s="232"/>
      <c r="R48" s="233"/>
      <c r="S48" s="234"/>
      <c r="T48" s="268"/>
      <c r="U48" s="196"/>
      <c r="V48" s="196"/>
      <c r="W48" s="196"/>
      <c r="X48" s="196"/>
    </row>
    <row r="49" spans="3:24" x14ac:dyDescent="0.2">
      <c r="C49" s="239" t="s">
        <v>41</v>
      </c>
      <c r="H49" s="252"/>
      <c r="I49" s="253"/>
      <c r="M49" s="231"/>
      <c r="N49" s="231"/>
      <c r="O49" s="191"/>
      <c r="P49" s="191"/>
      <c r="Q49" s="232"/>
      <c r="R49" s="233"/>
      <c r="S49" s="234"/>
      <c r="T49" s="268"/>
      <c r="U49" s="196"/>
      <c r="V49" s="196"/>
      <c r="W49" s="196"/>
      <c r="X49" s="196"/>
    </row>
    <row r="50" spans="3:24" x14ac:dyDescent="0.2">
      <c r="C50" s="239" t="s">
        <v>280</v>
      </c>
      <c r="H50" s="252"/>
      <c r="I50" s="253"/>
      <c r="M50" s="231"/>
      <c r="N50" s="231"/>
      <c r="O50" s="191"/>
      <c r="P50" s="191"/>
      <c r="Q50" s="232"/>
      <c r="R50" s="233"/>
      <c r="S50" s="234"/>
      <c r="T50" s="268"/>
      <c r="U50" s="196"/>
      <c r="V50" s="196"/>
      <c r="W50" s="196"/>
      <c r="X50" s="196"/>
    </row>
    <row r="51" spans="3:24" x14ac:dyDescent="0.2">
      <c r="C51" s="239" t="s">
        <v>42</v>
      </c>
      <c r="H51" s="252"/>
      <c r="I51" s="197"/>
      <c r="M51" s="231"/>
      <c r="N51" s="231"/>
      <c r="O51" s="191"/>
      <c r="P51" s="191"/>
      <c r="Q51" s="232"/>
      <c r="R51" s="233"/>
      <c r="S51" s="234"/>
      <c r="T51" s="268"/>
      <c r="U51" s="196"/>
      <c r="V51" s="196"/>
      <c r="W51" s="196"/>
      <c r="X51" s="196"/>
    </row>
    <row r="52" spans="3:24" x14ac:dyDescent="0.2">
      <c r="C52" s="239" t="s">
        <v>43</v>
      </c>
      <c r="H52" s="252"/>
      <c r="I52" s="253"/>
      <c r="M52" s="231"/>
      <c r="N52" s="231"/>
      <c r="O52" s="191"/>
      <c r="P52" s="191"/>
      <c r="Q52" s="232"/>
      <c r="R52" s="233"/>
      <c r="S52" s="234"/>
      <c r="T52" s="268"/>
      <c r="U52" s="196"/>
      <c r="V52" s="196"/>
      <c r="W52" s="196"/>
      <c r="X52" s="196"/>
    </row>
    <row r="53" spans="3:24" x14ac:dyDescent="0.2">
      <c r="C53" s="239" t="s">
        <v>44</v>
      </c>
      <c r="H53" s="252"/>
      <c r="I53" s="253"/>
      <c r="M53" s="231"/>
      <c r="N53" s="231"/>
      <c r="O53" s="191"/>
      <c r="P53" s="191"/>
      <c r="Q53" s="232"/>
      <c r="R53" s="233"/>
      <c r="S53" s="234"/>
      <c r="T53" s="268"/>
      <c r="U53" s="196"/>
      <c r="V53" s="196"/>
      <c r="W53" s="196"/>
      <c r="X53" s="196"/>
    </row>
    <row r="54" spans="3:24" x14ac:dyDescent="0.2">
      <c r="C54" s="239" t="s">
        <v>45</v>
      </c>
      <c r="H54" s="252"/>
      <c r="I54" s="253"/>
      <c r="M54" s="231"/>
      <c r="N54" s="231"/>
      <c r="O54" s="191"/>
      <c r="P54" s="191"/>
      <c r="Q54" s="232"/>
      <c r="R54" s="233"/>
      <c r="S54" s="234"/>
      <c r="T54" s="268"/>
      <c r="U54" s="196"/>
      <c r="V54" s="196"/>
      <c r="W54" s="196"/>
      <c r="X54" s="196"/>
    </row>
    <row r="55" spans="3:24" x14ac:dyDescent="0.2">
      <c r="C55" s="239" t="s">
        <v>46</v>
      </c>
      <c r="H55" s="252"/>
      <c r="I55" s="253"/>
      <c r="M55" s="231"/>
      <c r="N55" s="231"/>
      <c r="O55" s="191"/>
      <c r="P55" s="191"/>
      <c r="Q55" s="232"/>
      <c r="R55" s="233"/>
      <c r="S55" s="234"/>
      <c r="T55" s="268"/>
      <c r="U55" s="196"/>
      <c r="V55" s="196"/>
      <c r="W55" s="196"/>
      <c r="X55" s="196"/>
    </row>
    <row r="56" spans="3:24" x14ac:dyDescent="0.2">
      <c r="C56" s="239" t="s">
        <v>47</v>
      </c>
      <c r="H56" s="252"/>
      <c r="I56" s="253"/>
      <c r="M56" s="231"/>
      <c r="N56" s="231"/>
      <c r="O56" s="191"/>
      <c r="P56" s="191"/>
      <c r="Q56" s="232"/>
      <c r="R56" s="233"/>
      <c r="S56" s="234"/>
      <c r="T56" s="268"/>
      <c r="U56" s="196"/>
      <c r="V56" s="196"/>
      <c r="W56" s="196"/>
      <c r="X56" s="196"/>
    </row>
    <row r="57" spans="3:24" x14ac:dyDescent="0.2">
      <c r="C57" s="239" t="s">
        <v>48</v>
      </c>
      <c r="H57" s="252"/>
      <c r="I57" s="253"/>
      <c r="M57" s="231"/>
      <c r="N57" s="231"/>
      <c r="O57" s="191"/>
      <c r="P57" s="191"/>
      <c r="Q57" s="232"/>
      <c r="R57" s="233"/>
      <c r="S57" s="234"/>
      <c r="T57" s="268"/>
      <c r="U57" s="196"/>
      <c r="V57" s="196"/>
      <c r="W57" s="196"/>
      <c r="X57" s="196"/>
    </row>
    <row r="58" spans="3:24" x14ac:dyDescent="0.2">
      <c r="C58" s="239" t="s">
        <v>207</v>
      </c>
      <c r="H58" s="252"/>
      <c r="I58" s="253"/>
      <c r="M58" s="231"/>
      <c r="N58" s="231"/>
      <c r="O58" s="191"/>
      <c r="P58" s="191"/>
      <c r="Q58" s="232"/>
      <c r="R58" s="233"/>
      <c r="S58" s="234"/>
      <c r="T58" s="268"/>
      <c r="U58" s="196"/>
      <c r="V58" s="196"/>
      <c r="W58" s="196"/>
      <c r="X58" s="196"/>
    </row>
    <row r="59" spans="3:24" x14ac:dyDescent="0.2">
      <c r="C59" s="239" t="s">
        <v>49</v>
      </c>
      <c r="H59" s="252"/>
      <c r="I59" s="253"/>
      <c r="M59" s="231"/>
      <c r="N59" s="231"/>
      <c r="O59" s="191"/>
      <c r="P59" s="191"/>
      <c r="Q59" s="232"/>
      <c r="R59" s="233"/>
      <c r="S59" s="235"/>
      <c r="T59" s="268"/>
      <c r="U59" s="196"/>
      <c r="V59" s="196"/>
      <c r="W59" s="196"/>
      <c r="X59" s="196"/>
    </row>
    <row r="60" spans="3:24" x14ac:dyDescent="0.2">
      <c r="C60" s="239" t="s">
        <v>50</v>
      </c>
      <c r="H60" s="252"/>
      <c r="I60" s="253"/>
      <c r="M60" s="231"/>
      <c r="N60" s="231"/>
      <c r="O60" s="191"/>
      <c r="P60" s="191"/>
      <c r="Q60" s="232"/>
      <c r="R60" s="233"/>
      <c r="S60" s="234"/>
      <c r="T60" s="268"/>
      <c r="U60" s="196"/>
      <c r="V60" s="196"/>
      <c r="W60" s="196"/>
      <c r="X60" s="196"/>
    </row>
    <row r="61" spans="3:24" x14ac:dyDescent="0.2">
      <c r="C61" s="239" t="s">
        <v>243</v>
      </c>
      <c r="H61" s="252"/>
      <c r="I61" s="253"/>
      <c r="M61" s="231"/>
      <c r="N61" s="231"/>
      <c r="O61" s="191"/>
      <c r="P61" s="191"/>
      <c r="Q61" s="232"/>
      <c r="R61" s="233"/>
      <c r="S61" s="234"/>
      <c r="T61" s="268"/>
      <c r="U61" s="196"/>
      <c r="V61" s="196"/>
      <c r="W61" s="196"/>
      <c r="X61" s="196"/>
    </row>
    <row r="62" spans="3:24" x14ac:dyDescent="0.2">
      <c r="C62" s="239" t="s">
        <v>51</v>
      </c>
      <c r="H62" s="252"/>
      <c r="I62" s="253"/>
      <c r="M62" s="231"/>
      <c r="N62" s="231"/>
      <c r="O62" s="191"/>
      <c r="P62" s="191"/>
      <c r="Q62" s="232"/>
      <c r="R62" s="233"/>
      <c r="S62" s="234"/>
      <c r="T62" s="268"/>
      <c r="U62" s="196"/>
      <c r="V62" s="196"/>
      <c r="W62" s="196"/>
      <c r="X62" s="196"/>
    </row>
    <row r="63" spans="3:24" x14ac:dyDescent="0.2">
      <c r="C63" s="239" t="s">
        <v>244</v>
      </c>
      <c r="H63" s="252"/>
      <c r="I63" s="253"/>
      <c r="M63" s="231"/>
      <c r="N63" s="231"/>
      <c r="O63" s="191"/>
      <c r="P63" s="191"/>
      <c r="Q63" s="232"/>
      <c r="R63" s="233"/>
      <c r="S63" s="234"/>
      <c r="T63" s="268"/>
      <c r="U63" s="196"/>
      <c r="V63" s="196"/>
      <c r="W63" s="196"/>
      <c r="X63" s="196"/>
    </row>
    <row r="64" spans="3:24" x14ac:dyDescent="0.2">
      <c r="C64" s="239" t="s">
        <v>52</v>
      </c>
      <c r="H64" s="252"/>
      <c r="I64" s="253"/>
      <c r="M64" s="231"/>
      <c r="N64" s="231"/>
      <c r="O64" s="191"/>
      <c r="P64" s="191"/>
      <c r="Q64" s="232"/>
      <c r="R64" s="233"/>
      <c r="S64" s="234"/>
      <c r="T64" s="268"/>
      <c r="U64" s="196"/>
      <c r="V64" s="196"/>
      <c r="W64" s="196"/>
      <c r="X64" s="196"/>
    </row>
    <row r="65" spans="3:24" x14ac:dyDescent="0.2">
      <c r="C65" s="239" t="s">
        <v>206</v>
      </c>
      <c r="H65" s="252"/>
      <c r="I65" s="253"/>
      <c r="M65" s="231"/>
      <c r="N65" s="231"/>
      <c r="O65" s="191"/>
      <c r="P65" s="191"/>
      <c r="Q65" s="232"/>
      <c r="R65" s="233"/>
      <c r="S65" s="234"/>
      <c r="T65" s="268"/>
      <c r="U65" s="196"/>
      <c r="V65" s="196"/>
      <c r="W65" s="196"/>
      <c r="X65" s="196"/>
    </row>
    <row r="66" spans="3:24" x14ac:dyDescent="0.2">
      <c r="C66" s="239" t="s">
        <v>241</v>
      </c>
      <c r="H66" s="254"/>
      <c r="I66" s="253"/>
      <c r="M66" s="231"/>
      <c r="N66" s="231"/>
      <c r="O66" s="191"/>
      <c r="P66" s="191"/>
      <c r="Q66" s="232"/>
      <c r="R66" s="233"/>
      <c r="S66" s="236"/>
      <c r="T66" s="268"/>
      <c r="U66" s="196"/>
      <c r="V66" s="196"/>
      <c r="W66" s="196"/>
      <c r="X66" s="196"/>
    </row>
    <row r="67" spans="3:24" x14ac:dyDescent="0.2">
      <c r="C67" s="239" t="s">
        <v>242</v>
      </c>
      <c r="H67" s="255"/>
      <c r="I67" s="253"/>
      <c r="M67" s="231"/>
      <c r="N67" s="231"/>
      <c r="O67" s="191"/>
      <c r="P67" s="191"/>
      <c r="Q67" s="232"/>
      <c r="R67" s="233"/>
      <c r="S67" s="234"/>
      <c r="T67" s="268"/>
      <c r="U67" s="196"/>
      <c r="V67" s="196"/>
      <c r="W67" s="196"/>
      <c r="X67" s="196"/>
    </row>
    <row r="68" spans="3:24" x14ac:dyDescent="0.2">
      <c r="C68" s="239" t="s">
        <v>53</v>
      </c>
      <c r="H68" s="256"/>
      <c r="I68" s="253"/>
      <c r="M68" s="231"/>
      <c r="N68" s="231"/>
      <c r="O68" s="191"/>
      <c r="P68" s="191"/>
      <c r="Q68" s="232"/>
      <c r="R68" s="233"/>
      <c r="S68" s="235"/>
      <c r="T68" s="268"/>
      <c r="U68" s="196"/>
      <c r="V68" s="196"/>
      <c r="W68" s="196"/>
      <c r="X68" s="196"/>
    </row>
    <row r="69" spans="3:24" x14ac:dyDescent="0.2">
      <c r="C69" s="239" t="s">
        <v>54</v>
      </c>
      <c r="H69" s="252"/>
      <c r="I69" s="253"/>
      <c r="M69" s="231"/>
      <c r="N69" s="231"/>
      <c r="O69" s="191"/>
      <c r="P69" s="191"/>
      <c r="Q69" s="232"/>
      <c r="R69" s="233"/>
      <c r="S69" s="234"/>
      <c r="T69" s="268"/>
      <c r="U69" s="196"/>
      <c r="V69" s="196"/>
      <c r="W69" s="196"/>
      <c r="X69" s="196"/>
    </row>
    <row r="70" spans="3:24" x14ac:dyDescent="0.2">
      <c r="C70" s="239" t="s">
        <v>55</v>
      </c>
      <c r="H70" s="252"/>
      <c r="I70" s="253"/>
      <c r="M70" s="231"/>
      <c r="N70" s="231"/>
      <c r="O70" s="191"/>
      <c r="P70" s="191"/>
      <c r="Q70" s="232"/>
      <c r="R70" s="233"/>
      <c r="S70" s="234"/>
      <c r="T70" s="268"/>
      <c r="U70" s="196"/>
      <c r="V70" s="196"/>
      <c r="W70" s="196"/>
      <c r="X70" s="196"/>
    </row>
    <row r="71" spans="3:24" x14ac:dyDescent="0.2">
      <c r="C71" s="239" t="s">
        <v>56</v>
      </c>
      <c r="H71" s="252"/>
      <c r="I71" s="253"/>
      <c r="M71" s="231"/>
      <c r="N71" s="231"/>
      <c r="O71" s="191"/>
      <c r="P71" s="191"/>
      <c r="Q71" s="232"/>
      <c r="R71" s="233"/>
      <c r="S71" s="234"/>
      <c r="T71" s="268"/>
      <c r="U71" s="196"/>
      <c r="V71" s="196"/>
      <c r="W71" s="196"/>
      <c r="X71" s="196"/>
    </row>
    <row r="72" spans="3:24" x14ac:dyDescent="0.2">
      <c r="C72" s="239" t="s">
        <v>15</v>
      </c>
      <c r="H72" s="252"/>
      <c r="I72" s="253"/>
      <c r="M72" s="231"/>
      <c r="N72" s="231"/>
      <c r="O72" s="191"/>
      <c r="P72" s="191"/>
      <c r="Q72" s="232"/>
      <c r="R72" s="233"/>
      <c r="S72" s="234"/>
      <c r="T72" s="268"/>
      <c r="U72" s="196"/>
      <c r="V72" s="196"/>
      <c r="W72" s="196"/>
      <c r="X72" s="196"/>
    </row>
    <row r="73" spans="3:24" x14ac:dyDescent="0.2">
      <c r="C73" s="239" t="s">
        <v>16</v>
      </c>
      <c r="H73" s="252"/>
      <c r="I73" s="190"/>
      <c r="M73" s="231"/>
      <c r="N73" s="231"/>
      <c r="O73" s="191"/>
      <c r="P73" s="191"/>
      <c r="Q73" s="232"/>
      <c r="R73" s="233"/>
      <c r="S73" s="234"/>
      <c r="T73" s="268"/>
      <c r="U73" s="196"/>
      <c r="V73" s="196"/>
      <c r="W73" s="196"/>
      <c r="X73" s="196"/>
    </row>
    <row r="74" spans="3:24" x14ac:dyDescent="0.2">
      <c r="C74" s="239" t="s">
        <v>57</v>
      </c>
      <c r="H74" s="252"/>
      <c r="I74" s="197"/>
      <c r="M74" s="231"/>
      <c r="N74" s="231"/>
      <c r="O74" s="191"/>
      <c r="P74" s="191"/>
      <c r="Q74" s="232"/>
      <c r="R74" s="233"/>
      <c r="S74" s="234"/>
      <c r="T74" s="268"/>
      <c r="U74" s="196"/>
      <c r="V74" s="196"/>
      <c r="W74" s="196"/>
      <c r="X74" s="196"/>
    </row>
    <row r="75" spans="3:24" x14ac:dyDescent="0.2">
      <c r="C75" s="239" t="s">
        <v>11</v>
      </c>
      <c r="H75" s="252"/>
      <c r="I75" s="253"/>
      <c r="M75" s="231"/>
      <c r="N75" s="231"/>
      <c r="O75" s="191"/>
      <c r="P75" s="191"/>
      <c r="Q75" s="232"/>
      <c r="R75" s="233"/>
      <c r="S75" s="234"/>
      <c r="T75" s="268"/>
      <c r="U75" s="196"/>
      <c r="V75" s="196"/>
      <c r="W75" s="196"/>
      <c r="X75" s="196"/>
    </row>
    <row r="76" spans="3:24" x14ac:dyDescent="0.2">
      <c r="C76" s="239" t="s">
        <v>58</v>
      </c>
      <c r="H76" s="252"/>
      <c r="I76" s="253"/>
      <c r="M76" s="231"/>
      <c r="N76" s="231"/>
      <c r="O76" s="191"/>
      <c r="P76" s="191"/>
      <c r="Q76" s="232"/>
      <c r="R76" s="233"/>
      <c r="S76" s="234"/>
      <c r="T76" s="268"/>
      <c r="U76" s="196"/>
      <c r="V76" s="196"/>
      <c r="W76" s="196"/>
      <c r="X76" s="196"/>
    </row>
    <row r="77" spans="3:24" x14ac:dyDescent="0.2">
      <c r="C77" s="239" t="s">
        <v>173</v>
      </c>
      <c r="H77" s="252"/>
      <c r="I77" s="253"/>
      <c r="M77" s="231"/>
      <c r="N77" s="231"/>
      <c r="O77" s="191"/>
      <c r="P77" s="191"/>
      <c r="Q77" s="232"/>
      <c r="R77" s="233"/>
      <c r="S77" s="234"/>
      <c r="T77" s="268"/>
      <c r="U77" s="196"/>
      <c r="V77" s="196"/>
      <c r="W77" s="196"/>
      <c r="X77" s="196"/>
    </row>
    <row r="78" spans="3:24" x14ac:dyDescent="0.2">
      <c r="C78" s="239" t="s">
        <v>59</v>
      </c>
      <c r="H78" s="252"/>
      <c r="I78" s="253"/>
      <c r="M78" s="231"/>
      <c r="N78" s="231"/>
      <c r="O78" s="191"/>
      <c r="P78" s="191"/>
      <c r="Q78" s="232"/>
      <c r="R78" s="233"/>
      <c r="S78" s="234"/>
      <c r="T78" s="268"/>
      <c r="U78" s="196"/>
      <c r="V78" s="196"/>
      <c r="W78" s="196"/>
      <c r="X78" s="196"/>
    </row>
    <row r="79" spans="3:24" x14ac:dyDescent="0.2">
      <c r="C79" s="239" t="s">
        <v>73</v>
      </c>
      <c r="H79" s="252"/>
      <c r="I79" s="253"/>
      <c r="M79" s="231"/>
      <c r="N79" s="231"/>
      <c r="O79" s="191"/>
      <c r="P79" s="191"/>
      <c r="Q79" s="232"/>
      <c r="R79" s="233"/>
      <c r="S79" s="234"/>
      <c r="T79" s="268"/>
      <c r="U79" s="196"/>
      <c r="V79" s="196"/>
      <c r="W79" s="196"/>
      <c r="X79" s="196"/>
    </row>
    <row r="80" spans="3:24" x14ac:dyDescent="0.2">
      <c r="C80" s="239" t="s">
        <v>74</v>
      </c>
      <c r="H80" s="252"/>
      <c r="I80" s="253"/>
      <c r="M80" s="231"/>
      <c r="N80" s="231"/>
      <c r="O80" s="191"/>
      <c r="P80" s="191"/>
      <c r="Q80" s="232"/>
      <c r="R80" s="233"/>
      <c r="S80" s="234"/>
      <c r="T80" s="268"/>
      <c r="U80" s="196"/>
      <c r="V80" s="196"/>
      <c r="W80" s="196"/>
      <c r="X80" s="196"/>
    </row>
    <row r="81" spans="3:24" x14ac:dyDescent="0.2">
      <c r="C81" s="239" t="s">
        <v>75</v>
      </c>
      <c r="H81" s="252"/>
      <c r="I81" s="253"/>
      <c r="M81" s="231"/>
      <c r="N81" s="231"/>
      <c r="O81" s="191"/>
      <c r="P81" s="191"/>
      <c r="Q81" s="232"/>
      <c r="R81" s="233"/>
      <c r="S81" s="234"/>
      <c r="T81" s="268"/>
      <c r="U81" s="196"/>
      <c r="V81" s="196"/>
      <c r="W81" s="196"/>
      <c r="X81" s="196"/>
    </row>
    <row r="82" spans="3:24" x14ac:dyDescent="0.2">
      <c r="C82" s="239" t="s">
        <v>139</v>
      </c>
      <c r="H82" s="252"/>
      <c r="I82" s="253"/>
      <c r="M82" s="231"/>
      <c r="N82" s="231"/>
      <c r="O82" s="191"/>
      <c r="P82" s="191"/>
      <c r="Q82" s="232"/>
      <c r="R82" s="233"/>
      <c r="S82" s="234"/>
      <c r="T82" s="268"/>
      <c r="U82" s="196"/>
      <c r="V82" s="196"/>
      <c r="W82" s="196"/>
      <c r="X82" s="196"/>
    </row>
    <row r="83" spans="3:24" x14ac:dyDescent="0.2">
      <c r="C83" s="239" t="s">
        <v>140</v>
      </c>
      <c r="H83" s="252"/>
      <c r="I83" s="253"/>
      <c r="M83" s="231"/>
      <c r="N83" s="231"/>
      <c r="O83" s="191"/>
      <c r="P83" s="191"/>
      <c r="Q83" s="232"/>
      <c r="R83" s="233"/>
      <c r="S83" s="234"/>
      <c r="T83" s="268"/>
      <c r="U83" s="196"/>
      <c r="V83" s="196"/>
      <c r="W83" s="196"/>
      <c r="X83" s="196"/>
    </row>
    <row r="84" spans="3:24" x14ac:dyDescent="0.2">
      <c r="C84" s="239" t="s">
        <v>141</v>
      </c>
      <c r="H84" s="252"/>
      <c r="I84" s="253"/>
      <c r="M84" s="231"/>
      <c r="N84" s="231"/>
      <c r="O84" s="191"/>
      <c r="P84" s="191"/>
      <c r="Q84" s="232"/>
      <c r="R84" s="233"/>
      <c r="S84" s="234"/>
      <c r="T84" s="268"/>
      <c r="U84" s="196"/>
      <c r="V84" s="196"/>
      <c r="W84" s="196"/>
      <c r="X84" s="196"/>
    </row>
    <row r="85" spans="3:24" x14ac:dyDescent="0.2">
      <c r="C85" s="239" t="s">
        <v>79</v>
      </c>
      <c r="H85" s="252"/>
      <c r="I85" s="253"/>
      <c r="M85" s="231"/>
      <c r="N85" s="231"/>
      <c r="O85" s="191"/>
      <c r="P85" s="191"/>
      <c r="Q85" s="232"/>
      <c r="R85" s="233"/>
      <c r="S85" s="234"/>
      <c r="T85" s="268"/>
      <c r="U85" s="196"/>
      <c r="V85" s="196"/>
      <c r="W85" s="196"/>
      <c r="X85" s="196"/>
    </row>
    <row r="86" spans="3:24" x14ac:dyDescent="0.2">
      <c r="C86" s="239" t="s">
        <v>80</v>
      </c>
      <c r="H86" s="252"/>
      <c r="I86" s="253"/>
      <c r="M86" s="231"/>
      <c r="N86" s="231"/>
      <c r="O86" s="191"/>
      <c r="P86" s="191"/>
      <c r="Q86" s="232"/>
      <c r="R86" s="233"/>
      <c r="S86" s="234"/>
      <c r="T86" s="268"/>
      <c r="U86" s="196"/>
      <c r="V86" s="196"/>
      <c r="W86" s="196"/>
      <c r="X86" s="196"/>
    </row>
    <row r="87" spans="3:24" x14ac:dyDescent="0.2">
      <c r="C87" s="239" t="s">
        <v>96</v>
      </c>
      <c r="H87" s="252"/>
      <c r="I87" s="253"/>
      <c r="M87" s="231"/>
      <c r="N87" s="231"/>
      <c r="O87" s="191"/>
      <c r="P87" s="191"/>
      <c r="Q87" s="232"/>
      <c r="R87" s="233"/>
      <c r="S87" s="234"/>
      <c r="T87" s="268"/>
      <c r="U87" s="196"/>
      <c r="V87" s="196"/>
      <c r="W87" s="196"/>
      <c r="X87" s="196"/>
    </row>
    <row r="88" spans="3:24" x14ac:dyDescent="0.2">
      <c r="C88" s="239" t="s">
        <v>97</v>
      </c>
      <c r="H88" s="252"/>
      <c r="I88" s="253"/>
      <c r="M88" s="231"/>
      <c r="N88" s="231"/>
      <c r="O88" s="191"/>
      <c r="P88" s="191"/>
      <c r="Q88" s="232"/>
      <c r="R88" s="233"/>
      <c r="S88" s="234"/>
      <c r="T88" s="268"/>
      <c r="U88" s="196"/>
      <c r="V88" s="196"/>
      <c r="W88" s="196"/>
      <c r="X88" s="196"/>
    </row>
    <row r="89" spans="3:24" x14ac:dyDescent="0.2">
      <c r="C89" s="239" t="s">
        <v>76</v>
      </c>
      <c r="H89" s="252"/>
      <c r="I89" s="253"/>
      <c r="M89" s="231"/>
      <c r="N89" s="231"/>
      <c r="O89" s="191"/>
      <c r="P89" s="191"/>
      <c r="Q89" s="232"/>
      <c r="R89" s="233"/>
      <c r="S89" s="234"/>
      <c r="T89" s="268"/>
      <c r="U89" s="196"/>
      <c r="V89" s="196"/>
      <c r="W89" s="196"/>
      <c r="X89" s="196"/>
    </row>
    <row r="90" spans="3:24" x14ac:dyDescent="0.2">
      <c r="C90" s="239" t="s">
        <v>269</v>
      </c>
      <c r="H90" s="252"/>
      <c r="I90" s="253"/>
      <c r="M90" s="231"/>
      <c r="N90" s="231"/>
      <c r="O90" s="191"/>
      <c r="P90" s="191"/>
      <c r="Q90" s="232"/>
      <c r="R90" s="233"/>
      <c r="S90" s="234"/>
      <c r="T90" s="268"/>
      <c r="U90" s="196"/>
      <c r="V90" s="196"/>
      <c r="W90" s="196"/>
      <c r="X90" s="196"/>
    </row>
    <row r="91" spans="3:24" x14ac:dyDescent="0.2">
      <c r="C91" s="239" t="s">
        <v>17</v>
      </c>
      <c r="H91" s="252"/>
      <c r="I91" s="253"/>
      <c r="M91" s="231"/>
      <c r="N91" s="231"/>
      <c r="O91" s="191"/>
      <c r="P91" s="191"/>
      <c r="Q91" s="232"/>
      <c r="R91" s="233"/>
      <c r="S91" s="234"/>
      <c r="T91" s="268"/>
      <c r="U91" s="196"/>
      <c r="V91" s="196"/>
      <c r="W91" s="196"/>
      <c r="X91" s="196"/>
    </row>
    <row r="92" spans="3:24" x14ac:dyDescent="0.2">
      <c r="C92" s="239" t="s">
        <v>270</v>
      </c>
      <c r="H92" s="252"/>
      <c r="I92" s="197"/>
      <c r="M92" s="231"/>
      <c r="N92" s="231"/>
      <c r="O92" s="191"/>
      <c r="P92" s="191"/>
      <c r="Q92" s="232"/>
      <c r="R92" s="233"/>
      <c r="S92" s="234"/>
      <c r="T92" s="268"/>
      <c r="U92" s="196"/>
      <c r="V92" s="196"/>
      <c r="W92" s="196"/>
      <c r="X92" s="196"/>
    </row>
    <row r="93" spans="3:24" x14ac:dyDescent="0.2">
      <c r="C93" s="239" t="s">
        <v>98</v>
      </c>
      <c r="H93" s="252"/>
      <c r="I93" s="253"/>
      <c r="M93" s="231"/>
      <c r="N93" s="231"/>
      <c r="O93" s="191"/>
      <c r="P93" s="191"/>
      <c r="Q93" s="232"/>
      <c r="R93" s="233"/>
      <c r="S93" s="234"/>
      <c r="T93" s="268"/>
      <c r="U93" s="196"/>
      <c r="V93" s="196"/>
      <c r="W93" s="196"/>
      <c r="X93" s="196"/>
    </row>
    <row r="94" spans="3:24" x14ac:dyDescent="0.2">
      <c r="C94" s="239" t="s">
        <v>271</v>
      </c>
      <c r="H94" s="252"/>
      <c r="I94" s="253"/>
      <c r="M94" s="231"/>
      <c r="N94" s="231"/>
      <c r="O94" s="191"/>
      <c r="P94" s="191"/>
      <c r="Q94" s="232"/>
      <c r="R94" s="233"/>
      <c r="S94" s="234"/>
      <c r="T94" s="268"/>
      <c r="U94" s="196"/>
      <c r="V94" s="196"/>
      <c r="W94" s="196"/>
      <c r="X94" s="196"/>
    </row>
    <row r="95" spans="3:24" x14ac:dyDescent="0.2">
      <c r="C95" s="239" t="s">
        <v>272</v>
      </c>
      <c r="H95" s="252"/>
      <c r="I95" s="253"/>
      <c r="M95" s="231"/>
      <c r="N95" s="231"/>
      <c r="O95" s="191"/>
      <c r="P95" s="191"/>
      <c r="Q95" s="232"/>
      <c r="R95" s="233"/>
      <c r="S95" s="235"/>
      <c r="T95" s="268"/>
      <c r="U95" s="196"/>
      <c r="V95" s="196"/>
      <c r="W95" s="196"/>
      <c r="X95" s="196"/>
    </row>
    <row r="96" spans="3:24" x14ac:dyDescent="0.2">
      <c r="C96" s="239" t="s">
        <v>274</v>
      </c>
      <c r="H96" s="252"/>
      <c r="I96" s="253"/>
      <c r="M96" s="231"/>
      <c r="N96" s="231"/>
      <c r="O96" s="191"/>
      <c r="P96" s="191"/>
      <c r="Q96" s="232"/>
      <c r="R96" s="233"/>
      <c r="S96" s="234"/>
      <c r="T96" s="268"/>
      <c r="U96" s="196"/>
      <c r="V96" s="196"/>
      <c r="W96" s="196"/>
      <c r="X96" s="196"/>
    </row>
    <row r="97" spans="3:24" x14ac:dyDescent="0.2">
      <c r="C97" s="239" t="s">
        <v>273</v>
      </c>
      <c r="H97" s="252"/>
      <c r="I97" s="253"/>
      <c r="M97" s="231"/>
      <c r="N97" s="231"/>
      <c r="O97" s="191"/>
      <c r="P97" s="191"/>
      <c r="Q97" s="232"/>
      <c r="R97" s="233"/>
      <c r="S97" s="234"/>
      <c r="T97" s="268"/>
      <c r="U97" s="196"/>
      <c r="V97" s="196"/>
      <c r="W97" s="196"/>
      <c r="X97" s="196"/>
    </row>
    <row r="98" spans="3:24" x14ac:dyDescent="0.2">
      <c r="C98" s="239" t="s">
        <v>18</v>
      </c>
      <c r="H98" s="252"/>
      <c r="I98" s="253"/>
      <c r="M98" s="231"/>
      <c r="N98" s="231"/>
      <c r="O98" s="191"/>
      <c r="P98" s="191"/>
      <c r="Q98" s="232"/>
      <c r="R98" s="233"/>
      <c r="S98" s="234"/>
      <c r="T98" s="268"/>
      <c r="U98" s="196"/>
      <c r="V98" s="196"/>
      <c r="W98" s="196"/>
      <c r="X98" s="196"/>
    </row>
    <row r="99" spans="3:24" x14ac:dyDescent="0.2">
      <c r="C99" s="239" t="s">
        <v>99</v>
      </c>
      <c r="H99" s="252"/>
      <c r="I99" s="190"/>
      <c r="M99" s="231"/>
      <c r="N99" s="231"/>
      <c r="O99" s="191"/>
      <c r="P99" s="191"/>
      <c r="Q99" s="232"/>
      <c r="R99" s="233"/>
      <c r="S99" s="234"/>
      <c r="T99" s="268"/>
      <c r="U99" s="196"/>
      <c r="V99" s="196"/>
      <c r="W99" s="196"/>
      <c r="X99" s="196"/>
    </row>
    <row r="100" spans="3:24" x14ac:dyDescent="0.2">
      <c r="C100" s="239" t="s">
        <v>19</v>
      </c>
      <c r="H100" s="252"/>
      <c r="I100" s="253"/>
      <c r="M100" s="231"/>
      <c r="N100" s="231"/>
      <c r="O100" s="191"/>
      <c r="P100" s="191"/>
      <c r="Q100" s="232"/>
      <c r="R100" s="233"/>
      <c r="S100" s="234"/>
      <c r="T100" s="268"/>
      <c r="U100" s="196"/>
      <c r="V100" s="196"/>
      <c r="W100" s="196"/>
      <c r="X100" s="196"/>
    </row>
    <row r="101" spans="3:24" x14ac:dyDescent="0.2">
      <c r="C101" s="239" t="s">
        <v>20</v>
      </c>
      <c r="H101" s="252"/>
      <c r="I101" s="190"/>
      <c r="M101" s="231"/>
      <c r="N101" s="231"/>
      <c r="O101" s="191"/>
      <c r="P101" s="191"/>
      <c r="Q101" s="232"/>
      <c r="R101" s="233"/>
      <c r="S101" s="234"/>
      <c r="T101" s="268"/>
      <c r="U101" s="196"/>
      <c r="V101" s="196"/>
      <c r="W101" s="196"/>
      <c r="X101" s="196"/>
    </row>
    <row r="102" spans="3:24" x14ac:dyDescent="0.2">
      <c r="C102" s="239" t="s">
        <v>148</v>
      </c>
      <c r="H102" s="252"/>
      <c r="I102" s="190"/>
      <c r="M102" s="231"/>
      <c r="N102" s="231"/>
      <c r="O102" s="191"/>
      <c r="P102" s="191"/>
      <c r="Q102" s="232"/>
      <c r="R102" s="233"/>
      <c r="S102" s="234"/>
      <c r="T102" s="268"/>
      <c r="U102" s="196"/>
      <c r="V102" s="196"/>
      <c r="W102" s="196"/>
      <c r="X102" s="196"/>
    </row>
    <row r="103" spans="3:24" x14ac:dyDescent="0.2">
      <c r="C103" s="239" t="s">
        <v>199</v>
      </c>
      <c r="H103" s="254"/>
      <c r="I103" s="253"/>
      <c r="M103" s="231"/>
      <c r="N103" s="231"/>
      <c r="O103" s="191"/>
      <c r="P103" s="191"/>
      <c r="Q103" s="232"/>
      <c r="R103" s="233"/>
      <c r="S103" s="234"/>
      <c r="T103" s="268"/>
      <c r="U103" s="196"/>
      <c r="V103" s="196"/>
      <c r="W103" s="196"/>
      <c r="X103" s="196"/>
    </row>
    <row r="104" spans="3:24" x14ac:dyDescent="0.2">
      <c r="C104" s="239" t="s">
        <v>21</v>
      </c>
      <c r="H104" s="255"/>
      <c r="I104" s="253"/>
      <c r="M104" s="231"/>
      <c r="N104" s="231"/>
      <c r="O104" s="191"/>
      <c r="P104" s="191"/>
      <c r="Q104" s="232"/>
      <c r="R104" s="233"/>
      <c r="S104" s="235"/>
      <c r="T104" s="268"/>
      <c r="U104" s="196"/>
      <c r="V104" s="196"/>
      <c r="W104" s="196"/>
      <c r="X104" s="196"/>
    </row>
    <row r="105" spans="3:24" x14ac:dyDescent="0.2">
      <c r="C105" s="239" t="s">
        <v>146</v>
      </c>
      <c r="H105" s="257"/>
      <c r="I105" s="197"/>
      <c r="M105" s="231"/>
      <c r="N105" s="231"/>
      <c r="O105" s="191"/>
      <c r="P105" s="191"/>
      <c r="Q105" s="232"/>
      <c r="R105" s="233"/>
      <c r="S105" s="234"/>
      <c r="T105" s="268"/>
      <c r="U105" s="196"/>
      <c r="V105" s="196"/>
      <c r="W105" s="196"/>
      <c r="X105" s="196"/>
    </row>
    <row r="106" spans="3:24" x14ac:dyDescent="0.2">
      <c r="C106" s="239" t="s">
        <v>120</v>
      </c>
      <c r="H106" s="257"/>
      <c r="I106" s="253"/>
      <c r="M106" s="231"/>
      <c r="N106" s="231"/>
      <c r="O106" s="191"/>
      <c r="P106" s="191"/>
      <c r="Q106" s="232"/>
      <c r="R106" s="233"/>
      <c r="S106" s="235"/>
      <c r="T106" s="268"/>
      <c r="U106" s="196"/>
      <c r="V106" s="196"/>
      <c r="W106" s="196"/>
      <c r="X106" s="196"/>
    </row>
    <row r="107" spans="3:24" x14ac:dyDescent="0.2">
      <c r="C107" s="239" t="s">
        <v>4</v>
      </c>
      <c r="H107" s="257"/>
      <c r="I107" s="253"/>
      <c r="M107" s="231"/>
      <c r="N107" s="231"/>
      <c r="O107" s="191"/>
      <c r="P107" s="191"/>
      <c r="Q107" s="232"/>
      <c r="R107" s="233"/>
      <c r="S107" s="235"/>
      <c r="T107" s="268"/>
      <c r="U107" s="196"/>
      <c r="V107" s="196"/>
      <c r="W107" s="196"/>
      <c r="X107" s="196"/>
    </row>
    <row r="108" spans="3:24" x14ac:dyDescent="0.2">
      <c r="C108" s="239" t="s">
        <v>121</v>
      </c>
      <c r="H108" s="257"/>
      <c r="I108" s="253"/>
      <c r="M108" s="231"/>
      <c r="N108" s="231"/>
      <c r="O108" s="191"/>
      <c r="P108" s="191"/>
      <c r="Q108" s="232"/>
      <c r="R108" s="233"/>
      <c r="S108" s="234"/>
      <c r="T108" s="268"/>
      <c r="U108" s="196"/>
      <c r="V108" s="196"/>
      <c r="W108" s="196"/>
      <c r="X108" s="196"/>
    </row>
    <row r="109" spans="3:24" x14ac:dyDescent="0.2">
      <c r="C109" s="239" t="s">
        <v>122</v>
      </c>
      <c r="H109" s="257"/>
      <c r="I109" s="253"/>
      <c r="M109" s="231"/>
      <c r="N109" s="231"/>
      <c r="O109" s="191"/>
      <c r="P109" s="191"/>
      <c r="Q109" s="232"/>
      <c r="R109" s="233"/>
      <c r="S109" s="234"/>
      <c r="T109" s="268"/>
      <c r="U109" s="196"/>
      <c r="V109" s="196"/>
      <c r="W109" s="196"/>
      <c r="X109" s="196"/>
    </row>
    <row r="110" spans="3:24" x14ac:dyDescent="0.2">
      <c r="C110" s="239" t="s">
        <v>123</v>
      </c>
      <c r="H110" s="257"/>
      <c r="I110" s="253"/>
      <c r="M110" s="231"/>
      <c r="N110" s="231"/>
      <c r="O110" s="191"/>
      <c r="P110" s="191"/>
      <c r="Q110" s="232"/>
      <c r="R110" s="233"/>
      <c r="S110" s="234"/>
      <c r="T110" s="268"/>
      <c r="U110" s="196"/>
      <c r="V110" s="196"/>
      <c r="W110" s="196"/>
      <c r="X110" s="196"/>
    </row>
    <row r="111" spans="3:24" x14ac:dyDescent="0.2">
      <c r="C111" s="239" t="s">
        <v>22</v>
      </c>
      <c r="H111" s="257"/>
      <c r="I111" s="253"/>
      <c r="M111" s="231"/>
      <c r="N111" s="231"/>
      <c r="O111" s="191"/>
      <c r="P111" s="191"/>
      <c r="Q111" s="232"/>
      <c r="R111" s="233"/>
      <c r="S111" s="234"/>
      <c r="T111" s="268"/>
      <c r="U111" s="196"/>
      <c r="V111" s="196"/>
      <c r="W111" s="196"/>
      <c r="X111" s="196"/>
    </row>
    <row r="112" spans="3:24" x14ac:dyDescent="0.2">
      <c r="C112" s="239" t="s">
        <v>124</v>
      </c>
      <c r="H112" s="257"/>
      <c r="I112" s="197"/>
      <c r="M112" s="231"/>
      <c r="N112" s="231"/>
      <c r="O112" s="191"/>
      <c r="P112" s="191"/>
      <c r="Q112" s="232"/>
      <c r="R112" s="233"/>
      <c r="S112" s="234"/>
      <c r="T112" s="268"/>
      <c r="U112" s="196"/>
      <c r="V112" s="196"/>
      <c r="W112" s="196"/>
      <c r="X112" s="196"/>
    </row>
    <row r="113" spans="3:24" x14ac:dyDescent="0.2">
      <c r="C113" s="239" t="s">
        <v>125</v>
      </c>
      <c r="H113" s="256"/>
      <c r="I113" s="253"/>
      <c r="M113" s="231"/>
      <c r="N113" s="231"/>
      <c r="O113" s="191"/>
      <c r="P113" s="191"/>
      <c r="Q113" s="232"/>
      <c r="R113" s="233"/>
      <c r="S113" s="234"/>
      <c r="T113" s="268"/>
      <c r="U113" s="196"/>
      <c r="V113" s="196"/>
      <c r="W113" s="196"/>
      <c r="X113" s="196"/>
    </row>
    <row r="114" spans="3:24" x14ac:dyDescent="0.2">
      <c r="C114" s="239" t="s">
        <v>147</v>
      </c>
      <c r="H114" s="252"/>
      <c r="I114" s="253"/>
      <c r="M114" s="231"/>
      <c r="N114" s="231"/>
      <c r="O114" s="191"/>
      <c r="P114" s="191"/>
      <c r="Q114" s="232"/>
      <c r="R114" s="233"/>
      <c r="S114" s="234"/>
      <c r="T114" s="268"/>
      <c r="U114" s="196"/>
      <c r="V114" s="196"/>
      <c r="W114" s="196"/>
      <c r="X114" s="196"/>
    </row>
    <row r="115" spans="3:24" x14ac:dyDescent="0.2">
      <c r="C115" s="239" t="s">
        <v>126</v>
      </c>
      <c r="H115" s="252"/>
      <c r="I115" s="253"/>
      <c r="M115" s="231"/>
      <c r="N115" s="231"/>
      <c r="O115" s="191"/>
      <c r="P115" s="191"/>
      <c r="Q115" s="232"/>
      <c r="R115" s="233"/>
      <c r="S115" s="234"/>
      <c r="T115" s="268"/>
      <c r="U115" s="196"/>
      <c r="V115" s="196"/>
      <c r="W115" s="196"/>
      <c r="X115" s="196"/>
    </row>
    <row r="116" spans="3:24" x14ac:dyDescent="0.2">
      <c r="C116" s="239" t="s">
        <v>142</v>
      </c>
      <c r="H116" s="252"/>
      <c r="I116" s="253"/>
      <c r="M116" s="231"/>
      <c r="N116" s="231"/>
      <c r="O116" s="191"/>
      <c r="P116" s="191"/>
      <c r="Q116" s="232"/>
      <c r="R116" s="233"/>
      <c r="S116" s="234"/>
      <c r="T116" s="268"/>
      <c r="U116" s="196"/>
      <c r="V116" s="196"/>
      <c r="W116" s="196"/>
      <c r="X116" s="196"/>
    </row>
    <row r="117" spans="3:24" x14ac:dyDescent="0.2">
      <c r="C117" s="239" t="s">
        <v>127</v>
      </c>
      <c r="H117" s="252"/>
      <c r="I117" s="253"/>
      <c r="M117" s="231"/>
      <c r="N117" s="231"/>
      <c r="O117" s="191"/>
      <c r="P117" s="191"/>
      <c r="Q117" s="232"/>
      <c r="R117" s="233"/>
      <c r="S117" s="234"/>
      <c r="T117" s="268"/>
      <c r="U117" s="196"/>
      <c r="V117" s="196"/>
      <c r="W117" s="196"/>
      <c r="X117" s="196"/>
    </row>
    <row r="118" spans="3:24" x14ac:dyDescent="0.2">
      <c r="C118" s="239" t="s">
        <v>23</v>
      </c>
      <c r="H118" s="252"/>
      <c r="I118" s="253"/>
      <c r="M118" s="231"/>
      <c r="N118" s="231"/>
      <c r="O118" s="191"/>
      <c r="P118" s="191"/>
      <c r="Q118" s="232"/>
      <c r="R118" s="233"/>
      <c r="S118" s="234"/>
      <c r="T118" s="268"/>
      <c r="U118" s="196"/>
      <c r="V118" s="196"/>
      <c r="W118" s="196"/>
      <c r="X118" s="196"/>
    </row>
    <row r="119" spans="3:24" x14ac:dyDescent="0.2">
      <c r="C119" s="239" t="s">
        <v>128</v>
      </c>
      <c r="H119" s="252"/>
      <c r="I119" s="197"/>
      <c r="M119" s="231"/>
      <c r="N119" s="231"/>
      <c r="O119" s="191"/>
      <c r="P119" s="191"/>
      <c r="Q119" s="232"/>
      <c r="R119" s="233"/>
      <c r="S119" s="234"/>
      <c r="T119" s="268"/>
      <c r="U119" s="196"/>
      <c r="V119" s="196"/>
      <c r="W119" s="196"/>
      <c r="X119" s="196"/>
    </row>
    <row r="120" spans="3:24" x14ac:dyDescent="0.2">
      <c r="C120" s="239" t="s">
        <v>24</v>
      </c>
      <c r="H120" s="252"/>
      <c r="I120" s="253"/>
      <c r="M120" s="231"/>
      <c r="N120" s="231"/>
      <c r="O120" s="191"/>
      <c r="P120" s="191"/>
      <c r="Q120" s="232"/>
      <c r="R120" s="233"/>
      <c r="S120" s="234"/>
      <c r="T120" s="268"/>
      <c r="U120" s="196"/>
      <c r="V120" s="196"/>
      <c r="W120" s="196"/>
      <c r="X120" s="196"/>
    </row>
    <row r="121" spans="3:24" x14ac:dyDescent="0.2">
      <c r="C121" s="239" t="s">
        <v>129</v>
      </c>
      <c r="H121" s="252"/>
      <c r="I121" s="197"/>
      <c r="M121" s="231"/>
      <c r="N121" s="231"/>
      <c r="O121" s="191"/>
      <c r="P121" s="191"/>
      <c r="Q121" s="232"/>
      <c r="R121" s="233"/>
      <c r="S121" s="234"/>
      <c r="T121" s="268"/>
      <c r="U121" s="196"/>
      <c r="V121" s="196"/>
      <c r="W121" s="196"/>
      <c r="X121" s="196"/>
    </row>
    <row r="122" spans="3:24" x14ac:dyDescent="0.2">
      <c r="C122" s="239" t="s">
        <v>130</v>
      </c>
      <c r="H122" s="252"/>
      <c r="I122" s="253"/>
      <c r="M122" s="231"/>
      <c r="N122" s="231"/>
      <c r="O122" s="191"/>
      <c r="P122" s="191"/>
      <c r="Q122" s="232"/>
      <c r="R122" s="233"/>
      <c r="S122" s="234"/>
      <c r="T122" s="268"/>
      <c r="U122" s="196"/>
      <c r="V122" s="196"/>
      <c r="W122" s="196"/>
      <c r="X122" s="196"/>
    </row>
    <row r="123" spans="3:24" x14ac:dyDescent="0.2">
      <c r="C123" s="239" t="s">
        <v>131</v>
      </c>
      <c r="H123" s="252"/>
      <c r="I123" s="253"/>
      <c r="M123" s="231"/>
      <c r="N123" s="231"/>
      <c r="O123" s="191"/>
      <c r="P123" s="191"/>
      <c r="Q123" s="232"/>
      <c r="R123" s="233"/>
      <c r="S123" s="234"/>
      <c r="T123" s="268"/>
      <c r="U123" s="196"/>
      <c r="V123" s="196"/>
      <c r="W123" s="196"/>
      <c r="X123" s="196"/>
    </row>
    <row r="124" spans="3:24" x14ac:dyDescent="0.2">
      <c r="C124" s="239" t="s">
        <v>133</v>
      </c>
      <c r="H124" s="252"/>
      <c r="I124" s="253"/>
      <c r="M124" s="231"/>
      <c r="N124" s="231"/>
      <c r="O124" s="191"/>
      <c r="P124" s="191"/>
      <c r="Q124" s="232"/>
      <c r="R124" s="233"/>
      <c r="S124" s="234"/>
      <c r="T124" s="268"/>
      <c r="U124" s="196"/>
      <c r="V124" s="196"/>
      <c r="W124" s="196"/>
      <c r="X124" s="196"/>
    </row>
    <row r="125" spans="3:24" x14ac:dyDescent="0.2">
      <c r="C125" s="239" t="s">
        <v>134</v>
      </c>
      <c r="H125" s="252"/>
      <c r="I125" s="253"/>
      <c r="M125" s="231"/>
      <c r="N125" s="231"/>
      <c r="O125" s="191"/>
      <c r="P125" s="191"/>
      <c r="Q125" s="232"/>
      <c r="R125" s="233"/>
      <c r="S125" s="234"/>
      <c r="T125" s="268"/>
      <c r="U125" s="196"/>
      <c r="V125" s="196"/>
      <c r="W125" s="196"/>
      <c r="X125" s="196"/>
    </row>
    <row r="126" spans="3:24" x14ac:dyDescent="0.2">
      <c r="C126" s="239" t="s">
        <v>135</v>
      </c>
      <c r="H126" s="252"/>
      <c r="I126" s="253"/>
      <c r="M126" s="231"/>
      <c r="N126" s="231"/>
      <c r="O126" s="191"/>
      <c r="P126" s="191"/>
      <c r="Q126" s="232"/>
      <c r="R126" s="233"/>
      <c r="S126" s="234"/>
      <c r="T126" s="268"/>
      <c r="U126" s="196"/>
      <c r="V126" s="196"/>
      <c r="W126" s="196"/>
      <c r="X126" s="196"/>
    </row>
    <row r="127" spans="3:24" x14ac:dyDescent="0.2">
      <c r="C127" s="239" t="s">
        <v>136</v>
      </c>
      <c r="H127" s="252"/>
      <c r="I127" s="253"/>
      <c r="M127" s="231"/>
      <c r="N127" s="231"/>
      <c r="O127" s="191"/>
      <c r="P127" s="191"/>
      <c r="Q127" s="232"/>
      <c r="R127" s="233"/>
      <c r="S127" s="235"/>
      <c r="T127" s="268"/>
      <c r="U127" s="196"/>
      <c r="V127" s="196"/>
      <c r="W127" s="196"/>
      <c r="X127" s="196"/>
    </row>
    <row r="128" spans="3:24" x14ac:dyDescent="0.2">
      <c r="C128" s="239" t="s">
        <v>132</v>
      </c>
      <c r="H128" s="252"/>
      <c r="I128" s="253"/>
      <c r="M128" s="231"/>
      <c r="N128" s="231"/>
      <c r="O128" s="191"/>
      <c r="P128" s="191"/>
      <c r="Q128" s="232"/>
      <c r="R128" s="233"/>
      <c r="S128" s="234"/>
      <c r="T128" s="268"/>
      <c r="U128" s="196"/>
      <c r="V128" s="196"/>
      <c r="W128" s="196"/>
      <c r="X128" s="196"/>
    </row>
    <row r="129" spans="3:24" x14ac:dyDescent="0.2">
      <c r="C129" s="239" t="s">
        <v>197</v>
      </c>
      <c r="H129" s="252"/>
      <c r="I129" s="253"/>
      <c r="M129" s="231"/>
      <c r="N129" s="231"/>
      <c r="O129" s="191"/>
      <c r="P129" s="191"/>
      <c r="Q129" s="232"/>
      <c r="R129" s="233"/>
      <c r="S129" s="234"/>
      <c r="T129" s="268"/>
      <c r="U129" s="196"/>
      <c r="V129" s="196"/>
      <c r="W129" s="196"/>
      <c r="X129" s="196"/>
    </row>
    <row r="130" spans="3:24" x14ac:dyDescent="0.2">
      <c r="C130" s="239" t="s">
        <v>198</v>
      </c>
      <c r="H130" s="258"/>
      <c r="I130" s="197"/>
      <c r="M130" s="231"/>
      <c r="N130" s="231"/>
      <c r="O130" s="191"/>
      <c r="P130" s="191"/>
      <c r="Q130" s="232"/>
      <c r="R130" s="233"/>
      <c r="S130" s="234"/>
      <c r="T130" s="268"/>
      <c r="U130" s="196"/>
      <c r="V130" s="196"/>
      <c r="W130" s="196"/>
      <c r="X130" s="196"/>
    </row>
    <row r="131" spans="3:24" x14ac:dyDescent="0.2">
      <c r="C131" s="239" t="s">
        <v>152</v>
      </c>
      <c r="H131" s="258"/>
      <c r="I131" s="197"/>
      <c r="M131" s="231"/>
      <c r="N131" s="231"/>
      <c r="O131" s="191"/>
      <c r="P131" s="191"/>
      <c r="Q131" s="232"/>
      <c r="R131" s="233"/>
      <c r="S131" s="234"/>
      <c r="T131" s="268"/>
      <c r="U131" s="196"/>
      <c r="V131" s="196"/>
      <c r="W131" s="196"/>
      <c r="X131" s="196"/>
    </row>
    <row r="132" spans="3:24" x14ac:dyDescent="0.2">
      <c r="C132" s="239" t="s">
        <v>153</v>
      </c>
      <c r="H132" s="252"/>
      <c r="I132" s="253"/>
      <c r="M132" s="231"/>
      <c r="N132" s="231"/>
      <c r="O132" s="191"/>
      <c r="P132" s="191"/>
      <c r="Q132" s="232"/>
      <c r="R132" s="233"/>
      <c r="S132" s="234"/>
      <c r="T132" s="268"/>
      <c r="U132" s="196"/>
      <c r="V132" s="196"/>
      <c r="W132" s="196"/>
      <c r="X132" s="196"/>
    </row>
    <row r="133" spans="3:24" x14ac:dyDescent="0.2">
      <c r="C133" s="239" t="s">
        <v>249</v>
      </c>
      <c r="H133" s="252"/>
      <c r="I133" s="253"/>
      <c r="M133" s="231"/>
      <c r="N133" s="231"/>
      <c r="O133" s="191"/>
      <c r="P133" s="191"/>
      <c r="Q133" s="232"/>
      <c r="R133" s="233"/>
      <c r="S133" s="234"/>
      <c r="T133" s="268"/>
      <c r="U133" s="196"/>
      <c r="V133" s="196"/>
      <c r="W133" s="196"/>
      <c r="X133" s="196"/>
    </row>
    <row r="134" spans="3:24" x14ac:dyDescent="0.2">
      <c r="C134" s="239" t="s">
        <v>25</v>
      </c>
      <c r="H134" s="252"/>
      <c r="I134" s="253"/>
      <c r="M134" s="231"/>
      <c r="N134" s="231"/>
      <c r="O134" s="191"/>
      <c r="P134" s="191"/>
      <c r="Q134" s="232"/>
      <c r="R134" s="233"/>
      <c r="S134" s="234"/>
      <c r="T134" s="268"/>
      <c r="U134" s="196"/>
      <c r="V134" s="196"/>
      <c r="W134" s="196"/>
      <c r="X134" s="196"/>
    </row>
    <row r="135" spans="3:24" x14ac:dyDescent="0.2">
      <c r="C135" s="239" t="s">
        <v>26</v>
      </c>
      <c r="H135" s="252"/>
      <c r="I135" s="190"/>
      <c r="M135" s="231"/>
      <c r="N135" s="231"/>
      <c r="O135" s="191"/>
      <c r="P135" s="191"/>
      <c r="Q135" s="232"/>
      <c r="R135" s="233"/>
      <c r="S135" s="234"/>
      <c r="T135" s="268"/>
      <c r="U135" s="196"/>
      <c r="V135" s="196"/>
      <c r="W135" s="196"/>
      <c r="X135" s="196"/>
    </row>
    <row r="136" spans="3:24" x14ac:dyDescent="0.2">
      <c r="C136" s="239" t="s">
        <v>27</v>
      </c>
      <c r="H136" s="252"/>
      <c r="I136" s="190"/>
      <c r="M136" s="231"/>
      <c r="N136" s="231"/>
      <c r="O136" s="191"/>
      <c r="P136" s="191"/>
      <c r="Q136" s="232"/>
      <c r="R136" s="233"/>
      <c r="S136" s="234"/>
      <c r="T136" s="268"/>
      <c r="U136" s="196"/>
      <c r="V136" s="196"/>
      <c r="W136" s="196"/>
      <c r="X136" s="196"/>
    </row>
    <row r="137" spans="3:24" x14ac:dyDescent="0.2">
      <c r="C137" s="239" t="s">
        <v>28</v>
      </c>
      <c r="H137" s="252"/>
      <c r="I137" s="190"/>
      <c r="M137" s="231"/>
      <c r="N137" s="231"/>
      <c r="O137" s="191"/>
      <c r="P137" s="191"/>
      <c r="Q137" s="232"/>
      <c r="R137" s="233"/>
      <c r="S137" s="234"/>
      <c r="T137" s="268"/>
      <c r="U137" s="196"/>
      <c r="V137" s="196"/>
      <c r="W137" s="196"/>
      <c r="X137" s="196"/>
    </row>
    <row r="138" spans="3:24" x14ac:dyDescent="0.2">
      <c r="C138" s="239" t="s">
        <v>29</v>
      </c>
      <c r="H138" s="252"/>
      <c r="I138" s="190"/>
      <c r="M138" s="231"/>
      <c r="N138" s="231"/>
      <c r="O138" s="191"/>
      <c r="P138" s="191"/>
      <c r="Q138" s="232"/>
      <c r="R138" s="233"/>
      <c r="S138" s="234"/>
      <c r="T138" s="268"/>
      <c r="U138" s="196"/>
      <c r="V138" s="196"/>
      <c r="W138" s="196"/>
      <c r="X138" s="196"/>
    </row>
    <row r="139" spans="3:24" x14ac:dyDescent="0.2">
      <c r="C139" s="239" t="s">
        <v>154</v>
      </c>
      <c r="H139" s="252"/>
      <c r="I139" s="190"/>
      <c r="M139" s="231"/>
      <c r="N139" s="231"/>
      <c r="O139" s="191"/>
      <c r="P139" s="191"/>
      <c r="Q139" s="232"/>
      <c r="R139" s="233"/>
      <c r="S139" s="234"/>
      <c r="T139" s="268"/>
      <c r="U139" s="196"/>
      <c r="V139" s="196"/>
      <c r="W139" s="196"/>
      <c r="X139" s="196"/>
    </row>
    <row r="140" spans="3:24" x14ac:dyDescent="0.2">
      <c r="C140" s="239" t="s">
        <v>30</v>
      </c>
      <c r="H140" s="252"/>
      <c r="I140" s="253"/>
      <c r="M140" s="231"/>
      <c r="N140" s="231"/>
      <c r="O140" s="191"/>
      <c r="P140" s="191"/>
      <c r="Q140" s="232"/>
      <c r="R140" s="233"/>
      <c r="S140" s="234"/>
      <c r="T140" s="268"/>
      <c r="U140" s="196"/>
      <c r="V140" s="196"/>
      <c r="W140" s="196"/>
      <c r="X140" s="196"/>
    </row>
    <row r="141" spans="3:24" x14ac:dyDescent="0.2">
      <c r="C141" s="239" t="s">
        <v>77</v>
      </c>
      <c r="H141" s="252"/>
      <c r="I141" s="190"/>
      <c r="M141" s="231"/>
      <c r="N141" s="231"/>
      <c r="O141" s="191"/>
      <c r="P141" s="191"/>
      <c r="Q141" s="232"/>
      <c r="R141" s="233"/>
      <c r="S141" s="234"/>
      <c r="T141" s="268"/>
      <c r="U141" s="196"/>
      <c r="V141" s="196"/>
      <c r="W141" s="196"/>
      <c r="X141" s="196"/>
    </row>
    <row r="142" spans="3:24" x14ac:dyDescent="0.2">
      <c r="C142" s="239" t="s">
        <v>155</v>
      </c>
      <c r="H142" s="252"/>
      <c r="I142" s="253"/>
      <c r="M142" s="231"/>
      <c r="N142" s="231"/>
      <c r="O142" s="191"/>
      <c r="P142" s="191"/>
      <c r="Q142" s="232"/>
      <c r="R142" s="233"/>
      <c r="S142" s="234"/>
      <c r="T142" s="268"/>
      <c r="U142" s="196"/>
      <c r="V142" s="196"/>
      <c r="W142" s="196"/>
      <c r="X142" s="196"/>
    </row>
    <row r="143" spans="3:24" x14ac:dyDescent="0.2">
      <c r="C143" s="239" t="s">
        <v>156</v>
      </c>
      <c r="H143" s="252"/>
      <c r="I143" s="253"/>
      <c r="M143" s="231"/>
      <c r="N143" s="231"/>
      <c r="O143" s="191"/>
      <c r="P143" s="191"/>
      <c r="Q143" s="232"/>
      <c r="R143" s="233"/>
      <c r="S143" s="234"/>
      <c r="T143" s="268"/>
      <c r="U143" s="196"/>
      <c r="V143" s="196"/>
      <c r="W143" s="196"/>
      <c r="X143" s="196"/>
    </row>
    <row r="144" spans="3:24" x14ac:dyDescent="0.2">
      <c r="C144" s="239" t="s">
        <v>143</v>
      </c>
      <c r="H144" s="252"/>
      <c r="I144" s="253"/>
      <c r="M144" s="231"/>
      <c r="N144" s="231"/>
      <c r="O144" s="191"/>
      <c r="P144" s="191"/>
      <c r="Q144" s="232"/>
      <c r="R144" s="233"/>
      <c r="S144" s="234"/>
      <c r="T144" s="268"/>
      <c r="U144" s="196"/>
      <c r="V144" s="196"/>
      <c r="W144" s="196"/>
      <c r="X144" s="196"/>
    </row>
    <row r="145" spans="3:24" x14ac:dyDescent="0.2">
      <c r="C145" s="239" t="s">
        <v>31</v>
      </c>
      <c r="H145" s="252"/>
      <c r="I145" s="253"/>
      <c r="M145" s="231"/>
      <c r="N145" s="231"/>
      <c r="O145" s="191"/>
      <c r="P145" s="191"/>
      <c r="Q145" s="232"/>
      <c r="R145" s="233"/>
      <c r="S145" s="234"/>
      <c r="T145" s="268"/>
      <c r="U145" s="196"/>
      <c r="V145" s="196"/>
      <c r="W145" s="196"/>
      <c r="X145" s="196"/>
    </row>
    <row r="146" spans="3:24" x14ac:dyDescent="0.2">
      <c r="C146" s="239" t="s">
        <v>157</v>
      </c>
      <c r="H146" s="252"/>
      <c r="I146" s="197"/>
      <c r="M146" s="231"/>
      <c r="N146" s="231"/>
      <c r="O146" s="191"/>
      <c r="P146" s="191"/>
      <c r="Q146" s="232"/>
      <c r="R146" s="233"/>
      <c r="S146" s="234"/>
      <c r="T146" s="268"/>
      <c r="U146" s="196"/>
      <c r="V146" s="196"/>
      <c r="W146" s="196"/>
      <c r="X146" s="196"/>
    </row>
    <row r="147" spans="3:24" x14ac:dyDescent="0.2">
      <c r="C147" s="239" t="s">
        <v>158</v>
      </c>
      <c r="H147" s="252"/>
      <c r="I147" s="253"/>
      <c r="M147" s="231"/>
      <c r="N147" s="231"/>
      <c r="O147" s="191"/>
      <c r="P147" s="191"/>
      <c r="Q147" s="232"/>
      <c r="R147" s="233"/>
      <c r="S147" s="234"/>
      <c r="T147" s="268"/>
      <c r="U147" s="196"/>
      <c r="V147" s="196"/>
      <c r="W147" s="196"/>
      <c r="X147" s="196"/>
    </row>
    <row r="148" spans="3:24" x14ac:dyDescent="0.2">
      <c r="C148" s="239" t="s">
        <v>250</v>
      </c>
      <c r="H148" s="252"/>
      <c r="I148" s="253"/>
      <c r="M148" s="231"/>
      <c r="N148" s="231"/>
      <c r="O148" s="191"/>
      <c r="P148" s="191"/>
      <c r="Q148" s="232"/>
      <c r="R148" s="233"/>
      <c r="S148" s="234"/>
      <c r="T148" s="268"/>
      <c r="U148" s="196"/>
      <c r="V148" s="196"/>
      <c r="W148" s="196"/>
      <c r="X148" s="196"/>
    </row>
    <row r="149" spans="3:24" x14ac:dyDescent="0.2">
      <c r="C149" s="239" t="s">
        <v>32</v>
      </c>
      <c r="H149" s="252"/>
      <c r="I149" s="253"/>
      <c r="M149" s="231"/>
      <c r="N149" s="231"/>
      <c r="O149" s="191"/>
      <c r="P149" s="191"/>
      <c r="Q149" s="232"/>
      <c r="R149" s="233"/>
      <c r="S149" s="234"/>
      <c r="T149" s="268"/>
      <c r="U149" s="196"/>
      <c r="V149" s="196"/>
      <c r="W149" s="196"/>
      <c r="X149" s="196"/>
    </row>
    <row r="150" spans="3:24" x14ac:dyDescent="0.2">
      <c r="C150" s="239" t="s">
        <v>159</v>
      </c>
      <c r="H150" s="252"/>
      <c r="I150" s="197"/>
      <c r="M150" s="231"/>
      <c r="N150" s="231"/>
      <c r="O150" s="191"/>
      <c r="P150" s="191"/>
      <c r="Q150" s="232"/>
      <c r="R150" s="233"/>
      <c r="S150" s="234"/>
      <c r="T150" s="268"/>
      <c r="U150" s="196"/>
      <c r="V150" s="196"/>
      <c r="W150" s="196"/>
      <c r="X150" s="196"/>
    </row>
    <row r="151" spans="3:24" x14ac:dyDescent="0.2">
      <c r="C151" s="239" t="s">
        <v>33</v>
      </c>
      <c r="H151" s="252"/>
      <c r="I151" s="253"/>
      <c r="M151" s="231"/>
      <c r="N151" s="231"/>
      <c r="O151" s="191"/>
      <c r="P151" s="191"/>
      <c r="Q151" s="232"/>
      <c r="R151" s="233"/>
      <c r="S151" s="234"/>
      <c r="T151" s="268"/>
      <c r="U151" s="196"/>
      <c r="V151" s="196"/>
      <c r="W151" s="196"/>
      <c r="X151" s="196"/>
    </row>
    <row r="152" spans="3:24" x14ac:dyDescent="0.2">
      <c r="C152" s="239" t="s">
        <v>2</v>
      </c>
      <c r="H152" s="252"/>
      <c r="I152" s="197"/>
      <c r="M152" s="231"/>
      <c r="N152" s="231"/>
      <c r="O152" s="191"/>
      <c r="P152" s="191"/>
      <c r="Q152" s="232"/>
      <c r="R152" s="233"/>
      <c r="S152" s="234"/>
      <c r="T152" s="268"/>
      <c r="U152" s="196"/>
      <c r="V152" s="196"/>
      <c r="W152" s="196"/>
      <c r="X152" s="196"/>
    </row>
    <row r="153" spans="3:24" x14ac:dyDescent="0.2">
      <c r="C153" s="239" t="s">
        <v>160</v>
      </c>
      <c r="H153" s="252"/>
      <c r="I153" s="253"/>
      <c r="M153" s="231"/>
      <c r="N153" s="231"/>
      <c r="O153" s="191"/>
      <c r="P153" s="191"/>
      <c r="Q153" s="232"/>
      <c r="R153" s="233"/>
      <c r="S153" s="234"/>
      <c r="T153" s="268"/>
      <c r="U153" s="196"/>
      <c r="V153" s="196"/>
      <c r="W153" s="196"/>
      <c r="X153" s="196"/>
    </row>
    <row r="154" spans="3:24" x14ac:dyDescent="0.2">
      <c r="C154" s="239" t="s">
        <v>161</v>
      </c>
      <c r="H154" s="252"/>
      <c r="I154" s="253"/>
      <c r="M154" s="231"/>
      <c r="N154" s="231"/>
      <c r="O154" s="191"/>
      <c r="P154" s="191"/>
      <c r="Q154" s="232"/>
      <c r="R154" s="233"/>
      <c r="S154" s="234"/>
      <c r="T154" s="268"/>
      <c r="U154" s="196"/>
      <c r="V154" s="196"/>
      <c r="W154" s="196"/>
      <c r="X154" s="196"/>
    </row>
    <row r="155" spans="3:24" x14ac:dyDescent="0.2">
      <c r="C155" s="239" t="s">
        <v>162</v>
      </c>
      <c r="H155" s="252"/>
      <c r="I155" s="253"/>
      <c r="M155" s="231"/>
      <c r="N155" s="231"/>
      <c r="O155" s="191"/>
      <c r="P155" s="191"/>
      <c r="Q155" s="232"/>
      <c r="R155" s="233"/>
      <c r="S155" s="234"/>
      <c r="T155" s="268"/>
      <c r="U155" s="196"/>
      <c r="V155" s="196"/>
      <c r="W155" s="196"/>
      <c r="X155" s="196"/>
    </row>
    <row r="156" spans="3:24" x14ac:dyDescent="0.2">
      <c r="C156" s="239" t="s">
        <v>34</v>
      </c>
      <c r="H156" s="252"/>
      <c r="I156" s="253"/>
      <c r="M156" s="231"/>
      <c r="N156" s="231"/>
      <c r="O156" s="191"/>
      <c r="P156" s="191"/>
      <c r="Q156" s="232"/>
      <c r="R156" s="233"/>
      <c r="S156" s="234"/>
      <c r="T156" s="268"/>
      <c r="U156" s="196"/>
      <c r="V156" s="196"/>
      <c r="W156" s="196"/>
      <c r="X156" s="196"/>
    </row>
    <row r="157" spans="3:24" x14ac:dyDescent="0.2">
      <c r="C157" s="239" t="s">
        <v>35</v>
      </c>
      <c r="H157" s="252"/>
      <c r="I157" s="197"/>
      <c r="M157" s="231"/>
      <c r="N157" s="231"/>
      <c r="O157" s="191"/>
      <c r="P157" s="191"/>
      <c r="Q157" s="232"/>
      <c r="R157" s="233"/>
      <c r="S157" s="234"/>
      <c r="T157" s="268"/>
      <c r="U157" s="196"/>
      <c r="V157" s="196"/>
      <c r="W157" s="196"/>
      <c r="X157" s="196"/>
    </row>
    <row r="158" spans="3:24" x14ac:dyDescent="0.2">
      <c r="C158" s="239" t="s">
        <v>163</v>
      </c>
      <c r="H158" s="252"/>
      <c r="I158" s="190"/>
      <c r="M158" s="231"/>
      <c r="N158" s="231"/>
      <c r="O158" s="191"/>
      <c r="P158" s="191"/>
      <c r="Q158" s="232"/>
      <c r="R158" s="233"/>
      <c r="S158" s="234"/>
      <c r="T158" s="268"/>
      <c r="U158" s="196"/>
      <c r="V158" s="196"/>
      <c r="W158" s="196"/>
      <c r="X158" s="196"/>
    </row>
    <row r="159" spans="3:24" x14ac:dyDescent="0.2">
      <c r="C159" s="239" t="s">
        <v>144</v>
      </c>
      <c r="H159" s="252"/>
      <c r="I159" s="253"/>
      <c r="M159" s="231"/>
      <c r="N159" s="231"/>
      <c r="O159" s="191"/>
      <c r="P159" s="191"/>
      <c r="Q159" s="232"/>
      <c r="R159" s="233"/>
      <c r="S159" s="235"/>
      <c r="T159" s="268"/>
      <c r="U159" s="196"/>
      <c r="V159" s="196"/>
      <c r="W159" s="196"/>
      <c r="X159" s="196"/>
    </row>
    <row r="160" spans="3:24" x14ac:dyDescent="0.2">
      <c r="C160" s="239" t="s">
        <v>3</v>
      </c>
      <c r="H160" s="252"/>
      <c r="I160" s="253"/>
      <c r="M160" s="231"/>
      <c r="N160" s="231"/>
      <c r="O160" s="191"/>
      <c r="P160" s="191"/>
      <c r="Q160" s="232"/>
      <c r="R160" s="233"/>
      <c r="S160" s="234"/>
      <c r="T160" s="268"/>
      <c r="U160" s="196"/>
      <c r="V160" s="196"/>
      <c r="W160" s="196"/>
      <c r="X160" s="196"/>
    </row>
    <row r="161" spans="3:24" x14ac:dyDescent="0.2">
      <c r="C161" s="239" t="s">
        <v>10</v>
      </c>
      <c r="H161" s="252"/>
      <c r="I161" s="253"/>
      <c r="M161" s="231"/>
      <c r="N161" s="231"/>
      <c r="O161" s="191"/>
      <c r="P161" s="191"/>
      <c r="Q161" s="232"/>
      <c r="R161" s="233"/>
      <c r="S161" s="234"/>
      <c r="T161" s="268"/>
      <c r="U161" s="196"/>
      <c r="V161" s="196"/>
      <c r="W161" s="196"/>
      <c r="X161" s="196"/>
    </row>
    <row r="162" spans="3:24" x14ac:dyDescent="0.2">
      <c r="C162" s="239" t="s">
        <v>9</v>
      </c>
      <c r="H162" s="252"/>
      <c r="I162" s="253"/>
      <c r="M162" s="231"/>
      <c r="N162" s="231"/>
      <c r="O162" s="191"/>
      <c r="P162" s="191"/>
      <c r="Q162" s="232"/>
      <c r="R162" s="233"/>
      <c r="S162" s="235"/>
      <c r="T162" s="268"/>
      <c r="U162" s="196"/>
      <c r="V162" s="196"/>
      <c r="W162" s="196"/>
      <c r="X162" s="196"/>
    </row>
    <row r="163" spans="3:24" x14ac:dyDescent="0.2">
      <c r="C163" s="239" t="s">
        <v>240</v>
      </c>
      <c r="H163" s="252"/>
      <c r="I163" s="253"/>
      <c r="M163" s="231"/>
      <c r="N163" s="231"/>
      <c r="O163" s="191"/>
      <c r="P163" s="191"/>
      <c r="Q163" s="232"/>
      <c r="R163" s="233"/>
      <c r="S163" s="235"/>
      <c r="T163" s="268"/>
      <c r="U163" s="196"/>
      <c r="V163" s="196"/>
      <c r="W163" s="196"/>
      <c r="X163" s="196"/>
    </row>
    <row r="164" spans="3:24" x14ac:dyDescent="0.2">
      <c r="C164" s="239" t="s">
        <v>251</v>
      </c>
      <c r="H164" s="252"/>
      <c r="I164" s="253"/>
      <c r="M164" s="231"/>
      <c r="N164" s="231"/>
      <c r="O164" s="191"/>
      <c r="P164" s="191"/>
      <c r="Q164" s="232"/>
      <c r="R164" s="233"/>
      <c r="S164" s="235"/>
      <c r="T164" s="268"/>
      <c r="U164" s="196"/>
      <c r="V164" s="196"/>
      <c r="W164" s="196"/>
      <c r="X164" s="196"/>
    </row>
    <row r="165" spans="3:24" x14ac:dyDescent="0.2">
      <c r="C165" s="239" t="s">
        <v>252</v>
      </c>
      <c r="H165" s="252"/>
      <c r="I165" s="253"/>
      <c r="M165" s="231"/>
      <c r="N165" s="231"/>
      <c r="O165" s="191"/>
      <c r="P165" s="191"/>
      <c r="Q165" s="232"/>
      <c r="R165" s="233"/>
      <c r="S165" s="234"/>
      <c r="T165" s="268"/>
      <c r="U165" s="196"/>
      <c r="V165" s="196"/>
      <c r="W165" s="196"/>
      <c r="X165" s="196"/>
    </row>
    <row r="166" spans="3:24" x14ac:dyDescent="0.2">
      <c r="C166" s="239" t="s">
        <v>164</v>
      </c>
      <c r="H166" s="252"/>
      <c r="I166" s="253"/>
      <c r="M166" s="231"/>
      <c r="N166" s="231"/>
      <c r="O166" s="191"/>
      <c r="P166" s="191"/>
      <c r="Q166" s="232"/>
      <c r="R166" s="233"/>
      <c r="S166" s="234"/>
      <c r="T166" s="268"/>
      <c r="U166" s="196"/>
      <c r="V166" s="196"/>
      <c r="W166" s="196"/>
      <c r="X166" s="196"/>
    </row>
    <row r="167" spans="3:24" x14ac:dyDescent="0.2">
      <c r="C167" s="239" t="s">
        <v>165</v>
      </c>
      <c r="H167" s="252"/>
      <c r="I167" s="253"/>
      <c r="M167" s="231"/>
      <c r="N167" s="231"/>
      <c r="O167" s="191"/>
      <c r="P167" s="191"/>
      <c r="Q167" s="232"/>
      <c r="R167" s="233"/>
      <c r="S167" s="234"/>
      <c r="T167" s="268"/>
      <c r="U167" s="196"/>
      <c r="V167" s="196"/>
      <c r="W167" s="196"/>
      <c r="X167" s="196"/>
    </row>
    <row r="168" spans="3:24" x14ac:dyDescent="0.2">
      <c r="C168" s="239" t="s">
        <v>166</v>
      </c>
      <c r="H168" s="252"/>
      <c r="I168" s="253"/>
      <c r="M168" s="231"/>
      <c r="N168" s="231"/>
      <c r="O168" s="191"/>
      <c r="P168" s="191"/>
      <c r="Q168" s="232"/>
      <c r="R168" s="233"/>
      <c r="S168" s="234"/>
      <c r="T168" s="268"/>
      <c r="U168" s="196"/>
      <c r="V168" s="196"/>
      <c r="W168" s="196"/>
      <c r="X168" s="196"/>
    </row>
    <row r="169" spans="3:24" x14ac:dyDescent="0.2">
      <c r="C169" s="239" t="s">
        <v>167</v>
      </c>
      <c r="H169" s="252"/>
      <c r="I169" s="253"/>
      <c r="M169" s="231"/>
      <c r="N169" s="231"/>
      <c r="O169" s="191"/>
      <c r="P169" s="191"/>
      <c r="Q169" s="232"/>
      <c r="R169" s="233"/>
      <c r="S169" s="234"/>
      <c r="T169" s="268"/>
      <c r="U169" s="196"/>
      <c r="V169" s="196"/>
      <c r="W169" s="196"/>
      <c r="X169" s="196"/>
    </row>
    <row r="170" spans="3:24" x14ac:dyDescent="0.2">
      <c r="C170" s="239" t="s">
        <v>36</v>
      </c>
      <c r="H170" s="252"/>
      <c r="I170" s="253"/>
      <c r="M170" s="231"/>
      <c r="N170" s="231"/>
      <c r="O170" s="191"/>
      <c r="P170" s="191"/>
      <c r="Q170" s="232"/>
      <c r="R170" s="233"/>
      <c r="S170" s="234"/>
      <c r="T170" s="268"/>
      <c r="U170" s="196"/>
      <c r="V170" s="196"/>
      <c r="W170" s="196"/>
      <c r="X170" s="196"/>
    </row>
    <row r="171" spans="3:24" x14ac:dyDescent="0.2">
      <c r="C171" s="239" t="s">
        <v>37</v>
      </c>
      <c r="H171" s="252"/>
      <c r="I171" s="190"/>
      <c r="M171" s="231"/>
      <c r="N171" s="231"/>
      <c r="O171" s="191"/>
      <c r="P171" s="191"/>
      <c r="Q171" s="232"/>
      <c r="R171" s="233"/>
      <c r="S171" s="234"/>
      <c r="T171" s="268"/>
      <c r="U171" s="196"/>
      <c r="V171" s="196"/>
      <c r="W171" s="196"/>
      <c r="X171" s="196"/>
    </row>
    <row r="172" spans="3:24" x14ac:dyDescent="0.2">
      <c r="C172" s="239" t="s">
        <v>38</v>
      </c>
      <c r="H172" s="252"/>
      <c r="I172" s="197"/>
      <c r="M172" s="231"/>
      <c r="N172" s="231"/>
      <c r="O172" s="191"/>
      <c r="P172" s="191"/>
      <c r="Q172" s="232"/>
      <c r="R172" s="233"/>
      <c r="S172" s="234"/>
      <c r="T172" s="268"/>
      <c r="U172" s="196"/>
      <c r="V172" s="196"/>
      <c r="W172" s="196"/>
      <c r="X172" s="196"/>
    </row>
    <row r="173" spans="3:24" x14ac:dyDescent="0.2">
      <c r="C173" s="239" t="s">
        <v>39</v>
      </c>
      <c r="H173" s="252"/>
      <c r="I173" s="197"/>
      <c r="M173" s="231"/>
      <c r="N173" s="231"/>
      <c r="O173" s="191"/>
      <c r="P173" s="191"/>
      <c r="Q173" s="232"/>
      <c r="R173" s="233"/>
      <c r="S173" s="234"/>
      <c r="T173" s="268"/>
      <c r="U173" s="196"/>
      <c r="V173" s="196"/>
      <c r="W173" s="196"/>
      <c r="X173" s="196"/>
    </row>
    <row r="174" spans="3:24" x14ac:dyDescent="0.2">
      <c r="C174" s="239" t="s">
        <v>200</v>
      </c>
      <c r="H174" s="252"/>
      <c r="I174" s="197"/>
      <c r="M174" s="231"/>
      <c r="N174" s="231"/>
      <c r="O174" s="191"/>
      <c r="P174" s="191"/>
      <c r="Q174" s="232"/>
      <c r="R174" s="233"/>
      <c r="S174" s="234"/>
      <c r="T174" s="268"/>
      <c r="U174" s="196"/>
      <c r="V174" s="196"/>
      <c r="W174" s="196"/>
      <c r="X174" s="196"/>
    </row>
    <row r="175" spans="3:24" x14ac:dyDescent="0.2">
      <c r="C175" s="239" t="s">
        <v>268</v>
      </c>
      <c r="H175" s="252"/>
      <c r="I175" s="197"/>
      <c r="M175" s="231"/>
      <c r="N175" s="231"/>
      <c r="O175" s="191"/>
      <c r="P175" s="191"/>
      <c r="Q175" s="232"/>
      <c r="R175" s="233"/>
      <c r="S175" s="234"/>
      <c r="T175" s="268"/>
      <c r="U175" s="196"/>
      <c r="V175" s="196"/>
      <c r="W175" s="196"/>
      <c r="X175" s="196"/>
    </row>
    <row r="176" spans="3:24" ht="13.5" customHeight="1" x14ac:dyDescent="0.2">
      <c r="C176" s="239" t="s">
        <v>201</v>
      </c>
      <c r="H176" s="252"/>
      <c r="I176" s="190"/>
      <c r="M176" s="231"/>
      <c r="N176" s="231"/>
      <c r="O176" s="191"/>
      <c r="P176" s="191"/>
      <c r="Q176" s="232"/>
      <c r="R176" s="233"/>
      <c r="S176" s="234"/>
      <c r="T176" s="268"/>
      <c r="U176" s="196"/>
      <c r="V176" s="196"/>
      <c r="W176" s="196"/>
      <c r="X176" s="196"/>
    </row>
    <row r="177" spans="3:24" x14ac:dyDescent="0.2">
      <c r="C177" s="239" t="s">
        <v>202</v>
      </c>
      <c r="H177" s="252"/>
      <c r="I177" s="190"/>
      <c r="M177" s="231"/>
      <c r="N177" s="231"/>
      <c r="O177" s="191"/>
      <c r="P177" s="191"/>
      <c r="Q177" s="232"/>
      <c r="R177" s="233"/>
      <c r="S177" s="234"/>
      <c r="T177" s="268"/>
      <c r="U177" s="196"/>
      <c r="V177" s="196"/>
      <c r="W177" s="196"/>
      <c r="X177" s="196"/>
    </row>
    <row r="178" spans="3:24" x14ac:dyDescent="0.2">
      <c r="C178" s="239" t="s">
        <v>168</v>
      </c>
      <c r="H178" s="252"/>
      <c r="I178" s="190"/>
      <c r="M178" s="231"/>
      <c r="N178" s="231"/>
      <c r="O178" s="191"/>
      <c r="P178" s="191"/>
      <c r="Q178" s="232"/>
      <c r="R178" s="233"/>
      <c r="S178" s="234"/>
      <c r="T178" s="268"/>
      <c r="U178" s="196"/>
      <c r="V178" s="196"/>
      <c r="W178" s="196"/>
      <c r="X178" s="196"/>
    </row>
    <row r="179" spans="3:24" x14ac:dyDescent="0.2">
      <c r="C179" s="239" t="s">
        <v>169</v>
      </c>
      <c r="H179" s="252"/>
      <c r="I179" s="253"/>
      <c r="M179" s="231"/>
      <c r="N179" s="231"/>
      <c r="O179" s="191"/>
      <c r="P179" s="191"/>
      <c r="Q179" s="232"/>
      <c r="R179" s="233"/>
      <c r="S179" s="234"/>
      <c r="T179" s="268"/>
      <c r="U179" s="196"/>
      <c r="V179" s="196"/>
      <c r="W179" s="196"/>
      <c r="X179" s="196"/>
    </row>
    <row r="180" spans="3:24" x14ac:dyDescent="0.2">
      <c r="C180" s="239" t="s">
        <v>170</v>
      </c>
      <c r="H180" s="252"/>
      <c r="I180" s="253"/>
      <c r="M180" s="231"/>
      <c r="N180" s="231"/>
      <c r="O180" s="191"/>
      <c r="P180" s="191"/>
      <c r="Q180" s="232"/>
      <c r="R180" s="233"/>
      <c r="S180" s="234"/>
      <c r="T180" s="268"/>
      <c r="U180" s="196"/>
      <c r="V180" s="196"/>
      <c r="W180" s="196"/>
      <c r="X180" s="196"/>
    </row>
    <row r="181" spans="3:24" x14ac:dyDescent="0.2">
      <c r="C181" s="239" t="s">
        <v>171</v>
      </c>
      <c r="H181" s="252"/>
      <c r="I181" s="253"/>
      <c r="M181" s="231"/>
      <c r="N181" s="231"/>
      <c r="O181" s="191"/>
      <c r="P181" s="191"/>
      <c r="Q181" s="232"/>
      <c r="R181" s="233"/>
      <c r="S181" s="234"/>
      <c r="T181" s="268"/>
      <c r="U181" s="196"/>
      <c r="V181" s="196"/>
      <c r="W181" s="196"/>
      <c r="X181" s="196"/>
    </row>
    <row r="182" spans="3:24" x14ac:dyDescent="0.2">
      <c r="H182" s="252"/>
      <c r="I182" s="253"/>
      <c r="M182" s="231"/>
      <c r="N182" s="231"/>
      <c r="O182" s="191"/>
      <c r="P182" s="191"/>
      <c r="Q182" s="232"/>
      <c r="R182" s="233"/>
      <c r="S182" s="234"/>
      <c r="T182" s="268"/>
      <c r="U182" s="196"/>
      <c r="V182" s="196"/>
      <c r="W182" s="196"/>
      <c r="X182" s="196"/>
    </row>
    <row r="183" spans="3:24" x14ac:dyDescent="0.2">
      <c r="I183" s="238"/>
      <c r="J183" s="237"/>
      <c r="K183" s="237"/>
      <c r="L183" s="237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4"/>
    </row>
    <row r="184" spans="3:24" x14ac:dyDescent="0.2">
      <c r="I184" s="253"/>
      <c r="J184" s="260"/>
      <c r="K184" s="260"/>
      <c r="L184" s="260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34"/>
    </row>
    <row r="185" spans="3:24" x14ac:dyDescent="0.2">
      <c r="I185" s="253"/>
      <c r="J185" s="260"/>
      <c r="K185" s="260"/>
      <c r="L185" s="260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34"/>
    </row>
    <row r="186" spans="3:24" x14ac:dyDescent="0.2">
      <c r="I186" s="253"/>
      <c r="J186" s="260"/>
      <c r="K186" s="260"/>
      <c r="L186" s="260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34"/>
    </row>
    <row r="187" spans="3:24" x14ac:dyDescent="0.2">
      <c r="I187" s="253"/>
      <c r="J187" s="260"/>
      <c r="K187" s="260"/>
      <c r="L187" s="260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34"/>
    </row>
    <row r="188" spans="3:24" x14ac:dyDescent="0.2">
      <c r="I188" s="333"/>
      <c r="J188" s="334"/>
      <c r="K188" s="334"/>
      <c r="L188" s="334"/>
      <c r="M188" s="333"/>
      <c r="N188" s="333"/>
      <c r="O188" s="333"/>
      <c r="P188" s="333"/>
      <c r="Q188" s="333"/>
      <c r="R188" s="333"/>
      <c r="S188" s="333"/>
      <c r="T188" s="333"/>
      <c r="U188" s="333"/>
      <c r="V188" s="333"/>
      <c r="W188" s="234"/>
    </row>
    <row r="189" spans="3:24" x14ac:dyDescent="0.2">
      <c r="I189" s="335"/>
      <c r="J189" s="336"/>
      <c r="K189" s="336"/>
      <c r="L189" s="336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234"/>
    </row>
    <row r="190" spans="3:24" x14ac:dyDescent="0.2">
      <c r="I190" s="253"/>
      <c r="J190" s="260"/>
      <c r="K190" s="260"/>
      <c r="L190" s="260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34"/>
    </row>
    <row r="191" spans="3:24" x14ac:dyDescent="0.2">
      <c r="I191" s="253"/>
      <c r="J191" s="260"/>
      <c r="K191" s="260"/>
      <c r="L191" s="260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34"/>
    </row>
    <row r="192" spans="3:24" x14ac:dyDescent="0.2">
      <c r="I192" s="253"/>
      <c r="J192" s="260"/>
      <c r="K192" s="260"/>
      <c r="L192" s="260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34"/>
    </row>
    <row r="193" spans="9:23" x14ac:dyDescent="0.2">
      <c r="I193" s="337"/>
      <c r="J193" s="336"/>
      <c r="K193" s="336"/>
      <c r="L193" s="336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234"/>
    </row>
    <row r="194" spans="9:23" x14ac:dyDescent="0.2">
      <c r="I194" s="337"/>
      <c r="J194" s="336"/>
      <c r="K194" s="336"/>
      <c r="L194" s="336"/>
      <c r="M194" s="337"/>
      <c r="N194" s="337"/>
      <c r="O194" s="337"/>
      <c r="P194" s="337"/>
      <c r="Q194" s="337"/>
      <c r="R194" s="337"/>
      <c r="S194" s="337"/>
      <c r="T194" s="337"/>
      <c r="U194" s="337"/>
      <c r="V194" s="337"/>
      <c r="W194" s="234"/>
    </row>
    <row r="195" spans="9:23" x14ac:dyDescent="0.2">
      <c r="I195" s="337"/>
      <c r="J195" s="336"/>
      <c r="K195" s="336"/>
      <c r="L195" s="336"/>
      <c r="M195" s="337"/>
      <c r="N195" s="337"/>
      <c r="O195" s="337"/>
      <c r="P195" s="337"/>
      <c r="Q195" s="337"/>
      <c r="R195" s="337"/>
      <c r="S195" s="337"/>
      <c r="T195" s="337"/>
      <c r="U195" s="337"/>
      <c r="V195" s="337"/>
      <c r="W195" s="234"/>
    </row>
    <row r="196" spans="9:23" x14ac:dyDescent="0.2">
      <c r="I196" s="337"/>
      <c r="J196" s="336"/>
      <c r="K196" s="336"/>
      <c r="L196" s="336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234"/>
    </row>
    <row r="197" spans="9:23" x14ac:dyDescent="0.2">
      <c r="I197" s="338"/>
      <c r="J197" s="237"/>
      <c r="K197" s="237"/>
      <c r="L197" s="237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</row>
    <row r="198" spans="9:23" x14ac:dyDescent="0.2">
      <c r="I198" s="338"/>
      <c r="J198" s="237"/>
      <c r="K198" s="237"/>
      <c r="L198" s="237"/>
      <c r="M198" s="338"/>
      <c r="N198" s="338"/>
      <c r="O198" s="338"/>
      <c r="P198" s="338"/>
      <c r="Q198" s="338"/>
      <c r="R198" s="338"/>
      <c r="S198" s="338"/>
      <c r="T198" s="338"/>
      <c r="U198" s="338"/>
      <c r="V198" s="338"/>
    </row>
    <row r="199" spans="9:23" x14ac:dyDescent="0.2">
      <c r="I199" s="335"/>
      <c r="J199" s="336"/>
      <c r="K199" s="336"/>
      <c r="L199" s="336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</row>
    <row r="200" spans="9:23" x14ac:dyDescent="0.2">
      <c r="I200" s="339"/>
      <c r="J200" s="260"/>
      <c r="K200" s="260"/>
      <c r="L200" s="260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</row>
    <row r="201" spans="9:23" x14ac:dyDescent="0.2">
      <c r="I201" s="340"/>
      <c r="J201" s="341"/>
      <c r="K201" s="341"/>
      <c r="L201" s="341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</row>
    <row r="202" spans="9:23" x14ac:dyDescent="0.2">
      <c r="I202" s="340"/>
      <c r="J202" s="341"/>
      <c r="K202" s="341"/>
      <c r="L202" s="341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</row>
    <row r="203" spans="9:23" x14ac:dyDescent="0.2">
      <c r="I203" s="340"/>
      <c r="J203" s="341"/>
      <c r="K203" s="341"/>
      <c r="L203" s="341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</row>
    <row r="204" spans="9:23" x14ac:dyDescent="0.2">
      <c r="I204" s="340"/>
      <c r="J204" s="341"/>
      <c r="K204" s="341"/>
      <c r="L204" s="341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</row>
    <row r="205" spans="9:23" x14ac:dyDescent="0.2">
      <c r="I205" s="340"/>
      <c r="J205" s="341"/>
      <c r="K205" s="341"/>
      <c r="L205" s="341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</row>
    <row r="206" spans="9:23" x14ac:dyDescent="0.2">
      <c r="I206" s="340"/>
      <c r="J206" s="341"/>
      <c r="K206" s="341"/>
      <c r="L206" s="341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</row>
    <row r="207" spans="9:23" x14ac:dyDescent="0.2">
      <c r="I207" s="340"/>
      <c r="J207" s="341"/>
      <c r="K207" s="341"/>
      <c r="L207" s="341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</row>
    <row r="208" spans="9:23" x14ac:dyDescent="0.2">
      <c r="I208" s="340"/>
      <c r="J208" s="341"/>
      <c r="K208" s="341"/>
      <c r="L208" s="341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</row>
    <row r="209" spans="9:22" x14ac:dyDescent="0.2">
      <c r="I209" s="340"/>
      <c r="J209" s="341"/>
      <c r="K209" s="341"/>
      <c r="L209" s="341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</row>
    <row r="210" spans="9:22" x14ac:dyDescent="0.2">
      <c r="I210" s="340"/>
      <c r="J210" s="341"/>
      <c r="K210" s="341"/>
      <c r="L210" s="341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</row>
    <row r="211" spans="9:22" x14ac:dyDescent="0.2">
      <c r="I211" s="340"/>
      <c r="J211" s="341"/>
      <c r="K211" s="341"/>
      <c r="L211" s="341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</row>
    <row r="212" spans="9:22" x14ac:dyDescent="0.2">
      <c r="I212" s="340"/>
      <c r="J212" s="341"/>
      <c r="K212" s="341"/>
      <c r="L212" s="341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</row>
    <row r="213" spans="9:22" x14ac:dyDescent="0.2">
      <c r="I213" s="340"/>
      <c r="J213" s="341"/>
      <c r="K213" s="341"/>
      <c r="L213" s="341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</row>
    <row r="214" spans="9:22" x14ac:dyDescent="0.2">
      <c r="I214" s="340"/>
      <c r="J214" s="341"/>
      <c r="K214" s="341"/>
      <c r="L214" s="341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</row>
    <row r="215" spans="9:22" x14ac:dyDescent="0.2">
      <c r="I215" s="340"/>
      <c r="J215" s="341"/>
      <c r="K215" s="341"/>
      <c r="L215" s="341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</row>
    <row r="216" spans="9:22" x14ac:dyDescent="0.2">
      <c r="I216" s="340"/>
      <c r="J216" s="341"/>
      <c r="K216" s="341"/>
      <c r="L216" s="341"/>
      <c r="M216" s="340"/>
      <c r="N216" s="340"/>
      <c r="O216" s="340"/>
      <c r="P216" s="340"/>
      <c r="Q216" s="340"/>
      <c r="R216" s="340"/>
      <c r="S216" s="340"/>
      <c r="T216" s="340"/>
      <c r="U216" s="340"/>
      <c r="V216" s="340"/>
    </row>
    <row r="217" spans="9:22" x14ac:dyDescent="0.2">
      <c r="I217" s="340"/>
      <c r="J217" s="341"/>
      <c r="K217" s="341"/>
      <c r="L217" s="341"/>
      <c r="M217" s="340"/>
      <c r="N217" s="340"/>
      <c r="O217" s="340"/>
      <c r="P217" s="340"/>
      <c r="Q217" s="340"/>
      <c r="R217" s="340"/>
      <c r="S217" s="340"/>
      <c r="T217" s="340"/>
      <c r="U217" s="340"/>
      <c r="V217" s="340"/>
    </row>
    <row r="218" spans="9:22" x14ac:dyDescent="0.2">
      <c r="I218" s="340"/>
      <c r="J218" s="341"/>
      <c r="K218" s="341"/>
      <c r="L218" s="341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</row>
    <row r="219" spans="9:22" x14ac:dyDescent="0.2">
      <c r="I219" s="340"/>
      <c r="J219" s="341"/>
      <c r="K219" s="341"/>
      <c r="L219" s="341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</row>
    <row r="220" spans="9:22" x14ac:dyDescent="0.2">
      <c r="I220" s="340"/>
      <c r="J220" s="341"/>
      <c r="K220" s="341"/>
      <c r="L220" s="341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</row>
    <row r="221" spans="9:22" x14ac:dyDescent="0.2">
      <c r="I221" s="340"/>
      <c r="J221" s="341"/>
      <c r="K221" s="341"/>
      <c r="L221" s="341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</row>
    <row r="222" spans="9:22" x14ac:dyDescent="0.2">
      <c r="I222" s="340"/>
      <c r="J222" s="341"/>
      <c r="K222" s="341"/>
      <c r="L222" s="341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</row>
    <row r="223" spans="9:22" x14ac:dyDescent="0.2">
      <c r="I223" s="340"/>
      <c r="J223" s="341"/>
      <c r="K223" s="341"/>
      <c r="L223" s="341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</row>
    <row r="224" spans="9:22" x14ac:dyDescent="0.2">
      <c r="I224" s="340"/>
      <c r="J224" s="341"/>
      <c r="K224" s="341"/>
      <c r="L224" s="341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</row>
    <row r="225" spans="9:22" x14ac:dyDescent="0.2">
      <c r="I225" s="340"/>
      <c r="J225" s="341"/>
      <c r="K225" s="341"/>
      <c r="L225" s="341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</row>
    <row r="226" spans="9:22" x14ac:dyDescent="0.2">
      <c r="I226" s="340"/>
      <c r="J226" s="341"/>
      <c r="K226" s="341"/>
      <c r="L226" s="341"/>
      <c r="M226" s="340"/>
      <c r="N226" s="340"/>
      <c r="O226" s="340"/>
      <c r="P226" s="340"/>
      <c r="Q226" s="340"/>
      <c r="R226" s="340"/>
      <c r="S226" s="340"/>
      <c r="T226" s="340"/>
      <c r="U226" s="340"/>
      <c r="V226" s="340"/>
    </row>
    <row r="227" spans="9:22" x14ac:dyDescent="0.2">
      <c r="I227" s="340"/>
      <c r="J227" s="341"/>
      <c r="K227" s="341"/>
      <c r="L227" s="341"/>
      <c r="M227" s="340"/>
      <c r="N227" s="340"/>
      <c r="O227" s="340"/>
      <c r="P227" s="340"/>
      <c r="Q227" s="340"/>
      <c r="R227" s="340"/>
      <c r="S227" s="340"/>
      <c r="T227" s="340"/>
      <c r="U227" s="340"/>
      <c r="V227" s="340"/>
    </row>
    <row r="228" spans="9:22" x14ac:dyDescent="0.2">
      <c r="I228" s="340"/>
      <c r="J228" s="341"/>
      <c r="K228" s="341"/>
      <c r="L228" s="341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</row>
    <row r="229" spans="9:22" x14ac:dyDescent="0.2">
      <c r="I229" s="340"/>
      <c r="J229" s="341"/>
      <c r="K229" s="341"/>
      <c r="L229" s="341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</row>
    <row r="230" spans="9:22" x14ac:dyDescent="0.2">
      <c r="I230" s="340"/>
      <c r="J230" s="341"/>
      <c r="K230" s="341"/>
      <c r="L230" s="341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</row>
    <row r="231" spans="9:22" x14ac:dyDescent="0.2">
      <c r="I231" s="340"/>
      <c r="J231" s="341"/>
      <c r="K231" s="341"/>
      <c r="L231" s="341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</row>
    <row r="232" spans="9:22" x14ac:dyDescent="0.2">
      <c r="I232" s="340"/>
      <c r="J232" s="341"/>
      <c r="K232" s="341"/>
      <c r="L232" s="341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</row>
    <row r="233" spans="9:22" x14ac:dyDescent="0.2">
      <c r="I233" s="340"/>
      <c r="J233" s="341"/>
      <c r="K233" s="341"/>
      <c r="L233" s="341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</row>
    <row r="234" spans="9:22" x14ac:dyDescent="0.2">
      <c r="I234" s="340"/>
      <c r="J234" s="341"/>
      <c r="K234" s="341"/>
      <c r="L234" s="341"/>
      <c r="M234" s="340"/>
      <c r="N234" s="340"/>
      <c r="O234" s="340"/>
      <c r="P234" s="340"/>
      <c r="Q234" s="340"/>
      <c r="R234" s="340"/>
      <c r="S234" s="340"/>
      <c r="T234" s="340"/>
      <c r="U234" s="340"/>
      <c r="V234" s="340"/>
    </row>
    <row r="235" spans="9:22" x14ac:dyDescent="0.2">
      <c r="I235" s="340"/>
      <c r="J235" s="341"/>
      <c r="K235" s="341"/>
      <c r="L235" s="341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</row>
    <row r="236" spans="9:22" x14ac:dyDescent="0.2">
      <c r="I236" s="340"/>
      <c r="J236" s="341"/>
      <c r="K236" s="341"/>
      <c r="L236" s="341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</row>
    <row r="237" spans="9:22" x14ac:dyDescent="0.2">
      <c r="I237" s="340"/>
      <c r="J237" s="341"/>
      <c r="K237" s="341"/>
      <c r="L237" s="341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</row>
    <row r="238" spans="9:22" x14ac:dyDescent="0.2">
      <c r="I238" s="340"/>
      <c r="J238" s="341"/>
      <c r="K238" s="341"/>
      <c r="L238" s="341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</row>
    <row r="239" spans="9:22" x14ac:dyDescent="0.2">
      <c r="I239" s="340"/>
      <c r="J239" s="341"/>
      <c r="K239" s="341"/>
      <c r="L239" s="341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</row>
    <row r="240" spans="9:22" x14ac:dyDescent="0.2">
      <c r="I240" s="340"/>
      <c r="J240" s="341"/>
      <c r="K240" s="341"/>
      <c r="L240" s="341"/>
      <c r="M240" s="340"/>
      <c r="N240" s="340"/>
      <c r="O240" s="340"/>
      <c r="P240" s="340"/>
      <c r="Q240" s="340"/>
      <c r="R240" s="340"/>
      <c r="S240" s="340"/>
      <c r="T240" s="340"/>
      <c r="U240" s="340"/>
      <c r="V240" s="340"/>
    </row>
    <row r="241" spans="9:22" x14ac:dyDescent="0.2">
      <c r="I241" s="340"/>
      <c r="J241" s="341"/>
      <c r="K241" s="341"/>
      <c r="L241" s="341"/>
      <c r="M241" s="340"/>
      <c r="N241" s="340"/>
      <c r="O241" s="340"/>
      <c r="P241" s="340"/>
      <c r="Q241" s="340"/>
      <c r="R241" s="340"/>
      <c r="S241" s="340"/>
      <c r="T241" s="340"/>
      <c r="U241" s="340"/>
      <c r="V241" s="340"/>
    </row>
    <row r="242" spans="9:22" x14ac:dyDescent="0.2">
      <c r="I242" s="340"/>
      <c r="J242" s="341"/>
      <c r="K242" s="341"/>
      <c r="L242" s="341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</row>
    <row r="243" spans="9:22" x14ac:dyDescent="0.2">
      <c r="I243" s="340"/>
      <c r="J243" s="341"/>
      <c r="K243" s="341"/>
      <c r="L243" s="341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</row>
    <row r="244" spans="9:22" x14ac:dyDescent="0.2">
      <c r="I244" s="340"/>
      <c r="J244" s="341"/>
      <c r="K244" s="341"/>
      <c r="L244" s="341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</row>
    <row r="245" spans="9:22" x14ac:dyDescent="0.2">
      <c r="I245" s="340"/>
      <c r="J245" s="341"/>
      <c r="K245" s="341"/>
      <c r="L245" s="341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</row>
    <row r="246" spans="9:22" x14ac:dyDescent="0.2">
      <c r="I246" s="340"/>
      <c r="J246" s="341"/>
      <c r="K246" s="341"/>
      <c r="L246" s="341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</row>
    <row r="247" spans="9:22" x14ac:dyDescent="0.2">
      <c r="I247" s="340"/>
      <c r="J247" s="341"/>
      <c r="K247" s="341"/>
      <c r="L247" s="341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</row>
    <row r="248" spans="9:22" x14ac:dyDescent="0.2">
      <c r="I248" s="340"/>
      <c r="J248" s="341"/>
      <c r="K248" s="341"/>
      <c r="L248" s="341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</row>
    <row r="249" spans="9:22" x14ac:dyDescent="0.2">
      <c r="I249" s="340"/>
      <c r="J249" s="341"/>
      <c r="K249" s="341"/>
      <c r="L249" s="341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</row>
    <row r="250" spans="9:22" x14ac:dyDescent="0.2">
      <c r="I250" s="340"/>
      <c r="J250" s="341"/>
      <c r="K250" s="341"/>
      <c r="L250" s="341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</row>
    <row r="251" spans="9:22" x14ac:dyDescent="0.2">
      <c r="I251" s="340"/>
      <c r="J251" s="341"/>
      <c r="K251" s="341"/>
      <c r="L251" s="341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</row>
    <row r="252" spans="9:22" x14ac:dyDescent="0.2">
      <c r="I252" s="340"/>
      <c r="J252" s="341"/>
      <c r="K252" s="341"/>
      <c r="L252" s="341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</row>
    <row r="253" spans="9:22" x14ac:dyDescent="0.2">
      <c r="I253" s="340"/>
      <c r="J253" s="341"/>
      <c r="K253" s="341"/>
      <c r="L253" s="341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</row>
    <row r="254" spans="9:22" x14ac:dyDescent="0.2">
      <c r="I254" s="340"/>
      <c r="J254" s="341"/>
      <c r="K254" s="341"/>
      <c r="L254" s="341"/>
      <c r="M254" s="340"/>
      <c r="N254" s="340"/>
      <c r="O254" s="340"/>
      <c r="P254" s="340"/>
      <c r="Q254" s="340"/>
      <c r="R254" s="340"/>
      <c r="S254" s="340"/>
      <c r="T254" s="340"/>
      <c r="U254" s="340"/>
      <c r="V254" s="340"/>
    </row>
    <row r="255" spans="9:22" x14ac:dyDescent="0.2">
      <c r="I255" s="340"/>
      <c r="J255" s="341"/>
      <c r="K255" s="341"/>
      <c r="L255" s="341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</row>
    <row r="256" spans="9:22" x14ac:dyDescent="0.2">
      <c r="I256" s="340"/>
      <c r="J256" s="341"/>
      <c r="K256" s="341"/>
      <c r="L256" s="341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</row>
    <row r="257" spans="9:22" x14ac:dyDescent="0.2">
      <c r="I257" s="340"/>
      <c r="J257" s="341"/>
      <c r="K257" s="341"/>
      <c r="L257" s="341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</row>
    <row r="258" spans="9:22" x14ac:dyDescent="0.2">
      <c r="I258" s="340"/>
      <c r="J258" s="341"/>
      <c r="K258" s="341"/>
      <c r="L258" s="341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</row>
    <row r="259" spans="9:22" x14ac:dyDescent="0.2">
      <c r="I259" s="340"/>
      <c r="J259" s="341"/>
      <c r="K259" s="341"/>
      <c r="L259" s="341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</row>
    <row r="260" spans="9:22" x14ac:dyDescent="0.2">
      <c r="I260" s="340"/>
      <c r="J260" s="341"/>
      <c r="K260" s="341"/>
      <c r="L260" s="341"/>
      <c r="M260" s="340"/>
      <c r="N260" s="340"/>
      <c r="O260" s="340"/>
      <c r="P260" s="340"/>
      <c r="Q260" s="340"/>
      <c r="R260" s="340"/>
      <c r="S260" s="340"/>
      <c r="T260" s="340"/>
      <c r="U260" s="340"/>
      <c r="V260" s="340"/>
    </row>
    <row r="261" spans="9:22" x14ac:dyDescent="0.2">
      <c r="I261" s="340"/>
      <c r="J261" s="341"/>
      <c r="K261" s="341"/>
      <c r="L261" s="341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</row>
    <row r="262" spans="9:22" x14ac:dyDescent="0.2">
      <c r="I262" s="340"/>
      <c r="J262" s="341"/>
      <c r="K262" s="341"/>
      <c r="L262" s="341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</row>
    <row r="263" spans="9:22" x14ac:dyDescent="0.2">
      <c r="I263" s="340"/>
      <c r="J263" s="341"/>
      <c r="K263" s="341"/>
      <c r="L263" s="341"/>
      <c r="M263" s="340"/>
      <c r="N263" s="340"/>
      <c r="O263" s="340"/>
      <c r="P263" s="340"/>
      <c r="Q263" s="340"/>
      <c r="R263" s="340"/>
      <c r="S263" s="340"/>
      <c r="T263" s="340"/>
      <c r="U263" s="340"/>
      <c r="V263" s="340"/>
    </row>
    <row r="264" spans="9:22" x14ac:dyDescent="0.2">
      <c r="I264" s="340"/>
      <c r="J264" s="341"/>
      <c r="K264" s="341"/>
      <c r="L264" s="341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</row>
    <row r="265" spans="9:22" x14ac:dyDescent="0.2">
      <c r="I265" s="340"/>
      <c r="J265" s="341"/>
      <c r="K265" s="341"/>
      <c r="L265" s="341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</row>
    <row r="266" spans="9:22" x14ac:dyDescent="0.2">
      <c r="I266" s="340"/>
      <c r="J266" s="341"/>
      <c r="K266" s="341"/>
      <c r="L266" s="341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</row>
    <row r="267" spans="9:22" x14ac:dyDescent="0.2">
      <c r="I267" s="340"/>
      <c r="J267" s="341"/>
      <c r="K267" s="341"/>
      <c r="L267" s="341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</row>
    <row r="268" spans="9:22" x14ac:dyDescent="0.2">
      <c r="I268" s="340"/>
      <c r="J268" s="341"/>
      <c r="K268" s="341"/>
      <c r="L268" s="341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</row>
    <row r="269" spans="9:22" x14ac:dyDescent="0.2">
      <c r="I269" s="340"/>
      <c r="J269" s="341"/>
      <c r="K269" s="341"/>
      <c r="L269" s="341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</row>
    <row r="270" spans="9:22" x14ac:dyDescent="0.2">
      <c r="I270" s="340"/>
      <c r="J270" s="341"/>
      <c r="K270" s="341"/>
      <c r="L270" s="341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</row>
    <row r="271" spans="9:22" x14ac:dyDescent="0.2">
      <c r="I271" s="340"/>
      <c r="J271" s="341"/>
      <c r="K271" s="341"/>
      <c r="L271" s="341"/>
      <c r="M271" s="340"/>
      <c r="N271" s="340"/>
      <c r="O271" s="340"/>
      <c r="P271" s="340"/>
      <c r="Q271" s="340"/>
      <c r="R271" s="340"/>
      <c r="S271" s="340"/>
      <c r="T271" s="340"/>
      <c r="U271" s="340"/>
      <c r="V271" s="340"/>
    </row>
    <row r="272" spans="9:22" x14ac:dyDescent="0.2">
      <c r="I272" s="340"/>
      <c r="J272" s="341"/>
      <c r="K272" s="341"/>
      <c r="L272" s="341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</row>
    <row r="273" spans="9:22" x14ac:dyDescent="0.2">
      <c r="I273" s="340"/>
      <c r="J273" s="341"/>
      <c r="K273" s="341"/>
      <c r="L273" s="341"/>
      <c r="M273" s="340"/>
      <c r="N273" s="340"/>
      <c r="O273" s="340"/>
      <c r="P273" s="340"/>
      <c r="Q273" s="340"/>
      <c r="R273" s="340"/>
      <c r="S273" s="340"/>
      <c r="T273" s="340"/>
      <c r="U273" s="340"/>
      <c r="V273" s="340"/>
    </row>
    <row r="274" spans="9:22" x14ac:dyDescent="0.2">
      <c r="I274" s="340"/>
      <c r="J274" s="341"/>
      <c r="K274" s="341"/>
      <c r="L274" s="341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</row>
    <row r="275" spans="9:22" x14ac:dyDescent="0.2">
      <c r="I275" s="340"/>
      <c r="J275" s="341"/>
      <c r="K275" s="341"/>
      <c r="L275" s="341"/>
      <c r="M275" s="340"/>
      <c r="N275" s="340"/>
      <c r="O275" s="340"/>
      <c r="P275" s="340"/>
      <c r="Q275" s="340"/>
      <c r="R275" s="340"/>
      <c r="S275" s="340"/>
      <c r="T275" s="340"/>
      <c r="U275" s="340"/>
      <c r="V275" s="340"/>
    </row>
    <row r="276" spans="9:22" x14ac:dyDescent="0.2">
      <c r="I276" s="340"/>
      <c r="J276" s="341"/>
      <c r="K276" s="341"/>
      <c r="L276" s="341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</row>
  </sheetData>
  <sheetProtection algorithmName="SHA-512" hashValue="cF5wrDt46/dH60Tiw9NPN9BNgdR3XI0MWFwqZ5CDka+p8/4HQW1NlDRkAmHmze4ZYWmmbGUdL4z5ElcxohPejw==" saltValue="0BqsHOitdXRsK7bUZDXA8w==" spinCount="100000" sheet="1" objects="1" scenarios="1"/>
  <phoneticPr fontId="9" type="noConversion"/>
  <dataValidations count="4">
    <dataValidation type="list" allowBlank="1" showInputMessage="1" showErrorMessage="1" sqref="C14">
      <formula1>$C$28:$C$181</formula1>
    </dataValidation>
    <dataValidation type="list" allowBlank="1" showInputMessage="1" showErrorMessage="1" sqref="D5">
      <formula1>$G$29:$G$30</formula1>
    </dataValidation>
    <dataValidation type="list" allowBlank="1" showInputMessage="1" showErrorMessage="1" sqref="D7">
      <formula1>$H$29:$H$30</formula1>
    </dataValidation>
    <dataValidation type="list" allowBlank="1" showInputMessage="1" showErrorMessage="1" sqref="D9">
      <formula1>$I$29:$I$30</formula1>
    </dataValidation>
  </dataValidations>
  <pageMargins left="0.75" right="0.38" top="0.65" bottom="0.78" header="0.5" footer="0.5"/>
  <pageSetup scale="83" orientation="portrait" horizontalDpi="4294967293" r:id="rId1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autoPageBreaks="0" fitToPage="1"/>
  </sheetPr>
  <dimension ref="B1:O44"/>
  <sheetViews>
    <sheetView workbookViewId="0">
      <selection activeCell="D4" sqref="D4"/>
    </sheetView>
  </sheetViews>
  <sheetFormatPr defaultColWidth="9.140625" defaultRowHeight="15.75" x14ac:dyDescent="0.25"/>
  <cols>
    <col min="1" max="1" width="2" style="16" customWidth="1"/>
    <col min="2" max="2" width="9.140625" style="16"/>
    <col min="3" max="3" width="13" style="16" customWidth="1"/>
    <col min="4" max="4" width="15.28515625" style="16" customWidth="1"/>
    <col min="5" max="5" width="8.28515625" style="16" customWidth="1"/>
    <col min="6" max="6" width="25.7109375" style="16" customWidth="1"/>
    <col min="7" max="7" width="15.5703125" style="16" customWidth="1"/>
    <col min="8" max="8" width="13.85546875" style="16" customWidth="1"/>
    <col min="9" max="9" width="10.5703125" style="16" customWidth="1"/>
    <col min="10" max="10" width="4.7109375" style="16" customWidth="1"/>
    <col min="11" max="11" width="15.7109375" style="16" customWidth="1"/>
    <col min="12" max="12" width="9.85546875" style="16" customWidth="1"/>
    <col min="13" max="16384" width="9.140625" style="16"/>
  </cols>
  <sheetData>
    <row r="1" spans="2:15" ht="20.25" x14ac:dyDescent="0.3">
      <c r="B1" s="19" t="s">
        <v>290</v>
      </c>
      <c r="C1" s="94"/>
      <c r="D1" s="94"/>
      <c r="E1" s="94"/>
      <c r="F1" s="94"/>
      <c r="G1" s="94"/>
      <c r="H1" s="94"/>
      <c r="I1" s="94"/>
      <c r="J1" s="95" t="s">
        <v>100</v>
      </c>
      <c r="K1" s="240" t="s">
        <v>295</v>
      </c>
      <c r="L1" s="94"/>
    </row>
    <row r="2" spans="2:15" ht="18.75" x14ac:dyDescent="0.3">
      <c r="B2" s="15" t="s">
        <v>292</v>
      </c>
      <c r="C2" s="94"/>
      <c r="D2" s="94"/>
      <c r="E2" s="94"/>
      <c r="F2" s="94"/>
      <c r="G2" s="94"/>
      <c r="H2" s="94"/>
      <c r="I2" s="94"/>
    </row>
    <row r="3" spans="2:15" ht="4.5" customHeight="1" thickBot="1" x14ac:dyDescent="0.3">
      <c r="B3" s="94"/>
      <c r="C3" s="94"/>
      <c r="D3" s="94"/>
      <c r="E3" s="94"/>
      <c r="F3" s="94"/>
      <c r="G3" s="94"/>
      <c r="H3" s="94"/>
      <c r="I3" s="94"/>
    </row>
    <row r="4" spans="2:15" ht="16.5" thickTop="1" x14ac:dyDescent="0.25">
      <c r="B4" s="96"/>
      <c r="C4" s="97" t="s">
        <v>101</v>
      </c>
      <c r="D4" s="169"/>
      <c r="E4" s="169"/>
      <c r="F4" s="169"/>
      <c r="G4" s="169"/>
      <c r="H4" s="169"/>
      <c r="I4" s="98"/>
      <c r="J4" s="99"/>
      <c r="K4" s="99"/>
    </row>
    <row r="5" spans="2:15" x14ac:dyDescent="0.25">
      <c r="B5" s="100"/>
      <c r="C5" s="101" t="s">
        <v>102</v>
      </c>
      <c r="D5" s="170"/>
      <c r="E5" s="171"/>
      <c r="F5" s="171"/>
      <c r="G5" s="171"/>
      <c r="H5" s="171"/>
      <c r="I5" s="102"/>
      <c r="J5" s="103"/>
      <c r="K5" s="103"/>
    </row>
    <row r="6" spans="2:15" x14ac:dyDescent="0.25">
      <c r="B6" s="100"/>
      <c r="C6" s="101"/>
      <c r="D6" s="171"/>
      <c r="E6" s="171"/>
      <c r="F6" s="171"/>
      <c r="G6" s="171"/>
      <c r="H6" s="171"/>
      <c r="I6" s="102"/>
      <c r="J6" s="103"/>
      <c r="K6" s="103"/>
    </row>
    <row r="7" spans="2:15" x14ac:dyDescent="0.25">
      <c r="B7" s="100"/>
      <c r="C7" s="101"/>
      <c r="D7" s="171"/>
      <c r="E7" s="171"/>
      <c r="F7" s="171"/>
      <c r="G7" s="171"/>
      <c r="H7" s="171"/>
      <c r="I7" s="102"/>
      <c r="J7" s="103"/>
      <c r="K7" s="103"/>
    </row>
    <row r="8" spans="2:15" x14ac:dyDescent="0.25">
      <c r="B8" s="100"/>
      <c r="C8" s="101" t="s">
        <v>103</v>
      </c>
      <c r="D8" s="104"/>
      <c r="E8" s="105"/>
      <c r="F8" s="105"/>
      <c r="G8" s="105"/>
      <c r="H8" s="105"/>
      <c r="I8" s="106"/>
      <c r="J8" s="103"/>
      <c r="K8" s="103"/>
    </row>
    <row r="9" spans="2:15" ht="16.5" thickBot="1" x14ac:dyDescent="0.3">
      <c r="B9" s="107"/>
      <c r="C9" s="108" t="s">
        <v>195</v>
      </c>
      <c r="D9" s="109"/>
      <c r="E9" s="109"/>
      <c r="F9" s="109"/>
      <c r="G9" s="109"/>
      <c r="H9" s="109"/>
      <c r="I9" s="106"/>
      <c r="J9" s="110"/>
      <c r="K9" s="110"/>
    </row>
    <row r="10" spans="2:15" ht="8.25" customHeight="1" thickTop="1" thickBot="1" x14ac:dyDescent="0.3"/>
    <row r="11" spans="2:15" ht="17.25" customHeight="1" thickTop="1" x14ac:dyDescent="0.25">
      <c r="D11" s="201" t="s">
        <v>104</v>
      </c>
      <c r="E11" s="202"/>
      <c r="F11" s="203"/>
      <c r="G11" s="93"/>
      <c r="K11" s="10"/>
      <c r="L11" s="186"/>
      <c r="M11" s="186"/>
      <c r="N11" s="187"/>
      <c r="O11" s="66"/>
    </row>
    <row r="12" spans="2:15" ht="31.5" customHeight="1" x14ac:dyDescent="0.25">
      <c r="D12" s="199" t="s">
        <v>180</v>
      </c>
      <c r="E12" s="204"/>
      <c r="F12" s="111" t="str">
        <f>'1. EAL Surfer - Tier 1 EALs'!D5</f>
        <v>Unrestricted</v>
      </c>
      <c r="G12" s="112"/>
      <c r="K12" s="11"/>
      <c r="L12" s="185"/>
      <c r="M12" s="185"/>
      <c r="N12" s="185"/>
      <c r="O12" s="8"/>
    </row>
    <row r="13" spans="2:15" ht="31.5" customHeight="1" x14ac:dyDescent="0.25">
      <c r="D13" s="199" t="s">
        <v>86</v>
      </c>
      <c r="E13" s="200"/>
      <c r="F13" s="113" t="str">
        <f>'1. EAL Surfer - Tier 1 EALs'!D7</f>
        <v>Drinking Water Resource</v>
      </c>
      <c r="G13" s="112"/>
      <c r="K13" s="183"/>
      <c r="L13" s="188"/>
      <c r="M13" s="188"/>
      <c r="N13" s="188"/>
      <c r="O13" s="7"/>
    </row>
    <row r="14" spans="2:15" ht="31.5" customHeight="1" thickBot="1" x14ac:dyDescent="0.3">
      <c r="D14" s="205" t="s">
        <v>226</v>
      </c>
      <c r="E14" s="206"/>
      <c r="F14" s="114" t="str">
        <f>'1. EAL Surfer - Tier 1 EALs'!D9</f>
        <v>&lt; 150m</v>
      </c>
      <c r="G14" s="112"/>
      <c r="L14" s="189"/>
      <c r="M14" s="189"/>
      <c r="N14" s="188"/>
      <c r="O14" s="67"/>
    </row>
    <row r="15" spans="2:15" ht="9" customHeight="1" thickTop="1" thickBot="1" x14ac:dyDescent="0.3">
      <c r="L15" s="189"/>
      <c r="M15" s="189"/>
      <c r="N15" s="188"/>
      <c r="O15" s="6"/>
    </row>
    <row r="16" spans="2:15" ht="17.25" thickTop="1" thickBot="1" x14ac:dyDescent="0.3">
      <c r="B16" s="115"/>
      <c r="C16" s="116"/>
      <c r="D16" s="117" t="s">
        <v>105</v>
      </c>
      <c r="E16" s="207" t="str">
        <f>'1. EAL Surfer - Tier 1 EALs'!C14</f>
        <v>BENZENE</v>
      </c>
      <c r="F16" s="208"/>
      <c r="G16" s="208"/>
      <c r="H16" s="209"/>
      <c r="I16" s="118"/>
    </row>
    <row r="17" spans="2:11" ht="10.5" customHeight="1" thickTop="1" thickBot="1" x14ac:dyDescent="0.3">
      <c r="B17" s="119"/>
      <c r="C17" s="119"/>
      <c r="D17" s="120"/>
      <c r="E17" s="121"/>
      <c r="F17" s="122"/>
      <c r="G17" s="122"/>
      <c r="H17" s="122"/>
      <c r="I17" s="123"/>
    </row>
    <row r="18" spans="2:11" ht="16.5" thickTop="1" x14ac:dyDescent="0.25">
      <c r="B18" s="211" t="s">
        <v>118</v>
      </c>
      <c r="C18" s="212"/>
      <c r="D18" s="213"/>
      <c r="E18" s="121"/>
      <c r="F18" s="122"/>
      <c r="G18" s="122"/>
      <c r="H18" s="122"/>
      <c r="I18" s="123"/>
    </row>
    <row r="19" spans="2:11" x14ac:dyDescent="0.25">
      <c r="B19" s="146"/>
      <c r="C19" s="173" t="s">
        <v>87</v>
      </c>
      <c r="D19" s="174" t="str">
        <f>IF('1. EAL Surfer - Tier 1 EALs'!D19=0,"-",'1. EAL Surfer - Tier 1 EALs'!D19)</f>
        <v>-</v>
      </c>
      <c r="E19" s="121"/>
      <c r="F19" s="122"/>
      <c r="G19" s="122"/>
      <c r="H19" s="122"/>
      <c r="I19" s="123"/>
    </row>
    <row r="20" spans="2:11" x14ac:dyDescent="0.25">
      <c r="B20" s="17"/>
      <c r="C20" s="124" t="s">
        <v>106</v>
      </c>
      <c r="D20" s="125" t="str">
        <f>IF('1. EAL Surfer - Tier 1 EALs'!D21=0,"-",'1. EAL Surfer - Tier 1 EALs'!D21)</f>
        <v>-</v>
      </c>
      <c r="E20" s="121"/>
      <c r="F20" s="122"/>
      <c r="G20" s="122"/>
      <c r="H20" s="122"/>
      <c r="I20" s="123"/>
    </row>
    <row r="21" spans="2:11" ht="19.5" thickBot="1" x14ac:dyDescent="0.3">
      <c r="B21" s="18"/>
      <c r="C21" s="126" t="s">
        <v>281</v>
      </c>
      <c r="D21" s="127" t="str">
        <f>IF('1. EAL Surfer - Tier 1 EALs'!D23=0,"-",'1. EAL Surfer - Tier 1 EALs'!D23)</f>
        <v>-</v>
      </c>
      <c r="E21" s="121"/>
      <c r="F21" s="240" t="s">
        <v>337</v>
      </c>
      <c r="G21" s="122"/>
      <c r="H21" s="122"/>
      <c r="I21" s="123"/>
    </row>
    <row r="22" spans="2:11" ht="10.5" customHeight="1" thickTop="1" thickBot="1" x14ac:dyDescent="0.3"/>
    <row r="23" spans="2:11" ht="35.25" thickTop="1" x14ac:dyDescent="0.25">
      <c r="B23" s="214" t="s">
        <v>277</v>
      </c>
      <c r="C23" s="215"/>
      <c r="D23" s="216"/>
      <c r="E23" s="128" t="s">
        <v>107</v>
      </c>
      <c r="F23" s="184" t="s">
        <v>181</v>
      </c>
      <c r="G23" s="178" t="s">
        <v>279</v>
      </c>
      <c r="H23" s="180" t="s">
        <v>194</v>
      </c>
      <c r="I23" s="129"/>
      <c r="J23" s="7"/>
      <c r="K23" s="7"/>
    </row>
    <row r="24" spans="2:11" x14ac:dyDescent="0.25">
      <c r="B24" s="17"/>
      <c r="C24" s="123"/>
      <c r="D24" s="130" t="s">
        <v>109</v>
      </c>
      <c r="E24" s="131" t="s">
        <v>12</v>
      </c>
      <c r="F24" s="132" t="str">
        <f>IF(F12='1. EAL Surfer - Tier 1 EALs'!G29,'3. Demo Datasheet'!F5,'3. Demo Datasheet'!G5)</f>
        <v>DE (Unrestricted) #</v>
      </c>
      <c r="G24" s="133" t="s">
        <v>145</v>
      </c>
      <c r="H24" s="134" t="str">
        <f>IF(F12='1. EAL Surfer - Tier 1 EALs'!G29,'3. Demo Datasheet'!H5,'3. Demo Datasheet'!I5)</f>
        <v>Table 1a</v>
      </c>
      <c r="I24" s="135"/>
      <c r="J24" s="136"/>
      <c r="K24" s="136"/>
    </row>
    <row r="25" spans="2:11" x14ac:dyDescent="0.25">
      <c r="B25" s="17"/>
      <c r="C25" s="123"/>
      <c r="D25" s="130" t="s">
        <v>111</v>
      </c>
      <c r="E25" s="131" t="s">
        <v>12</v>
      </c>
      <c r="F25" s="132" t="str">
        <f>IF(F12='1. EAL Surfer - Tier 1 EALs'!G29,'3. Demo Datasheet'!F6,'3. Demo Datasheet'!G6)</f>
        <v>VI (Unrestricted) #</v>
      </c>
      <c r="G25" s="133" t="s">
        <v>145</v>
      </c>
      <c r="H25" s="134" t="str">
        <f>IF(F12='1. EAL Surfer - Tier 1 EALs'!G29,'3. Demo Datasheet'!H6,'3. Demo Datasheet'!I6)</f>
        <v>Table 2a</v>
      </c>
      <c r="I25" s="135"/>
      <c r="J25" s="136"/>
      <c r="K25" s="136"/>
    </row>
    <row r="26" spans="2:11" x14ac:dyDescent="0.25">
      <c r="B26" s="17"/>
      <c r="C26" s="123"/>
      <c r="D26" s="130" t="s">
        <v>214</v>
      </c>
      <c r="E26" s="131" t="s">
        <v>12</v>
      </c>
      <c r="F26" s="132" t="str">
        <f>IF(F12='1. EAL Surfer - Tier 1 EALs'!G29,'3. Demo Datasheet'!F7,'3. Demo Datasheet'!G7)</f>
        <v>site-specific #</v>
      </c>
      <c r="G26" s="133" t="s">
        <v>145</v>
      </c>
      <c r="H26" s="134" t="str">
        <f>IF(F12='1. EAL Surfer - Tier 1 EALs'!G29,'3. Demo Datasheet'!H7,'3. Demo Datasheet'!I7)</f>
        <v>Table 3a</v>
      </c>
      <c r="I26" s="135"/>
      <c r="J26" s="136"/>
      <c r="K26" s="136"/>
    </row>
    <row r="27" spans="2:11" x14ac:dyDescent="0.25">
      <c r="B27" s="17"/>
      <c r="C27" s="123"/>
      <c r="D27" s="130" t="s">
        <v>112</v>
      </c>
      <c r="E27" s="131" t="s">
        <v>12</v>
      </c>
      <c r="F27" s="132" t="str">
        <f>IF(F12='1. EAL Surfer - Tier 1 EALs'!G29,'3. Demo Datasheet'!F8,'3. Demo Datasheet'!G8)</f>
        <v>GC (Unrestricted) #</v>
      </c>
      <c r="G27" s="133" t="s">
        <v>145</v>
      </c>
      <c r="H27" s="134" t="str">
        <f>IF(F12='1. EAL Surfer - Tier 1 EALs'!G29,'3. Demo Datasheet'!H8,'3. Demo Datasheet'!I8)</f>
        <v>Table 4a</v>
      </c>
      <c r="I27" s="135"/>
      <c r="J27" s="136"/>
      <c r="K27" s="136"/>
    </row>
    <row r="28" spans="2:11" x14ac:dyDescent="0.25">
      <c r="B28" s="137"/>
      <c r="C28" s="138"/>
      <c r="D28" s="139" t="s">
        <v>266</v>
      </c>
      <c r="E28" s="140" t="s">
        <v>12</v>
      </c>
      <c r="F28" s="141" t="str">
        <f>IF(F13='1. EAL Surfer - Tier 1 EALs'!H29,'3. Demo Datasheet'!F9,'3. Demo Datasheet'!G9)</f>
        <v>LCH (Drinking Water) #</v>
      </c>
      <c r="G28" s="142" t="s">
        <v>145</v>
      </c>
      <c r="H28" s="143" t="str">
        <f>IF(F13='1. EAL Surfer - Tier 1 EALs'!H29,'3. Demo Datasheet'!H9,'3. Demo Datasheet'!I9)</f>
        <v>Table 5a</v>
      </c>
      <c r="I28" s="135"/>
      <c r="J28" s="136"/>
      <c r="K28" s="136"/>
    </row>
    <row r="29" spans="2:11" x14ac:dyDescent="0.25">
      <c r="B29" s="17"/>
      <c r="C29" s="123"/>
      <c r="D29" s="130" t="s">
        <v>60</v>
      </c>
      <c r="E29" s="140" t="s">
        <v>12</v>
      </c>
      <c r="F29" s="141" t="str">
        <f>IF(F12='1. EAL Surfer - Tier 1 EALs'!H29,'3. Demo Datasheet'!F10,'3. Demo Datasheet'!G10)</f>
        <v>Background #</v>
      </c>
      <c r="G29" s="144" t="s">
        <v>145</v>
      </c>
      <c r="H29" s="143" t="str">
        <f>IF(F12='1. EAL Surfer - Tier 1 EALs'!G29,'3. Demo Datasheet'!H10,'3. Demo Datasheet'!I10)</f>
        <v>Table 6a</v>
      </c>
      <c r="I29" s="145"/>
      <c r="J29" s="136"/>
      <c r="K29" s="136"/>
    </row>
    <row r="30" spans="2:11" x14ac:dyDescent="0.25">
      <c r="B30" s="146"/>
      <c r="C30" s="147"/>
      <c r="D30" s="39" t="s">
        <v>0</v>
      </c>
      <c r="E30" s="148" t="s">
        <v>12</v>
      </c>
      <c r="F30" s="149" t="s">
        <v>145</v>
      </c>
      <c r="G30" s="150"/>
      <c r="H30" s="151"/>
      <c r="I30" s="152"/>
      <c r="J30" s="136"/>
      <c r="K30" s="136"/>
    </row>
    <row r="31" spans="2:11" ht="16.5" thickBot="1" x14ac:dyDescent="0.3">
      <c r="B31" s="18"/>
      <c r="C31" s="153"/>
      <c r="D31" s="91"/>
      <c r="E31" s="92" t="s">
        <v>213</v>
      </c>
      <c r="F31" s="154" t="s">
        <v>145</v>
      </c>
      <c r="G31" s="155"/>
      <c r="H31" s="156"/>
      <c r="I31" s="152"/>
      <c r="J31" s="136"/>
      <c r="K31" s="136"/>
    </row>
    <row r="32" spans="2:11" ht="12" customHeight="1" thickTop="1" thickBot="1" x14ac:dyDescent="0.3">
      <c r="B32" s="179"/>
      <c r="C32" s="136"/>
      <c r="D32" s="136"/>
      <c r="E32" s="157"/>
      <c r="F32" s="158"/>
      <c r="G32" s="158"/>
      <c r="H32" s="136"/>
      <c r="I32" s="123"/>
      <c r="J32" s="136"/>
      <c r="K32" s="136"/>
    </row>
    <row r="33" spans="2:11" ht="35.25" customHeight="1" thickTop="1" x14ac:dyDescent="0.25">
      <c r="B33" s="218" t="s">
        <v>278</v>
      </c>
      <c r="C33" s="202"/>
      <c r="D33" s="219"/>
      <c r="E33" s="128" t="s">
        <v>107</v>
      </c>
      <c r="F33" s="184" t="s">
        <v>181</v>
      </c>
      <c r="G33" s="178" t="s">
        <v>279</v>
      </c>
      <c r="H33" s="180" t="s">
        <v>194</v>
      </c>
      <c r="I33" s="135"/>
      <c r="J33" s="162"/>
      <c r="K33" s="162"/>
    </row>
    <row r="34" spans="2:11" x14ac:dyDescent="0.25">
      <c r="B34" s="17"/>
      <c r="C34" s="123"/>
      <c r="D34" s="130" t="s">
        <v>113</v>
      </c>
      <c r="E34" s="131" t="s">
        <v>114</v>
      </c>
      <c r="F34" s="132" t="str">
        <f>IF(F13='1. EAL Surfer - Tier 1 EALs'!H29,'3. Demo Datasheet'!F15,'3. Demo Datasheet'!G15)</f>
        <v>DW Toxicity #</v>
      </c>
      <c r="G34" s="133" t="s">
        <v>145</v>
      </c>
      <c r="H34" s="134" t="str">
        <f>IF(F13='1. EAL Surfer - Tier 1 EALs'!H29,'3. Demo Datasheet'!H15,'3. Demo Datasheet'!I15)</f>
        <v>Table 7a</v>
      </c>
      <c r="I34" s="135"/>
      <c r="J34" s="136"/>
      <c r="K34" s="136"/>
    </row>
    <row r="35" spans="2:11" x14ac:dyDescent="0.25">
      <c r="B35" s="17"/>
      <c r="C35" s="123"/>
      <c r="D35" s="130" t="s">
        <v>111</v>
      </c>
      <c r="E35" s="131" t="s">
        <v>114</v>
      </c>
      <c r="F35" s="132" t="str">
        <f>IF(F13='1. EAL Surfer - Tier 1 EALs'!G29,'3. Demo Datasheet'!F16,'3. Demo Datasheet'!G16)</f>
        <v>VI (Commercial) #</v>
      </c>
      <c r="G35" s="133" t="s">
        <v>145</v>
      </c>
      <c r="H35" s="134" t="str">
        <f>IF(F13='1. EAL Surfer - Tier 1 EALs'!G29,'3. Demo Datasheet'!H16,'3. Demo Datasheet'!I16)</f>
        <v>Table 8b</v>
      </c>
      <c r="I35" s="135"/>
      <c r="J35" s="136"/>
      <c r="K35" s="136"/>
    </row>
    <row r="36" spans="2:11" x14ac:dyDescent="0.25">
      <c r="B36" s="17"/>
      <c r="C36" s="123"/>
      <c r="D36" s="130" t="s">
        <v>179</v>
      </c>
      <c r="E36" s="131" t="s">
        <v>114</v>
      </c>
      <c r="F36" s="132" t="str">
        <f>IF(F14='1. EAL Surfer - Tier 1 EALs'!I29,'3. Demo Datasheet'!F17,'3. Demo Datasheet'!G17)</f>
        <v>AT (chronic) #</v>
      </c>
      <c r="G36" s="133" t="s">
        <v>145</v>
      </c>
      <c r="H36" s="134" t="str">
        <f>IF(F14='1. EAL Surfer - Tier 1 EALs'!I29,'3. Demo Datasheet'!H17,'3. Demo Datasheet'!I17)</f>
        <v>Table 9a</v>
      </c>
      <c r="I36" s="135"/>
      <c r="J36" s="136"/>
      <c r="K36" s="136"/>
    </row>
    <row r="37" spans="2:11" x14ac:dyDescent="0.25">
      <c r="B37" s="137"/>
      <c r="C37" s="138"/>
      <c r="D37" s="139" t="s">
        <v>112</v>
      </c>
      <c r="E37" s="140" t="s">
        <v>114</v>
      </c>
      <c r="F37" s="141" t="str">
        <f>IF(F13='1. EAL Surfer - Tier 1 EALs'!H29,'3. Demo Datasheet'!F18,'3. Demo Datasheet'!G18)</f>
        <v>GC (Drinking Water) #</v>
      </c>
      <c r="G37" s="142" t="s">
        <v>145</v>
      </c>
      <c r="H37" s="134" t="str">
        <f>IF(F13='1. EAL Surfer - Tier 1 EALs'!H29,'3. Demo Datasheet'!H18,'3. Demo Datasheet'!I18)</f>
        <v>Table 10a</v>
      </c>
      <c r="I37" s="135"/>
      <c r="J37" s="136"/>
      <c r="K37" s="136"/>
    </row>
    <row r="38" spans="2:11" x14ac:dyDescent="0.25">
      <c r="B38" s="146"/>
      <c r="C38" s="147"/>
      <c r="D38" s="39" t="s">
        <v>204</v>
      </c>
      <c r="E38" s="148" t="s">
        <v>114</v>
      </c>
      <c r="F38" s="149" t="s">
        <v>145</v>
      </c>
      <c r="G38" s="149"/>
      <c r="H38" s="151"/>
      <c r="I38" s="152"/>
      <c r="J38" s="136"/>
      <c r="K38" s="136"/>
    </row>
    <row r="39" spans="2:11" ht="16.5" thickBot="1" x14ac:dyDescent="0.3">
      <c r="B39" s="18"/>
      <c r="C39" s="153"/>
      <c r="D39" s="91"/>
      <c r="E39" s="92" t="s">
        <v>213</v>
      </c>
      <c r="F39" s="154" t="s">
        <v>145</v>
      </c>
      <c r="G39" s="163"/>
      <c r="H39" s="156"/>
      <c r="I39" s="152"/>
      <c r="J39" s="136"/>
      <c r="K39" s="136"/>
    </row>
    <row r="40" spans="2:11" ht="12" customHeight="1" thickTop="1" thickBot="1" x14ac:dyDescent="0.3">
      <c r="B40" s="179"/>
      <c r="C40" s="136"/>
      <c r="D40" s="136"/>
      <c r="E40" s="157"/>
      <c r="F40" s="158"/>
      <c r="G40" s="158"/>
      <c r="H40" s="136"/>
      <c r="I40" s="136"/>
      <c r="J40" s="136"/>
      <c r="K40" s="136"/>
    </row>
    <row r="41" spans="2:11" ht="35.25" thickTop="1" x14ac:dyDescent="0.25">
      <c r="B41" s="159" t="s">
        <v>6</v>
      </c>
      <c r="C41" s="160"/>
      <c r="D41" s="161"/>
      <c r="E41" s="128" t="s">
        <v>107</v>
      </c>
      <c r="F41" s="128" t="s">
        <v>1</v>
      </c>
      <c r="G41" s="178" t="s">
        <v>279</v>
      </c>
      <c r="H41" s="180" t="s">
        <v>194</v>
      </c>
      <c r="I41" s="162"/>
      <c r="J41" s="162"/>
    </row>
    <row r="42" spans="2:11" ht="18.75" x14ac:dyDescent="0.25">
      <c r="B42" s="17"/>
      <c r="C42" s="123"/>
      <c r="D42" s="130" t="s">
        <v>283</v>
      </c>
      <c r="E42" s="131" t="s">
        <v>81</v>
      </c>
      <c r="F42" s="132" t="str">
        <f>IF(F12='1. EAL Surfer - Tier 1 EALs'!G29,'3. Demo Datasheet'!F23,'3. Demo Datasheet'!G23)</f>
        <v>VI (Unrestricted) #</v>
      </c>
      <c r="G42" s="157" t="str">
        <f>IF(F42="-","-",IF($D$21="-","-",(IF($D$21&gt;F42,"Yes","No"))))</f>
        <v>-</v>
      </c>
      <c r="H42" s="175" t="str">
        <f>IF(F12='1. EAL Surfer - Tier 1 EALs'!G29,'3. Demo Datasheet'!H23,'3. Demo Datasheet'!I23)</f>
        <v>Table 11a</v>
      </c>
      <c r="I42" s="136"/>
      <c r="J42" s="136"/>
    </row>
    <row r="43" spans="2:11" ht="19.5" thickBot="1" x14ac:dyDescent="0.3">
      <c r="B43" s="18"/>
      <c r="C43" s="153"/>
      <c r="D43" s="164" t="s">
        <v>115</v>
      </c>
      <c r="E43" s="165" t="s">
        <v>81</v>
      </c>
      <c r="F43" s="166" t="str">
        <f>IF(F12='1. EAL Surfer - Tier 1 EALs'!G29,'3. Demo Datasheet'!F24,'3. Demo Datasheet'!G24)</f>
        <v>IA (Unrestricted) #</v>
      </c>
      <c r="G43" s="176" t="s">
        <v>145</v>
      </c>
      <c r="H43" s="167" t="str">
        <f>IF(F12='1. EAL Surfer - Tier 1 EALs'!G29,'3. Demo Datasheet'!H24,'3. Demo Datasheet'!I24)</f>
        <v>Table 12a</v>
      </c>
      <c r="I43" s="136"/>
      <c r="J43" s="136"/>
    </row>
    <row r="44" spans="2:11" ht="11.25" customHeight="1" thickTop="1" x14ac:dyDescent="0.25"/>
  </sheetData>
  <sheetProtection algorithmName="SHA-512" hashValue="r/OEdF9JZ4H4bo+6tFEqD7bbOdsvN67B1RqIq4jB0gxJ0n82BXbjXqL38DBg7Xv8pAAxZoTzOw2v+qfkygDnDg==" saltValue="NHZLwxmLsR0NygInS3sv7g==" spinCount="100000" sheet="1" objects="1" scenarios="1"/>
  <mergeCells count="8">
    <mergeCell ref="B18:D18"/>
    <mergeCell ref="B23:D23"/>
    <mergeCell ref="B33:D33"/>
    <mergeCell ref="D13:E13"/>
    <mergeCell ref="D11:F11"/>
    <mergeCell ref="D12:E12"/>
    <mergeCell ref="D14:E14"/>
    <mergeCell ref="E16:H16"/>
  </mergeCells>
  <phoneticPr fontId="9" type="noConversion"/>
  <pageMargins left="0.75" right="0.53" top="0.31" bottom="0.34" header="0.23" footer="0.16"/>
  <pageSetup scale="84" orientation="portrait" horizontalDpi="4294967293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B1:K31"/>
  <sheetViews>
    <sheetView workbookViewId="0">
      <selection activeCell="B2" sqref="B2"/>
    </sheetView>
  </sheetViews>
  <sheetFormatPr defaultColWidth="9.140625" defaultRowHeight="15.75" x14ac:dyDescent="0.25"/>
  <cols>
    <col min="1" max="1" width="2" style="16" customWidth="1"/>
    <col min="2" max="2" width="9.140625" style="16"/>
    <col min="3" max="3" width="13" style="16" customWidth="1"/>
    <col min="4" max="4" width="15.28515625" style="16" customWidth="1"/>
    <col min="5" max="5" width="8.28515625" style="16" customWidth="1"/>
    <col min="6" max="6" width="22.85546875" style="16" customWidth="1"/>
    <col min="7" max="7" width="26.140625" style="16" customWidth="1"/>
    <col min="8" max="9" width="12.7109375" style="16" customWidth="1"/>
    <col min="10" max="10" width="4.7109375" style="16" customWidth="1"/>
    <col min="11" max="11" width="9.140625" style="16"/>
    <col min="12" max="12" width="9.85546875" style="16" customWidth="1"/>
    <col min="13" max="16384" width="9.140625" style="16"/>
  </cols>
  <sheetData>
    <row r="1" spans="2:11" x14ac:dyDescent="0.25">
      <c r="G1" s="195"/>
      <c r="H1" s="195"/>
      <c r="I1" s="195"/>
    </row>
    <row r="2" spans="2:11" ht="51.75" customHeight="1" x14ac:dyDescent="0.25">
      <c r="B2" s="240" t="s">
        <v>295</v>
      </c>
      <c r="F2" s="355" t="s">
        <v>341</v>
      </c>
      <c r="G2" s="220"/>
      <c r="H2" s="220"/>
      <c r="I2" s="220"/>
    </row>
    <row r="3" spans="2:11" ht="10.5" customHeight="1" thickBot="1" x14ac:dyDescent="0.3"/>
    <row r="4" spans="2:11" ht="32.25" thickTop="1" x14ac:dyDescent="0.25">
      <c r="B4" s="214" t="s">
        <v>277</v>
      </c>
      <c r="C4" s="215"/>
      <c r="D4" s="216"/>
      <c r="E4" s="128" t="s">
        <v>107</v>
      </c>
      <c r="F4" s="222" t="s">
        <v>286</v>
      </c>
      <c r="G4" s="222" t="s">
        <v>287</v>
      </c>
      <c r="H4" s="224" t="s">
        <v>288</v>
      </c>
      <c r="I4" s="223" t="s">
        <v>289</v>
      </c>
      <c r="J4" s="7"/>
      <c r="K4" s="7"/>
    </row>
    <row r="5" spans="2:11" x14ac:dyDescent="0.25">
      <c r="B5" s="17"/>
      <c r="C5" s="123"/>
      <c r="D5" s="130" t="s">
        <v>109</v>
      </c>
      <c r="E5" s="131" t="s">
        <v>12</v>
      </c>
      <c r="F5" s="132" t="s">
        <v>320</v>
      </c>
      <c r="G5" s="132" t="s">
        <v>326</v>
      </c>
      <c r="H5" s="225" t="s">
        <v>296</v>
      </c>
      <c r="I5" s="227" t="s">
        <v>297</v>
      </c>
      <c r="J5" s="136"/>
      <c r="K5" s="136"/>
    </row>
    <row r="6" spans="2:11" x14ac:dyDescent="0.25">
      <c r="B6" s="17"/>
      <c r="C6" s="123"/>
      <c r="D6" s="130" t="s">
        <v>111</v>
      </c>
      <c r="E6" s="131" t="s">
        <v>12</v>
      </c>
      <c r="F6" s="132" t="s">
        <v>321</v>
      </c>
      <c r="G6" s="132" t="s">
        <v>327</v>
      </c>
      <c r="H6" s="225" t="s">
        <v>298</v>
      </c>
      <c r="I6" s="134" t="s">
        <v>299</v>
      </c>
      <c r="J6" s="136"/>
      <c r="K6" s="136"/>
    </row>
    <row r="7" spans="2:11" x14ac:dyDescent="0.25">
      <c r="B7" s="17"/>
      <c r="C7" s="123"/>
      <c r="D7" s="130" t="s">
        <v>214</v>
      </c>
      <c r="E7" s="131" t="s">
        <v>12</v>
      </c>
      <c r="F7" s="132" t="s">
        <v>322</v>
      </c>
      <c r="G7" s="132" t="s">
        <v>322</v>
      </c>
      <c r="H7" s="225" t="s">
        <v>300</v>
      </c>
      <c r="I7" s="134" t="s">
        <v>301</v>
      </c>
      <c r="J7" s="136"/>
      <c r="K7" s="136"/>
    </row>
    <row r="8" spans="2:11" x14ac:dyDescent="0.25">
      <c r="B8" s="17"/>
      <c r="C8" s="123"/>
      <c r="D8" s="130" t="s">
        <v>112</v>
      </c>
      <c r="E8" s="131" t="s">
        <v>12</v>
      </c>
      <c r="F8" s="132" t="s">
        <v>323</v>
      </c>
      <c r="G8" s="132" t="s">
        <v>328</v>
      </c>
      <c r="H8" s="229" t="s">
        <v>302</v>
      </c>
      <c r="I8" s="227" t="s">
        <v>303</v>
      </c>
      <c r="J8" s="136"/>
      <c r="K8" s="136"/>
    </row>
    <row r="9" spans="2:11" x14ac:dyDescent="0.25">
      <c r="B9" s="137"/>
      <c r="C9" s="138"/>
      <c r="D9" s="139" t="s">
        <v>266</v>
      </c>
      <c r="E9" s="140" t="s">
        <v>12</v>
      </c>
      <c r="F9" s="132" t="s">
        <v>324</v>
      </c>
      <c r="G9" s="132" t="s">
        <v>329</v>
      </c>
      <c r="H9" s="229" t="s">
        <v>304</v>
      </c>
      <c r="I9" s="227" t="s">
        <v>316</v>
      </c>
      <c r="J9" s="136"/>
      <c r="K9" s="136"/>
    </row>
    <row r="10" spans="2:11" ht="16.5" thickBot="1" x14ac:dyDescent="0.3">
      <c r="B10" s="17"/>
      <c r="C10" s="123"/>
      <c r="D10" s="130" t="s">
        <v>60</v>
      </c>
      <c r="E10" s="140" t="s">
        <v>12</v>
      </c>
      <c r="F10" s="141" t="s">
        <v>325</v>
      </c>
      <c r="G10" s="141" t="s">
        <v>325</v>
      </c>
      <c r="H10" s="226" t="s">
        <v>305</v>
      </c>
      <c r="I10" s="228" t="s">
        <v>317</v>
      </c>
      <c r="J10" s="136"/>
      <c r="K10" s="136"/>
    </row>
    <row r="11" spans="2:11" ht="16.5" thickTop="1" x14ac:dyDescent="0.25">
      <c r="B11" s="146"/>
      <c r="C11" s="147"/>
      <c r="D11" s="39" t="s">
        <v>0</v>
      </c>
      <c r="E11" s="148" t="s">
        <v>12</v>
      </c>
      <c r="F11" s="149" t="s">
        <v>145</v>
      </c>
      <c r="G11" s="149" t="s">
        <v>145</v>
      </c>
      <c r="H11" s="151"/>
      <c r="I11" s="152"/>
      <c r="J11" s="136"/>
      <c r="K11" s="136"/>
    </row>
    <row r="12" spans="2:11" ht="16.5" thickBot="1" x14ac:dyDescent="0.3">
      <c r="B12" s="18"/>
      <c r="C12" s="153"/>
      <c r="D12" s="91"/>
      <c r="E12" s="92" t="s">
        <v>213</v>
      </c>
      <c r="F12" s="154"/>
      <c r="G12" s="154"/>
      <c r="H12" s="156"/>
      <c r="I12" s="152"/>
      <c r="J12" s="136"/>
      <c r="K12" s="136"/>
    </row>
    <row r="13" spans="2:11" ht="12" customHeight="1" thickTop="1" thickBot="1" x14ac:dyDescent="0.3">
      <c r="B13" s="179"/>
      <c r="C13" s="136"/>
      <c r="D13" s="136"/>
      <c r="E13" s="157"/>
      <c r="F13" s="158"/>
      <c r="G13" s="158"/>
      <c r="H13" s="136"/>
      <c r="I13" s="123"/>
      <c r="J13" s="136"/>
      <c r="K13" s="136"/>
    </row>
    <row r="14" spans="2:11" ht="35.25" customHeight="1" thickTop="1" x14ac:dyDescent="0.25">
      <c r="B14" s="218" t="s">
        <v>278</v>
      </c>
      <c r="C14" s="202"/>
      <c r="D14" s="219"/>
      <c r="E14" s="128" t="s">
        <v>107</v>
      </c>
      <c r="F14" s="222" t="s">
        <v>286</v>
      </c>
      <c r="G14" s="222" t="s">
        <v>287</v>
      </c>
      <c r="H14" s="224" t="s">
        <v>288</v>
      </c>
      <c r="I14" s="223" t="s">
        <v>289</v>
      </c>
      <c r="J14" s="162"/>
      <c r="K14" s="162"/>
    </row>
    <row r="15" spans="2:11" x14ac:dyDescent="0.25">
      <c r="B15" s="17"/>
      <c r="C15" s="123"/>
      <c r="D15" s="130" t="s">
        <v>113</v>
      </c>
      <c r="E15" s="131" t="s">
        <v>114</v>
      </c>
      <c r="F15" s="132" t="s">
        <v>330</v>
      </c>
      <c r="G15" s="132" t="s">
        <v>182</v>
      </c>
      <c r="H15" s="225" t="s">
        <v>306</v>
      </c>
      <c r="I15" s="134" t="s">
        <v>307</v>
      </c>
      <c r="J15" s="136"/>
      <c r="K15" s="136"/>
    </row>
    <row r="16" spans="2:11" x14ac:dyDescent="0.25">
      <c r="B16" s="17"/>
      <c r="C16" s="123"/>
      <c r="D16" s="130" t="s">
        <v>111</v>
      </c>
      <c r="E16" s="131" t="s">
        <v>114</v>
      </c>
      <c r="F16" s="132" t="s">
        <v>321</v>
      </c>
      <c r="G16" s="132" t="s">
        <v>327</v>
      </c>
      <c r="H16" s="225" t="s">
        <v>308</v>
      </c>
      <c r="I16" s="134" t="s">
        <v>309</v>
      </c>
      <c r="J16" s="136"/>
      <c r="K16" s="136"/>
    </row>
    <row r="17" spans="2:11" x14ac:dyDescent="0.25">
      <c r="B17" s="17"/>
      <c r="C17" s="123"/>
      <c r="D17" s="130" t="s">
        <v>179</v>
      </c>
      <c r="E17" s="131" t="s">
        <v>114</v>
      </c>
      <c r="F17" s="132" t="s">
        <v>331</v>
      </c>
      <c r="G17" s="132" t="s">
        <v>333</v>
      </c>
      <c r="H17" s="225" t="s">
        <v>310</v>
      </c>
      <c r="I17" s="134" t="s">
        <v>311</v>
      </c>
      <c r="J17" s="136"/>
      <c r="K17" s="136"/>
    </row>
    <row r="18" spans="2:11" ht="16.5" thickBot="1" x14ac:dyDescent="0.3">
      <c r="B18" s="137"/>
      <c r="C18" s="138"/>
      <c r="D18" s="139" t="s">
        <v>112</v>
      </c>
      <c r="E18" s="140" t="s">
        <v>114</v>
      </c>
      <c r="F18" s="132" t="s">
        <v>332</v>
      </c>
      <c r="G18" s="132" t="s">
        <v>334</v>
      </c>
      <c r="H18" s="225" t="s">
        <v>312</v>
      </c>
      <c r="I18" s="228" t="s">
        <v>315</v>
      </c>
      <c r="J18" s="136"/>
      <c r="K18" s="136"/>
    </row>
    <row r="19" spans="2:11" ht="16.5" thickTop="1" x14ac:dyDescent="0.25">
      <c r="B19" s="146"/>
      <c r="C19" s="147"/>
      <c r="D19" s="39" t="s">
        <v>204</v>
      </c>
      <c r="E19" s="148" t="s">
        <v>114</v>
      </c>
      <c r="F19" s="149" t="s">
        <v>145</v>
      </c>
      <c r="G19" s="149"/>
      <c r="H19" s="151"/>
      <c r="I19" s="152"/>
      <c r="J19" s="136"/>
      <c r="K19" s="136"/>
    </row>
    <row r="20" spans="2:11" ht="16.5" thickBot="1" x14ac:dyDescent="0.3">
      <c r="B20" s="18"/>
      <c r="C20" s="153"/>
      <c r="D20" s="91"/>
      <c r="E20" s="92" t="s">
        <v>213</v>
      </c>
      <c r="F20" s="154"/>
      <c r="G20" s="154"/>
      <c r="H20" s="156"/>
      <c r="I20" s="152"/>
      <c r="J20" s="136"/>
      <c r="K20" s="136"/>
    </row>
    <row r="21" spans="2:11" ht="12" customHeight="1" thickTop="1" thickBot="1" x14ac:dyDescent="0.3">
      <c r="B21" s="179"/>
      <c r="C21" s="136"/>
      <c r="D21" s="136"/>
      <c r="E21" s="157"/>
      <c r="F21" s="158"/>
      <c r="G21" s="158"/>
      <c r="H21" s="136"/>
      <c r="I21" s="136"/>
      <c r="J21" s="136"/>
      <c r="K21" s="136"/>
    </row>
    <row r="22" spans="2:11" ht="32.25" thickTop="1" x14ac:dyDescent="0.25">
      <c r="B22" s="159" t="s">
        <v>6</v>
      </c>
      <c r="C22" s="160"/>
      <c r="D22" s="161"/>
      <c r="E22" s="128" t="s">
        <v>107</v>
      </c>
      <c r="F22" s="222" t="s">
        <v>286</v>
      </c>
      <c r="G22" s="222" t="s">
        <v>287</v>
      </c>
      <c r="H22" s="224" t="s">
        <v>288</v>
      </c>
      <c r="I22" s="223" t="s">
        <v>289</v>
      </c>
      <c r="J22" s="162"/>
    </row>
    <row r="23" spans="2:11" ht="18.75" x14ac:dyDescent="0.25">
      <c r="B23" s="17"/>
      <c r="C23" s="123"/>
      <c r="D23" s="130" t="s">
        <v>283</v>
      </c>
      <c r="E23" s="131" t="s">
        <v>81</v>
      </c>
      <c r="F23" s="132" t="s">
        <v>321</v>
      </c>
      <c r="G23" s="132" t="s">
        <v>327</v>
      </c>
      <c r="H23" s="347" t="s">
        <v>313</v>
      </c>
      <c r="I23" s="348" t="s">
        <v>314</v>
      </c>
      <c r="J23" s="136"/>
    </row>
    <row r="24" spans="2:11" ht="19.5" thickBot="1" x14ac:dyDescent="0.3">
      <c r="B24" s="18"/>
      <c r="C24" s="153"/>
      <c r="D24" s="164" t="s">
        <v>115</v>
      </c>
      <c r="E24" s="165" t="s">
        <v>81</v>
      </c>
      <c r="F24" s="166" t="s">
        <v>335</v>
      </c>
      <c r="G24" s="221" t="s">
        <v>336</v>
      </c>
      <c r="H24" s="349" t="s">
        <v>318</v>
      </c>
      <c r="I24" s="228" t="s">
        <v>319</v>
      </c>
      <c r="J24" s="136"/>
    </row>
    <row r="25" spans="2:11" ht="11.25" customHeight="1" thickTop="1" x14ac:dyDescent="0.25"/>
    <row r="26" spans="2:11" x14ac:dyDescent="0.25">
      <c r="B26" s="181"/>
      <c r="C26" s="182"/>
      <c r="D26" s="182"/>
      <c r="E26" s="182"/>
      <c r="F26" s="182"/>
      <c r="G26" s="182"/>
      <c r="H26" s="182"/>
    </row>
    <row r="27" spans="2:11" ht="32.25" customHeight="1" x14ac:dyDescent="0.25">
      <c r="B27" s="217"/>
      <c r="C27" s="217"/>
      <c r="D27" s="217"/>
      <c r="E27" s="217"/>
      <c r="F27" s="217"/>
      <c r="G27" s="217"/>
      <c r="H27" s="217"/>
    </row>
    <row r="28" spans="2:11" ht="15.75" customHeight="1" x14ac:dyDescent="0.25">
      <c r="B28" s="217"/>
      <c r="C28" s="217"/>
      <c r="D28" s="217"/>
      <c r="E28" s="217"/>
      <c r="F28" s="217"/>
      <c r="G28" s="217"/>
      <c r="H28" s="217"/>
    </row>
    <row r="29" spans="2:11" x14ac:dyDescent="0.25">
      <c r="B29" s="182"/>
      <c r="C29" s="182"/>
      <c r="D29" s="182"/>
      <c r="E29" s="182"/>
      <c r="F29" s="182"/>
      <c r="G29" s="182"/>
      <c r="H29" s="182"/>
    </row>
    <row r="30" spans="2:11" ht="8.25" customHeight="1" x14ac:dyDescent="0.25">
      <c r="B30" s="182"/>
      <c r="C30" s="182"/>
      <c r="D30" s="182"/>
      <c r="E30" s="182"/>
      <c r="F30" s="182"/>
      <c r="G30" s="182"/>
      <c r="H30" s="182"/>
    </row>
    <row r="31" spans="2:11" ht="48" customHeight="1" x14ac:dyDescent="0.25">
      <c r="B31" s="198"/>
      <c r="C31" s="210"/>
      <c r="D31" s="210"/>
      <c r="E31" s="210"/>
      <c r="F31" s="210"/>
      <c r="G31" s="210"/>
      <c r="H31" s="210"/>
      <c r="I31" s="194"/>
      <c r="J31" s="194"/>
      <c r="K31" s="168"/>
    </row>
  </sheetData>
  <sheetProtection algorithmName="SHA-512" hashValue="sHwZAZuc+8fWY8zJHlFXXXQqWQJC/W6rYfRkdxBs9zA72xhKN516+5d2x4tGC9VsKykgaZNQXkSLJBROEXDVLw==" saltValue="/0PCUQj5YU1Y3ZuykDWJ/g==" spinCount="100000" sheet="1" objects="1" scenarios="1"/>
  <mergeCells count="6">
    <mergeCell ref="F2:I2"/>
    <mergeCell ref="B4:D4"/>
    <mergeCell ref="B14:D14"/>
    <mergeCell ref="B27:H27"/>
    <mergeCell ref="B28:H28"/>
    <mergeCell ref="B31:H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fitToPage="1"/>
  </sheetPr>
  <dimension ref="B1:J100"/>
  <sheetViews>
    <sheetView workbookViewId="0">
      <selection activeCell="C4" sqref="C4"/>
    </sheetView>
  </sheetViews>
  <sheetFormatPr defaultColWidth="9.140625" defaultRowHeight="12.75" x14ac:dyDescent="0.2"/>
  <cols>
    <col min="1" max="1" width="2.28515625" style="1" customWidth="1"/>
    <col min="2" max="2" width="40" style="1" customWidth="1"/>
    <col min="3" max="3" width="28.28515625" style="42" customWidth="1"/>
    <col min="4" max="4" width="24.28515625" style="42" customWidth="1"/>
    <col min="5" max="5" width="15.7109375" style="42" customWidth="1"/>
    <col min="6" max="6" width="8.85546875" customWidth="1"/>
    <col min="7" max="7" width="3.85546875" customWidth="1"/>
    <col min="8" max="8" width="11" customWidth="1"/>
    <col min="9" max="9" width="13.5703125" customWidth="1"/>
    <col min="10" max="10" width="9" customWidth="1"/>
    <col min="11" max="16384" width="9.140625" style="1"/>
  </cols>
  <sheetData>
    <row r="1" spans="2:7" x14ac:dyDescent="0.2">
      <c r="B1" s="172" t="s">
        <v>82</v>
      </c>
      <c r="D1" s="4"/>
      <c r="E1"/>
    </row>
    <row r="2" spans="2:7" ht="13.5" thickBot="1" x14ac:dyDescent="0.25"/>
    <row r="3" spans="2:7" ht="13.5" thickTop="1" x14ac:dyDescent="0.2">
      <c r="B3" s="43" t="s">
        <v>183</v>
      </c>
      <c r="C3" s="44"/>
    </row>
    <row r="4" spans="2:7" x14ac:dyDescent="0.2">
      <c r="B4" s="45" t="s">
        <v>184</v>
      </c>
      <c r="C4" s="46" t="e">
        <f>'1. EAL Surfer - Tier 1 EALs'!#REF!</f>
        <v>#REF!</v>
      </c>
    </row>
    <row r="5" spans="2:7" x14ac:dyDescent="0.2">
      <c r="B5" s="45" t="s">
        <v>180</v>
      </c>
      <c r="C5" s="46" t="str">
        <f>'1. EAL Surfer - Tier 1 EALs'!D5</f>
        <v>Unrestricted</v>
      </c>
    </row>
    <row r="6" spans="2:7" x14ac:dyDescent="0.2">
      <c r="B6" s="45" t="s">
        <v>86</v>
      </c>
      <c r="C6" s="47" t="str">
        <f>'1. EAL Surfer - Tier 1 EALs'!D7</f>
        <v>Drinking Water Resource</v>
      </c>
    </row>
    <row r="7" spans="2:7" ht="26.25" thickBot="1" x14ac:dyDescent="0.25">
      <c r="B7" s="48" t="s">
        <v>226</v>
      </c>
      <c r="C7" s="69" t="str">
        <f>'1. EAL Surfer - Tier 1 EALs'!D9</f>
        <v>&lt; 150m</v>
      </c>
    </row>
    <row r="8" spans="2:7" ht="13.5" thickTop="1" x14ac:dyDescent="0.2">
      <c r="B8" s="50" t="s">
        <v>191</v>
      </c>
      <c r="C8" s="44" t="str">
        <f>IF('1. EAL Surfer - Tier 1 EALs'!D19=0,"-",'1. EAL Surfer - Tier 1 EALs'!D19)</f>
        <v>-</v>
      </c>
    </row>
    <row r="9" spans="2:7" x14ac:dyDescent="0.2">
      <c r="B9" s="55" t="s">
        <v>192</v>
      </c>
      <c r="C9" s="47" t="str">
        <f>IF('1. EAL Surfer - Tier 1 EALs'!D21=0,"-",'1. EAL Surfer - Tier 1 EALs'!D21)</f>
        <v>-</v>
      </c>
    </row>
    <row r="10" spans="2:7" ht="15" thickBot="1" x14ac:dyDescent="0.25">
      <c r="B10" s="48" t="s">
        <v>193</v>
      </c>
      <c r="C10" s="49" t="str">
        <f>IF('1. EAL Surfer - Tier 1 EALs'!D23=0,"-",'1. EAL Surfer - Tier 1 EALs'!D23)</f>
        <v>-</v>
      </c>
    </row>
    <row r="11" spans="2:7" ht="14.25" thickTop="1" thickBot="1" x14ac:dyDescent="0.25">
      <c r="B11" s="51"/>
    </row>
    <row r="12" spans="2:7" ht="27" customHeight="1" thickTop="1" x14ac:dyDescent="0.2">
      <c r="B12" s="52" t="s">
        <v>7</v>
      </c>
      <c r="C12" s="53" t="s">
        <v>86</v>
      </c>
      <c r="D12" s="54" t="s">
        <v>226</v>
      </c>
      <c r="E12" s="54" t="s">
        <v>174</v>
      </c>
      <c r="F12" s="35"/>
      <c r="G12" s="13"/>
    </row>
    <row r="13" spans="2:7" x14ac:dyDescent="0.2">
      <c r="B13" s="55" t="s">
        <v>175</v>
      </c>
      <c r="C13" s="5" t="s">
        <v>203</v>
      </c>
      <c r="D13" s="56" t="s">
        <v>227</v>
      </c>
      <c r="E13" s="56" t="str">
        <f>IF(AND($C$6=C13,$C$7=D13),"YES","NO")</f>
        <v>NO</v>
      </c>
      <c r="F13" s="35"/>
      <c r="G13" s="13"/>
    </row>
    <row r="14" spans="2:7" x14ac:dyDescent="0.2">
      <c r="B14" s="55" t="s">
        <v>110</v>
      </c>
      <c r="C14" s="5" t="s">
        <v>203</v>
      </c>
      <c r="D14" s="56" t="s">
        <v>228</v>
      </c>
      <c r="E14" s="56" t="str">
        <f>IF(AND($C$6=C14,$C$7=D14),"YES","NO")</f>
        <v>YES</v>
      </c>
      <c r="F14" s="35"/>
      <c r="G14" s="13"/>
    </row>
    <row r="15" spans="2:7" x14ac:dyDescent="0.2">
      <c r="B15" s="55" t="s">
        <v>176</v>
      </c>
      <c r="C15" s="56" t="s">
        <v>91</v>
      </c>
      <c r="D15" s="56" t="s">
        <v>227</v>
      </c>
      <c r="E15" s="56" t="str">
        <f>IF(AND($C$6=C15,$C$7=D15),"YES","NO")</f>
        <v>NO</v>
      </c>
      <c r="F15" s="35"/>
      <c r="G15" s="13"/>
    </row>
    <row r="16" spans="2:7" x14ac:dyDescent="0.2">
      <c r="B16" s="55" t="s">
        <v>177</v>
      </c>
      <c r="C16" s="56" t="s">
        <v>91</v>
      </c>
      <c r="D16" s="56" t="s">
        <v>228</v>
      </c>
      <c r="E16" s="56" t="str">
        <f>IF(AND($C$6=H2,$C$7=D16),"YES","NO")</f>
        <v>NO</v>
      </c>
      <c r="F16" s="35"/>
      <c r="G16" s="13"/>
    </row>
    <row r="17" spans="2:10" x14ac:dyDescent="0.2">
      <c r="B17" s="55"/>
      <c r="C17" s="56"/>
      <c r="D17" s="56"/>
      <c r="E17" s="56"/>
      <c r="F17" s="35"/>
      <c r="G17" s="13"/>
    </row>
    <row r="18" spans="2:10" x14ac:dyDescent="0.2">
      <c r="B18" s="57" t="s">
        <v>116</v>
      </c>
      <c r="C18" s="56" t="str">
        <f>IF(E13="YES","Table A-1",IF(E14="YES","Table A-2",IF(E15="YES","Table B-1","Table B-2")))</f>
        <v>Table A-2</v>
      </c>
      <c r="D18" s="56"/>
      <c r="E18" s="56"/>
      <c r="F18" s="35"/>
      <c r="G18" s="13"/>
    </row>
    <row r="19" spans="2:10" x14ac:dyDescent="0.2">
      <c r="B19" s="45" t="s">
        <v>109</v>
      </c>
      <c r="C19" s="30" t="e">
        <f>IF(C46=0,"-",C46)</f>
        <v>#REF!</v>
      </c>
      <c r="D19"/>
      <c r="E19"/>
      <c r="F19" s="35"/>
      <c r="G19" s="13"/>
    </row>
    <row r="20" spans="2:10" x14ac:dyDescent="0.2">
      <c r="B20" s="45" t="s">
        <v>229</v>
      </c>
      <c r="C20" s="58" t="e">
        <f>IF(C50=0,"-",C50)</f>
        <v>#REF!</v>
      </c>
      <c r="D20"/>
      <c r="E20"/>
      <c r="F20" s="35"/>
      <c r="G20" s="13"/>
      <c r="J20" s="12"/>
    </row>
    <row r="21" spans="2:10" x14ac:dyDescent="0.2">
      <c r="B21" s="45" t="s">
        <v>223</v>
      </c>
      <c r="C21" s="58" t="e">
        <f>IF(C56=0,"-",C56)</f>
        <v>#REF!</v>
      </c>
      <c r="D21"/>
      <c r="E21"/>
      <c r="F21" s="35"/>
      <c r="G21" s="13"/>
    </row>
    <row r="22" spans="2:10" x14ac:dyDescent="0.2">
      <c r="B22" s="45" t="s">
        <v>214</v>
      </c>
      <c r="C22" s="58" t="e">
        <f>IF(C60=0,"-",C60)</f>
        <v>#REF!</v>
      </c>
      <c r="D22"/>
      <c r="E22"/>
      <c r="F22" s="35"/>
      <c r="G22" s="13"/>
    </row>
    <row r="23" spans="2:10" x14ac:dyDescent="0.2">
      <c r="B23" s="45" t="s">
        <v>112</v>
      </c>
      <c r="C23" s="58" t="e">
        <f>IF(C68=0,"-",C68)</f>
        <v>#REF!</v>
      </c>
      <c r="D23" s="56"/>
      <c r="E23" s="56"/>
      <c r="F23" s="75"/>
      <c r="G23" s="13"/>
    </row>
    <row r="24" spans="2:10" x14ac:dyDescent="0.2">
      <c r="B24" s="45" t="s">
        <v>60</v>
      </c>
      <c r="C24" s="58" t="e">
        <f>IF(C70=0,"-",C70)</f>
        <v>#REF!</v>
      </c>
      <c r="D24" s="90" t="s">
        <v>172</v>
      </c>
      <c r="E24" s="56"/>
      <c r="F24" s="75"/>
      <c r="G24" s="13"/>
    </row>
    <row r="25" spans="2:10" ht="13.5" thickBot="1" x14ac:dyDescent="0.25">
      <c r="B25" s="76" t="s">
        <v>8</v>
      </c>
      <c r="C25" s="77" t="e">
        <f>C71</f>
        <v>#REF!</v>
      </c>
      <c r="D25" s="89" t="e">
        <f>C72</f>
        <v>#REF!</v>
      </c>
      <c r="E25" s="59"/>
      <c r="F25" s="35"/>
      <c r="G25" s="13"/>
    </row>
    <row r="26" spans="2:10" ht="14.25" thickTop="1" thickBot="1" x14ac:dyDescent="0.25">
      <c r="B26" s="60"/>
      <c r="C26" s="61"/>
      <c r="D26" s="61"/>
      <c r="E26" s="61"/>
    </row>
    <row r="27" spans="2:10" ht="26.25" thickTop="1" x14ac:dyDescent="0.2">
      <c r="B27" s="52" t="s">
        <v>117</v>
      </c>
      <c r="C27" s="53" t="s">
        <v>86</v>
      </c>
      <c r="D27" s="54" t="s">
        <v>226</v>
      </c>
      <c r="E27" s="62" t="s">
        <v>174</v>
      </c>
    </row>
    <row r="28" spans="2:10" x14ac:dyDescent="0.2">
      <c r="B28" s="55" t="s">
        <v>230</v>
      </c>
      <c r="C28" s="5" t="s">
        <v>203</v>
      </c>
      <c r="D28" s="56" t="s">
        <v>228</v>
      </c>
      <c r="E28" s="47" t="str">
        <f>IF(AND($C$6=C28,$C$7=D28),"YES","NO")</f>
        <v>YES</v>
      </c>
    </row>
    <row r="29" spans="2:10" x14ac:dyDescent="0.2">
      <c r="B29" s="55" t="s">
        <v>231</v>
      </c>
      <c r="C29" s="5" t="s">
        <v>203</v>
      </c>
      <c r="D29" s="56" t="s">
        <v>227</v>
      </c>
      <c r="E29" s="47" t="str">
        <f>IF(AND($C$6=C29,$C$7=D29),"YES","NO")</f>
        <v>NO</v>
      </c>
    </row>
    <row r="30" spans="2:10" x14ac:dyDescent="0.2">
      <c r="B30" s="55" t="s">
        <v>232</v>
      </c>
      <c r="C30" s="56" t="s">
        <v>91</v>
      </c>
      <c r="D30" s="56" t="s">
        <v>228</v>
      </c>
      <c r="E30" s="47" t="str">
        <f>IF(AND($C$6=C30,$C$7=D30),"YES","NO")</f>
        <v>NO</v>
      </c>
    </row>
    <row r="31" spans="2:10" x14ac:dyDescent="0.2">
      <c r="B31" s="55" t="s">
        <v>233</v>
      </c>
      <c r="C31" s="56" t="s">
        <v>91</v>
      </c>
      <c r="D31" s="56" t="s">
        <v>227</v>
      </c>
      <c r="E31" s="47" t="str">
        <f>IF(AND($C$6=C31,$C$7=D31),"YES","NO")</f>
        <v>NO</v>
      </c>
    </row>
    <row r="32" spans="2:10" x14ac:dyDescent="0.2">
      <c r="B32" s="45"/>
      <c r="C32" s="58"/>
      <c r="D32" s="58"/>
      <c r="E32" s="63"/>
    </row>
    <row r="33" spans="2:5" x14ac:dyDescent="0.2">
      <c r="B33" s="57" t="s">
        <v>234</v>
      </c>
      <c r="C33" s="58" t="str">
        <f>IF(E28="YES","Table D-1a",IF(E29="YES","Table D-1b",IF(E30="YES","Table D-1c","Table D-1d")))</f>
        <v>Table D-1a</v>
      </c>
      <c r="D33" s="58"/>
      <c r="E33" s="63"/>
    </row>
    <row r="34" spans="2:5" x14ac:dyDescent="0.2">
      <c r="B34" s="45" t="s">
        <v>178</v>
      </c>
      <c r="C34" s="58" t="e">
        <f>IF(C75=0,"-",C75)</f>
        <v>#REF!</v>
      </c>
      <c r="D34" s="58"/>
      <c r="E34" s="63"/>
    </row>
    <row r="35" spans="2:5" x14ac:dyDescent="0.2">
      <c r="B35" s="45" t="s">
        <v>229</v>
      </c>
      <c r="C35" s="58" t="e">
        <f>IF(C79=0,"-",C79)</f>
        <v>#REF!</v>
      </c>
      <c r="D35" s="58"/>
      <c r="E35" s="63"/>
    </row>
    <row r="36" spans="2:5" x14ac:dyDescent="0.2">
      <c r="B36" s="45" t="s">
        <v>179</v>
      </c>
      <c r="C36" s="58" t="e">
        <f>IF(C83=0,"-",C83)</f>
        <v>#REF!</v>
      </c>
      <c r="D36" s="58"/>
      <c r="E36" s="63"/>
    </row>
    <row r="37" spans="2:5" x14ac:dyDescent="0.2">
      <c r="B37" s="45" t="s">
        <v>112</v>
      </c>
      <c r="C37" s="58" t="e">
        <f>IF(C87=0,"-",C87)</f>
        <v>#REF!</v>
      </c>
      <c r="D37" s="90" t="s">
        <v>172</v>
      </c>
      <c r="E37" s="63"/>
    </row>
    <row r="38" spans="2:5" ht="13.5" thickBot="1" x14ac:dyDescent="0.25">
      <c r="B38" s="76" t="s">
        <v>235</v>
      </c>
      <c r="C38" s="77" t="e">
        <f>C88</f>
        <v>#REF!</v>
      </c>
      <c r="D38" s="89" t="e">
        <f>C89</f>
        <v>#REF!</v>
      </c>
      <c r="E38" s="64"/>
    </row>
    <row r="39" spans="2:5" ht="13.5" thickTop="1" x14ac:dyDescent="0.2">
      <c r="B39" s="65"/>
      <c r="C39" s="58"/>
      <c r="D39" s="58"/>
      <c r="E39" s="58"/>
    </row>
    <row r="40" spans="2:5" ht="13.5" thickBot="1" x14ac:dyDescent="0.25"/>
    <row r="41" spans="2:5" ht="14.25" thickTop="1" thickBot="1" x14ac:dyDescent="0.25">
      <c r="B41" s="70" t="s">
        <v>68</v>
      </c>
      <c r="C41" s="71"/>
      <c r="D41" s="84" t="s">
        <v>108</v>
      </c>
    </row>
    <row r="42" spans="2:5" ht="13.5" thickTop="1" x14ac:dyDescent="0.2">
      <c r="B42" s="36" t="s">
        <v>210</v>
      </c>
      <c r="C42" s="24"/>
      <c r="D42" s="2"/>
    </row>
    <row r="43" spans="2:5" x14ac:dyDescent="0.2">
      <c r="B43" s="22" t="s">
        <v>65</v>
      </c>
      <c r="C43" s="30" t="e">
        <f>IF(VLOOKUP('1. EAL Surfer - Tier 1 EALs'!#REF!,#REF!,2)=0,"-",VLOOKUP('1. EAL Surfer - Tier 1 EALs'!#REF!,#REF!,2))</f>
        <v>#REF!</v>
      </c>
      <c r="D43" s="3" t="s">
        <v>151</v>
      </c>
    </row>
    <row r="44" spans="2:5" x14ac:dyDescent="0.2">
      <c r="B44" s="22" t="s">
        <v>66</v>
      </c>
      <c r="C44" s="30" t="e">
        <f>IF(VLOOKUP('1. EAL Surfer - Tier 1 EALs'!#REF!,#REF!,2)=0,"-",VLOOKUP('1. EAL Surfer - Tier 1 EALs'!#REF!,#REF!,2))</f>
        <v>#REF!</v>
      </c>
      <c r="D44" s="3" t="s">
        <v>257</v>
      </c>
    </row>
    <row r="45" spans="2:5" x14ac:dyDescent="0.2">
      <c r="B45" s="22" t="s">
        <v>245</v>
      </c>
      <c r="C45" s="30" t="e">
        <f>IF(VLOOKUP('1. EAL Surfer - Tier 1 EALs'!#REF!,#REF!,2)=0,"-",VLOOKUP('1. EAL Surfer - Tier 1 EALs'!#REF!,#REF!,2))</f>
        <v>#REF!</v>
      </c>
      <c r="D45" s="3" t="s">
        <v>205</v>
      </c>
    </row>
    <row r="46" spans="2:5" ht="13.5" thickBot="1" x14ac:dyDescent="0.25">
      <c r="B46" s="27" t="s">
        <v>246</v>
      </c>
      <c r="C46" s="72" t="e">
        <f>IF((IF('1. EAL Surfer - Tier 1 EALs'!D5='1. EAL Surfer - Tier 1 EALs'!G29,C43,C44))=0,"-",(IF('1. EAL Surfer - Tier 1 EALs'!D5='1. EAL Surfer - Tier 1 EALs'!G29,C43,C44)))</f>
        <v>#REF!</v>
      </c>
      <c r="D46" s="28" t="str">
        <f>IF('1. EAL Surfer - Tier 1 EALs'!D5='1. EAL Surfer - Tier 1 EALs'!G29,"Table I-1","Table I-2")</f>
        <v>Table I-1</v>
      </c>
    </row>
    <row r="47" spans="2:5" ht="13.5" thickTop="1" x14ac:dyDescent="0.2">
      <c r="B47" s="37" t="s">
        <v>209</v>
      </c>
      <c r="C47" s="30"/>
      <c r="D47" s="14"/>
    </row>
    <row r="48" spans="2:5" x14ac:dyDescent="0.2">
      <c r="B48" s="22" t="s">
        <v>65</v>
      </c>
      <c r="C48" s="30" t="e">
        <f>IF(VLOOKUP('1. EAL Surfer - Tier 1 EALs'!#REF!,#REF!,5)="","-",VLOOKUP('1. EAL Surfer - Tier 1 EALs'!#REF!,#REF!,5))</f>
        <v>#REF!</v>
      </c>
      <c r="D48" s="23" t="s">
        <v>255</v>
      </c>
    </row>
    <row r="49" spans="2:4" x14ac:dyDescent="0.2">
      <c r="B49" s="22" t="s">
        <v>66</v>
      </c>
      <c r="C49" s="30" t="e">
        <f>IF(VLOOKUP('1. EAL Surfer - Tier 1 EALs'!#REF!,#REF!,6)="","-",VLOOKUP('1. EAL Surfer - Tier 1 EALs'!#REF!,#REF!,6))</f>
        <v>#REF!</v>
      </c>
      <c r="D49" s="23" t="s">
        <v>255</v>
      </c>
    </row>
    <row r="50" spans="2:4" ht="13.5" thickBot="1" x14ac:dyDescent="0.25">
      <c r="B50" s="26" t="s">
        <v>63</v>
      </c>
      <c r="C50" s="73" t="e">
        <f>IF((IF('1. EAL Surfer - Tier 1 EALs'!D5='1. EAL Surfer - Tier 1 EALs'!G29,C48,C49))=0,"-",(IF('1. EAL Surfer - Tier 1 EALs'!D5='1. EAL Surfer - Tier 1 EALs'!G29,C48,C49)))</f>
        <v>#REF!</v>
      </c>
      <c r="D50" s="23" t="s">
        <v>255</v>
      </c>
    </row>
    <row r="51" spans="2:4" ht="13.5" thickTop="1" x14ac:dyDescent="0.2">
      <c r="B51" s="36" t="s">
        <v>89</v>
      </c>
      <c r="C51" s="34"/>
      <c r="D51" s="21"/>
    </row>
    <row r="52" spans="2:4" x14ac:dyDescent="0.2">
      <c r="B52" s="22" t="s">
        <v>258</v>
      </c>
      <c r="C52" s="30" t="e">
        <f>IF(VLOOKUP('1. EAL Surfer - Tier 1 EALs'!#REF!,#REF!,12)="","-",VLOOKUP('1. EAL Surfer - Tier 1 EALs'!#REF!,#REF!,12))</f>
        <v>#REF!</v>
      </c>
      <c r="D52" s="23" t="s">
        <v>256</v>
      </c>
    </row>
    <row r="53" spans="2:4" x14ac:dyDescent="0.2">
      <c r="B53" s="22" t="s">
        <v>259</v>
      </c>
      <c r="C53" s="30" t="e">
        <f>IF(VLOOKUP('1. EAL Surfer - Tier 1 EALs'!#REF!,#REF!,13)="","-",VLOOKUP('1. EAL Surfer - Tier 1 EALs'!#REF!,#REF!,13))</f>
        <v>#REF!</v>
      </c>
      <c r="D53" s="23" t="s">
        <v>256</v>
      </c>
    </row>
    <row r="54" spans="2:4" x14ac:dyDescent="0.2">
      <c r="B54" s="22" t="s">
        <v>260</v>
      </c>
      <c r="C54" s="30" t="e">
        <f>IF(VLOOKUP('1. EAL Surfer - Tier 1 EALs'!#REF!,#REF!,14)="","-",VLOOKUP('1. EAL Surfer - Tier 1 EALs'!#REF!,#REF!,14))</f>
        <v>#REF!</v>
      </c>
      <c r="D54" s="23" t="s">
        <v>256</v>
      </c>
    </row>
    <row r="55" spans="2:4" x14ac:dyDescent="0.2">
      <c r="B55" s="22" t="s">
        <v>261</v>
      </c>
      <c r="C55" s="30" t="e">
        <f>IF(VLOOKUP('1. EAL Surfer - Tier 1 EALs'!#REF!,#REF!,15)="","-",VLOOKUP('1. EAL Surfer - Tier 1 EALs'!#REF!,#REF!,15))</f>
        <v>#REF!</v>
      </c>
      <c r="D55" s="23" t="s">
        <v>256</v>
      </c>
    </row>
    <row r="56" spans="2:4" ht="13.5" thickBot="1" x14ac:dyDescent="0.25">
      <c r="B56" s="27" t="s">
        <v>64</v>
      </c>
      <c r="C56" s="72" t="e">
        <f>IF(IF(E28="YES",C52,IF(E29="YES",C53,IF(E30="YES",C54,C55)))=0,"-",IF(E28="YES",C52,IF(E29="YES",C53,IF(E30="YES",C54,C55))))</f>
        <v>#REF!</v>
      </c>
      <c r="D56" s="85" t="s">
        <v>256</v>
      </c>
    </row>
    <row r="57" spans="2:4" ht="13.5" thickTop="1" x14ac:dyDescent="0.2">
      <c r="B57" s="37" t="s">
        <v>208</v>
      </c>
      <c r="C57" s="30"/>
      <c r="D57" s="23"/>
    </row>
    <row r="58" spans="2:4" x14ac:dyDescent="0.2">
      <c r="B58" s="22" t="s">
        <v>65</v>
      </c>
      <c r="C58" s="30" t="e">
        <f>IF(VLOOKUP('1. EAL Surfer - Tier 1 EALs'!#REF!,#REF!,2)=0,"-",VLOOKUP('1. EAL Surfer - Tier 1 EALs'!#REF!,#REF!,2))</f>
        <v>#REF!</v>
      </c>
      <c r="D58" s="23" t="s">
        <v>254</v>
      </c>
    </row>
    <row r="59" spans="2:4" x14ac:dyDescent="0.2">
      <c r="B59" s="22" t="s">
        <v>66</v>
      </c>
      <c r="C59" s="30" t="e">
        <f>IF(VLOOKUP('1. EAL Surfer - Tier 1 EALs'!#REF!,#REF!,3)=0,"-",VLOOKUP('1. EAL Surfer - Tier 1 EALs'!#REF!,#REF!,3))</f>
        <v>#REF!</v>
      </c>
      <c r="D59" s="23" t="s">
        <v>254</v>
      </c>
    </row>
    <row r="60" spans="2:4" ht="13.5" thickBot="1" x14ac:dyDescent="0.25">
      <c r="B60" s="26" t="s">
        <v>5</v>
      </c>
      <c r="C60" s="73" t="e">
        <f>IF((IF('1. EAL Surfer - Tier 1 EALs'!D5='1. EAL Surfer - Tier 1 EALs'!G29,'Surfer Compiler HDOH'!C58,'Surfer Compiler HDOH'!C59))=0,"-",(IF('1. EAL Surfer - Tier 1 EALs'!D5='1. EAL Surfer - Tier 1 EALs'!G29,'Surfer Compiler HDOH'!C58,'Surfer Compiler HDOH'!C59)))</f>
        <v>#REF!</v>
      </c>
      <c r="D60" s="23" t="s">
        <v>254</v>
      </c>
    </row>
    <row r="61" spans="2:4" ht="13.5" thickTop="1" x14ac:dyDescent="0.2">
      <c r="B61" s="36" t="s">
        <v>88</v>
      </c>
      <c r="C61" s="34"/>
      <c r="D61" s="21"/>
    </row>
    <row r="62" spans="2:4" x14ac:dyDescent="0.2">
      <c r="B62" s="22" t="s">
        <v>92</v>
      </c>
      <c r="C62" s="30" t="e">
        <f>IF(VLOOKUP('1. EAL Surfer - Tier 1 EALs'!#REF!,#REF!,2)="","-",VLOOKUP('1. EAL Surfer - Tier 1 EALs'!#REF!,#REF!,2))</f>
        <v>#REF!</v>
      </c>
      <c r="D62" s="23" t="s">
        <v>253</v>
      </c>
    </row>
    <row r="63" spans="2:4" x14ac:dyDescent="0.2">
      <c r="B63" s="22" t="s">
        <v>93</v>
      </c>
      <c r="C63" s="30" t="e">
        <f>IF(VLOOKUP('1. EAL Surfer - Tier 1 EALs'!#REF!,#REF!,2)="","-",VLOOKUP('1. EAL Surfer - Tier 1 EALs'!#REF!,#REF!,2))</f>
        <v>#REF!</v>
      </c>
      <c r="D63" s="23" t="s">
        <v>150</v>
      </c>
    </row>
    <row r="64" spans="2:4" x14ac:dyDescent="0.2">
      <c r="B64" s="26" t="s">
        <v>275</v>
      </c>
      <c r="C64" s="73" t="e">
        <f>C62</f>
        <v>#REF!</v>
      </c>
      <c r="D64" s="23"/>
    </row>
    <row r="65" spans="2:4" x14ac:dyDescent="0.2">
      <c r="B65" s="22" t="s">
        <v>94</v>
      </c>
      <c r="C65" s="30" t="e">
        <f>IF(VLOOKUP('1. EAL Surfer - Tier 1 EALs'!#REF!,#REF!,3)="","-",VLOOKUP('1. EAL Surfer - Tier 1 EALs'!#REF!,#REF!,3))</f>
        <v>#REF!</v>
      </c>
      <c r="D65" s="23" t="s">
        <v>253</v>
      </c>
    </row>
    <row r="66" spans="2:4" x14ac:dyDescent="0.2">
      <c r="B66" s="22" t="s">
        <v>95</v>
      </c>
      <c r="C66" s="30" t="e">
        <f>IF(VLOOKUP('1. EAL Surfer - Tier 1 EALs'!#REF!,#REF!,3)="","-",VLOOKUP('1. EAL Surfer - Tier 1 EALs'!#REF!,#REF!,3))</f>
        <v>#REF!</v>
      </c>
      <c r="D66" s="23" t="s">
        <v>150</v>
      </c>
    </row>
    <row r="67" spans="2:4" x14ac:dyDescent="0.2">
      <c r="B67" s="26" t="s">
        <v>276</v>
      </c>
      <c r="C67" s="73" t="e">
        <f>C65</f>
        <v>#REF!</v>
      </c>
      <c r="D67" s="23"/>
    </row>
    <row r="68" spans="2:4" ht="13.5" thickBot="1" x14ac:dyDescent="0.25">
      <c r="B68" s="27" t="s">
        <v>196</v>
      </c>
      <c r="C68" s="72" t="e">
        <f>IF((IF('1. EAL Surfer - Tier 1 EALs'!D5='1. EAL Surfer - Tier 1 EALs'!G29,'Surfer Compiler HDOH'!C64,'Surfer Compiler HDOH'!C67))=0,"-",(IF('1. EAL Surfer - Tier 1 EALs'!D5='1. EAL Surfer - Tier 1 EALs'!G29,'Surfer Compiler HDOH'!C64,'Surfer Compiler HDOH'!C67)))</f>
        <v>#REF!</v>
      </c>
      <c r="D68" s="85" t="s">
        <v>253</v>
      </c>
    </row>
    <row r="69" spans="2:4" ht="13.5" thickTop="1" x14ac:dyDescent="0.2">
      <c r="B69" s="26" t="s">
        <v>8</v>
      </c>
      <c r="C69" s="38" t="e">
        <f>MIN(C46,C50,C56,C60,C68)</f>
        <v>#REF!</v>
      </c>
      <c r="D69" s="25"/>
    </row>
    <row r="70" spans="2:4" x14ac:dyDescent="0.2">
      <c r="B70" s="26" t="s">
        <v>60</v>
      </c>
      <c r="C70" s="38" t="e">
        <f>IF(VLOOKUP('1. EAL Surfer - Tier 1 EALs'!#REF!,'1. EAL Surfer - Tier 1 EALs'!I29:R182,10)=2,(IF(VLOOKUP('1. EAL Surfer - Tier 1 EALs'!#REF!,#REF!,5)="","?",VLOOKUP('1. EAL Surfer - Tier 1 EALs'!#REF!,#REF!,5))),"-")</f>
        <v>#REF!</v>
      </c>
      <c r="D70" s="25"/>
    </row>
    <row r="71" spans="2:4" x14ac:dyDescent="0.2">
      <c r="B71" s="26" t="s">
        <v>69</v>
      </c>
      <c r="C71" s="38" t="e">
        <f>IF(OR(C70="-",C70="?"),C69,IF(C70&gt;C69,C70,C69))</f>
        <v>#REF!</v>
      </c>
      <c r="D71" s="29"/>
    </row>
    <row r="72" spans="2:4" ht="14.25" customHeight="1" thickBot="1" x14ac:dyDescent="0.25">
      <c r="B72" s="27" t="s">
        <v>213</v>
      </c>
      <c r="C72" s="28" t="e">
        <f>IF(C71=C70,"Background",(IF(C71=C46,B42,IF(C71=C50,B47,IF(C71=C56,B51,IF(C71=C60,B57,B61))))))</f>
        <v>#REF!</v>
      </c>
      <c r="D72" s="30"/>
    </row>
    <row r="73" spans="2:4" ht="14.25" thickTop="1" thickBot="1" x14ac:dyDescent="0.25">
      <c r="B73" s="31"/>
      <c r="C73" s="32"/>
      <c r="D73" s="32"/>
    </row>
    <row r="74" spans="2:4" ht="15.75" customHeight="1" thickTop="1" thickBot="1" x14ac:dyDescent="0.25">
      <c r="B74" s="68" t="s">
        <v>70</v>
      </c>
      <c r="C74" s="74"/>
      <c r="D74" s="84" t="s">
        <v>108</v>
      </c>
    </row>
    <row r="75" spans="2:4" ht="14.25" thickTop="1" thickBot="1" x14ac:dyDescent="0.25">
      <c r="B75" s="36" t="s">
        <v>265</v>
      </c>
      <c r="C75" s="88" t="e">
        <f>IF('1. EAL Surfer - Tier 1 EALs'!D7='1. EAL Surfer - Tier 1 EALs'!H30,"-",(IF(VLOOKUP('1. EAL Surfer - Tier 1 EALs'!#REF!,#REF!,2)="","-",VLOOKUP('1. EAL Surfer - Tier 1 EALs'!#REF!,#REF!,2))))</f>
        <v>#REF!</v>
      </c>
      <c r="D75" s="40" t="s">
        <v>248</v>
      </c>
    </row>
    <row r="76" spans="2:4" x14ac:dyDescent="0.2">
      <c r="B76" s="78" t="s">
        <v>209</v>
      </c>
      <c r="C76" s="79"/>
      <c r="D76" s="80"/>
    </row>
    <row r="77" spans="2:4" x14ac:dyDescent="0.2">
      <c r="B77" s="22" t="s">
        <v>65</v>
      </c>
      <c r="C77" s="30" t="e">
        <f>IF(VLOOKUP('1. EAL Surfer - Tier 1 EALs'!#REF!,#REF!,5)="","-",VLOOKUP('1. EAL Surfer - Tier 1 EALs'!#REF!,#REF!,5))</f>
        <v>#REF!</v>
      </c>
      <c r="D77" s="14" t="s">
        <v>225</v>
      </c>
    </row>
    <row r="78" spans="2:4" x14ac:dyDescent="0.2">
      <c r="B78" s="22" t="s">
        <v>66</v>
      </c>
      <c r="C78" s="30" t="e">
        <f>IF(VLOOKUP('1. EAL Surfer - Tier 1 EALs'!#REF!,#REF!,6)="","-",VLOOKUP('1. EAL Surfer - Tier 1 EALs'!#REF!,#REF!,6))</f>
        <v>#REF!</v>
      </c>
      <c r="D78" s="14" t="s">
        <v>225</v>
      </c>
    </row>
    <row r="79" spans="2:4" ht="13.5" thickBot="1" x14ac:dyDescent="0.25">
      <c r="B79" s="81" t="s">
        <v>63</v>
      </c>
      <c r="C79" s="87" t="e">
        <f>IF(IF('1. EAL Surfer - Tier 1 EALs'!D5='1. EAL Surfer - Tier 1 EALs'!G29,C77,C78)=0,"-",IF('1. EAL Surfer - Tier 1 EALs'!D5='1. EAL Surfer - Tier 1 EALs'!G29,C77,C78))</f>
        <v>#REF!</v>
      </c>
      <c r="D79" s="86" t="s">
        <v>225</v>
      </c>
    </row>
    <row r="80" spans="2:4" x14ac:dyDescent="0.2">
      <c r="B80" s="37" t="s">
        <v>211</v>
      </c>
      <c r="C80" s="30"/>
      <c r="D80" s="14"/>
    </row>
    <row r="81" spans="2:4" x14ac:dyDescent="0.2">
      <c r="B81" s="22" t="s">
        <v>262</v>
      </c>
      <c r="C81" s="30" t="e">
        <f>IF(VLOOKUP('1. EAL Surfer - Tier 1 EALs'!#REF!,#REF!,2)="","-",VLOOKUP('1. EAL Surfer - Tier 1 EALs'!#REF!,#REF!,2))</f>
        <v>#REF!</v>
      </c>
      <c r="D81" s="14" t="s">
        <v>149</v>
      </c>
    </row>
    <row r="82" spans="2:4" x14ac:dyDescent="0.2">
      <c r="B82" s="22" t="s">
        <v>263</v>
      </c>
      <c r="C82" s="30" t="e">
        <f>IF(VLOOKUP('1. EAL Surfer - Tier 1 EALs'!#REF!,#REF!,3)="","-",VLOOKUP('1. EAL Surfer - Tier 1 EALs'!#REF!,#REF!,3))</f>
        <v>#REF!</v>
      </c>
      <c r="D82" s="14" t="s">
        <v>149</v>
      </c>
    </row>
    <row r="83" spans="2:4" ht="13.5" thickBot="1" x14ac:dyDescent="0.25">
      <c r="B83" s="26" t="s">
        <v>264</v>
      </c>
      <c r="C83" s="73" t="e">
        <f>IF(IF('1. EAL Surfer - Tier 1 EALs'!D9='1. EAL Surfer - Tier 1 EALs'!I29,C81,C82)=0,"-",IF('1. EAL Surfer - Tier 1 EALs'!D9='1. EAL Surfer - Tier 1 EALs'!I29,C81,C82))</f>
        <v>#REF!</v>
      </c>
      <c r="D83" s="14" t="s">
        <v>149</v>
      </c>
    </row>
    <row r="84" spans="2:4" x14ac:dyDescent="0.2">
      <c r="B84" s="78" t="s">
        <v>88</v>
      </c>
      <c r="C84" s="79"/>
      <c r="D84" s="80"/>
    </row>
    <row r="85" spans="2:4" x14ac:dyDescent="0.2">
      <c r="B85" s="22" t="s">
        <v>178</v>
      </c>
      <c r="C85" s="30" t="e">
        <f>VLOOKUP('1. EAL Surfer - Tier 1 EALs'!#REF!,#REF!,2)</f>
        <v>#REF!</v>
      </c>
      <c r="D85" s="14" t="s">
        <v>224</v>
      </c>
    </row>
    <row r="86" spans="2:4" x14ac:dyDescent="0.2">
      <c r="B86" s="22" t="s">
        <v>83</v>
      </c>
      <c r="C86" s="30" t="e">
        <f>VLOOKUP('1. EAL Surfer - Tier 1 EALs'!#REF!,#REF!,2)</f>
        <v>#REF!</v>
      </c>
      <c r="D86" s="14" t="s">
        <v>67</v>
      </c>
    </row>
    <row r="87" spans="2:4" ht="13.5" thickBot="1" x14ac:dyDescent="0.25">
      <c r="B87" s="27" t="s">
        <v>247</v>
      </c>
      <c r="C87" s="72" t="e">
        <f>IF(IF('1. EAL Surfer - Tier 1 EALs'!D7='1. EAL Surfer - Tier 1 EALs'!H29,C85,C86)=0,"-",IF('1. EAL Surfer - Tier 1 EALs'!D7='1. EAL Surfer - Tier 1 EALs'!H29,C85,C86))</f>
        <v>#REF!</v>
      </c>
      <c r="D87" s="28" t="str">
        <f>IF('1. EAL Surfer - Tier 1 EALs'!D7='1. EAL Surfer - Tier 1 EALs'!H29,"Table G-1","Table G-2")</f>
        <v>Table G-1</v>
      </c>
    </row>
    <row r="88" spans="2:4" ht="13.5" thickTop="1" x14ac:dyDescent="0.2">
      <c r="B88" s="20" t="s">
        <v>71</v>
      </c>
      <c r="C88" s="40" t="e">
        <f>MIN(C75,C79,C83,C87)</f>
        <v>#REF!</v>
      </c>
      <c r="D88" s="29"/>
    </row>
    <row r="89" spans="2:4" ht="13.5" thickBot="1" x14ac:dyDescent="0.25">
      <c r="B89" s="27" t="s">
        <v>213</v>
      </c>
      <c r="C89" s="28" t="e">
        <f>IF(C88=C75,B75,IF(C88=C79,B79,IF(C88=C83,B80,B84)))</f>
        <v>#REF!</v>
      </c>
      <c r="D89" s="30"/>
    </row>
    <row r="90" spans="2:4" ht="14.25" thickTop="1" thickBot="1" x14ac:dyDescent="0.25">
      <c r="B90" s="33"/>
      <c r="C90" s="30"/>
      <c r="D90" s="30"/>
    </row>
    <row r="91" spans="2:4" ht="15.75" thickTop="1" thickBot="1" x14ac:dyDescent="0.25">
      <c r="B91" s="82" t="s">
        <v>72</v>
      </c>
      <c r="C91" s="83"/>
      <c r="D91" s="84" t="s">
        <v>108</v>
      </c>
    </row>
    <row r="92" spans="2:4" x14ac:dyDescent="0.2">
      <c r="B92" s="78" t="s">
        <v>267</v>
      </c>
      <c r="C92" s="79"/>
      <c r="D92" s="80"/>
    </row>
    <row r="93" spans="2:4" x14ac:dyDescent="0.2">
      <c r="B93" s="22" t="s">
        <v>65</v>
      </c>
      <c r="C93" s="30" t="e">
        <f>IF(VLOOKUP('1. EAL Surfer - Tier 1 EALs'!#REF!,#REF!,6)="","-",VLOOKUP('1. EAL Surfer - Tier 1 EALs'!#REF!,#REF!,6))</f>
        <v>#REF!</v>
      </c>
      <c r="D93" s="14" t="s">
        <v>236</v>
      </c>
    </row>
    <row r="94" spans="2:4" x14ac:dyDescent="0.2">
      <c r="B94" s="22" t="s">
        <v>66</v>
      </c>
      <c r="C94" s="30" t="e">
        <f>IF(VLOOKUP('1. EAL Surfer - Tier 1 EALs'!#REF!,#REF!,9)="","-",VLOOKUP('1. EAL Surfer - Tier 1 EALs'!#REF!,#REF!,9))</f>
        <v>#REF!</v>
      </c>
      <c r="D94" s="14" t="s">
        <v>236</v>
      </c>
    </row>
    <row r="95" spans="2:4" ht="13.5" thickBot="1" x14ac:dyDescent="0.25">
      <c r="B95" s="81" t="s">
        <v>84</v>
      </c>
      <c r="C95" s="87" t="e">
        <f>IF(IF('1. EAL Surfer - Tier 1 EALs'!D5='1. EAL Surfer - Tier 1 EALs'!G29,C93,C94)=0,"",IF('1. EAL Surfer - Tier 1 EALs'!D5='1. EAL Surfer - Tier 1 EALs'!G29,C93,C94))</f>
        <v>#REF!</v>
      </c>
      <c r="D95" s="86" t="s">
        <v>236</v>
      </c>
    </row>
    <row r="96" spans="2:4" x14ac:dyDescent="0.2">
      <c r="B96" s="37" t="s">
        <v>212</v>
      </c>
      <c r="C96" s="30"/>
      <c r="D96" s="14"/>
    </row>
    <row r="97" spans="2:4" x14ac:dyDescent="0.2">
      <c r="B97" s="22" t="s">
        <v>65</v>
      </c>
      <c r="C97" s="30" t="e">
        <f>IF(VLOOKUP('1. EAL Surfer - Tier 1 EALs'!#REF!,#REF!,4)="","-",VLOOKUP('1. EAL Surfer - Tier 1 EALs'!#REF!,#REF!,4))</f>
        <v>#REF!</v>
      </c>
      <c r="D97" s="14" t="s">
        <v>237</v>
      </c>
    </row>
    <row r="98" spans="2:4" x14ac:dyDescent="0.2">
      <c r="B98" s="22" t="s">
        <v>66</v>
      </c>
      <c r="C98" s="30" t="e">
        <f>IF(VLOOKUP('1. EAL Surfer - Tier 1 EALs'!#REF!,#REF!,7)="","-",VLOOKUP('1. EAL Surfer - Tier 1 EALs'!#REF!,#REF!,7))</f>
        <v>#REF!</v>
      </c>
      <c r="D98" s="14" t="s">
        <v>237</v>
      </c>
    </row>
    <row r="99" spans="2:4" ht="13.5" thickBot="1" x14ac:dyDescent="0.25">
      <c r="B99" s="27" t="s">
        <v>85</v>
      </c>
      <c r="C99" s="72" t="e">
        <f>IF(IF('1. EAL Surfer - Tier 1 EALs'!D5='1. EAL Surfer - Tier 1 EALs'!G29,C97,C98)=0,"",IF('1. EAL Surfer - Tier 1 EALs'!D5='1. EAL Surfer - Tier 1 EALs'!G29,C97,C98))</f>
        <v>#REF!</v>
      </c>
      <c r="D99" s="28" t="s">
        <v>237</v>
      </c>
    </row>
    <row r="100" spans="2:4" ht="13.5" thickTop="1" x14ac:dyDescent="0.2"/>
  </sheetData>
  <sheetProtection algorithmName="SHA-512" hashValue="5RQLELyq3Pe7XKk//I5+vrWK073/y857MiD4sfacCkmrMtvXOAdeTFLzxSG+fwyF+8iJByKQNFoUH90wRosh1Q==" saltValue="+PI0VqrC0PoHhTO0vaUGEg==" spinCount="100000" sheet="1" objects="1" scenarios="1"/>
  <phoneticPr fontId="9" type="noConversion"/>
  <pageMargins left="0.75" right="0.75" top="0.24" bottom="0.28000000000000003" header="0.17" footer="0.16"/>
  <pageSetup scale="5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BBABD3ED67B409AFFFDC911FC89DB" ma:contentTypeVersion="3" ma:contentTypeDescription="Create a new document." ma:contentTypeScope="" ma:versionID="04797fd41166752bac8b353348de2776">
  <xsd:schema xmlns:xsd="http://www.w3.org/2001/XMLSchema" xmlns:xs="http://www.w3.org/2001/XMLSchema" xmlns:p="http://schemas.microsoft.com/office/2006/metadata/properties" xmlns:ns2="3baa3fe4-e062-4580-9ff8-67986f948500" targetNamespace="http://schemas.microsoft.com/office/2006/metadata/properties" ma:root="true" ma:fieldsID="d14001a309c8280478829874f955b436" ns2:_="">
    <xsd:import namespace="3baa3fe4-e062-4580-9ff8-67986f9485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a3fe4-e062-4580-9ff8-67986f9485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17E10F-F699-40EB-A587-568232914D50}"/>
</file>

<file path=customXml/itemProps2.xml><?xml version="1.0" encoding="utf-8"?>
<ds:datastoreItem xmlns:ds="http://schemas.openxmlformats.org/officeDocument/2006/customXml" ds:itemID="{D8953C89-1EE3-4591-AF9F-231C7B976ED9}"/>
</file>

<file path=customXml/itemProps3.xml><?xml version="1.0" encoding="utf-8"?>
<ds:datastoreItem xmlns:ds="http://schemas.openxmlformats.org/officeDocument/2006/customXml" ds:itemID="{611399DE-8432-4423-A32E-98C0BE1B4C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1. EAL Surfer - Tier 1 EALs</vt:lpstr>
      <vt:lpstr>2. EAL Surfer - Surfer Report</vt:lpstr>
      <vt:lpstr>3. Demo Datasheet</vt:lpstr>
      <vt:lpstr>Surfer Compiler HDOH</vt:lpstr>
      <vt:lpstr>'1. EAL Surfer - Tier 1 EALs'!Print_Area</vt:lpstr>
      <vt:lpstr>'2. EAL Surfer - Surfer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Brewer, Roger C</dc:creator>
  <cp:lastModifiedBy>Brewer, Roger C</cp:lastModifiedBy>
  <cp:lastPrinted>2016-11-26T00:52:09Z</cp:lastPrinted>
  <dcterms:created xsi:type="dcterms:W3CDTF">1999-05-06T02:39:42Z</dcterms:created>
  <dcterms:modified xsi:type="dcterms:W3CDTF">2017-08-23T01:39:24Z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0x0101004F5BBABD3ED67B409AFFFDC911FC89DB</vt:lpwstr>
  </property>
</Properties>
</file>