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jilliancristobal/Desktop/Nitrogen&amp;Carbon Footprint Data Aggregator HACC data files/"/>
    </mc:Choice>
  </mc:AlternateContent>
  <bookViews>
    <workbookView xWindow="0" yWindow="460" windowWidth="25600" windowHeight="14080" tabRatio="500"/>
  </bookViews>
  <sheets>
    <sheet name="Permits Purchased 2017" sheetId="1" r:id="rId1"/>
    <sheet name="Fuel Purchase Records 2017" sheetId="2" r:id="rId2"/>
    <sheet name="Fuel Purchase Records-Summary " sheetId="3" r:id="rId3"/>
    <sheet name="Sport Teams Flights 2017" sheetId="4" r:id="rId4"/>
    <sheet name="Sports Travel Info." sheetId="6" r:id="rId5"/>
    <sheet name="Utilities 2017" sheetId="5" r:id="rId6"/>
    <sheet name="Fertilizer 2017" sheetId="7"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1" l="1"/>
  <c r="B7" i="1"/>
  <c r="C6" i="1"/>
  <c r="C11" i="1"/>
  <c r="C10" i="1"/>
  <c r="C9" i="1"/>
  <c r="C12" i="1"/>
  <c r="C7" i="1"/>
  <c r="C5" i="1"/>
  <c r="C4" i="1"/>
  <c r="K23" i="4"/>
  <c r="K21" i="4"/>
  <c r="K22" i="4"/>
  <c r="K20" i="4"/>
  <c r="K19" i="4"/>
  <c r="K18" i="4"/>
  <c r="K17" i="4"/>
  <c r="K16" i="4"/>
  <c r="K15" i="4"/>
  <c r="K14" i="4"/>
  <c r="K13" i="4"/>
  <c r="K12" i="4"/>
  <c r="K11" i="4"/>
  <c r="K10" i="4"/>
  <c r="K9" i="4"/>
  <c r="K8" i="4"/>
  <c r="K7" i="4"/>
  <c r="K4" i="4"/>
  <c r="K5" i="4"/>
  <c r="K6" i="4"/>
  <c r="E38" i="4"/>
  <c r="E37" i="4"/>
  <c r="C15" i="5"/>
  <c r="B15" i="5"/>
  <c r="B14" i="5"/>
  <c r="C13" i="5"/>
  <c r="C14" i="5"/>
  <c r="B13" i="5"/>
  <c r="C5" i="3"/>
  <c r="C6" i="3"/>
  <c r="C7" i="3"/>
  <c r="C8" i="3"/>
  <c r="C9" i="3"/>
  <c r="C10" i="3"/>
  <c r="C11" i="3"/>
  <c r="C12" i="3"/>
  <c r="C13" i="3"/>
  <c r="C14" i="3"/>
  <c r="C15" i="3"/>
  <c r="C16" i="3"/>
  <c r="B21" i="3"/>
  <c r="B5" i="3"/>
  <c r="B6" i="3"/>
  <c r="B7" i="3"/>
  <c r="B8" i="3"/>
  <c r="B9" i="3"/>
  <c r="B10" i="3"/>
  <c r="B11" i="3"/>
  <c r="B12" i="3"/>
  <c r="B13" i="3"/>
  <c r="B14" i="3"/>
  <c r="B15" i="3"/>
  <c r="B16" i="3"/>
  <c r="B20" i="3"/>
  <c r="C17" i="3"/>
  <c r="B17" i="3"/>
  <c r="D110" i="2"/>
  <c r="D77" i="2"/>
  <c r="D62" i="2"/>
  <c r="D33" i="2"/>
  <c r="B15" i="1"/>
</calcChain>
</file>

<file path=xl/sharedStrings.xml><?xml version="1.0" encoding="utf-8"?>
<sst xmlns="http://schemas.openxmlformats.org/spreadsheetml/2006/main" count="787" uniqueCount="302">
  <si>
    <t>Academic Year: 2017</t>
  </si>
  <si>
    <t>Employee</t>
  </si>
  <si>
    <t>Car</t>
  </si>
  <si>
    <t>Quantity</t>
  </si>
  <si>
    <t xml:space="preserve">Student </t>
  </si>
  <si>
    <t xml:space="preserve">Car </t>
  </si>
  <si>
    <t>Carpool</t>
  </si>
  <si>
    <t>Moped/Motorcycle</t>
  </si>
  <si>
    <t>Faculty Bus Passes</t>
  </si>
  <si>
    <t xml:space="preserve">Year count </t>
  </si>
  <si>
    <t>Monthly count*</t>
  </si>
  <si>
    <t>*Assume that bus passes are obtained for the same person monthly therefore in total only the monthly count for faculty bus passes are used.</t>
  </si>
  <si>
    <t xml:space="preserve">Fuel Purchases </t>
  </si>
  <si>
    <t xml:space="preserve">Fuel Type: All Fuel Types </t>
  </si>
  <si>
    <t xml:space="preserve">Location: (UHM) UH MANOA TRANSPORTATION SVCS </t>
  </si>
  <si>
    <t xml:space="preserve">Quantity Unit Total Datetime Received Vendor PO No Received Price Value </t>
  </si>
  <si>
    <t xml:space="preserve">Tank: 1 FUEL: (UNL) UNLEADED </t>
  </si>
  <si>
    <t xml:space="preserve">Tank: 2 FUEL: (UNL) UNLEADED </t>
  </si>
  <si>
    <t xml:space="preserve">Tank: 3 FUEL: (UNL) UNLEADED </t>
  </si>
  <si>
    <t xml:space="preserve">Tank: 4 FUEL: (DSL) DIESEL </t>
  </si>
  <si>
    <t xml:space="preserve">Date </t>
  </si>
  <si>
    <t>Vendor</t>
  </si>
  <si>
    <t>PO No</t>
  </si>
  <si>
    <t>Quantity Received (gal)</t>
  </si>
  <si>
    <t xml:space="preserve">5-11-2017 7:44AM </t>
  </si>
  <si>
    <t xml:space="preserve">4-7-2017 2:23PM </t>
  </si>
  <si>
    <t xml:space="preserve">3-17-2017 9:01AM </t>
  </si>
  <si>
    <t xml:space="preserve">2-17-2017 9:00AM </t>
  </si>
  <si>
    <t xml:space="preserve">2-8-2017 7:35AM </t>
  </si>
  <si>
    <t xml:space="preserve">1-20-2017 2:18PM </t>
  </si>
  <si>
    <t xml:space="preserve">12-20-2016 9:55AM </t>
  </si>
  <si>
    <t xml:space="preserve">11-17-2016 10:01AM </t>
  </si>
  <si>
    <t xml:space="preserve">10-26-2016 11:43AM </t>
  </si>
  <si>
    <t xml:space="preserve">10-5-2016 7:31AM </t>
  </si>
  <si>
    <t xml:space="preserve">9-21-2016 2:06PM </t>
  </si>
  <si>
    <t xml:space="preserve">8-24-2016 1:56PM </t>
  </si>
  <si>
    <t>(CHEVRON) CHEVRON C/O GARLOW PETROLEUM</t>
  </si>
  <si>
    <t>TOTALS</t>
  </si>
  <si>
    <t xml:space="preserve">12-20-2017 12:18PM </t>
  </si>
  <si>
    <t xml:space="preserve">12-7-2017 9:19AM </t>
  </si>
  <si>
    <t xml:space="preserve">11-27-2017 7:34AM </t>
  </si>
  <si>
    <t xml:space="preserve">11-8-2017 9:54AM </t>
  </si>
  <si>
    <t xml:space="preserve">10-19-2017 1:47PM </t>
  </si>
  <si>
    <t xml:space="preserve">10-4-2017 10:43AM </t>
  </si>
  <si>
    <t xml:space="preserve">9-5-2017 10:00AM </t>
  </si>
  <si>
    <t xml:space="preserve">8-25-2017 7:55AM </t>
  </si>
  <si>
    <t xml:space="preserve">8-9-2017 11:15AM </t>
  </si>
  <si>
    <t xml:space="preserve">7-20-2017 9:19AM </t>
  </si>
  <si>
    <t xml:space="preserve">6-22-2017 8:11AM </t>
  </si>
  <si>
    <t xml:space="preserve">6-8-2017 11:41AM </t>
  </si>
  <si>
    <t xml:space="preserve">12-20-2017 12:19PM </t>
  </si>
  <si>
    <t xml:space="preserve">11-27-2017 7:36AM </t>
  </si>
  <si>
    <t xml:space="preserve">11-8-2017 9:57AM </t>
  </si>
  <si>
    <t xml:space="preserve">10-19-2017 1:45PM </t>
  </si>
  <si>
    <t xml:space="preserve">10-4-2017 10:44AM </t>
  </si>
  <si>
    <t xml:space="preserve">9-20-2017 8:28AM </t>
  </si>
  <si>
    <t xml:space="preserve">8-25-2017 7:56AM </t>
  </si>
  <si>
    <t xml:space="preserve">8-9-2017 11:13AM </t>
  </si>
  <si>
    <t xml:space="preserve">7-7-2017 8:44AM </t>
  </si>
  <si>
    <t xml:space="preserve">5-26-2017 7:00AM </t>
  </si>
  <si>
    <t xml:space="preserve">5-11-2017 7:43AM </t>
  </si>
  <si>
    <t xml:space="preserve">4-20-2017 9:16AM </t>
  </si>
  <si>
    <t xml:space="preserve">3-29-2017 3:01PM </t>
  </si>
  <si>
    <t xml:space="preserve">3-17-2017 9:03AM </t>
  </si>
  <si>
    <t xml:space="preserve">3-1-2017 9:04AM </t>
  </si>
  <si>
    <t xml:space="preserve">2-8-2017 7:33AM </t>
  </si>
  <si>
    <t xml:space="preserve">1-5-2017 9:39AM </t>
  </si>
  <si>
    <t xml:space="preserve">12-20-2016 9:57AM </t>
  </si>
  <si>
    <t xml:space="preserve">12-2-2016 9:22AM </t>
  </si>
  <si>
    <t xml:space="preserve">11-7-2016 7:51AM </t>
  </si>
  <si>
    <t xml:space="preserve">10-14-2016 1:33PM </t>
  </si>
  <si>
    <t xml:space="preserve">10-5-2016 7:33AM </t>
  </si>
  <si>
    <t xml:space="preserve">9-13-2016 8:34AM </t>
  </si>
  <si>
    <t xml:space="preserve">8-30-2016 9:13AM </t>
  </si>
  <si>
    <t xml:space="preserve">11-8-2017 9:58AM </t>
  </si>
  <si>
    <t xml:space="preserve">7-20-2017 9:20AM </t>
  </si>
  <si>
    <t xml:space="preserve">7-7-2017 8:43AM </t>
  </si>
  <si>
    <t xml:space="preserve">6-8-2017 11:48AM </t>
  </si>
  <si>
    <t xml:space="preserve">5-26-2017 6:59AM </t>
  </si>
  <si>
    <t xml:space="preserve">4-27-2017 6:54AM </t>
  </si>
  <si>
    <t xml:space="preserve">3-17-2017 9:04AM </t>
  </si>
  <si>
    <t xml:space="preserve">1-20-2017 2:20PM </t>
  </si>
  <si>
    <t xml:space="preserve">12-2-2016 9:25AM </t>
  </si>
  <si>
    <t xml:space="preserve">10-14-2016 1:35PM </t>
  </si>
  <si>
    <t xml:space="preserve">12-7-2017 9:21AM </t>
  </si>
  <si>
    <t xml:space="preserve">11-27-2017 7:37AM </t>
  </si>
  <si>
    <t xml:space="preserve">11-8-2017 9:59AM </t>
  </si>
  <si>
    <t xml:space="preserve">9-20-2017 8:27AM </t>
  </si>
  <si>
    <t xml:space="preserve">9-5-2017 9:55AM </t>
  </si>
  <si>
    <t xml:space="preserve">8-25-2017 7:58AM </t>
  </si>
  <si>
    <t xml:space="preserve">8-9-2017 11:14AM </t>
  </si>
  <si>
    <t xml:space="preserve">7-20-2017 9:21AM </t>
  </si>
  <si>
    <t xml:space="preserve">7-7-2017 8:42AM </t>
  </si>
  <si>
    <t xml:space="preserve">6-22-2017 8:13AM </t>
  </si>
  <si>
    <t xml:space="preserve">6-8-2017 11:49AM </t>
  </si>
  <si>
    <t xml:space="preserve">5-11-2017 7:42AM </t>
  </si>
  <si>
    <t xml:space="preserve">4-27-2017 6:52AM </t>
  </si>
  <si>
    <t xml:space="preserve">4-7-2017 2:25PM </t>
  </si>
  <si>
    <t xml:space="preserve">3-29-2017 3:03PM </t>
  </si>
  <si>
    <t xml:space="preserve">3-1-2017 9:07AM </t>
  </si>
  <si>
    <t xml:space="preserve">2-8-2017 7:37AM </t>
  </si>
  <si>
    <t xml:space="preserve">1-20-2017 2:21PM </t>
  </si>
  <si>
    <t xml:space="preserve">12-20-2016 9:58AM </t>
  </si>
  <si>
    <t xml:space="preserve">12-2-2016 1:55PM </t>
  </si>
  <si>
    <t xml:space="preserve">11-7-2016 7:53AM </t>
  </si>
  <si>
    <t xml:space="preserve">10-14-2016 1:36PM </t>
  </si>
  <si>
    <t xml:space="preserve">9-21-2016 2:08PM </t>
  </si>
  <si>
    <t xml:space="preserve">8-30-2016 9:15AM </t>
  </si>
  <si>
    <t>FUEL PURCHASES 2017 SUMMARY</t>
  </si>
  <si>
    <t>Received Dates from 8/22/2016 to 5/26/2017 AND 6/1/2017 to 12/31/2017 Fuel Receipt Location ID(s): UHM</t>
  </si>
  <si>
    <t>Jan.17</t>
  </si>
  <si>
    <t>Feb. 17</t>
  </si>
  <si>
    <t>Mar. 17</t>
  </si>
  <si>
    <t>Apr. 17</t>
  </si>
  <si>
    <t>May. 17</t>
  </si>
  <si>
    <t>Jun. 17</t>
  </si>
  <si>
    <t>Jul. 17</t>
  </si>
  <si>
    <t>Aug. 17</t>
  </si>
  <si>
    <t>Sep. 17</t>
  </si>
  <si>
    <t>Oct. 17</t>
  </si>
  <si>
    <t>Nov. 17</t>
  </si>
  <si>
    <t>Dec. 17</t>
  </si>
  <si>
    <t>Month</t>
  </si>
  <si>
    <t>Diesel (gal)</t>
  </si>
  <si>
    <t>2017 TOTAL</t>
  </si>
  <si>
    <t>Monthly Averages</t>
  </si>
  <si>
    <t>Unleaded (gal)</t>
  </si>
  <si>
    <t>UHM Utilities Consumption</t>
  </si>
  <si>
    <t>Average Demand kW/day</t>
  </si>
  <si>
    <t>Average Energy Use kWh/day</t>
  </si>
  <si>
    <t>Weekday (Mon.-Fri) Statistics</t>
  </si>
  <si>
    <t>Weekend (Sat.-Sun) Statistics</t>
  </si>
  <si>
    <t>Avergae Total Energy MWh</t>
  </si>
  <si>
    <r>
      <rPr>
        <b/>
        <sz val="12"/>
        <color theme="1"/>
        <rFont val="Calibri"/>
        <family val="2"/>
        <scheme val="minor"/>
      </rPr>
      <t>Profile Date:</t>
    </r>
    <r>
      <rPr>
        <sz val="12"/>
        <color theme="1"/>
        <rFont val="Calibri"/>
        <family val="2"/>
        <scheme val="minor"/>
      </rPr>
      <t xml:space="preserve"> 6/01/16-7/01/17</t>
    </r>
  </si>
  <si>
    <t>Yearly Totals</t>
  </si>
  <si>
    <t xml:space="preserve">Weekday </t>
  </si>
  <si>
    <t>kWh</t>
  </si>
  <si>
    <t>Weekend</t>
  </si>
  <si>
    <t>MWh</t>
  </si>
  <si>
    <t>Total</t>
  </si>
  <si>
    <t>Mens Baseball</t>
  </si>
  <si>
    <t>Location</t>
  </si>
  <si>
    <t>Sport Team</t>
  </si>
  <si>
    <t>San Luis Obispo, CA</t>
  </si>
  <si>
    <t>LAX</t>
  </si>
  <si>
    <t>Nearest Airport</t>
  </si>
  <si>
    <t>Notes</t>
  </si>
  <si>
    <t>NOTES:</t>
  </si>
  <si>
    <t>Source: hawaiiathletics.com (The official athletics website of the University of Hawaii at Manoa)</t>
  </si>
  <si>
    <t>Totals for miles traveled is the sum of miles used for each away game multiplied by 2 trips to account for a round trip. If indicated that the flight is assumed to be only one way the miles for that location were added to the total miles after multiplying by 2 to indicate that no round trip was taken.</t>
  </si>
  <si>
    <t>*milecalc.com - source for HNL to LAX miles per trip (2,550 miles)</t>
  </si>
  <si>
    <t>San Luis Osbispo,CA</t>
  </si>
  <si>
    <t>Riverside, CA</t>
  </si>
  <si>
    <t>Miles Traveled (one-way)</t>
  </si>
  <si>
    <t>Long Beach, CA</t>
  </si>
  <si>
    <t>Northridge, CA</t>
  </si>
  <si>
    <t>Mens Basketball</t>
  </si>
  <si>
    <t>UHM SPORT TEAMS FLIGHTS 2016-2017 Academic Year</t>
  </si>
  <si>
    <t>2nd Location (if applicable)</t>
  </si>
  <si>
    <t>Irvine, CA</t>
  </si>
  <si>
    <t>Fullerton, CA</t>
  </si>
  <si>
    <t>Santa Barbra, CA</t>
  </si>
  <si>
    <t>Davis, CA</t>
  </si>
  <si>
    <t>Mens Football</t>
  </si>
  <si>
    <t>Amherst, MA</t>
  </si>
  <si>
    <t>BDL</t>
  </si>
  <si>
    <t>It is assumed that all flights taken were the most direct route. Source: Google Maps, measure distance tool and milecalc.com</t>
  </si>
  <si>
    <t>Pasedena, CA</t>
  </si>
  <si>
    <t>Laramie, WY</t>
  </si>
  <si>
    <t>LAR</t>
  </si>
  <si>
    <t>Pasadena, CA</t>
  </si>
  <si>
    <t>Reno, NV</t>
  </si>
  <si>
    <t>RNO</t>
  </si>
  <si>
    <t>Las Vegas, NV</t>
  </si>
  <si>
    <t>LAS</t>
  </si>
  <si>
    <t>Logan, UT</t>
  </si>
  <si>
    <t>SLC</t>
  </si>
  <si>
    <t>Springville, UT</t>
  </si>
  <si>
    <t>Mens Golf</t>
  </si>
  <si>
    <t>San Francisco, CA</t>
  </si>
  <si>
    <t>SFO</t>
  </si>
  <si>
    <t>Scottsdale, AZ</t>
  </si>
  <si>
    <t>PHX</t>
  </si>
  <si>
    <t>Tempe, AZ</t>
  </si>
  <si>
    <t>Santa Cruz, CA</t>
  </si>
  <si>
    <t>SJC</t>
  </si>
  <si>
    <t>Mens Swimming &amp; Diving</t>
  </si>
  <si>
    <t>Flagstaff, AZ</t>
  </si>
  <si>
    <t>FLG</t>
  </si>
  <si>
    <t>Monterey Park, CA</t>
  </si>
  <si>
    <t>Austin, TX</t>
  </si>
  <si>
    <t>AUS</t>
  </si>
  <si>
    <t>Athens, GA</t>
  </si>
  <si>
    <t>ATL</t>
  </si>
  <si>
    <t>Mens Tennis</t>
  </si>
  <si>
    <t>Stockton, CA</t>
  </si>
  <si>
    <t>SMF</t>
  </si>
  <si>
    <t>San Diego, CA</t>
  </si>
  <si>
    <t>SAN</t>
  </si>
  <si>
    <t>Los Angeles, CA</t>
  </si>
  <si>
    <t>Sacramento, CA</t>
  </si>
  <si>
    <t>Mens Volleyball</t>
  </si>
  <si>
    <t>Return flight from LAX</t>
  </si>
  <si>
    <t>Lebanon, IL</t>
  </si>
  <si>
    <t>BLV</t>
  </si>
  <si>
    <t>St. Charles, MO</t>
  </si>
  <si>
    <t>STL</t>
  </si>
  <si>
    <t>Flight to 2nd location (STL) = 500mi; return to HNL =4130mi</t>
  </si>
  <si>
    <t>St.Charles, MO</t>
  </si>
  <si>
    <t>Provo, UT</t>
  </si>
  <si>
    <t>Different Return Flight (mi)</t>
  </si>
  <si>
    <t>In-Between Flight (mi)</t>
  </si>
  <si>
    <t>Columbus, OH</t>
  </si>
  <si>
    <t>CMH</t>
  </si>
  <si>
    <t>Coed Sailing</t>
  </si>
  <si>
    <t>Stanford, CA</t>
  </si>
  <si>
    <t>Standford, CA</t>
  </si>
  <si>
    <t>Charleston, SC</t>
  </si>
  <si>
    <t>CHS</t>
  </si>
  <si>
    <t>Redwood City, CA</t>
  </si>
  <si>
    <t>Womens Basketball</t>
  </si>
  <si>
    <t>Bakersfield, CA</t>
  </si>
  <si>
    <t>Boise, ID</t>
  </si>
  <si>
    <t>BOI</t>
  </si>
  <si>
    <t>Womens Beach Volleyball</t>
  </si>
  <si>
    <t>Tucson, AZ</t>
  </si>
  <si>
    <t>TUS</t>
  </si>
  <si>
    <t xml:space="preserve">Return flight from SMF </t>
  </si>
  <si>
    <t>Phoenix, AZ</t>
  </si>
  <si>
    <t>Malibu, CA</t>
  </si>
  <si>
    <t>Huntington Beach, CA</t>
  </si>
  <si>
    <t>Hunington Beach, CA</t>
  </si>
  <si>
    <t>Prismo Beach, CA</t>
  </si>
  <si>
    <t>Womens Cross Country</t>
  </si>
  <si>
    <t>Hilo, HI</t>
  </si>
  <si>
    <t>ITO</t>
  </si>
  <si>
    <t>Seattle, WA</t>
  </si>
  <si>
    <t>SEA</t>
  </si>
  <si>
    <t>Seattle. WA</t>
  </si>
  <si>
    <t>Salem, OR</t>
  </si>
  <si>
    <t>PDX</t>
  </si>
  <si>
    <t>Sunnyvale, CA</t>
  </si>
  <si>
    <t>Womens Golf</t>
  </si>
  <si>
    <t>Fort Collins, CO</t>
  </si>
  <si>
    <t>DEN</t>
  </si>
  <si>
    <t>Palm Desert, CA</t>
  </si>
  <si>
    <t>Napa, CA</t>
  </si>
  <si>
    <t>Womens Sailing</t>
  </si>
  <si>
    <t>St. Peterburg, FL</t>
  </si>
  <si>
    <t>TPA</t>
  </si>
  <si>
    <t>St. Mary's, MD</t>
  </si>
  <si>
    <t>IAD</t>
  </si>
  <si>
    <t>Womens Soccer</t>
  </si>
  <si>
    <t>Moscow, ID</t>
  </si>
  <si>
    <t>Spokane, ID</t>
  </si>
  <si>
    <t>GEG</t>
  </si>
  <si>
    <t>GHG</t>
  </si>
  <si>
    <t>Spoke, ID and Pocatello, ID</t>
  </si>
  <si>
    <t>Flight to 3rd location (PIH) =500mi</t>
  </si>
  <si>
    <t>Womens Softball</t>
  </si>
  <si>
    <t>Womens Swimming &amp; Diving</t>
  </si>
  <si>
    <t xml:space="preserve">LAX </t>
  </si>
  <si>
    <t xml:space="preserve">AUS </t>
  </si>
  <si>
    <t>Womens Tennis</t>
  </si>
  <si>
    <t>San Luis Obispo, CA and Santa Barbra, CA</t>
  </si>
  <si>
    <t xml:space="preserve">Womens Track &amp; Field </t>
  </si>
  <si>
    <t>Palo Alto, CA</t>
  </si>
  <si>
    <t xml:space="preserve">SJC </t>
  </si>
  <si>
    <t>Azusa, CA</t>
  </si>
  <si>
    <t>Womens Volleyball</t>
  </si>
  <si>
    <t>Return from LAX</t>
  </si>
  <si>
    <t>Womens Water Polo</t>
  </si>
  <si>
    <t>Santa Clara, CA</t>
  </si>
  <si>
    <t>Whittier, CA</t>
  </si>
  <si>
    <t>Total Miles Traveled</t>
  </si>
  <si>
    <t>Pocatello, ID</t>
  </si>
  <si>
    <t>PIH</t>
  </si>
  <si>
    <t>TOTAL</t>
  </si>
  <si>
    <t>Type</t>
  </si>
  <si>
    <t>Application (lb)</t>
  </si>
  <si>
    <t>Organic 1</t>
  </si>
  <si>
    <t>Organic 2</t>
  </si>
  <si>
    <t>N %</t>
  </si>
  <si>
    <t>Fertilizer 2017</t>
  </si>
  <si>
    <t>Assumptions Made</t>
  </si>
  <si>
    <t>5 days/week of commuting</t>
  </si>
  <si>
    <t>Total Employee</t>
  </si>
  <si>
    <t>Total Student</t>
  </si>
  <si>
    <t>Percentages</t>
  </si>
  <si>
    <t>-</t>
  </si>
  <si>
    <t>31 weeks total (excludes summer)</t>
  </si>
  <si>
    <t>avg 15 vehicle miles/trip for employee</t>
  </si>
  <si>
    <t>avg 10 vehicle miles/trip for students</t>
  </si>
  <si>
    <t>Bus Passes</t>
  </si>
  <si>
    <r>
      <t xml:space="preserve">Source: </t>
    </r>
    <r>
      <rPr>
        <sz val="12"/>
        <color theme="1"/>
        <rFont val="Calibri"/>
        <family val="2"/>
        <scheme val="minor"/>
      </rPr>
      <t>Purchased (HECO); data source: "UH Mānoa Energy &amp; Demand Report" provided by Miles Topping</t>
    </r>
  </si>
  <si>
    <t>If dates are consecutive or skip just 1-2 days for the games and are within the same state, it is assumed that they traveled there and remained there. No return flight to Oahu, Hawaii was taken in between those games and were counted as only 1 round trip.</t>
  </si>
  <si>
    <t xml:space="preserve">All sport teams (men, women, co-ed) are treated individually as in not flying on the same flight together. </t>
  </si>
  <si>
    <t xml:space="preserve">If dates varied by 1-2 days and varied in location it is assumed that travel was from previous location and no round trip was taken back to Oʻahu,Hawaiʻi. It is assumed there were various one way flights, at least 500 miles apart. </t>
  </si>
  <si>
    <t xml:space="preserve">If locations are within the same state, in Hawaiʻi’s case the same island, and varied by 1-2 days it is assumed that no flights were taken between locations. Exception: if one game is in Southern California and the other in Northern California, with at least a flying distance of 500 miles, that a one-way flight was taken instead of driving. </t>
  </si>
  <si>
    <t>If the event for travel is an invitational or tournament with dates from x to y, it is assumed that no round trip flights are taken in-between event dates; only one round trip accounted for.</t>
  </si>
  <si>
    <t>Home base is considered Oʻahu, Hawaiʻi Daniel K. Inouye International Airport.</t>
  </si>
  <si>
    <t xml:space="preserve">Miles used based on the approximate distance from the home base location’s main airport to the away game locations major and closest airport. This number only accounts for the miles of a one way trip.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</si>
</sst>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sz val="7"/>
      <color theme="1"/>
      <name val="Tahoma"/>
      <family val="2"/>
    </font>
    <font>
      <sz val="14"/>
      <color theme="1"/>
      <name val="Calibri"/>
      <family val="2"/>
    </font>
    <font>
      <b/>
      <sz val="14"/>
      <color theme="1"/>
      <name val="Calibri"/>
      <family val="2"/>
    </font>
    <font>
      <b/>
      <sz val="14"/>
      <color theme="1"/>
      <name val="Calibri"/>
      <family val="2"/>
      <scheme val="minor"/>
    </font>
    <font>
      <sz val="14"/>
      <color theme="1"/>
      <name val="Calibri"/>
      <family val="2"/>
      <scheme val="minor"/>
    </font>
    <font>
      <u/>
      <sz val="12"/>
      <color theme="10"/>
      <name val="Calibri"/>
      <family val="2"/>
      <scheme val="minor"/>
    </font>
    <font>
      <u/>
      <sz val="12"/>
      <color theme="11"/>
      <name val="Calibri"/>
      <family val="2"/>
      <scheme val="minor"/>
    </font>
    <font>
      <b/>
      <sz val="7"/>
      <color theme="1"/>
      <name val="Tahoma"/>
      <family val="2"/>
    </font>
    <font>
      <sz val="8"/>
      <name val="Calibri"/>
      <family val="2"/>
      <scheme val="minor"/>
    </font>
    <font>
      <sz val="11"/>
      <color rgb="FF000000"/>
      <name val="Arial"/>
      <family val="2"/>
    </font>
    <font>
      <b/>
      <sz val="11"/>
      <color rgb="FF000000"/>
      <name val="Arial"/>
      <family val="2"/>
    </font>
    <font>
      <sz val="12"/>
      <color rgb="FF000000"/>
      <name val="Calibri"/>
      <family val="2"/>
      <scheme val="minor"/>
    </font>
    <font>
      <sz val="12"/>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4" fontId="4" fillId="0" borderId="0" xfId="0" applyNumberFormat="1" applyFont="1"/>
    <xf numFmtId="0" fontId="3" fillId="0" borderId="2" xfId="0" applyFont="1" applyBorder="1"/>
    <xf numFmtId="0" fontId="2" fillId="0" borderId="2" xfId="0" applyFont="1" applyBorder="1"/>
    <xf numFmtId="0" fontId="6" fillId="0" borderId="0" xfId="0" applyFont="1"/>
    <xf numFmtId="0" fontId="3" fillId="0" borderId="0" xfId="0" applyFont="1" applyBorder="1"/>
    <xf numFmtId="0" fontId="3" fillId="3" borderId="2" xfId="0" applyFont="1" applyFill="1" applyBorder="1"/>
    <xf numFmtId="4" fontId="3" fillId="3" borderId="2" xfId="0" applyNumberFormat="1" applyFont="1" applyFill="1" applyBorder="1"/>
    <xf numFmtId="0" fontId="3" fillId="3" borderId="0" xfId="0" applyFont="1" applyFill="1"/>
    <xf numFmtId="4" fontId="3" fillId="3" borderId="0" xfId="0" applyNumberFormat="1" applyFont="1" applyFill="1"/>
    <xf numFmtId="0" fontId="3" fillId="4" borderId="0" xfId="0" applyFont="1" applyFill="1"/>
    <xf numFmtId="4" fontId="3" fillId="4" borderId="0" xfId="0" applyNumberFormat="1" applyFont="1" applyFill="1"/>
    <xf numFmtId="0" fontId="6" fillId="4" borderId="0" xfId="0" applyFont="1" applyFill="1"/>
    <xf numFmtId="0" fontId="3" fillId="5" borderId="2" xfId="0" applyFont="1" applyFill="1" applyBorder="1"/>
    <xf numFmtId="0" fontId="6" fillId="5" borderId="2" xfId="0" applyFont="1" applyFill="1" applyBorder="1"/>
    <xf numFmtId="0" fontId="3" fillId="5" borderId="0" xfId="0" applyFont="1" applyFill="1"/>
    <xf numFmtId="0" fontId="6" fillId="5" borderId="0" xfId="0" applyFont="1" applyFill="1"/>
    <xf numFmtId="4" fontId="3" fillId="5" borderId="0" xfId="0" applyNumberFormat="1" applyFont="1" applyFill="1"/>
    <xf numFmtId="0" fontId="3" fillId="5" borderId="0" xfId="0" applyFont="1" applyFill="1" applyBorder="1"/>
    <xf numFmtId="0" fontId="6" fillId="5" borderId="0" xfId="0" applyFont="1" applyFill="1" applyBorder="1"/>
    <xf numFmtId="0" fontId="9" fillId="0" borderId="0" xfId="0" applyFont="1"/>
    <xf numFmtId="0" fontId="3" fillId="4" borderId="0" xfId="0" applyFont="1" applyFill="1" applyBorder="1"/>
    <xf numFmtId="4" fontId="3" fillId="4" borderId="0" xfId="0" applyNumberFormat="1" applyFont="1" applyFill="1" applyBorder="1"/>
    <xf numFmtId="0" fontId="4" fillId="0" borderId="0" xfId="0" applyFont="1" applyBorder="1"/>
    <xf numFmtId="0" fontId="2" fillId="0" borderId="0" xfId="0" applyFont="1" applyBorder="1"/>
    <xf numFmtId="0" fontId="0" fillId="0" borderId="0" xfId="0" applyBorder="1"/>
    <xf numFmtId="0" fontId="3" fillId="0" borderId="0" xfId="0" applyFont="1" applyFill="1" applyBorder="1"/>
    <xf numFmtId="4" fontId="3" fillId="0" borderId="0" xfId="0" applyNumberFormat="1" applyFont="1" applyFill="1" applyBorder="1"/>
    <xf numFmtId="0" fontId="0" fillId="0" borderId="0" xfId="0" applyFill="1" applyBorder="1"/>
    <xf numFmtId="0" fontId="2" fillId="0" borderId="0" xfId="0" applyFont="1" applyFill="1" applyBorder="1"/>
    <xf numFmtId="0" fontId="4" fillId="0" borderId="0" xfId="0" applyFont="1" applyFill="1" applyBorder="1"/>
    <xf numFmtId="0" fontId="3" fillId="0" borderId="0" xfId="0" applyFont="1" applyFill="1"/>
    <xf numFmtId="0" fontId="6" fillId="0" borderId="0" xfId="0" applyFont="1" applyFill="1"/>
    <xf numFmtId="4" fontId="3" fillId="0" borderId="0" xfId="0" applyNumberFormat="1" applyFont="1" applyFill="1"/>
    <xf numFmtId="0" fontId="5" fillId="0" borderId="1" xfId="0" applyFont="1" applyBorder="1"/>
    <xf numFmtId="14" fontId="6" fillId="0" borderId="1" xfId="0" applyNumberFormat="1" applyFont="1" applyBorder="1"/>
    <xf numFmtId="4" fontId="6" fillId="0" borderId="1" xfId="0" applyNumberFormat="1" applyFont="1" applyBorder="1"/>
    <xf numFmtId="0" fontId="6" fillId="0" borderId="1" xfId="0" applyFont="1" applyBorder="1"/>
    <xf numFmtId="0" fontId="6" fillId="2" borderId="1" xfId="0" applyFont="1" applyFill="1" applyBorder="1"/>
    <xf numFmtId="0" fontId="6" fillId="0" borderId="1" xfId="0" applyFont="1" applyFill="1" applyBorder="1"/>
    <xf numFmtId="0" fontId="6" fillId="0" borderId="0" xfId="0" applyFont="1" applyAlignment="1">
      <alignment wrapText="1"/>
    </xf>
    <xf numFmtId="0" fontId="1" fillId="0" borderId="1" xfId="0" applyFont="1" applyBorder="1"/>
    <xf numFmtId="0" fontId="0" fillId="0" borderId="1" xfId="0" applyBorder="1"/>
    <xf numFmtId="4" fontId="0" fillId="0" borderId="1" xfId="0" applyNumberFormat="1" applyBorder="1"/>
    <xf numFmtId="0" fontId="11" fillId="0" borderId="0" xfId="0" applyFont="1"/>
    <xf numFmtId="0" fontId="12" fillId="0" borderId="0" xfId="0" applyFont="1"/>
    <xf numFmtId="0" fontId="6" fillId="0" borderId="4" xfId="0" applyFont="1" applyBorder="1"/>
    <xf numFmtId="0" fontId="6" fillId="0" borderId="5" xfId="0" applyFont="1" applyBorder="1"/>
    <xf numFmtId="0" fontId="6" fillId="0" borderId="7" xfId="0" applyFont="1" applyBorder="1"/>
    <xf numFmtId="0" fontId="6" fillId="0" borderId="8" xfId="0" applyFont="1" applyBorder="1"/>
    <xf numFmtId="0" fontId="0" fillId="0" borderId="7" xfId="0" applyBorder="1"/>
    <xf numFmtId="0" fontId="0" fillId="0" borderId="8" xfId="0" applyBorder="1"/>
    <xf numFmtId="0" fontId="6" fillId="0" borderId="6" xfId="0" applyFont="1" applyBorder="1"/>
    <xf numFmtId="0" fontId="0" fillId="0" borderId="6" xfId="0" applyBorder="1"/>
    <xf numFmtId="0" fontId="6" fillId="0" borderId="3" xfId="0" applyFont="1" applyBorder="1"/>
    <xf numFmtId="0" fontId="6" fillId="6" borderId="6" xfId="0" applyFont="1" applyFill="1" applyBorder="1"/>
    <xf numFmtId="0" fontId="0" fillId="6" borderId="6" xfId="0" applyFill="1" applyBorder="1"/>
    <xf numFmtId="0" fontId="6" fillId="6" borderId="3" xfId="0" applyFont="1" applyFill="1" applyBorder="1"/>
    <xf numFmtId="0" fontId="6" fillId="6" borderId="7" xfId="0" applyFont="1" applyFill="1" applyBorder="1"/>
    <xf numFmtId="0" fontId="0" fillId="6" borderId="7" xfId="0" applyFill="1" applyBorder="1"/>
    <xf numFmtId="0" fontId="6" fillId="6" borderId="4" xfId="0" applyFont="1" applyFill="1" applyBorder="1"/>
    <xf numFmtId="0" fontId="6" fillId="6" borderId="8" xfId="0" applyFont="1" applyFill="1" applyBorder="1"/>
    <xf numFmtId="0" fontId="0" fillId="6" borderId="8" xfId="0" applyFill="1" applyBorder="1"/>
    <xf numFmtId="0" fontId="6" fillId="6" borderId="5" xfId="0" applyFont="1" applyFill="1" applyBorder="1"/>
    <xf numFmtId="0" fontId="6" fillId="6" borderId="1" xfId="0" applyFont="1" applyFill="1" applyBorder="1"/>
    <xf numFmtId="0" fontId="5" fillId="7" borderId="1" xfId="0" applyFont="1" applyFill="1" applyBorder="1"/>
    <xf numFmtId="0" fontId="6" fillId="7" borderId="1" xfId="0" applyFont="1" applyFill="1" applyBorder="1"/>
    <xf numFmtId="0" fontId="5" fillId="8" borderId="1" xfId="0" applyFont="1" applyFill="1" applyBorder="1"/>
    <xf numFmtId="0" fontId="5" fillId="8" borderId="6" xfId="0" applyFont="1" applyFill="1" applyBorder="1"/>
    <xf numFmtId="0" fontId="5" fillId="8" borderId="3" xfId="0" applyFont="1" applyFill="1" applyBorder="1"/>
    <xf numFmtId="0" fontId="0" fillId="0" borderId="1" xfId="0" applyFont="1" applyBorder="1"/>
    <xf numFmtId="0" fontId="13" fillId="0" borderId="1" xfId="0" applyFont="1" applyBorder="1"/>
    <xf numFmtId="0" fontId="1" fillId="7" borderId="1" xfId="0" applyFont="1" applyFill="1" applyBorder="1"/>
    <xf numFmtId="0" fontId="0" fillId="7" borderId="1" xfId="0" applyFill="1" applyBorder="1"/>
    <xf numFmtId="4" fontId="5" fillId="7" borderId="1" xfId="0" applyNumberFormat="1" applyFont="1" applyFill="1" applyBorder="1"/>
    <xf numFmtId="0" fontId="14" fillId="0" borderId="0" xfId="0" applyFont="1" applyFill="1"/>
    <xf numFmtId="0" fontId="14" fillId="9" borderId="1" xfId="0" applyFont="1" applyFill="1" applyBorder="1"/>
    <xf numFmtId="2" fontId="0" fillId="0" borderId="1" xfId="0" applyNumberFormat="1" applyBorder="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0</xdr:colOff>
      <xdr:row>3</xdr:row>
      <xdr:rowOff>12700</xdr:rowOff>
    </xdr:to>
    <xdr:pic>
      <xdr:nvPicPr>
        <xdr:cNvPr id="2" name="Picture 1" descr="age1image33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
          <a:ext cx="72263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12700</xdr:colOff>
      <xdr:row>33</xdr:row>
      <xdr:rowOff>228600</xdr:rowOff>
    </xdr:to>
    <xdr:pic>
      <xdr:nvPicPr>
        <xdr:cNvPr id="4" name="Picture 3" descr="age1image171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3312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12700</xdr:colOff>
      <xdr:row>64</xdr:row>
      <xdr:rowOff>228600</xdr:rowOff>
    </xdr:to>
    <xdr:pic>
      <xdr:nvPicPr>
        <xdr:cNvPr id="7" name="Picture 6" descr="age1image328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6624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64</xdr:row>
      <xdr:rowOff>0</xdr:rowOff>
    </xdr:from>
    <xdr:to>
      <xdr:col>1</xdr:col>
      <xdr:colOff>1562100</xdr:colOff>
      <xdr:row>64</xdr:row>
      <xdr:rowOff>12700</xdr:rowOff>
    </xdr:to>
    <xdr:pic>
      <xdr:nvPicPr>
        <xdr:cNvPr id="8" name="Picture 7" descr="age1image3300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00" y="16662400"/>
          <a:ext cx="35179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1</xdr:col>
      <xdr:colOff>1536700</xdr:colOff>
      <xdr:row>67</xdr:row>
      <xdr:rowOff>12700</xdr:rowOff>
    </xdr:to>
    <xdr:pic>
      <xdr:nvPicPr>
        <xdr:cNvPr id="9" name="Picture 8" descr="age1image3543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8288000"/>
          <a:ext cx="35179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12700</xdr:colOff>
      <xdr:row>79</xdr:row>
      <xdr:rowOff>228600</xdr:rowOff>
    </xdr:to>
    <xdr:pic>
      <xdr:nvPicPr>
        <xdr:cNvPr id="10" name="Picture 9" descr="age1image3988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7264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12700</xdr:colOff>
      <xdr:row>110</xdr:row>
      <xdr:rowOff>228600</xdr:rowOff>
    </xdr:to>
    <xdr:pic>
      <xdr:nvPicPr>
        <xdr:cNvPr id="13" name="Picture 12" descr="age1image539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6352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1</xdr:col>
      <xdr:colOff>1536700</xdr:colOff>
      <xdr:row>114</xdr:row>
      <xdr:rowOff>12700</xdr:rowOff>
    </xdr:to>
    <xdr:pic>
      <xdr:nvPicPr>
        <xdr:cNvPr id="15" name="Picture 14" descr="age1image5480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448000"/>
          <a:ext cx="35179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53</xdr:row>
      <xdr:rowOff>0</xdr:rowOff>
    </xdr:from>
    <xdr:to>
      <xdr:col>2</xdr:col>
      <xdr:colOff>12700</xdr:colOff>
      <xdr:row>53</xdr:row>
      <xdr:rowOff>228600</xdr:rowOff>
    </xdr:to>
    <xdr:pic>
      <xdr:nvPicPr>
        <xdr:cNvPr id="18" name="Picture 17" descr="age1image272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74100" y="137541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12700</xdr:colOff>
      <xdr:row>80</xdr:row>
      <xdr:rowOff>228600</xdr:rowOff>
    </xdr:to>
    <xdr:pic>
      <xdr:nvPicPr>
        <xdr:cNvPr id="20" name="Picture 19" descr="age1image328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443200"/>
          <a:ext cx="127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80</xdr:row>
      <xdr:rowOff>0</xdr:rowOff>
    </xdr:from>
    <xdr:to>
      <xdr:col>1</xdr:col>
      <xdr:colOff>1562100</xdr:colOff>
      <xdr:row>80</xdr:row>
      <xdr:rowOff>12700</xdr:rowOff>
    </xdr:to>
    <xdr:pic>
      <xdr:nvPicPr>
        <xdr:cNvPr id="21" name="Picture 20" descr="age1image3300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00" y="15443200"/>
          <a:ext cx="35179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E13" sqref="E13"/>
    </sheetView>
  </sheetViews>
  <sheetFormatPr baseColWidth="10" defaultRowHeight="19" x14ac:dyDescent="0.25"/>
  <cols>
    <col min="1" max="1" width="19.1640625" style="9" customWidth="1"/>
    <col min="2" max="2" width="10.83203125" style="9"/>
    <col min="3" max="3" width="21" style="9" customWidth="1"/>
    <col min="4" max="4" width="10.83203125" style="9"/>
    <col min="5" max="5" width="40.83203125" style="9" customWidth="1"/>
    <col min="6" max="16384" width="10.83203125" style="9"/>
  </cols>
  <sheetData>
    <row r="1" spans="1:5" x14ac:dyDescent="0.25">
      <c r="A1" s="5" t="s">
        <v>0</v>
      </c>
    </row>
    <row r="3" spans="1:5" x14ac:dyDescent="0.25">
      <c r="A3" s="39" t="s">
        <v>1</v>
      </c>
      <c r="B3" s="39" t="s">
        <v>3</v>
      </c>
      <c r="C3" s="39" t="s">
        <v>288</v>
      </c>
      <c r="E3" s="39" t="s">
        <v>284</v>
      </c>
    </row>
    <row r="4" spans="1:5" x14ac:dyDescent="0.25">
      <c r="A4" s="42" t="s">
        <v>2</v>
      </c>
      <c r="B4" s="42">
        <v>6352</v>
      </c>
      <c r="C4" s="42">
        <f>(B4/B7)*100</f>
        <v>94.397384455342547</v>
      </c>
      <c r="E4" s="42" t="s">
        <v>285</v>
      </c>
    </row>
    <row r="5" spans="1:5" x14ac:dyDescent="0.25">
      <c r="A5" s="42" t="s">
        <v>7</v>
      </c>
      <c r="B5" s="42">
        <v>277</v>
      </c>
      <c r="C5" s="42">
        <f>(B5/B7)*100</f>
        <v>4.1165106256501707</v>
      </c>
      <c r="E5" s="42" t="s">
        <v>290</v>
      </c>
    </row>
    <row r="6" spans="1:5" x14ac:dyDescent="0.25">
      <c r="A6" s="42" t="s">
        <v>293</v>
      </c>
      <c r="B6" s="42">
        <v>100</v>
      </c>
      <c r="C6" s="42">
        <f>(B6/B7)*100</f>
        <v>1.4861049190072819</v>
      </c>
      <c r="E6" s="42" t="s">
        <v>291</v>
      </c>
    </row>
    <row r="7" spans="1:5" x14ac:dyDescent="0.25">
      <c r="A7" s="43" t="s">
        <v>286</v>
      </c>
      <c r="B7" s="43">
        <f>SUM(B4:B6)</f>
        <v>6729</v>
      </c>
      <c r="C7" s="43">
        <f>(B7/B7)*100</f>
        <v>100</v>
      </c>
      <c r="E7" s="42" t="s">
        <v>292</v>
      </c>
    </row>
    <row r="8" spans="1:5" x14ac:dyDescent="0.25">
      <c r="A8" s="39" t="s">
        <v>4</v>
      </c>
      <c r="B8" s="42"/>
      <c r="C8" s="42"/>
    </row>
    <row r="9" spans="1:5" x14ac:dyDescent="0.25">
      <c r="A9" s="42" t="s">
        <v>5</v>
      </c>
      <c r="B9" s="42">
        <v>4967</v>
      </c>
      <c r="C9" s="42">
        <f>(B9/B12)*100</f>
        <v>68.557625948930294</v>
      </c>
    </row>
    <row r="10" spans="1:5" x14ac:dyDescent="0.25">
      <c r="A10" s="42" t="s">
        <v>6</v>
      </c>
      <c r="B10" s="42">
        <v>689</v>
      </c>
      <c r="C10" s="42">
        <f>(B10/B12)*100</f>
        <v>9.5100069013112485</v>
      </c>
    </row>
    <row r="11" spans="1:5" x14ac:dyDescent="0.25">
      <c r="A11" s="42" t="s">
        <v>7</v>
      </c>
      <c r="B11" s="42">
        <v>1589</v>
      </c>
      <c r="C11" s="42">
        <f>(B11/B12)*100</f>
        <v>21.932367149758456</v>
      </c>
    </row>
    <row r="12" spans="1:5" x14ac:dyDescent="0.25">
      <c r="A12" s="43" t="s">
        <v>287</v>
      </c>
      <c r="B12" s="43">
        <f>SUM(B9:B11)</f>
        <v>7245</v>
      </c>
      <c r="C12" s="43">
        <f t="shared" ref="C12" si="0">(B12/B12)*100</f>
        <v>100</v>
      </c>
    </row>
    <row r="13" spans="1:5" x14ac:dyDescent="0.25">
      <c r="A13" s="39" t="s">
        <v>8</v>
      </c>
      <c r="B13" s="42"/>
      <c r="C13" s="42"/>
    </row>
    <row r="14" spans="1:5" x14ac:dyDescent="0.25">
      <c r="A14" s="44" t="s">
        <v>9</v>
      </c>
      <c r="B14" s="44">
        <v>1201</v>
      </c>
      <c r="C14" s="42" t="s">
        <v>289</v>
      </c>
    </row>
    <row r="15" spans="1:5" x14ac:dyDescent="0.25">
      <c r="A15" s="44" t="s">
        <v>10</v>
      </c>
      <c r="B15" s="42">
        <f>B14/12</f>
        <v>100.08333333333333</v>
      </c>
      <c r="C15" s="42" t="s">
        <v>289</v>
      </c>
    </row>
    <row r="17" spans="1:1" ht="171" x14ac:dyDescent="0.25">
      <c r="A17" s="45" t="s">
        <v>11</v>
      </c>
    </row>
  </sheetData>
  <pageMargins left="0.7" right="0.7" top="0.75" bottom="0.75" header="0.3" footer="0.3"/>
  <ignoredErrors>
    <ignoredError sqref="C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workbookViewId="0">
      <selection activeCell="AH28" sqref="AH28"/>
    </sheetView>
  </sheetViews>
  <sheetFormatPr baseColWidth="10" defaultRowHeight="19" x14ac:dyDescent="0.25"/>
  <cols>
    <col min="1" max="1" width="26" style="3" customWidth="1"/>
    <col min="2" max="2" width="68.83203125" style="3" customWidth="1"/>
    <col min="3" max="3" width="19" style="3" customWidth="1"/>
    <col min="4" max="4" width="23.5" style="3" customWidth="1"/>
    <col min="5" max="6" width="19" style="3" customWidth="1"/>
    <col min="7" max="16384" width="10.83203125" style="3"/>
  </cols>
  <sheetData>
    <row r="1" spans="1:10" s="4" customFormat="1" x14ac:dyDescent="0.25">
      <c r="A1" s="3" t="s">
        <v>12</v>
      </c>
    </row>
    <row r="2" spans="1:10" s="4" customFormat="1" x14ac:dyDescent="0.25">
      <c r="A2" s="3" t="s">
        <v>109</v>
      </c>
    </row>
    <row r="3" spans="1:10" s="4" customFormat="1" x14ac:dyDescent="0.25">
      <c r="A3" s="3" t="s">
        <v>13</v>
      </c>
    </row>
    <row r="4" spans="1:10" s="4" customFormat="1" x14ac:dyDescent="0.25">
      <c r="A4" s="3" t="s">
        <v>14</v>
      </c>
      <c r="J4" s="25"/>
    </row>
    <row r="5" spans="1:10" s="4" customFormat="1" x14ac:dyDescent="0.25">
      <c r="A5" s="3" t="s">
        <v>15</v>
      </c>
      <c r="J5" s="1"/>
    </row>
    <row r="6" spans="1:10" x14ac:dyDescent="0.25">
      <c r="J6" s="2"/>
    </row>
    <row r="7" spans="1:10" s="4" customFormat="1" x14ac:dyDescent="0.25">
      <c r="A7" s="4" t="s">
        <v>16</v>
      </c>
      <c r="J7"/>
    </row>
    <row r="8" spans="1:10" s="5" customFormat="1" x14ac:dyDescent="0.25">
      <c r="A8" s="5" t="s">
        <v>20</v>
      </c>
      <c r="B8" s="5" t="s">
        <v>21</v>
      </c>
      <c r="C8" s="5" t="s">
        <v>22</v>
      </c>
      <c r="D8" s="5" t="s">
        <v>23</v>
      </c>
      <c r="E8"/>
      <c r="F8"/>
      <c r="J8" s="2"/>
    </row>
    <row r="9" spans="1:10" s="35" customFormat="1" x14ac:dyDescent="0.25">
      <c r="A9" s="31" t="s">
        <v>38</v>
      </c>
      <c r="B9" s="31" t="s">
        <v>36</v>
      </c>
      <c r="C9" s="31">
        <v>155311</v>
      </c>
      <c r="D9" s="31">
        <v>400</v>
      </c>
      <c r="E9"/>
      <c r="F9"/>
      <c r="J9" s="31"/>
    </row>
    <row r="10" spans="1:10" s="35" customFormat="1" x14ac:dyDescent="0.25">
      <c r="A10" s="31" t="s">
        <v>39</v>
      </c>
      <c r="B10" s="31" t="s">
        <v>36</v>
      </c>
      <c r="C10" s="31">
        <v>155311</v>
      </c>
      <c r="D10" s="32">
        <v>1725.5</v>
      </c>
      <c r="E10"/>
      <c r="F10"/>
      <c r="J10" s="31"/>
    </row>
    <row r="11" spans="1:10" s="28" customFormat="1" x14ac:dyDescent="0.25">
      <c r="A11" s="26" t="s">
        <v>40</v>
      </c>
      <c r="B11" s="26" t="s">
        <v>36</v>
      </c>
      <c r="C11" s="26">
        <v>153042</v>
      </c>
      <c r="D11" s="26">
        <v>700</v>
      </c>
      <c r="E11"/>
      <c r="F11"/>
      <c r="J11" s="10"/>
    </row>
    <row r="12" spans="1:10" s="28" customFormat="1" x14ac:dyDescent="0.25">
      <c r="A12" s="26" t="s">
        <v>41</v>
      </c>
      <c r="B12" s="26" t="s">
        <v>36</v>
      </c>
      <c r="C12" s="26">
        <v>153042</v>
      </c>
      <c r="D12" s="27">
        <v>1733.1</v>
      </c>
      <c r="E12"/>
      <c r="F12"/>
      <c r="J12" s="10"/>
    </row>
    <row r="13" spans="1:10" s="35" customFormat="1" x14ac:dyDescent="0.25">
      <c r="A13" s="31" t="s">
        <v>42</v>
      </c>
      <c r="B13" s="31" t="s">
        <v>36</v>
      </c>
      <c r="C13" s="31">
        <v>151082</v>
      </c>
      <c r="D13" s="31">
        <v>934.2</v>
      </c>
      <c r="E13"/>
      <c r="F13"/>
      <c r="J13" s="31"/>
    </row>
    <row r="14" spans="1:10" s="35" customFormat="1" x14ac:dyDescent="0.25">
      <c r="A14" s="31" t="s">
        <v>43</v>
      </c>
      <c r="B14" s="31" t="s">
        <v>36</v>
      </c>
      <c r="C14" s="31">
        <v>151082</v>
      </c>
      <c r="D14" s="32">
        <v>1748.2</v>
      </c>
      <c r="E14"/>
      <c r="F14"/>
      <c r="J14" s="31"/>
    </row>
    <row r="15" spans="1:10" s="28" customFormat="1" x14ac:dyDescent="0.25">
      <c r="A15" s="26" t="s">
        <v>44</v>
      </c>
      <c r="B15" s="26" t="s">
        <v>36</v>
      </c>
      <c r="C15" s="26">
        <v>148501</v>
      </c>
      <c r="D15" s="27">
        <v>1768.8</v>
      </c>
      <c r="E15"/>
      <c r="F15"/>
      <c r="J15" s="10"/>
    </row>
    <row r="16" spans="1:10" s="35" customFormat="1" x14ac:dyDescent="0.25">
      <c r="A16" s="31" t="s">
        <v>45</v>
      </c>
      <c r="B16" s="31" t="s">
        <v>36</v>
      </c>
      <c r="C16" s="31">
        <v>146497</v>
      </c>
      <c r="D16" s="31">
        <v>500</v>
      </c>
      <c r="E16"/>
      <c r="F16"/>
      <c r="J16" s="31"/>
    </row>
    <row r="17" spans="1:10" s="35" customFormat="1" x14ac:dyDescent="0.25">
      <c r="A17" s="31" t="s">
        <v>46</v>
      </c>
      <c r="B17" s="31" t="s">
        <v>36</v>
      </c>
      <c r="C17" s="31">
        <v>146497</v>
      </c>
      <c r="D17" s="32">
        <v>1800</v>
      </c>
      <c r="E17"/>
      <c r="F17"/>
      <c r="J17" s="31"/>
    </row>
    <row r="18" spans="1:10" s="28" customFormat="1" x14ac:dyDescent="0.25">
      <c r="A18" s="26" t="s">
        <v>47</v>
      </c>
      <c r="B18" s="26" t="s">
        <v>36</v>
      </c>
      <c r="C18" s="26">
        <v>144149</v>
      </c>
      <c r="D18" s="27">
        <v>1625.4</v>
      </c>
      <c r="E18"/>
      <c r="F18"/>
      <c r="J18" s="10"/>
    </row>
    <row r="19" spans="1:10" s="35" customFormat="1" x14ac:dyDescent="0.25">
      <c r="A19" s="31" t="s">
        <v>48</v>
      </c>
      <c r="B19" s="31" t="s">
        <v>36</v>
      </c>
      <c r="C19" s="31">
        <v>143464</v>
      </c>
      <c r="D19" s="32">
        <v>1643.5</v>
      </c>
      <c r="E19"/>
      <c r="F19"/>
      <c r="J19" s="31"/>
    </row>
    <row r="20" spans="1:10" s="31" customFormat="1" x14ac:dyDescent="0.25">
      <c r="A20" s="31" t="s">
        <v>49</v>
      </c>
      <c r="B20" s="31" t="s">
        <v>36</v>
      </c>
      <c r="C20" s="31">
        <v>143464</v>
      </c>
      <c r="D20" s="32">
        <v>1100</v>
      </c>
      <c r="E20"/>
      <c r="F20"/>
    </row>
    <row r="21" spans="1:10" s="10" customFormat="1" x14ac:dyDescent="0.25">
      <c r="A21" s="26" t="s">
        <v>24</v>
      </c>
      <c r="B21" s="26" t="s">
        <v>36</v>
      </c>
      <c r="C21" s="26">
        <v>181983</v>
      </c>
      <c r="D21" s="27">
        <v>1755.8</v>
      </c>
      <c r="E21"/>
      <c r="F21"/>
      <c r="J21" s="29"/>
    </row>
    <row r="22" spans="1:10" s="31" customFormat="1" x14ac:dyDescent="0.25">
      <c r="A22" s="31" t="s">
        <v>25</v>
      </c>
      <c r="B22" s="31" t="s">
        <v>36</v>
      </c>
      <c r="C22" s="31">
        <v>139072</v>
      </c>
      <c r="D22" s="32">
        <v>1752</v>
      </c>
      <c r="E22"/>
      <c r="F22"/>
      <c r="J22" s="33"/>
    </row>
    <row r="23" spans="1:10" s="10" customFormat="1" x14ac:dyDescent="0.25">
      <c r="A23" s="26" t="s">
        <v>26</v>
      </c>
      <c r="B23" s="26" t="s">
        <v>36</v>
      </c>
      <c r="C23" s="26">
        <v>138239</v>
      </c>
      <c r="D23" s="27">
        <v>1753.9</v>
      </c>
      <c r="E23"/>
      <c r="F23"/>
      <c r="J23" s="29"/>
    </row>
    <row r="24" spans="1:10" s="31" customFormat="1" x14ac:dyDescent="0.25">
      <c r="A24" s="31" t="s">
        <v>27</v>
      </c>
      <c r="B24" s="31" t="s">
        <v>36</v>
      </c>
      <c r="C24" s="31">
        <v>132240</v>
      </c>
      <c r="D24" s="32">
        <v>1730</v>
      </c>
      <c r="E24"/>
      <c r="F24"/>
      <c r="J24" s="33"/>
    </row>
    <row r="25" spans="1:10" s="31" customFormat="1" x14ac:dyDescent="0.25">
      <c r="A25" s="31" t="s">
        <v>28</v>
      </c>
      <c r="B25" s="31" t="s">
        <v>36</v>
      </c>
      <c r="C25" s="31">
        <v>128742</v>
      </c>
      <c r="D25" s="31">
        <v>800</v>
      </c>
      <c r="E25"/>
      <c r="F25"/>
      <c r="J25" s="34"/>
    </row>
    <row r="26" spans="1:10" s="10" customFormat="1" x14ac:dyDescent="0.25">
      <c r="A26" s="26" t="s">
        <v>29</v>
      </c>
      <c r="B26" s="26" t="s">
        <v>36</v>
      </c>
      <c r="C26" s="26">
        <v>132238</v>
      </c>
      <c r="D26" s="27">
        <v>1764.9</v>
      </c>
      <c r="E26"/>
      <c r="F26"/>
      <c r="J26" s="30"/>
    </row>
    <row r="27" spans="1:10" s="7" customFormat="1" x14ac:dyDescent="0.25">
      <c r="A27" s="11" t="s">
        <v>30</v>
      </c>
      <c r="B27" s="11" t="s">
        <v>36</v>
      </c>
      <c r="C27" s="11">
        <v>128739</v>
      </c>
      <c r="D27" s="12">
        <v>1752.3</v>
      </c>
      <c r="E27"/>
      <c r="F27"/>
      <c r="J27" s="8"/>
    </row>
    <row r="28" spans="1:10" x14ac:dyDescent="0.25">
      <c r="A28" s="13" t="s">
        <v>31</v>
      </c>
      <c r="B28" s="13" t="s">
        <v>36</v>
      </c>
      <c r="C28" s="13">
        <v>128737</v>
      </c>
      <c r="D28" s="14">
        <v>1715</v>
      </c>
      <c r="E28"/>
      <c r="F28"/>
      <c r="J28"/>
    </row>
    <row r="29" spans="1:10" x14ac:dyDescent="0.25">
      <c r="A29" s="13" t="s">
        <v>32</v>
      </c>
      <c r="B29" s="13" t="s">
        <v>36</v>
      </c>
      <c r="C29" s="13">
        <v>125701</v>
      </c>
      <c r="D29" s="14">
        <v>1751</v>
      </c>
      <c r="E29"/>
      <c r="F29"/>
      <c r="J29" s="2"/>
    </row>
    <row r="30" spans="1:10" x14ac:dyDescent="0.25">
      <c r="A30" s="13" t="s">
        <v>33</v>
      </c>
      <c r="B30" s="13" t="s">
        <v>36</v>
      </c>
      <c r="C30" s="13">
        <v>124161</v>
      </c>
      <c r="D30" s="14">
        <v>1743.7</v>
      </c>
      <c r="E30"/>
      <c r="F30"/>
    </row>
    <row r="31" spans="1:10" x14ac:dyDescent="0.25">
      <c r="A31" s="13" t="s">
        <v>34</v>
      </c>
      <c r="B31" s="13" t="s">
        <v>36</v>
      </c>
      <c r="C31" s="13">
        <v>124160</v>
      </c>
      <c r="D31" s="14">
        <v>1750.6</v>
      </c>
      <c r="E31"/>
      <c r="F31"/>
    </row>
    <row r="32" spans="1:10" s="4" customFormat="1" x14ac:dyDescent="0.25">
      <c r="A32" s="13" t="s">
        <v>35</v>
      </c>
      <c r="B32" s="13" t="s">
        <v>36</v>
      </c>
      <c r="C32" s="13">
        <v>121139</v>
      </c>
      <c r="D32" s="14">
        <v>1753.1</v>
      </c>
      <c r="E32"/>
      <c r="F32"/>
    </row>
    <row r="33" spans="1:10" x14ac:dyDescent="0.25">
      <c r="A33" s="4" t="s">
        <v>37</v>
      </c>
      <c r="B33" s="4"/>
      <c r="C33" s="4"/>
      <c r="D33" s="6">
        <f>20022.3+15678.7</f>
        <v>35701</v>
      </c>
      <c r="E33"/>
      <c r="F33"/>
    </row>
    <row r="36" spans="1:10" s="4" customFormat="1" x14ac:dyDescent="0.25">
      <c r="A36" s="4" t="s">
        <v>17</v>
      </c>
      <c r="D36" s="5"/>
    </row>
    <row r="37" spans="1:10" s="5" customFormat="1" x14ac:dyDescent="0.25">
      <c r="A37" s="5" t="s">
        <v>20</v>
      </c>
      <c r="B37" s="5" t="s">
        <v>21</v>
      </c>
      <c r="C37" s="5" t="s">
        <v>22</v>
      </c>
      <c r="D37" s="5" t="s">
        <v>23</v>
      </c>
      <c r="E37"/>
      <c r="F37"/>
      <c r="J37" s="2"/>
    </row>
    <row r="38" spans="1:10" x14ac:dyDescent="0.25">
      <c r="A38" s="17" t="s">
        <v>50</v>
      </c>
      <c r="B38" s="15" t="s">
        <v>36</v>
      </c>
      <c r="C38" s="15">
        <v>155311</v>
      </c>
      <c r="D38" s="16">
        <v>1732</v>
      </c>
      <c r="E38"/>
      <c r="F38"/>
    </row>
    <row r="39" spans="1:10" s="36" customFormat="1" x14ac:dyDescent="0.25">
      <c r="A39" s="37" t="s">
        <v>51</v>
      </c>
      <c r="B39" s="36" t="s">
        <v>36</v>
      </c>
      <c r="C39" s="37">
        <v>153042</v>
      </c>
      <c r="D39" s="38">
        <v>1765</v>
      </c>
      <c r="E39"/>
      <c r="F39"/>
    </row>
    <row r="40" spans="1:10" s="36" customFormat="1" x14ac:dyDescent="0.25">
      <c r="A40" s="37" t="s">
        <v>52</v>
      </c>
      <c r="B40" s="36" t="s">
        <v>36</v>
      </c>
      <c r="C40" s="36">
        <v>153042</v>
      </c>
      <c r="D40" s="36">
        <v>600</v>
      </c>
      <c r="E40"/>
      <c r="F40"/>
    </row>
    <row r="41" spans="1:10" x14ac:dyDescent="0.25">
      <c r="A41" s="17" t="s">
        <v>53</v>
      </c>
      <c r="B41" s="15" t="s">
        <v>36</v>
      </c>
      <c r="C41" s="17">
        <v>151082</v>
      </c>
      <c r="D41" s="16">
        <v>1724.5</v>
      </c>
      <c r="E41"/>
      <c r="F41"/>
    </row>
    <row r="42" spans="1:10" x14ac:dyDescent="0.25">
      <c r="A42" s="17" t="s">
        <v>54</v>
      </c>
      <c r="B42" s="15" t="s">
        <v>36</v>
      </c>
      <c r="C42" s="15">
        <v>151082</v>
      </c>
      <c r="D42" s="16">
        <v>1000</v>
      </c>
      <c r="E42"/>
      <c r="F42"/>
    </row>
    <row r="43" spans="1:10" s="36" customFormat="1" x14ac:dyDescent="0.25">
      <c r="A43" s="37" t="s">
        <v>55</v>
      </c>
      <c r="B43" s="36" t="s">
        <v>36</v>
      </c>
      <c r="C43" s="37">
        <v>148501</v>
      </c>
      <c r="D43" s="38">
        <v>1781.4</v>
      </c>
      <c r="E43"/>
      <c r="F43"/>
    </row>
    <row r="44" spans="1:10" x14ac:dyDescent="0.25">
      <c r="A44" s="17" t="s">
        <v>56</v>
      </c>
      <c r="B44" s="15" t="s">
        <v>36</v>
      </c>
      <c r="C44" s="15">
        <v>146497</v>
      </c>
      <c r="D44" s="16">
        <v>1693.1</v>
      </c>
      <c r="E44"/>
      <c r="F44"/>
    </row>
    <row r="45" spans="1:10" x14ac:dyDescent="0.25">
      <c r="A45" s="17" t="s">
        <v>57</v>
      </c>
      <c r="B45" s="15" t="s">
        <v>36</v>
      </c>
      <c r="C45" s="17">
        <v>146497</v>
      </c>
      <c r="D45" s="16">
        <v>1500</v>
      </c>
      <c r="E45"/>
      <c r="F45"/>
    </row>
    <row r="46" spans="1:10" s="36" customFormat="1" x14ac:dyDescent="0.25">
      <c r="A46" s="37" t="s">
        <v>58</v>
      </c>
      <c r="B46" s="36" t="s">
        <v>36</v>
      </c>
      <c r="C46" s="36">
        <v>144149</v>
      </c>
      <c r="D46" s="38">
        <v>1751.3</v>
      </c>
      <c r="E46"/>
      <c r="F46"/>
    </row>
    <row r="47" spans="1:10" x14ac:dyDescent="0.25">
      <c r="A47" s="15" t="s">
        <v>59</v>
      </c>
      <c r="B47" s="15" t="s">
        <v>36</v>
      </c>
      <c r="C47" s="17">
        <v>141983</v>
      </c>
      <c r="D47" s="16">
        <v>1738.2</v>
      </c>
      <c r="E47"/>
      <c r="F47"/>
    </row>
    <row r="48" spans="1:10" x14ac:dyDescent="0.25">
      <c r="A48" s="15" t="s">
        <v>60</v>
      </c>
      <c r="B48" s="15" t="s">
        <v>36</v>
      </c>
      <c r="C48" s="15">
        <v>181983</v>
      </c>
      <c r="D48" s="15">
        <v>998</v>
      </c>
      <c r="E48"/>
      <c r="F48"/>
    </row>
    <row r="49" spans="1:6" s="36" customFormat="1" x14ac:dyDescent="0.25">
      <c r="A49" s="36" t="s">
        <v>61</v>
      </c>
      <c r="B49" s="36" t="s">
        <v>36</v>
      </c>
      <c r="C49" s="37">
        <v>139072</v>
      </c>
      <c r="D49" s="38">
        <v>1763.8</v>
      </c>
      <c r="E49"/>
      <c r="F49"/>
    </row>
    <row r="50" spans="1:6" x14ac:dyDescent="0.25">
      <c r="A50" s="15" t="s">
        <v>62</v>
      </c>
      <c r="B50" s="15" t="s">
        <v>36</v>
      </c>
      <c r="C50" s="15">
        <v>138240</v>
      </c>
      <c r="D50" s="16">
        <v>1742.8</v>
      </c>
      <c r="E50"/>
      <c r="F50"/>
    </row>
    <row r="51" spans="1:6" x14ac:dyDescent="0.25">
      <c r="A51" s="15" t="s">
        <v>63</v>
      </c>
      <c r="B51" s="15" t="s">
        <v>36</v>
      </c>
      <c r="C51" s="17">
        <v>128743</v>
      </c>
      <c r="D51" s="15">
        <v>800</v>
      </c>
      <c r="E51"/>
      <c r="F51"/>
    </row>
    <row r="52" spans="1:6" x14ac:dyDescent="0.25">
      <c r="A52" s="15" t="s">
        <v>64</v>
      </c>
      <c r="B52" s="15" t="s">
        <v>36</v>
      </c>
      <c r="C52" s="17">
        <v>132241</v>
      </c>
      <c r="D52" s="16">
        <v>1768.4</v>
      </c>
      <c r="E52"/>
      <c r="F52"/>
    </row>
    <row r="53" spans="1:6" s="36" customFormat="1" x14ac:dyDescent="0.25">
      <c r="A53" s="36" t="s">
        <v>65</v>
      </c>
      <c r="B53" s="36" t="s">
        <v>36</v>
      </c>
      <c r="C53" s="37">
        <v>132239</v>
      </c>
      <c r="D53" s="38">
        <v>1790.6</v>
      </c>
      <c r="E53"/>
      <c r="F53"/>
    </row>
    <row r="54" spans="1:6" x14ac:dyDescent="0.25">
      <c r="A54" s="15" t="s">
        <v>66</v>
      </c>
      <c r="B54" s="15" t="s">
        <v>36</v>
      </c>
      <c r="C54" s="17">
        <v>128740</v>
      </c>
      <c r="D54" s="16">
        <v>1744.3</v>
      </c>
      <c r="E54"/>
      <c r="F54"/>
    </row>
    <row r="55" spans="1:6" s="7" customFormat="1" x14ac:dyDescent="0.25">
      <c r="A55" s="18" t="s">
        <v>67</v>
      </c>
      <c r="B55" s="18" t="s">
        <v>36</v>
      </c>
      <c r="C55" s="19">
        <v>121142</v>
      </c>
      <c r="D55" s="18">
        <v>700</v>
      </c>
      <c r="E55"/>
      <c r="F55"/>
    </row>
    <row r="56" spans="1:6" x14ac:dyDescent="0.25">
      <c r="A56" s="20" t="s">
        <v>68</v>
      </c>
      <c r="B56" s="20" t="s">
        <v>36</v>
      </c>
      <c r="C56" s="21">
        <v>128738</v>
      </c>
      <c r="D56" s="22">
        <v>1721.5</v>
      </c>
      <c r="E56"/>
      <c r="F56"/>
    </row>
    <row r="57" spans="1:6" x14ac:dyDescent="0.25">
      <c r="A57" s="20" t="s">
        <v>69</v>
      </c>
      <c r="B57" s="20" t="s">
        <v>36</v>
      </c>
      <c r="C57" s="21">
        <v>125702</v>
      </c>
      <c r="D57" s="22">
        <v>1736.2</v>
      </c>
      <c r="E57"/>
      <c r="F57"/>
    </row>
    <row r="58" spans="1:6" x14ac:dyDescent="0.25">
      <c r="A58" s="20" t="s">
        <v>70</v>
      </c>
      <c r="B58" s="20" t="s">
        <v>36</v>
      </c>
      <c r="C58" s="20">
        <v>124162</v>
      </c>
      <c r="D58" s="22">
        <v>1753.3</v>
      </c>
      <c r="E58"/>
      <c r="F58"/>
    </row>
    <row r="59" spans="1:6" x14ac:dyDescent="0.25">
      <c r="A59" s="20" t="s">
        <v>71</v>
      </c>
      <c r="B59" s="20" t="s">
        <v>36</v>
      </c>
      <c r="C59" s="20">
        <v>114453</v>
      </c>
      <c r="D59" s="20">
        <v>800</v>
      </c>
      <c r="E59"/>
      <c r="F59"/>
    </row>
    <row r="60" spans="1:6" x14ac:dyDescent="0.25">
      <c r="A60" s="20" t="s">
        <v>72</v>
      </c>
      <c r="B60" s="20" t="s">
        <v>36</v>
      </c>
      <c r="C60" s="20">
        <v>124159</v>
      </c>
      <c r="D60" s="22">
        <v>1733.6</v>
      </c>
      <c r="E60"/>
      <c r="F60"/>
    </row>
    <row r="61" spans="1:6" x14ac:dyDescent="0.25">
      <c r="A61" s="20" t="s">
        <v>73</v>
      </c>
      <c r="B61" s="20" t="s">
        <v>36</v>
      </c>
      <c r="C61" s="20">
        <v>121140</v>
      </c>
      <c r="D61" s="22">
        <v>1400</v>
      </c>
      <c r="E61"/>
      <c r="F61"/>
    </row>
    <row r="62" spans="1:6" s="4" customFormat="1" x14ac:dyDescent="0.25">
      <c r="A62" s="4" t="s">
        <v>37</v>
      </c>
      <c r="D62" s="6">
        <f>SUM(D38:D61)</f>
        <v>35738</v>
      </c>
      <c r="E62"/>
      <c r="F62"/>
    </row>
    <row r="64" spans="1:6" s="4" customFormat="1" x14ac:dyDescent="0.25">
      <c r="A64" s="4" t="s">
        <v>18</v>
      </c>
    </row>
    <row r="65" spans="1:10" s="5" customFormat="1" x14ac:dyDescent="0.25">
      <c r="A65" s="5" t="s">
        <v>20</v>
      </c>
      <c r="B65" s="5" t="s">
        <v>21</v>
      </c>
      <c r="C65" s="5" t="s">
        <v>22</v>
      </c>
      <c r="D65" s="5" t="s">
        <v>23</v>
      </c>
      <c r="E65"/>
      <c r="F65"/>
      <c r="J65" s="2"/>
    </row>
    <row r="66" spans="1:10" s="37" customFormat="1" x14ac:dyDescent="0.25">
      <c r="A66" s="37" t="s">
        <v>74</v>
      </c>
      <c r="B66" s="37" t="s">
        <v>36</v>
      </c>
      <c r="C66" s="37">
        <v>153042</v>
      </c>
      <c r="D66" s="37">
        <v>784.4</v>
      </c>
      <c r="E66"/>
      <c r="F66"/>
    </row>
    <row r="67" spans="1:10" s="9" customFormat="1" x14ac:dyDescent="0.25">
      <c r="A67" s="17" t="s">
        <v>55</v>
      </c>
      <c r="B67" s="17" t="s">
        <v>36</v>
      </c>
      <c r="C67" s="17">
        <v>148501</v>
      </c>
      <c r="D67" s="17">
        <v>800</v>
      </c>
      <c r="E67"/>
      <c r="F67"/>
    </row>
    <row r="68" spans="1:10" s="37" customFormat="1" x14ac:dyDescent="0.25">
      <c r="A68" s="37" t="s">
        <v>75</v>
      </c>
      <c r="B68" s="37" t="s">
        <v>36</v>
      </c>
      <c r="C68" s="37">
        <v>144149</v>
      </c>
      <c r="D68" s="37">
        <v>824.3</v>
      </c>
      <c r="E68"/>
      <c r="F68"/>
    </row>
    <row r="69" spans="1:10" s="37" customFormat="1" x14ac:dyDescent="0.25">
      <c r="A69" s="37" t="s">
        <v>76</v>
      </c>
      <c r="B69" s="37" t="s">
        <v>36</v>
      </c>
      <c r="C69" s="37">
        <v>144149</v>
      </c>
      <c r="D69" s="37">
        <v>600</v>
      </c>
      <c r="E69"/>
      <c r="F69"/>
    </row>
    <row r="70" spans="1:10" s="9" customFormat="1" x14ac:dyDescent="0.25">
      <c r="A70" s="17" t="s">
        <v>77</v>
      </c>
      <c r="B70" s="17" t="s">
        <v>36</v>
      </c>
      <c r="C70" s="17">
        <v>143464</v>
      </c>
      <c r="D70" s="17">
        <v>807.9</v>
      </c>
      <c r="E70"/>
      <c r="F70"/>
    </row>
    <row r="71" spans="1:10" s="36" customFormat="1" x14ac:dyDescent="0.25">
      <c r="A71" s="36" t="s">
        <v>78</v>
      </c>
      <c r="B71" s="37" t="s">
        <v>36</v>
      </c>
      <c r="C71" s="36">
        <v>141983</v>
      </c>
      <c r="D71" s="36">
        <v>500</v>
      </c>
      <c r="E71"/>
      <c r="F71"/>
    </row>
    <row r="72" spans="1:10" x14ac:dyDescent="0.25">
      <c r="A72" s="15" t="s">
        <v>79</v>
      </c>
      <c r="B72" s="17" t="s">
        <v>36</v>
      </c>
      <c r="C72" s="15">
        <v>139072</v>
      </c>
      <c r="D72" s="15">
        <v>673.5</v>
      </c>
      <c r="E72"/>
      <c r="F72"/>
    </row>
    <row r="73" spans="1:10" s="36" customFormat="1" x14ac:dyDescent="0.25">
      <c r="A73" s="36" t="s">
        <v>80</v>
      </c>
      <c r="B73" s="37" t="s">
        <v>36</v>
      </c>
      <c r="C73" s="36">
        <v>121144</v>
      </c>
      <c r="D73" s="36">
        <v>741</v>
      </c>
      <c r="E73"/>
      <c r="F73"/>
    </row>
    <row r="74" spans="1:10" x14ac:dyDescent="0.25">
      <c r="A74" s="15" t="s">
        <v>81</v>
      </c>
      <c r="B74" s="17" t="s">
        <v>36</v>
      </c>
      <c r="C74" s="15">
        <v>121143</v>
      </c>
      <c r="D74" s="15">
        <v>749.3</v>
      </c>
      <c r="E74"/>
      <c r="F74"/>
    </row>
    <row r="75" spans="1:10" s="7" customFormat="1" x14ac:dyDescent="0.25">
      <c r="A75" s="18" t="s">
        <v>82</v>
      </c>
      <c r="B75" s="19" t="s">
        <v>36</v>
      </c>
      <c r="C75" s="18">
        <v>128741</v>
      </c>
      <c r="D75" s="18">
        <v>770.5</v>
      </c>
      <c r="E75"/>
      <c r="F75"/>
    </row>
    <row r="76" spans="1:10" s="10" customFormat="1" x14ac:dyDescent="0.25">
      <c r="A76" s="23" t="s">
        <v>83</v>
      </c>
      <c r="B76" s="24" t="s">
        <v>36</v>
      </c>
      <c r="C76" s="23">
        <v>121141</v>
      </c>
      <c r="D76" s="23">
        <v>646.6</v>
      </c>
      <c r="E76"/>
      <c r="F76"/>
    </row>
    <row r="77" spans="1:10" s="4" customFormat="1" x14ac:dyDescent="0.25">
      <c r="A77" s="4" t="s">
        <v>37</v>
      </c>
      <c r="D77" s="4">
        <f>SUM(D66:D76)</f>
        <v>7897.5000000000009</v>
      </c>
      <c r="E77"/>
      <c r="F77"/>
    </row>
    <row r="78" spans="1:10" x14ac:dyDescent="0.25">
      <c r="E78"/>
      <c r="F78"/>
    </row>
    <row r="79" spans="1:10" x14ac:dyDescent="0.25">
      <c r="E79"/>
      <c r="F79"/>
    </row>
    <row r="80" spans="1:10" s="4" customFormat="1" x14ac:dyDescent="0.25">
      <c r="A80" s="4" t="s">
        <v>19</v>
      </c>
      <c r="E80"/>
      <c r="F80"/>
    </row>
    <row r="81" spans="1:10" s="5" customFormat="1" x14ac:dyDescent="0.25">
      <c r="A81" s="5" t="s">
        <v>20</v>
      </c>
      <c r="B81" s="5" t="s">
        <v>21</v>
      </c>
      <c r="C81" s="5" t="s">
        <v>22</v>
      </c>
      <c r="D81" s="5" t="s">
        <v>23</v>
      </c>
      <c r="E81"/>
      <c r="F81"/>
      <c r="J81" s="2"/>
    </row>
    <row r="82" spans="1:10" s="36" customFormat="1" x14ac:dyDescent="0.25">
      <c r="A82" s="36" t="s">
        <v>50</v>
      </c>
      <c r="B82" s="36" t="s">
        <v>36</v>
      </c>
      <c r="C82" s="36">
        <v>155312</v>
      </c>
      <c r="D82" s="36">
        <v>300</v>
      </c>
      <c r="E82"/>
      <c r="F82"/>
    </row>
    <row r="83" spans="1:10" s="36" customFormat="1" x14ac:dyDescent="0.25">
      <c r="A83" s="36" t="s">
        <v>84</v>
      </c>
      <c r="B83" s="36" t="s">
        <v>36</v>
      </c>
      <c r="C83" s="36">
        <v>155312</v>
      </c>
      <c r="D83" s="36">
        <v>380</v>
      </c>
      <c r="E83"/>
      <c r="F83"/>
    </row>
    <row r="84" spans="1:10" x14ac:dyDescent="0.25">
      <c r="A84" s="15" t="s">
        <v>85</v>
      </c>
      <c r="B84" s="15" t="s">
        <v>36</v>
      </c>
      <c r="C84" s="15">
        <v>153687</v>
      </c>
      <c r="D84" s="15">
        <v>485</v>
      </c>
      <c r="E84"/>
      <c r="F84"/>
    </row>
    <row r="85" spans="1:10" x14ac:dyDescent="0.25">
      <c r="A85" s="15" t="s">
        <v>86</v>
      </c>
      <c r="B85" s="15" t="s">
        <v>36</v>
      </c>
      <c r="C85" s="15">
        <v>153687</v>
      </c>
      <c r="D85" s="15">
        <v>585</v>
      </c>
      <c r="E85"/>
      <c r="F85"/>
    </row>
    <row r="86" spans="1:10" s="36" customFormat="1" x14ac:dyDescent="0.25">
      <c r="A86" s="36" t="s">
        <v>42</v>
      </c>
      <c r="B86" s="36" t="s">
        <v>36</v>
      </c>
      <c r="C86" s="36">
        <v>151082</v>
      </c>
      <c r="D86" s="36">
        <v>385</v>
      </c>
      <c r="E86"/>
      <c r="F86"/>
    </row>
    <row r="87" spans="1:10" s="36" customFormat="1" x14ac:dyDescent="0.25">
      <c r="A87" s="36" t="s">
        <v>54</v>
      </c>
      <c r="B87" s="36" t="s">
        <v>36</v>
      </c>
      <c r="C87" s="36">
        <v>151083</v>
      </c>
      <c r="D87" s="36">
        <v>500</v>
      </c>
      <c r="E87"/>
      <c r="F87"/>
    </row>
    <row r="88" spans="1:10" x14ac:dyDescent="0.25">
      <c r="A88" s="15" t="s">
        <v>87</v>
      </c>
      <c r="B88" s="15" t="s">
        <v>36</v>
      </c>
      <c r="C88" s="15">
        <v>148502</v>
      </c>
      <c r="D88" s="15">
        <v>500</v>
      </c>
      <c r="E88"/>
      <c r="F88"/>
    </row>
    <row r="89" spans="1:10" x14ac:dyDescent="0.25">
      <c r="A89" s="15" t="s">
        <v>88</v>
      </c>
      <c r="B89" s="15" t="s">
        <v>36</v>
      </c>
      <c r="C89" s="15">
        <v>148502</v>
      </c>
      <c r="D89" s="15">
        <v>300</v>
      </c>
      <c r="E89"/>
      <c r="F89"/>
    </row>
    <row r="90" spans="1:10" s="36" customFormat="1" x14ac:dyDescent="0.25">
      <c r="A90" s="36" t="s">
        <v>89</v>
      </c>
      <c r="B90" s="36" t="s">
        <v>36</v>
      </c>
      <c r="C90" s="36">
        <v>146498</v>
      </c>
      <c r="D90" s="36">
        <v>485</v>
      </c>
      <c r="E90"/>
      <c r="F90"/>
    </row>
    <row r="91" spans="1:10" s="36" customFormat="1" x14ac:dyDescent="0.25">
      <c r="A91" s="36" t="s">
        <v>90</v>
      </c>
      <c r="B91" s="36" t="s">
        <v>36</v>
      </c>
      <c r="C91" s="36">
        <v>146498</v>
      </c>
      <c r="D91" s="36">
        <v>600</v>
      </c>
      <c r="E91"/>
      <c r="F91"/>
    </row>
    <row r="92" spans="1:10" x14ac:dyDescent="0.25">
      <c r="A92" s="15" t="s">
        <v>91</v>
      </c>
      <c r="B92" s="15" t="s">
        <v>36</v>
      </c>
      <c r="C92" s="15">
        <v>144150</v>
      </c>
      <c r="D92" s="15">
        <v>397</v>
      </c>
      <c r="E92"/>
      <c r="F92"/>
    </row>
    <row r="93" spans="1:10" x14ac:dyDescent="0.25">
      <c r="A93" s="15" t="s">
        <v>92</v>
      </c>
      <c r="B93" s="15" t="s">
        <v>36</v>
      </c>
      <c r="C93" s="15">
        <v>144150</v>
      </c>
      <c r="D93" s="15">
        <v>380</v>
      </c>
      <c r="E93"/>
      <c r="F93"/>
    </row>
    <row r="94" spans="1:10" s="36" customFormat="1" x14ac:dyDescent="0.25">
      <c r="A94" s="36" t="s">
        <v>93</v>
      </c>
      <c r="B94" s="36" t="s">
        <v>36</v>
      </c>
      <c r="C94" s="36">
        <v>143465</v>
      </c>
      <c r="D94" s="36">
        <v>380</v>
      </c>
      <c r="E94"/>
      <c r="F94"/>
    </row>
    <row r="95" spans="1:10" s="36" customFormat="1" x14ac:dyDescent="0.25">
      <c r="A95" s="36" t="s">
        <v>94</v>
      </c>
      <c r="B95" s="36" t="s">
        <v>36</v>
      </c>
      <c r="C95" s="36">
        <v>143465</v>
      </c>
      <c r="D95" s="36">
        <v>395</v>
      </c>
      <c r="E95"/>
      <c r="F95"/>
    </row>
    <row r="96" spans="1:10" x14ac:dyDescent="0.25">
      <c r="A96" s="15" t="s">
        <v>78</v>
      </c>
      <c r="B96" s="15" t="s">
        <v>36</v>
      </c>
      <c r="C96" s="15">
        <v>141984</v>
      </c>
      <c r="D96" s="15">
        <v>401</v>
      </c>
      <c r="E96"/>
      <c r="F96"/>
    </row>
    <row r="97" spans="1:6" x14ac:dyDescent="0.25">
      <c r="A97" s="15" t="s">
        <v>95</v>
      </c>
      <c r="B97" s="15" t="s">
        <v>36</v>
      </c>
      <c r="C97" s="15">
        <v>141984</v>
      </c>
      <c r="D97" s="15">
        <v>404</v>
      </c>
      <c r="E97"/>
      <c r="F97"/>
    </row>
    <row r="98" spans="1:6" s="36" customFormat="1" x14ac:dyDescent="0.25">
      <c r="A98" s="36" t="s">
        <v>96</v>
      </c>
      <c r="B98" s="36" t="s">
        <v>36</v>
      </c>
      <c r="C98" s="36">
        <v>139517</v>
      </c>
      <c r="D98" s="36">
        <v>396</v>
      </c>
      <c r="E98"/>
      <c r="F98"/>
    </row>
    <row r="99" spans="1:6" s="36" customFormat="1" x14ac:dyDescent="0.25">
      <c r="A99" s="36" t="s">
        <v>97</v>
      </c>
      <c r="B99" s="36" t="s">
        <v>36</v>
      </c>
      <c r="C99" s="36">
        <v>139517</v>
      </c>
      <c r="D99" s="36">
        <v>380</v>
      </c>
      <c r="E99"/>
      <c r="F99"/>
    </row>
    <row r="100" spans="1:6" x14ac:dyDescent="0.25">
      <c r="A100" s="15" t="s">
        <v>98</v>
      </c>
      <c r="B100" s="15" t="s">
        <v>36</v>
      </c>
      <c r="C100" s="15">
        <v>132243</v>
      </c>
      <c r="D100" s="15">
        <v>595</v>
      </c>
      <c r="E100"/>
      <c r="F100"/>
    </row>
    <row r="101" spans="1:6" x14ac:dyDescent="0.25">
      <c r="A101" s="15" t="s">
        <v>99</v>
      </c>
      <c r="B101" s="15" t="s">
        <v>36</v>
      </c>
      <c r="C101" s="15">
        <v>132242</v>
      </c>
      <c r="D101" s="15">
        <v>600</v>
      </c>
      <c r="E101"/>
      <c r="F101"/>
    </row>
    <row r="102" spans="1:6" s="36" customFormat="1" x14ac:dyDescent="0.25">
      <c r="A102" s="36" t="s">
        <v>100</v>
      </c>
      <c r="B102" s="36" t="s">
        <v>36</v>
      </c>
      <c r="C102" s="36">
        <v>128748</v>
      </c>
      <c r="D102" s="36">
        <v>600</v>
      </c>
      <c r="E102"/>
      <c r="F102"/>
    </row>
    <row r="103" spans="1:6" x14ac:dyDescent="0.25">
      <c r="A103" s="15" t="s">
        <v>101</v>
      </c>
      <c r="B103" s="15" t="s">
        <v>36</v>
      </c>
      <c r="C103" s="15">
        <v>128747</v>
      </c>
      <c r="D103" s="15">
        <v>580</v>
      </c>
      <c r="E103"/>
      <c r="F103"/>
    </row>
    <row r="104" spans="1:6" s="7" customFormat="1" x14ac:dyDescent="0.25">
      <c r="A104" s="18" t="s">
        <v>102</v>
      </c>
      <c r="B104" s="18" t="s">
        <v>36</v>
      </c>
      <c r="C104" s="18">
        <v>128746</v>
      </c>
      <c r="D104" s="18">
        <v>483.4</v>
      </c>
      <c r="E104"/>
      <c r="F104"/>
    </row>
    <row r="105" spans="1:6" s="10" customFormat="1" x14ac:dyDescent="0.25">
      <c r="A105" s="23" t="s">
        <v>103</v>
      </c>
      <c r="B105" s="23" t="s">
        <v>36</v>
      </c>
      <c r="C105" s="23">
        <v>125740</v>
      </c>
      <c r="D105" s="23">
        <v>580</v>
      </c>
      <c r="E105"/>
      <c r="F105"/>
    </row>
    <row r="106" spans="1:6" s="10" customFormat="1" x14ac:dyDescent="0.25">
      <c r="A106" s="23" t="s">
        <v>104</v>
      </c>
      <c r="B106" s="23" t="s">
        <v>36</v>
      </c>
      <c r="C106" s="23">
        <v>125703</v>
      </c>
      <c r="D106" s="23">
        <v>580</v>
      </c>
      <c r="E106"/>
      <c r="F106"/>
    </row>
    <row r="107" spans="1:6" s="10" customFormat="1" x14ac:dyDescent="0.25">
      <c r="A107" s="23" t="s">
        <v>105</v>
      </c>
      <c r="B107" s="23" t="s">
        <v>36</v>
      </c>
      <c r="C107" s="23">
        <v>121148</v>
      </c>
      <c r="D107" s="23">
        <v>595.5</v>
      </c>
      <c r="E107"/>
      <c r="F107"/>
    </row>
    <row r="108" spans="1:6" s="10" customFormat="1" x14ac:dyDescent="0.25">
      <c r="A108" s="23" t="s">
        <v>106</v>
      </c>
      <c r="B108" s="23" t="s">
        <v>36</v>
      </c>
      <c r="C108" s="23">
        <v>121146</v>
      </c>
      <c r="D108" s="23">
        <v>600</v>
      </c>
      <c r="E108"/>
      <c r="F108"/>
    </row>
    <row r="109" spans="1:6" s="10" customFormat="1" x14ac:dyDescent="0.25">
      <c r="A109" s="23" t="s">
        <v>107</v>
      </c>
      <c r="B109" s="23" t="s">
        <v>36</v>
      </c>
      <c r="C109" s="23">
        <v>121147</v>
      </c>
      <c r="D109" s="23">
        <v>400</v>
      </c>
      <c r="E109"/>
      <c r="F109"/>
    </row>
    <row r="110" spans="1:6" s="4" customFormat="1" x14ac:dyDescent="0.25">
      <c r="A110" s="4" t="s">
        <v>37</v>
      </c>
      <c r="D110" s="4">
        <f>SUM(D82:D109)</f>
        <v>13266.9</v>
      </c>
      <c r="E110"/>
      <c r="F110"/>
    </row>
  </sheetData>
  <phoneticPr fontId="1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F12" sqref="F12"/>
    </sheetView>
  </sheetViews>
  <sheetFormatPr baseColWidth="10" defaultRowHeight="19" x14ac:dyDescent="0.25"/>
  <cols>
    <col min="1" max="1" width="16" style="9" customWidth="1"/>
    <col min="2" max="2" width="17.6640625" style="9" customWidth="1"/>
    <col min="3" max="5" width="15.83203125" style="9" customWidth="1"/>
    <col min="6" max="16384" width="10.83203125" style="9"/>
  </cols>
  <sheetData>
    <row r="1" spans="1:3" s="5" customFormat="1" x14ac:dyDescent="0.25">
      <c r="A1" s="5" t="s">
        <v>108</v>
      </c>
    </row>
    <row r="3" spans="1:3" s="5" customFormat="1" x14ac:dyDescent="0.25">
      <c r="A3" s="5" t="s">
        <v>37</v>
      </c>
    </row>
    <row r="4" spans="1:3" s="5" customFormat="1" x14ac:dyDescent="0.25">
      <c r="A4" s="39" t="s">
        <v>122</v>
      </c>
      <c r="B4" s="39" t="s">
        <v>126</v>
      </c>
      <c r="C4" s="39" t="s">
        <v>123</v>
      </c>
    </row>
    <row r="5" spans="1:3" x14ac:dyDescent="0.25">
      <c r="A5" s="40" t="s">
        <v>110</v>
      </c>
      <c r="B5" s="41">
        <f>'Fuel Purchase Records 2017'!D26+'Fuel Purchase Records 2017'!D54+'Fuel Purchase Records 2017'!D74</f>
        <v>4258.5</v>
      </c>
      <c r="C5" s="42">
        <f>'Fuel Purchase Records 2017'!D103</f>
        <v>580</v>
      </c>
    </row>
    <row r="6" spans="1:3" x14ac:dyDescent="0.25">
      <c r="A6" s="40" t="s">
        <v>111</v>
      </c>
      <c r="B6" s="41">
        <f>'Fuel Purchase Records 2017'!D24+'Fuel Purchase Records 2017'!D25+'Fuel Purchase Records 2017'!D53</f>
        <v>4320.6000000000004</v>
      </c>
      <c r="C6" s="42">
        <f>'Fuel Purchase Records 2017'!D102</f>
        <v>600</v>
      </c>
    </row>
    <row r="7" spans="1:3" x14ac:dyDescent="0.25">
      <c r="A7" s="40" t="s">
        <v>112</v>
      </c>
      <c r="B7" s="41">
        <f>'Fuel Purchase Records 2017'!D23+'Fuel Purchase Records 2017'!D52+'Fuel Purchase Records 2017'!D51+'Fuel Purchase Records 2017'!D50+'Fuel Purchase Records 2017'!D73</f>
        <v>6806.1</v>
      </c>
      <c r="C7" s="42">
        <f>'Fuel Purchase Records 2017'!D101+'Fuel Purchase Records 2017'!D100</f>
        <v>1195</v>
      </c>
    </row>
    <row r="8" spans="1:3" x14ac:dyDescent="0.25">
      <c r="A8" s="42" t="s">
        <v>113</v>
      </c>
      <c r="B8" s="41">
        <f>'Fuel Purchase Records 2017'!D22+'Fuel Purchase Records 2017'!D49+'Fuel Purchase Records 2017'!D72</f>
        <v>4189.3</v>
      </c>
      <c r="C8" s="42">
        <f>'Fuel Purchase Records 2017'!D99+'Fuel Purchase Records 2017'!D98</f>
        <v>776</v>
      </c>
    </row>
    <row r="9" spans="1:3" x14ac:dyDescent="0.25">
      <c r="A9" s="42" t="s">
        <v>114</v>
      </c>
      <c r="B9" s="41">
        <f>'Fuel Purchase Records 2017'!D21+'Fuel Purchase Records 2017'!D48+'Fuel Purchase Records 2017'!D47+'Fuel Purchase Records 2017'!D71</f>
        <v>4992</v>
      </c>
      <c r="C9" s="42">
        <f>'Fuel Purchase Records 2017'!D97+'Fuel Purchase Records 2017'!D96</f>
        <v>805</v>
      </c>
    </row>
    <row r="10" spans="1:3" x14ac:dyDescent="0.25">
      <c r="A10" s="42" t="s">
        <v>115</v>
      </c>
      <c r="B10" s="41">
        <f>'Fuel Purchase Records 2017'!D70+'Fuel Purchase Records 2017'!D20+'Fuel Purchase Records 2017'!D19</f>
        <v>3551.4</v>
      </c>
      <c r="C10" s="42">
        <f>'Fuel Purchase Records 2017'!D95+'Fuel Purchase Records 2017'!D94</f>
        <v>775</v>
      </c>
    </row>
    <row r="11" spans="1:3" x14ac:dyDescent="0.25">
      <c r="A11" s="42" t="s">
        <v>116</v>
      </c>
      <c r="B11" s="41">
        <f>'Fuel Purchase Records 2017'!D18+'Fuel Purchase Records 2017'!D46+'Fuel Purchase Records 2017'!D68+'Fuel Purchase Records 2017'!D69</f>
        <v>4801</v>
      </c>
      <c r="C11" s="42">
        <f>'Fuel Purchase Records 2017'!D93+'Fuel Purchase Records 2017'!D92</f>
        <v>777</v>
      </c>
    </row>
    <row r="12" spans="1:3" x14ac:dyDescent="0.25">
      <c r="A12" s="42" t="s">
        <v>117</v>
      </c>
      <c r="B12" s="41">
        <f>'Fuel Purchase Records 2017'!D17+'Fuel Purchase Records 2017'!D16+'Fuel Purchase Records 2017'!D45+'Fuel Purchase Records 2017'!D44</f>
        <v>5493.1</v>
      </c>
      <c r="C12" s="42">
        <f>'Fuel Purchase Records 2017'!D91+'Fuel Purchase Records 2017'!D90</f>
        <v>1085</v>
      </c>
    </row>
    <row r="13" spans="1:3" x14ac:dyDescent="0.25">
      <c r="A13" s="42" t="s">
        <v>118</v>
      </c>
      <c r="B13" s="41">
        <f>'Fuel Purchase Records 2017'!D67+'Fuel Purchase Records 2017'!D43</f>
        <v>2581.4</v>
      </c>
      <c r="C13" s="42">
        <f>'Fuel Purchase Records 2017'!D89+'Fuel Purchase Records 2017'!D88</f>
        <v>800</v>
      </c>
    </row>
    <row r="14" spans="1:3" x14ac:dyDescent="0.25">
      <c r="A14" s="42" t="s">
        <v>119</v>
      </c>
      <c r="B14" s="41">
        <f>'Fuel Purchase Records 2017'!D14+'Fuel Purchase Records 2017'!D13+'Fuel Purchase Records 2017'!D42+'Fuel Purchase Records 2017'!D41</f>
        <v>5406.9</v>
      </c>
      <c r="C14" s="42">
        <f>'Fuel Purchase Records 2017'!D87+'Fuel Purchase Records 2017'!D86</f>
        <v>885</v>
      </c>
    </row>
    <row r="15" spans="1:3" x14ac:dyDescent="0.25">
      <c r="A15" s="42" t="s">
        <v>120</v>
      </c>
      <c r="B15" s="41">
        <f>'Fuel Purchase Records 2017'!D66+'Fuel Purchase Records 2017'!D40+'Fuel Purchase Records 2017'!D39+'Fuel Purchase Records 2017'!D12+'Fuel Purchase Records 2017'!D11</f>
        <v>5582.5</v>
      </c>
      <c r="C15" s="42">
        <f>'Fuel Purchase Records 2017'!D85+'Fuel Purchase Records 2017'!D84</f>
        <v>1070</v>
      </c>
    </row>
    <row r="16" spans="1:3" x14ac:dyDescent="0.25">
      <c r="A16" s="42" t="s">
        <v>121</v>
      </c>
      <c r="B16" s="41">
        <f>'Fuel Purchase Records 2017'!D9+'Fuel Purchase Records 2017'!D38</f>
        <v>2132</v>
      </c>
      <c r="C16" s="42">
        <f>'Fuel Purchase Records 2017'!D83+'Fuel Purchase Records 2017'!D82</f>
        <v>680</v>
      </c>
    </row>
    <row r="17" spans="1:3" s="5" customFormat="1" x14ac:dyDescent="0.25">
      <c r="A17" s="70" t="s">
        <v>124</v>
      </c>
      <c r="B17" s="79">
        <f>SUM(B5:B16)</f>
        <v>54114.8</v>
      </c>
      <c r="C17" s="70">
        <f>SUM(C5:C16)</f>
        <v>10028</v>
      </c>
    </row>
    <row r="19" spans="1:3" x14ac:dyDescent="0.25">
      <c r="A19" s="5" t="s">
        <v>125</v>
      </c>
    </row>
    <row r="20" spans="1:3" x14ac:dyDescent="0.25">
      <c r="A20" s="42" t="s">
        <v>126</v>
      </c>
      <c r="B20" s="41">
        <f>AVERAGE(B5:B16)</f>
        <v>4509.5666666666666</v>
      </c>
    </row>
    <row r="21" spans="1:3" x14ac:dyDescent="0.25">
      <c r="A21" s="42" t="s">
        <v>123</v>
      </c>
      <c r="B21" s="42">
        <f>AVERAGE(C5:C16)</f>
        <v>835.66666666666663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workbookViewId="0">
      <selection activeCell="B4" sqref="B4"/>
    </sheetView>
  </sheetViews>
  <sheetFormatPr baseColWidth="10" defaultRowHeight="19" x14ac:dyDescent="0.25"/>
  <cols>
    <col min="1" max="1" width="26.5" style="9" customWidth="1"/>
    <col min="2" max="2" width="21.33203125" style="9" customWidth="1"/>
    <col min="3" max="3" width="27.33203125" style="9" customWidth="1"/>
    <col min="4" max="4" width="19.5" style="9" customWidth="1"/>
    <col min="5" max="5" width="27.5" style="9" customWidth="1"/>
    <col min="6" max="6" width="29" style="9" customWidth="1"/>
    <col min="7" max="7" width="23.5" customWidth="1"/>
    <col min="8" max="8" width="59" style="9" customWidth="1"/>
    <col min="9" max="9" width="10.83203125" style="9"/>
    <col min="10" max="10" width="48.33203125" style="9" customWidth="1"/>
    <col min="11" max="11" width="22.1640625" style="9" customWidth="1"/>
    <col min="12" max="16384" width="10.83203125" style="9"/>
  </cols>
  <sheetData>
    <row r="1" spans="1:11" s="5" customFormat="1" x14ac:dyDescent="0.25">
      <c r="A1" s="5" t="s">
        <v>157</v>
      </c>
    </row>
    <row r="3" spans="1:11" s="5" customFormat="1" x14ac:dyDescent="0.25">
      <c r="A3" s="73" t="s">
        <v>142</v>
      </c>
      <c r="B3" s="73" t="s">
        <v>141</v>
      </c>
      <c r="C3" s="73" t="s">
        <v>158</v>
      </c>
      <c r="D3" s="73" t="s">
        <v>145</v>
      </c>
      <c r="E3" s="73" t="s">
        <v>153</v>
      </c>
      <c r="F3" s="73" t="s">
        <v>210</v>
      </c>
      <c r="G3" s="73" t="s">
        <v>211</v>
      </c>
      <c r="H3" s="74" t="s">
        <v>146</v>
      </c>
      <c r="J3" s="72" t="s">
        <v>142</v>
      </c>
      <c r="K3" s="72" t="s">
        <v>274</v>
      </c>
    </row>
    <row r="4" spans="1:11" x14ac:dyDescent="0.25">
      <c r="A4" s="57" t="s">
        <v>140</v>
      </c>
      <c r="B4" s="57" t="s">
        <v>143</v>
      </c>
      <c r="C4" s="57"/>
      <c r="D4" s="57" t="s">
        <v>144</v>
      </c>
      <c r="E4" s="57">
        <v>2550</v>
      </c>
      <c r="F4" s="57"/>
      <c r="G4" s="58"/>
      <c r="H4" s="59"/>
      <c r="J4" s="42" t="s">
        <v>140</v>
      </c>
      <c r="K4" s="42">
        <f>(SUM(E4:E11))*2</f>
        <v>40800</v>
      </c>
    </row>
    <row r="5" spans="1:11" x14ac:dyDescent="0.25">
      <c r="A5" s="53" t="s">
        <v>140</v>
      </c>
      <c r="B5" s="53" t="s">
        <v>152</v>
      </c>
      <c r="C5" s="53"/>
      <c r="D5" s="53" t="s">
        <v>144</v>
      </c>
      <c r="E5" s="53">
        <v>2550</v>
      </c>
      <c r="F5" s="53"/>
      <c r="G5" s="55"/>
      <c r="H5" s="51"/>
      <c r="J5" s="69" t="s">
        <v>163</v>
      </c>
      <c r="K5" s="69">
        <f>(SUM(E12:E17))*2</f>
        <v>38474</v>
      </c>
    </row>
    <row r="6" spans="1:11" x14ac:dyDescent="0.25">
      <c r="A6" s="53" t="s">
        <v>140</v>
      </c>
      <c r="B6" s="53" t="s">
        <v>155</v>
      </c>
      <c r="C6" s="53"/>
      <c r="D6" s="53" t="s">
        <v>144</v>
      </c>
      <c r="E6" s="53">
        <v>2550</v>
      </c>
      <c r="F6" s="53"/>
      <c r="G6" s="55"/>
      <c r="H6" s="51"/>
      <c r="J6" s="42" t="s">
        <v>178</v>
      </c>
      <c r="K6" s="42">
        <f>(SUM(E18:E22))*2</f>
        <v>26406</v>
      </c>
    </row>
    <row r="7" spans="1:11" x14ac:dyDescent="0.25">
      <c r="A7" s="53" t="s">
        <v>140</v>
      </c>
      <c r="B7" s="53" t="s">
        <v>154</v>
      </c>
      <c r="C7" s="53"/>
      <c r="D7" s="53" t="s">
        <v>144</v>
      </c>
      <c r="E7" s="53">
        <v>2550</v>
      </c>
      <c r="F7" s="53"/>
      <c r="G7" s="55"/>
      <c r="H7" s="51"/>
      <c r="J7" s="69" t="s">
        <v>186</v>
      </c>
      <c r="K7" s="69">
        <f>(SUM(E23:E28))*2</f>
        <v>40156</v>
      </c>
    </row>
    <row r="8" spans="1:11" x14ac:dyDescent="0.25">
      <c r="A8" s="53" t="s">
        <v>156</v>
      </c>
      <c r="B8" s="53" t="s">
        <v>160</v>
      </c>
      <c r="C8" s="53" t="s">
        <v>159</v>
      </c>
      <c r="D8" s="53" t="s">
        <v>144</v>
      </c>
      <c r="E8" s="53">
        <v>2550</v>
      </c>
      <c r="F8" s="53"/>
      <c r="G8" s="55"/>
      <c r="H8" s="51"/>
      <c r="J8" s="42" t="s">
        <v>194</v>
      </c>
      <c r="K8" s="42">
        <f>(SUM(E29:E35))*2</f>
        <v>35330</v>
      </c>
    </row>
    <row r="9" spans="1:11" x14ac:dyDescent="0.25">
      <c r="A9" s="53" t="s">
        <v>156</v>
      </c>
      <c r="B9" s="53" t="s">
        <v>152</v>
      </c>
      <c r="C9" s="53" t="s">
        <v>155</v>
      </c>
      <c r="D9" s="53" t="s">
        <v>144</v>
      </c>
      <c r="E9" s="53">
        <v>2550</v>
      </c>
      <c r="F9" s="53"/>
      <c r="G9" s="55"/>
      <c r="H9" s="51"/>
      <c r="J9" s="69" t="s">
        <v>201</v>
      </c>
      <c r="K9" s="69">
        <f>((SUM(E36:E37))+(SUM(E39:E42)))*2 +E38+F38+G38</f>
        <v>49465</v>
      </c>
    </row>
    <row r="10" spans="1:11" x14ac:dyDescent="0.25">
      <c r="A10" s="53" t="s">
        <v>156</v>
      </c>
      <c r="B10" s="53" t="s">
        <v>161</v>
      </c>
      <c r="C10" s="53" t="s">
        <v>143</v>
      </c>
      <c r="D10" s="53" t="s">
        <v>144</v>
      </c>
      <c r="E10" s="53">
        <v>2550</v>
      </c>
      <c r="F10" s="53"/>
      <c r="G10" s="55"/>
      <c r="H10" s="51"/>
      <c r="J10" s="42" t="s">
        <v>214</v>
      </c>
      <c r="K10" s="42">
        <f>(SUM(E43:E51))*2</f>
        <v>53700</v>
      </c>
    </row>
    <row r="11" spans="1:11" x14ac:dyDescent="0.25">
      <c r="A11" s="54" t="s">
        <v>156</v>
      </c>
      <c r="B11" s="54" t="s">
        <v>162</v>
      </c>
      <c r="C11" s="54" t="s">
        <v>154</v>
      </c>
      <c r="D11" s="54" t="s">
        <v>144</v>
      </c>
      <c r="E11" s="54">
        <v>2550</v>
      </c>
      <c r="F11" s="54"/>
      <c r="G11" s="56"/>
      <c r="H11" s="52"/>
      <c r="J11" s="69" t="s">
        <v>220</v>
      </c>
      <c r="K11" s="69">
        <f>((SUM(E52:E55))+(SUM(E57:E59)))*2+E56+F56+G56</f>
        <v>41863</v>
      </c>
    </row>
    <row r="12" spans="1:11" x14ac:dyDescent="0.25">
      <c r="A12" s="60" t="s">
        <v>163</v>
      </c>
      <c r="B12" s="60" t="s">
        <v>164</v>
      </c>
      <c r="C12" s="60"/>
      <c r="D12" s="60" t="s">
        <v>165</v>
      </c>
      <c r="E12" s="60">
        <v>5018</v>
      </c>
      <c r="F12" s="60"/>
      <c r="G12" s="61"/>
      <c r="H12" s="62"/>
      <c r="J12" s="42" t="s">
        <v>224</v>
      </c>
      <c r="K12" s="42">
        <f>((SUM(E61:E64))*2)+E60+F60+G60</f>
        <v>26795</v>
      </c>
    </row>
    <row r="13" spans="1:11" x14ac:dyDescent="0.25">
      <c r="A13" s="63" t="s">
        <v>163</v>
      </c>
      <c r="B13" s="63" t="s">
        <v>167</v>
      </c>
      <c r="C13" s="63"/>
      <c r="D13" s="63" t="s">
        <v>144</v>
      </c>
      <c r="E13" s="63">
        <v>2550</v>
      </c>
      <c r="F13" s="63"/>
      <c r="G13" s="64"/>
      <c r="H13" s="65"/>
      <c r="J13" s="69" t="s">
        <v>233</v>
      </c>
      <c r="K13" s="69">
        <f>(SUM(E65:E69))*2</f>
        <v>20882</v>
      </c>
    </row>
    <row r="14" spans="1:11" x14ac:dyDescent="0.25">
      <c r="A14" s="63" t="s">
        <v>163</v>
      </c>
      <c r="B14" s="63" t="s">
        <v>168</v>
      </c>
      <c r="C14" s="63"/>
      <c r="D14" s="63" t="s">
        <v>169</v>
      </c>
      <c r="E14" s="63">
        <v>3324</v>
      </c>
      <c r="F14" s="63"/>
      <c r="G14" s="64"/>
      <c r="H14" s="65"/>
      <c r="J14" s="42" t="s">
        <v>242</v>
      </c>
      <c r="K14" s="42">
        <f>(SUM(E70:E74))*2</f>
        <v>26800</v>
      </c>
    </row>
    <row r="15" spans="1:11" x14ac:dyDescent="0.25">
      <c r="A15" s="63" t="s">
        <v>163</v>
      </c>
      <c r="B15" s="63" t="s">
        <v>171</v>
      </c>
      <c r="C15" s="63"/>
      <c r="D15" s="63" t="s">
        <v>172</v>
      </c>
      <c r="E15" s="63">
        <v>2588</v>
      </c>
      <c r="F15" s="63"/>
      <c r="G15" s="64"/>
      <c r="H15" s="65"/>
      <c r="J15" s="69" t="s">
        <v>247</v>
      </c>
      <c r="K15" s="69">
        <f>(SUM(E75:E81))*2</f>
        <v>48384</v>
      </c>
    </row>
    <row r="16" spans="1:11" x14ac:dyDescent="0.25">
      <c r="A16" s="63" t="s">
        <v>163</v>
      </c>
      <c r="B16" s="63" t="s">
        <v>173</v>
      </c>
      <c r="C16" s="63"/>
      <c r="D16" s="63" t="s">
        <v>174</v>
      </c>
      <c r="E16" s="63">
        <v>2757</v>
      </c>
      <c r="F16" s="63"/>
      <c r="G16" s="64"/>
      <c r="H16" s="65"/>
      <c r="J16" s="42" t="s">
        <v>252</v>
      </c>
      <c r="K16" s="42">
        <f>(SUM(E83:E86))*2+E82+F82+G82</f>
        <v>27347</v>
      </c>
    </row>
    <row r="17" spans="1:11" x14ac:dyDescent="0.25">
      <c r="A17" s="66" t="s">
        <v>163</v>
      </c>
      <c r="B17" s="66" t="s">
        <v>175</v>
      </c>
      <c r="C17" s="66"/>
      <c r="D17" s="66" t="s">
        <v>176</v>
      </c>
      <c r="E17" s="66">
        <v>3000</v>
      </c>
      <c r="F17" s="66"/>
      <c r="G17" s="67"/>
      <c r="H17" s="68"/>
      <c r="J17" s="69" t="s">
        <v>259</v>
      </c>
      <c r="K17" s="69">
        <f>(SUM(E87:E89))*2</f>
        <v>15300</v>
      </c>
    </row>
    <row r="18" spans="1:11" x14ac:dyDescent="0.25">
      <c r="A18" s="57" t="s">
        <v>178</v>
      </c>
      <c r="B18" s="57" t="s">
        <v>179</v>
      </c>
      <c r="C18" s="57"/>
      <c r="D18" s="57" t="s">
        <v>180</v>
      </c>
      <c r="E18" s="57">
        <v>2400</v>
      </c>
      <c r="F18" s="57"/>
      <c r="G18" s="58"/>
      <c r="H18" s="59"/>
      <c r="J18" s="42" t="s">
        <v>260</v>
      </c>
      <c r="K18" s="42">
        <f>(SUM(E90:E92))*2</f>
        <v>18528</v>
      </c>
    </row>
    <row r="19" spans="1:11" x14ac:dyDescent="0.25">
      <c r="A19" s="53" t="s">
        <v>178</v>
      </c>
      <c r="B19" s="53" t="s">
        <v>181</v>
      </c>
      <c r="C19" s="53"/>
      <c r="D19" s="53" t="s">
        <v>182</v>
      </c>
      <c r="E19" s="53">
        <v>2920</v>
      </c>
      <c r="F19" s="53"/>
      <c r="G19" s="55"/>
      <c r="H19" s="51"/>
      <c r="J19" s="69" t="s">
        <v>263</v>
      </c>
      <c r="K19" s="69">
        <f>((SUM(E93:E94))+E97)*2+E95+E96+F95+F96</f>
        <v>25697</v>
      </c>
    </row>
    <row r="20" spans="1:11" x14ac:dyDescent="0.25">
      <c r="A20" s="53" t="s">
        <v>178</v>
      </c>
      <c r="B20" s="53" t="s">
        <v>183</v>
      </c>
      <c r="C20" s="53"/>
      <c r="D20" s="53" t="s">
        <v>182</v>
      </c>
      <c r="E20" s="53">
        <v>2920</v>
      </c>
      <c r="F20" s="53"/>
      <c r="G20" s="55"/>
      <c r="H20" s="51"/>
      <c r="J20" s="42" t="s">
        <v>265</v>
      </c>
      <c r="K20" s="42">
        <f>(SUM(E98:E105))*2</f>
        <v>41316</v>
      </c>
    </row>
    <row r="21" spans="1:11" x14ac:dyDescent="0.25">
      <c r="A21" s="53" t="s">
        <v>178</v>
      </c>
      <c r="B21" s="53" t="s">
        <v>184</v>
      </c>
      <c r="C21" s="53"/>
      <c r="D21" s="53" t="s">
        <v>185</v>
      </c>
      <c r="E21" s="53">
        <v>2413</v>
      </c>
      <c r="F21" s="53"/>
      <c r="G21" s="55"/>
      <c r="H21" s="51"/>
      <c r="J21" s="69" t="s">
        <v>269</v>
      </c>
      <c r="K21" s="69">
        <f>((SUM(E106:E108))*2)+E109+F109</f>
        <v>20315</v>
      </c>
    </row>
    <row r="22" spans="1:11" x14ac:dyDescent="0.25">
      <c r="A22" s="54" t="s">
        <v>178</v>
      </c>
      <c r="B22" s="54" t="s">
        <v>161</v>
      </c>
      <c r="C22" s="54"/>
      <c r="D22" s="54" t="s">
        <v>144</v>
      </c>
      <c r="E22" s="54">
        <v>2550</v>
      </c>
      <c r="F22" s="54"/>
      <c r="G22" s="56"/>
      <c r="H22" s="52"/>
      <c r="J22" s="42" t="s">
        <v>271</v>
      </c>
      <c r="K22" s="42">
        <f>(SUM(E110:E114))*2</f>
        <v>24886</v>
      </c>
    </row>
    <row r="23" spans="1:11" x14ac:dyDescent="0.25">
      <c r="A23" s="60" t="s">
        <v>186</v>
      </c>
      <c r="B23" s="60" t="s">
        <v>187</v>
      </c>
      <c r="C23" s="60"/>
      <c r="D23" s="60" t="s">
        <v>188</v>
      </c>
      <c r="E23" s="60">
        <v>2950</v>
      </c>
      <c r="F23" s="60"/>
      <c r="G23" s="61"/>
      <c r="H23" s="62"/>
      <c r="J23" s="70" t="s">
        <v>277</v>
      </c>
      <c r="K23" s="71">
        <f>SUM(K4:K22)</f>
        <v>622444</v>
      </c>
    </row>
    <row r="24" spans="1:11" x14ac:dyDescent="0.25">
      <c r="A24" s="63" t="s">
        <v>186</v>
      </c>
      <c r="B24" s="63" t="s">
        <v>189</v>
      </c>
      <c r="C24" s="63"/>
      <c r="D24" s="63" t="s">
        <v>144</v>
      </c>
      <c r="E24" s="63">
        <v>2550</v>
      </c>
      <c r="F24" s="63"/>
      <c r="G24" s="64"/>
      <c r="H24" s="65"/>
    </row>
    <row r="25" spans="1:11" x14ac:dyDescent="0.25">
      <c r="A25" s="63" t="s">
        <v>186</v>
      </c>
      <c r="B25" s="63" t="s">
        <v>190</v>
      </c>
      <c r="C25" s="63"/>
      <c r="D25" s="63" t="s">
        <v>191</v>
      </c>
      <c r="E25" s="63">
        <v>3764</v>
      </c>
      <c r="F25" s="63"/>
      <c r="G25" s="64"/>
      <c r="H25" s="65"/>
    </row>
    <row r="26" spans="1:11" x14ac:dyDescent="0.25">
      <c r="A26" s="63" t="s">
        <v>186</v>
      </c>
      <c r="B26" s="63" t="s">
        <v>189</v>
      </c>
      <c r="C26" s="63"/>
      <c r="D26" s="63" t="s">
        <v>144</v>
      </c>
      <c r="E26" s="63">
        <v>2550</v>
      </c>
      <c r="F26" s="63"/>
      <c r="G26" s="64"/>
      <c r="H26" s="65"/>
    </row>
    <row r="27" spans="1:11" x14ac:dyDescent="0.25">
      <c r="A27" s="63" t="s">
        <v>186</v>
      </c>
      <c r="B27" s="63" t="s">
        <v>190</v>
      </c>
      <c r="C27" s="63"/>
      <c r="D27" s="63" t="s">
        <v>191</v>
      </c>
      <c r="E27" s="63">
        <v>3764</v>
      </c>
      <c r="F27" s="63"/>
      <c r="G27" s="64"/>
      <c r="H27" s="65"/>
    </row>
    <row r="28" spans="1:11" x14ac:dyDescent="0.25">
      <c r="A28" s="66" t="s">
        <v>186</v>
      </c>
      <c r="B28" s="66" t="s">
        <v>192</v>
      </c>
      <c r="C28" s="66"/>
      <c r="D28" s="66" t="s">
        <v>193</v>
      </c>
      <c r="E28" s="66">
        <v>4500</v>
      </c>
      <c r="F28" s="66"/>
      <c r="G28" s="67"/>
      <c r="H28" s="68"/>
    </row>
    <row r="29" spans="1:11" x14ac:dyDescent="0.25">
      <c r="A29" s="57" t="s">
        <v>194</v>
      </c>
      <c r="B29" s="57" t="s">
        <v>195</v>
      </c>
      <c r="C29" s="57"/>
      <c r="D29" s="57" t="s">
        <v>196</v>
      </c>
      <c r="E29" s="57">
        <v>2465</v>
      </c>
      <c r="F29" s="57"/>
      <c r="G29" s="58"/>
      <c r="H29" s="59"/>
    </row>
    <row r="30" spans="1:11" x14ac:dyDescent="0.25">
      <c r="A30" s="53" t="s">
        <v>194</v>
      </c>
      <c r="B30" s="53" t="s">
        <v>197</v>
      </c>
      <c r="C30" s="53"/>
      <c r="D30" s="53" t="s">
        <v>198</v>
      </c>
      <c r="E30" s="53">
        <v>2620</v>
      </c>
      <c r="F30" s="53"/>
      <c r="G30" s="55"/>
      <c r="H30" s="51"/>
    </row>
    <row r="31" spans="1:11" x14ac:dyDescent="0.25">
      <c r="A31" s="53" t="s">
        <v>194</v>
      </c>
      <c r="B31" s="53" t="s">
        <v>199</v>
      </c>
      <c r="C31" s="53"/>
      <c r="D31" s="53" t="s">
        <v>144</v>
      </c>
      <c r="E31" s="53">
        <v>2550</v>
      </c>
      <c r="F31" s="53"/>
      <c r="G31" s="55"/>
      <c r="H31" s="51"/>
    </row>
    <row r="32" spans="1:11" x14ac:dyDescent="0.25">
      <c r="A32" s="53" t="s">
        <v>194</v>
      </c>
      <c r="B32" s="53" t="s">
        <v>162</v>
      </c>
      <c r="C32" s="53"/>
      <c r="D32" s="53" t="s">
        <v>196</v>
      </c>
      <c r="E32" s="53">
        <v>2465</v>
      </c>
      <c r="F32" s="53"/>
      <c r="G32" s="55"/>
      <c r="H32" s="51"/>
    </row>
    <row r="33" spans="1:8" x14ac:dyDescent="0.25">
      <c r="A33" s="53" t="s">
        <v>194</v>
      </c>
      <c r="B33" s="53" t="s">
        <v>200</v>
      </c>
      <c r="C33" s="53"/>
      <c r="D33" s="53" t="s">
        <v>196</v>
      </c>
      <c r="E33" s="53">
        <v>2465</v>
      </c>
      <c r="F33" s="53"/>
      <c r="G33" s="55"/>
      <c r="H33" s="51"/>
    </row>
    <row r="34" spans="1:8" x14ac:dyDescent="0.25">
      <c r="A34" s="53" t="s">
        <v>194</v>
      </c>
      <c r="B34" s="53" t="s">
        <v>159</v>
      </c>
      <c r="C34" s="53"/>
      <c r="D34" s="53" t="s">
        <v>144</v>
      </c>
      <c r="E34" s="53">
        <v>2550</v>
      </c>
      <c r="F34" s="53"/>
      <c r="G34" s="55"/>
      <c r="H34" s="51"/>
    </row>
    <row r="35" spans="1:8" x14ac:dyDescent="0.25">
      <c r="A35" s="54" t="s">
        <v>194</v>
      </c>
      <c r="B35" s="54" t="s">
        <v>152</v>
      </c>
      <c r="C35" s="54"/>
      <c r="D35" s="54" t="s">
        <v>144</v>
      </c>
      <c r="E35" s="54">
        <v>2550</v>
      </c>
      <c r="F35" s="54"/>
      <c r="G35" s="56"/>
      <c r="H35" s="52"/>
    </row>
    <row r="36" spans="1:8" x14ac:dyDescent="0.25">
      <c r="A36" s="60" t="s">
        <v>201</v>
      </c>
      <c r="B36" s="60" t="s">
        <v>154</v>
      </c>
      <c r="C36" s="60" t="s">
        <v>159</v>
      </c>
      <c r="D36" s="60" t="s">
        <v>144</v>
      </c>
      <c r="E36" s="60">
        <v>2550</v>
      </c>
      <c r="F36" s="60"/>
      <c r="G36" s="61"/>
      <c r="H36" s="62"/>
    </row>
    <row r="37" spans="1:8" x14ac:dyDescent="0.25">
      <c r="A37" s="63" t="s">
        <v>201</v>
      </c>
      <c r="B37" s="63" t="s">
        <v>197</v>
      </c>
      <c r="C37" s="63" t="s">
        <v>152</v>
      </c>
      <c r="D37" s="63" t="s">
        <v>198</v>
      </c>
      <c r="E37" s="63">
        <f>2620+2550</f>
        <v>5170</v>
      </c>
      <c r="F37" s="63"/>
      <c r="G37" s="64"/>
      <c r="H37" s="65" t="s">
        <v>202</v>
      </c>
    </row>
    <row r="38" spans="1:8" x14ac:dyDescent="0.25">
      <c r="A38" s="63" t="s">
        <v>201</v>
      </c>
      <c r="B38" s="63" t="s">
        <v>203</v>
      </c>
      <c r="C38" s="63" t="s">
        <v>205</v>
      </c>
      <c r="D38" s="63" t="s">
        <v>204</v>
      </c>
      <c r="E38" s="63">
        <f>4159</f>
        <v>4159</v>
      </c>
      <c r="F38" s="63">
        <v>4130</v>
      </c>
      <c r="G38" s="64">
        <v>500</v>
      </c>
      <c r="H38" s="65" t="s">
        <v>207</v>
      </c>
    </row>
    <row r="39" spans="1:8" x14ac:dyDescent="0.25">
      <c r="A39" s="63" t="s">
        <v>201</v>
      </c>
      <c r="B39" s="63" t="s">
        <v>209</v>
      </c>
      <c r="C39" s="63"/>
      <c r="D39" s="63" t="s">
        <v>176</v>
      </c>
      <c r="E39" s="63">
        <v>3000</v>
      </c>
      <c r="F39" s="63"/>
      <c r="G39" s="64"/>
      <c r="H39" s="65"/>
    </row>
    <row r="40" spans="1:8" x14ac:dyDescent="0.25">
      <c r="A40" s="63" t="s">
        <v>201</v>
      </c>
      <c r="B40" s="63" t="s">
        <v>199</v>
      </c>
      <c r="C40" s="63"/>
      <c r="D40" s="63" t="s">
        <v>144</v>
      </c>
      <c r="E40" s="63">
        <v>2550</v>
      </c>
      <c r="F40" s="63"/>
      <c r="G40" s="64"/>
      <c r="H40" s="65"/>
    </row>
    <row r="41" spans="1:8" x14ac:dyDescent="0.25">
      <c r="A41" s="63" t="s">
        <v>201</v>
      </c>
      <c r="B41" s="63" t="s">
        <v>154</v>
      </c>
      <c r="C41" s="63"/>
      <c r="D41" s="63" t="s">
        <v>144</v>
      </c>
      <c r="E41" s="63">
        <v>2550</v>
      </c>
      <c r="F41" s="63"/>
      <c r="G41" s="64"/>
      <c r="H41" s="65"/>
    </row>
    <row r="42" spans="1:8" x14ac:dyDescent="0.25">
      <c r="A42" s="66" t="s">
        <v>201</v>
      </c>
      <c r="B42" s="66" t="s">
        <v>212</v>
      </c>
      <c r="C42" s="66"/>
      <c r="D42" s="66" t="s">
        <v>213</v>
      </c>
      <c r="E42" s="66">
        <v>4518</v>
      </c>
      <c r="F42" s="66"/>
      <c r="G42" s="67"/>
      <c r="H42" s="68"/>
    </row>
    <row r="43" spans="1:8" x14ac:dyDescent="0.25">
      <c r="A43" s="57" t="s">
        <v>214</v>
      </c>
      <c r="B43" s="57" t="s">
        <v>197</v>
      </c>
      <c r="C43" s="57"/>
      <c r="D43" s="57" t="s">
        <v>198</v>
      </c>
      <c r="E43" s="57">
        <v>2620</v>
      </c>
      <c r="F43" s="57"/>
      <c r="G43" s="58"/>
      <c r="H43" s="59"/>
    </row>
    <row r="44" spans="1:8" x14ac:dyDescent="0.25">
      <c r="A44" s="53" t="s">
        <v>214</v>
      </c>
      <c r="B44" s="53" t="s">
        <v>179</v>
      </c>
      <c r="C44" s="53"/>
      <c r="D44" s="53" t="s">
        <v>180</v>
      </c>
      <c r="E44" s="53">
        <v>2400</v>
      </c>
      <c r="F44" s="53"/>
      <c r="G44" s="55"/>
      <c r="H44" s="51"/>
    </row>
    <row r="45" spans="1:8" x14ac:dyDescent="0.25">
      <c r="A45" s="53" t="s">
        <v>214</v>
      </c>
      <c r="B45" s="53" t="s">
        <v>199</v>
      </c>
      <c r="C45" s="53"/>
      <c r="D45" s="53" t="s">
        <v>144</v>
      </c>
      <c r="E45" s="53">
        <v>2550</v>
      </c>
      <c r="F45" s="53"/>
      <c r="G45" s="55"/>
      <c r="H45" s="51"/>
    </row>
    <row r="46" spans="1:8" x14ac:dyDescent="0.25">
      <c r="A46" s="53" t="s">
        <v>214</v>
      </c>
      <c r="B46" s="53" t="s">
        <v>161</v>
      </c>
      <c r="C46" s="53"/>
      <c r="D46" s="53" t="s">
        <v>144</v>
      </c>
      <c r="E46" s="53">
        <v>2550</v>
      </c>
      <c r="F46" s="53"/>
      <c r="G46" s="55"/>
      <c r="H46" s="51"/>
    </row>
    <row r="47" spans="1:8" x14ac:dyDescent="0.25">
      <c r="A47" s="53" t="s">
        <v>214</v>
      </c>
      <c r="B47" s="53" t="s">
        <v>215</v>
      </c>
      <c r="C47" s="53"/>
      <c r="D47" s="53" t="s">
        <v>180</v>
      </c>
      <c r="E47" s="53">
        <v>2400</v>
      </c>
      <c r="F47" s="53"/>
      <c r="G47" s="55"/>
      <c r="H47" s="51"/>
    </row>
    <row r="48" spans="1:8" x14ac:dyDescent="0.25">
      <c r="A48" s="53" t="s">
        <v>214</v>
      </c>
      <c r="B48" s="53" t="s">
        <v>217</v>
      </c>
      <c r="C48" s="53"/>
      <c r="D48" s="53" t="s">
        <v>218</v>
      </c>
      <c r="E48" s="53">
        <v>4765</v>
      </c>
      <c r="F48" s="53"/>
      <c r="G48" s="55"/>
      <c r="H48" s="51"/>
    </row>
    <row r="49" spans="1:8" x14ac:dyDescent="0.25">
      <c r="A49" s="53" t="s">
        <v>214</v>
      </c>
      <c r="B49" s="53" t="s">
        <v>179</v>
      </c>
      <c r="C49" s="53"/>
      <c r="D49" s="53" t="s">
        <v>180</v>
      </c>
      <c r="E49" s="53">
        <v>2400</v>
      </c>
      <c r="F49" s="53"/>
      <c r="G49" s="55"/>
      <c r="H49" s="51"/>
    </row>
    <row r="50" spans="1:8" x14ac:dyDescent="0.25">
      <c r="A50" s="53" t="s">
        <v>214</v>
      </c>
      <c r="B50" s="53" t="s">
        <v>219</v>
      </c>
      <c r="C50" s="53"/>
      <c r="D50" s="53" t="s">
        <v>180</v>
      </c>
      <c r="E50" s="53">
        <v>2400</v>
      </c>
      <c r="F50" s="53"/>
      <c r="G50" s="55"/>
      <c r="H50" s="51"/>
    </row>
    <row r="51" spans="1:8" x14ac:dyDescent="0.25">
      <c r="A51" s="54" t="s">
        <v>214</v>
      </c>
      <c r="B51" s="54" t="s">
        <v>217</v>
      </c>
      <c r="C51" s="54"/>
      <c r="D51" s="54" t="s">
        <v>218</v>
      </c>
      <c r="E51" s="54">
        <v>4765</v>
      </c>
      <c r="F51" s="54"/>
      <c r="G51" s="56"/>
      <c r="H51" s="52"/>
    </row>
    <row r="52" spans="1:8" x14ac:dyDescent="0.25">
      <c r="A52" s="60" t="s">
        <v>220</v>
      </c>
      <c r="B52" s="60" t="s">
        <v>199</v>
      </c>
      <c r="C52" s="60" t="s">
        <v>221</v>
      </c>
      <c r="D52" s="60" t="s">
        <v>144</v>
      </c>
      <c r="E52" s="60">
        <v>2550</v>
      </c>
      <c r="F52" s="60"/>
      <c r="G52" s="61"/>
      <c r="H52" s="62"/>
    </row>
    <row r="53" spans="1:8" x14ac:dyDescent="0.25">
      <c r="A53" s="63" t="s">
        <v>220</v>
      </c>
      <c r="B53" s="63" t="s">
        <v>199</v>
      </c>
      <c r="C53" s="63"/>
      <c r="D53" s="63" t="s">
        <v>144</v>
      </c>
      <c r="E53" s="63">
        <v>2550</v>
      </c>
      <c r="F53" s="63"/>
      <c r="G53" s="64"/>
      <c r="H53" s="65"/>
    </row>
    <row r="54" spans="1:8" x14ac:dyDescent="0.25">
      <c r="A54" s="63" t="s">
        <v>220</v>
      </c>
      <c r="B54" s="63" t="s">
        <v>171</v>
      </c>
      <c r="C54" s="63"/>
      <c r="D54" s="63" t="s">
        <v>172</v>
      </c>
      <c r="E54" s="63">
        <v>2588</v>
      </c>
      <c r="F54" s="63"/>
      <c r="G54" s="64"/>
      <c r="H54" s="65"/>
    </row>
    <row r="55" spans="1:8" x14ac:dyDescent="0.25">
      <c r="A55" s="63" t="s">
        <v>220</v>
      </c>
      <c r="B55" s="63" t="s">
        <v>222</v>
      </c>
      <c r="C55" s="63"/>
      <c r="D55" s="63" t="s">
        <v>223</v>
      </c>
      <c r="E55" s="63">
        <v>2836</v>
      </c>
      <c r="F55" s="63"/>
      <c r="G55" s="64"/>
      <c r="H55" s="65"/>
    </row>
    <row r="56" spans="1:8" x14ac:dyDescent="0.25">
      <c r="A56" s="63" t="s">
        <v>220</v>
      </c>
      <c r="B56" s="63" t="s">
        <v>154</v>
      </c>
      <c r="C56" s="63" t="s">
        <v>162</v>
      </c>
      <c r="D56" s="63" t="s">
        <v>144</v>
      </c>
      <c r="E56" s="63">
        <v>2550</v>
      </c>
      <c r="F56" s="63">
        <v>2465</v>
      </c>
      <c r="G56" s="64">
        <v>500</v>
      </c>
      <c r="H56" s="65" t="s">
        <v>227</v>
      </c>
    </row>
    <row r="57" spans="1:8" x14ac:dyDescent="0.25">
      <c r="A57" s="63" t="s">
        <v>220</v>
      </c>
      <c r="B57" s="63" t="s">
        <v>143</v>
      </c>
      <c r="C57" s="63" t="s">
        <v>161</v>
      </c>
      <c r="D57" s="63" t="s">
        <v>144</v>
      </c>
      <c r="E57" s="63">
        <v>2550</v>
      </c>
      <c r="F57" s="63"/>
      <c r="G57" s="64"/>
      <c r="H57" s="65"/>
    </row>
    <row r="58" spans="1:8" x14ac:dyDescent="0.25">
      <c r="A58" s="63" t="s">
        <v>220</v>
      </c>
      <c r="B58" s="63" t="s">
        <v>152</v>
      </c>
      <c r="C58" s="63" t="s">
        <v>155</v>
      </c>
      <c r="D58" s="63" t="s">
        <v>144</v>
      </c>
      <c r="E58" s="63">
        <v>2550</v>
      </c>
      <c r="F58" s="63"/>
      <c r="G58" s="64"/>
      <c r="H58" s="65"/>
    </row>
    <row r="59" spans="1:8" x14ac:dyDescent="0.25">
      <c r="A59" s="66" t="s">
        <v>220</v>
      </c>
      <c r="B59" s="66" t="s">
        <v>159</v>
      </c>
      <c r="C59" s="66" t="s">
        <v>160</v>
      </c>
      <c r="D59" s="66" t="s">
        <v>144</v>
      </c>
      <c r="E59" s="66">
        <v>2550</v>
      </c>
      <c r="F59" s="66"/>
      <c r="G59" s="67"/>
      <c r="H59" s="68"/>
    </row>
    <row r="60" spans="1:8" x14ac:dyDescent="0.25">
      <c r="A60" s="57" t="s">
        <v>224</v>
      </c>
      <c r="B60" s="57" t="s">
        <v>225</v>
      </c>
      <c r="C60" s="57" t="s">
        <v>228</v>
      </c>
      <c r="D60" s="57" t="s">
        <v>226</v>
      </c>
      <c r="E60" s="57">
        <v>2975</v>
      </c>
      <c r="F60" s="57">
        <v>2920</v>
      </c>
      <c r="G60" s="58">
        <v>500</v>
      </c>
      <c r="H60" s="59"/>
    </row>
    <row r="61" spans="1:8" x14ac:dyDescent="0.25">
      <c r="A61" s="53" t="s">
        <v>224</v>
      </c>
      <c r="B61" s="53" t="s">
        <v>159</v>
      </c>
      <c r="C61" s="53"/>
      <c r="D61" s="53" t="s">
        <v>144</v>
      </c>
      <c r="E61" s="53">
        <v>2550</v>
      </c>
      <c r="F61" s="53"/>
      <c r="G61" s="55"/>
      <c r="H61" s="51"/>
    </row>
    <row r="62" spans="1:8" x14ac:dyDescent="0.25">
      <c r="A62" s="53" t="s">
        <v>224</v>
      </c>
      <c r="B62" s="53" t="s">
        <v>229</v>
      </c>
      <c r="C62" s="53"/>
      <c r="D62" s="53" t="s">
        <v>144</v>
      </c>
      <c r="E62" s="53">
        <v>2550</v>
      </c>
      <c r="F62" s="53"/>
      <c r="G62" s="55"/>
      <c r="H62" s="51"/>
    </row>
    <row r="63" spans="1:8" x14ac:dyDescent="0.25">
      <c r="A63" s="53" t="s">
        <v>224</v>
      </c>
      <c r="B63" s="53" t="s">
        <v>230</v>
      </c>
      <c r="C63" s="53"/>
      <c r="D63" s="53" t="s">
        <v>144</v>
      </c>
      <c r="E63" s="53">
        <v>2550</v>
      </c>
      <c r="F63" s="53"/>
      <c r="G63" s="55"/>
      <c r="H63" s="51"/>
    </row>
    <row r="64" spans="1:8" x14ac:dyDescent="0.25">
      <c r="A64" s="54" t="s">
        <v>224</v>
      </c>
      <c r="B64" s="54" t="s">
        <v>232</v>
      </c>
      <c r="C64" s="54"/>
      <c r="D64" s="54" t="s">
        <v>144</v>
      </c>
      <c r="E64" s="54">
        <v>2550</v>
      </c>
      <c r="F64" s="54"/>
      <c r="G64" s="56"/>
      <c r="H64" s="52"/>
    </row>
    <row r="65" spans="1:8" x14ac:dyDescent="0.25">
      <c r="A65" s="60" t="s">
        <v>233</v>
      </c>
      <c r="B65" s="60" t="s">
        <v>234</v>
      </c>
      <c r="C65" s="60"/>
      <c r="D65" s="60" t="s">
        <v>235</v>
      </c>
      <c r="E65" s="60">
        <v>218</v>
      </c>
      <c r="F65" s="60"/>
      <c r="G65" s="61"/>
      <c r="H65" s="62"/>
    </row>
    <row r="66" spans="1:8" x14ac:dyDescent="0.25">
      <c r="A66" s="63" t="s">
        <v>233</v>
      </c>
      <c r="B66" s="63" t="s">
        <v>236</v>
      </c>
      <c r="C66" s="63"/>
      <c r="D66" s="63" t="s">
        <v>237</v>
      </c>
      <c r="E66" s="63">
        <v>2670</v>
      </c>
      <c r="F66" s="63"/>
      <c r="G66" s="64"/>
      <c r="H66" s="65"/>
    </row>
    <row r="67" spans="1:8" x14ac:dyDescent="0.25">
      <c r="A67" s="63" t="s">
        <v>233</v>
      </c>
      <c r="B67" s="63" t="s">
        <v>239</v>
      </c>
      <c r="C67" s="63"/>
      <c r="D67" s="63" t="s">
        <v>240</v>
      </c>
      <c r="E67" s="63">
        <v>2603</v>
      </c>
      <c r="F67" s="63"/>
      <c r="G67" s="64"/>
      <c r="H67" s="65"/>
    </row>
    <row r="68" spans="1:8" x14ac:dyDescent="0.25">
      <c r="A68" s="63" t="s">
        <v>233</v>
      </c>
      <c r="B68" s="63" t="s">
        <v>241</v>
      </c>
      <c r="C68" s="63"/>
      <c r="D68" s="63" t="s">
        <v>180</v>
      </c>
      <c r="E68" s="63">
        <v>2400</v>
      </c>
      <c r="F68" s="63"/>
      <c r="G68" s="64"/>
      <c r="H68" s="65"/>
    </row>
    <row r="69" spans="1:8" x14ac:dyDescent="0.25">
      <c r="A69" s="66" t="s">
        <v>233</v>
      </c>
      <c r="B69" s="66" t="s">
        <v>152</v>
      </c>
      <c r="C69" s="66"/>
      <c r="D69" s="66" t="s">
        <v>144</v>
      </c>
      <c r="E69" s="66">
        <v>2550</v>
      </c>
      <c r="F69" s="66"/>
      <c r="G69" s="67"/>
      <c r="H69" s="68"/>
    </row>
    <row r="70" spans="1:8" x14ac:dyDescent="0.25">
      <c r="A70" s="57" t="s">
        <v>242</v>
      </c>
      <c r="B70" s="57" t="s">
        <v>243</v>
      </c>
      <c r="C70" s="57"/>
      <c r="D70" s="57" t="s">
        <v>244</v>
      </c>
      <c r="E70" s="57">
        <v>3350</v>
      </c>
      <c r="F70" s="57"/>
      <c r="G70" s="58"/>
      <c r="H70" s="59"/>
    </row>
    <row r="71" spans="1:8" x14ac:dyDescent="0.25">
      <c r="A71" s="53" t="s">
        <v>242</v>
      </c>
      <c r="B71" s="53" t="s">
        <v>245</v>
      </c>
      <c r="C71" s="53"/>
      <c r="D71" s="53" t="s">
        <v>144</v>
      </c>
      <c r="E71" s="53">
        <v>2550</v>
      </c>
      <c r="F71" s="53"/>
      <c r="G71" s="55"/>
      <c r="H71" s="51"/>
    </row>
    <row r="72" spans="1:8" x14ac:dyDescent="0.25">
      <c r="A72" s="53" t="s">
        <v>242</v>
      </c>
      <c r="B72" s="53" t="s">
        <v>152</v>
      </c>
      <c r="C72" s="53"/>
      <c r="D72" s="53" t="s">
        <v>144</v>
      </c>
      <c r="E72" s="53">
        <v>2550</v>
      </c>
      <c r="F72" s="53"/>
      <c r="G72" s="55"/>
      <c r="H72" s="51"/>
    </row>
    <row r="73" spans="1:8" x14ac:dyDescent="0.25">
      <c r="A73" s="53" t="s">
        <v>242</v>
      </c>
      <c r="B73" s="53" t="s">
        <v>246</v>
      </c>
      <c r="C73" s="53"/>
      <c r="D73" s="53" t="s">
        <v>180</v>
      </c>
      <c r="E73" s="53">
        <v>2400</v>
      </c>
      <c r="F73" s="53"/>
      <c r="G73" s="55"/>
      <c r="H73" s="51"/>
    </row>
    <row r="74" spans="1:8" x14ac:dyDescent="0.25">
      <c r="A74" s="54" t="s">
        <v>242</v>
      </c>
      <c r="B74" s="54" t="s">
        <v>152</v>
      </c>
      <c r="C74" s="54"/>
      <c r="D74" s="54" t="s">
        <v>144</v>
      </c>
      <c r="E74" s="54">
        <v>2550</v>
      </c>
      <c r="F74" s="54"/>
      <c r="G74" s="56"/>
      <c r="H74" s="52"/>
    </row>
    <row r="75" spans="1:8" x14ac:dyDescent="0.25">
      <c r="A75" s="60" t="s">
        <v>247</v>
      </c>
      <c r="B75" s="60" t="s">
        <v>179</v>
      </c>
      <c r="C75" s="60"/>
      <c r="D75" s="60" t="s">
        <v>180</v>
      </c>
      <c r="E75" s="60">
        <v>2400</v>
      </c>
      <c r="F75" s="60"/>
      <c r="G75" s="61"/>
      <c r="H75" s="62"/>
    </row>
    <row r="76" spans="1:8" x14ac:dyDescent="0.25">
      <c r="A76" s="63" t="s">
        <v>247</v>
      </c>
      <c r="B76" s="63" t="s">
        <v>154</v>
      </c>
      <c r="C76" s="63"/>
      <c r="D76" s="63" t="s">
        <v>144</v>
      </c>
      <c r="E76" s="63">
        <v>2550</v>
      </c>
      <c r="F76" s="63"/>
      <c r="G76" s="64"/>
      <c r="H76" s="65"/>
    </row>
    <row r="77" spans="1:8" x14ac:dyDescent="0.25">
      <c r="A77" s="63" t="s">
        <v>247</v>
      </c>
      <c r="B77" s="63" t="s">
        <v>216</v>
      </c>
      <c r="C77" s="63"/>
      <c r="D77" s="63" t="s">
        <v>180</v>
      </c>
      <c r="E77" s="63">
        <v>2400</v>
      </c>
      <c r="F77" s="63"/>
      <c r="G77" s="64"/>
      <c r="H77" s="65"/>
    </row>
    <row r="78" spans="1:8" x14ac:dyDescent="0.25">
      <c r="A78" s="63" t="s">
        <v>247</v>
      </c>
      <c r="B78" s="63" t="s">
        <v>248</v>
      </c>
      <c r="C78" s="63"/>
      <c r="D78" s="63" t="s">
        <v>249</v>
      </c>
      <c r="E78" s="63">
        <v>4860</v>
      </c>
      <c r="F78" s="63"/>
      <c r="G78" s="64"/>
      <c r="H78" s="65"/>
    </row>
    <row r="79" spans="1:8" x14ac:dyDescent="0.25">
      <c r="A79" s="63" t="s">
        <v>247</v>
      </c>
      <c r="B79" s="63" t="s">
        <v>250</v>
      </c>
      <c r="C79" s="63"/>
      <c r="D79" s="63" t="s">
        <v>251</v>
      </c>
      <c r="E79" s="63">
        <v>4817</v>
      </c>
      <c r="F79" s="63"/>
      <c r="G79" s="64"/>
      <c r="H79" s="65"/>
    </row>
    <row r="80" spans="1:8" x14ac:dyDescent="0.25">
      <c r="A80" s="63" t="s">
        <v>247</v>
      </c>
      <c r="B80" s="63" t="s">
        <v>179</v>
      </c>
      <c r="C80" s="63"/>
      <c r="D80" s="63" t="s">
        <v>180</v>
      </c>
      <c r="E80" s="63">
        <v>2400</v>
      </c>
      <c r="F80" s="63"/>
      <c r="G80" s="64"/>
      <c r="H80" s="65"/>
    </row>
    <row r="81" spans="1:8" x14ac:dyDescent="0.25">
      <c r="A81" s="66" t="s">
        <v>247</v>
      </c>
      <c r="B81" s="66" t="s">
        <v>217</v>
      </c>
      <c r="C81" s="66"/>
      <c r="D81" s="66" t="s">
        <v>218</v>
      </c>
      <c r="E81" s="66">
        <v>4765</v>
      </c>
      <c r="F81" s="66"/>
      <c r="G81" s="67"/>
      <c r="H81" s="68"/>
    </row>
    <row r="82" spans="1:8" x14ac:dyDescent="0.25">
      <c r="A82" s="57" t="s">
        <v>252</v>
      </c>
      <c r="B82" s="57" t="s">
        <v>253</v>
      </c>
      <c r="C82" s="57" t="s">
        <v>257</v>
      </c>
      <c r="D82" s="57" t="s">
        <v>255</v>
      </c>
      <c r="E82" s="57">
        <v>2880</v>
      </c>
      <c r="F82" s="57">
        <v>2997</v>
      </c>
      <c r="G82" s="58">
        <v>500</v>
      </c>
      <c r="H82" s="59" t="s">
        <v>258</v>
      </c>
    </row>
    <row r="83" spans="1:8" x14ac:dyDescent="0.25">
      <c r="A83" s="53" t="s">
        <v>252</v>
      </c>
      <c r="B83" s="53" t="s">
        <v>183</v>
      </c>
      <c r="C83" s="53" t="s">
        <v>228</v>
      </c>
      <c r="D83" s="53" t="s">
        <v>182</v>
      </c>
      <c r="E83" s="53">
        <v>2920</v>
      </c>
      <c r="F83" s="53"/>
      <c r="G83" s="55"/>
      <c r="H83" s="51"/>
    </row>
    <row r="84" spans="1:8" x14ac:dyDescent="0.25">
      <c r="A84" s="53" t="s">
        <v>252</v>
      </c>
      <c r="B84" s="53" t="s">
        <v>162</v>
      </c>
      <c r="C84" s="53"/>
      <c r="D84" s="53" t="s">
        <v>196</v>
      </c>
      <c r="E84" s="53">
        <v>2465</v>
      </c>
      <c r="F84" s="53"/>
      <c r="G84" s="55"/>
      <c r="H84" s="51"/>
    </row>
    <row r="85" spans="1:8" x14ac:dyDescent="0.25">
      <c r="A85" s="53" t="s">
        <v>252</v>
      </c>
      <c r="B85" s="53" t="s">
        <v>154</v>
      </c>
      <c r="C85" s="53"/>
      <c r="D85" s="53" t="s">
        <v>144</v>
      </c>
      <c r="E85" s="53">
        <v>2550</v>
      </c>
      <c r="F85" s="53"/>
      <c r="G85" s="55"/>
      <c r="H85" s="51"/>
    </row>
    <row r="86" spans="1:8" x14ac:dyDescent="0.25">
      <c r="A86" s="54" t="s">
        <v>252</v>
      </c>
      <c r="B86" s="54" t="s">
        <v>160</v>
      </c>
      <c r="C86" s="54" t="s">
        <v>152</v>
      </c>
      <c r="D86" s="54" t="s">
        <v>144</v>
      </c>
      <c r="E86" s="54">
        <v>2550</v>
      </c>
      <c r="F86" s="54"/>
      <c r="G86" s="56"/>
      <c r="H86" s="52"/>
    </row>
    <row r="87" spans="1:8" x14ac:dyDescent="0.25">
      <c r="A87" s="60" t="s">
        <v>259</v>
      </c>
      <c r="B87" s="60" t="s">
        <v>155</v>
      </c>
      <c r="C87" s="60"/>
      <c r="D87" s="60" t="s">
        <v>144</v>
      </c>
      <c r="E87" s="60">
        <v>2550</v>
      </c>
      <c r="F87" s="60"/>
      <c r="G87" s="61"/>
      <c r="H87" s="62"/>
    </row>
    <row r="88" spans="1:8" x14ac:dyDescent="0.25">
      <c r="A88" s="63" t="s">
        <v>259</v>
      </c>
      <c r="B88" s="63" t="s">
        <v>160</v>
      </c>
      <c r="C88" s="63"/>
      <c r="D88" s="63" t="s">
        <v>144</v>
      </c>
      <c r="E88" s="63">
        <v>2550</v>
      </c>
      <c r="F88" s="63"/>
      <c r="G88" s="64"/>
      <c r="H88" s="65"/>
    </row>
    <row r="89" spans="1:8" x14ac:dyDescent="0.25">
      <c r="A89" s="66" t="s">
        <v>259</v>
      </c>
      <c r="B89" s="66" t="s">
        <v>143</v>
      </c>
      <c r="C89" s="66"/>
      <c r="D89" s="66" t="s">
        <v>144</v>
      </c>
      <c r="E89" s="66">
        <v>2550</v>
      </c>
      <c r="F89" s="66"/>
      <c r="G89" s="67"/>
      <c r="H89" s="68"/>
    </row>
    <row r="90" spans="1:8" x14ac:dyDescent="0.25">
      <c r="A90" s="57" t="s">
        <v>260</v>
      </c>
      <c r="B90" s="57" t="s">
        <v>187</v>
      </c>
      <c r="C90" s="57"/>
      <c r="D90" s="57" t="s">
        <v>188</v>
      </c>
      <c r="E90" s="57">
        <v>2950</v>
      </c>
      <c r="F90" s="57"/>
      <c r="G90" s="58"/>
      <c r="H90" s="59"/>
    </row>
    <row r="91" spans="1:8" x14ac:dyDescent="0.25">
      <c r="A91" s="53" t="s">
        <v>260</v>
      </c>
      <c r="B91" s="53" t="s">
        <v>189</v>
      </c>
      <c r="C91" s="53"/>
      <c r="D91" s="53" t="s">
        <v>261</v>
      </c>
      <c r="E91" s="53">
        <v>2550</v>
      </c>
      <c r="F91" s="53"/>
      <c r="G91" s="55"/>
      <c r="H91" s="51"/>
    </row>
    <row r="92" spans="1:8" x14ac:dyDescent="0.25">
      <c r="A92" s="54" t="s">
        <v>260</v>
      </c>
      <c r="B92" s="54" t="s">
        <v>190</v>
      </c>
      <c r="C92" s="54"/>
      <c r="D92" s="54" t="s">
        <v>262</v>
      </c>
      <c r="E92" s="54">
        <v>3764</v>
      </c>
      <c r="F92" s="54"/>
      <c r="G92" s="56"/>
      <c r="H92" s="52"/>
    </row>
    <row r="93" spans="1:8" x14ac:dyDescent="0.25">
      <c r="A93" s="60" t="s">
        <v>263</v>
      </c>
      <c r="B93" s="60" t="s">
        <v>152</v>
      </c>
      <c r="C93" s="60"/>
      <c r="D93" s="60" t="s">
        <v>144</v>
      </c>
      <c r="E93" s="60">
        <v>2550</v>
      </c>
      <c r="F93" s="60"/>
      <c r="G93" s="61"/>
      <c r="H93" s="62"/>
    </row>
    <row r="94" spans="1:8" x14ac:dyDescent="0.25">
      <c r="A94" s="63" t="s">
        <v>263</v>
      </c>
      <c r="B94" s="63" t="s">
        <v>197</v>
      </c>
      <c r="C94" s="63"/>
      <c r="D94" s="63" t="s">
        <v>198</v>
      </c>
      <c r="E94" s="63">
        <v>2620</v>
      </c>
      <c r="F94" s="63"/>
      <c r="G94" s="64"/>
      <c r="H94" s="65"/>
    </row>
    <row r="95" spans="1:8" x14ac:dyDescent="0.25">
      <c r="A95" s="63" t="s">
        <v>263</v>
      </c>
      <c r="B95" s="63" t="s">
        <v>215</v>
      </c>
      <c r="C95" s="63" t="s">
        <v>264</v>
      </c>
      <c r="D95" s="63" t="s">
        <v>180</v>
      </c>
      <c r="E95" s="63">
        <v>2400</v>
      </c>
      <c r="F95" s="63">
        <v>2550</v>
      </c>
      <c r="G95" s="64"/>
      <c r="H95" s="65"/>
    </row>
    <row r="96" spans="1:8" x14ac:dyDescent="0.25">
      <c r="A96" s="63" t="s">
        <v>263</v>
      </c>
      <c r="B96" s="63" t="s">
        <v>173</v>
      </c>
      <c r="C96" s="63" t="s">
        <v>159</v>
      </c>
      <c r="D96" s="63" t="s">
        <v>174</v>
      </c>
      <c r="E96" s="63">
        <v>2757</v>
      </c>
      <c r="F96" s="63">
        <v>2550</v>
      </c>
      <c r="G96" s="64"/>
      <c r="H96" s="65"/>
    </row>
    <row r="97" spans="1:8" x14ac:dyDescent="0.25">
      <c r="A97" s="66" t="s">
        <v>263</v>
      </c>
      <c r="B97" s="66" t="s">
        <v>160</v>
      </c>
      <c r="C97" s="66"/>
      <c r="D97" s="66" t="s">
        <v>144</v>
      </c>
      <c r="E97" s="66">
        <v>2550</v>
      </c>
      <c r="F97" s="66"/>
      <c r="G97" s="67"/>
      <c r="H97" s="68"/>
    </row>
    <row r="98" spans="1:8" x14ac:dyDescent="0.25">
      <c r="A98" s="57" t="s">
        <v>265</v>
      </c>
      <c r="B98" s="57" t="s">
        <v>236</v>
      </c>
      <c r="C98" s="57"/>
      <c r="D98" s="57" t="s">
        <v>237</v>
      </c>
      <c r="E98" s="57">
        <v>2670</v>
      </c>
      <c r="F98" s="57"/>
      <c r="G98" s="58"/>
      <c r="H98" s="59"/>
    </row>
    <row r="99" spans="1:8" x14ac:dyDescent="0.25">
      <c r="A99" s="53" t="s">
        <v>265</v>
      </c>
      <c r="B99" s="53" t="s">
        <v>236</v>
      </c>
      <c r="C99" s="53"/>
      <c r="D99" s="53" t="s">
        <v>237</v>
      </c>
      <c r="E99" s="53">
        <v>2670</v>
      </c>
      <c r="F99" s="53"/>
      <c r="G99" s="55"/>
      <c r="H99" s="51"/>
    </row>
    <row r="100" spans="1:8" x14ac:dyDescent="0.25">
      <c r="A100" s="53" t="s">
        <v>265</v>
      </c>
      <c r="B100" s="53" t="s">
        <v>236</v>
      </c>
      <c r="C100" s="53"/>
      <c r="D100" s="53" t="s">
        <v>237</v>
      </c>
      <c r="E100" s="53">
        <v>2670</v>
      </c>
      <c r="F100" s="53"/>
      <c r="G100" s="55"/>
      <c r="H100" s="51"/>
    </row>
    <row r="101" spans="1:8" x14ac:dyDescent="0.25">
      <c r="A101" s="53" t="s">
        <v>265</v>
      </c>
      <c r="B101" s="53" t="s">
        <v>236</v>
      </c>
      <c r="C101" s="53"/>
      <c r="D101" s="53" t="s">
        <v>237</v>
      </c>
      <c r="E101" s="53">
        <v>2670</v>
      </c>
      <c r="F101" s="53"/>
      <c r="G101" s="55"/>
      <c r="H101" s="51"/>
    </row>
    <row r="102" spans="1:8" x14ac:dyDescent="0.25">
      <c r="A102" s="53" t="s">
        <v>265</v>
      </c>
      <c r="B102" s="53" t="s">
        <v>200</v>
      </c>
      <c r="C102" s="53"/>
      <c r="D102" s="53" t="s">
        <v>196</v>
      </c>
      <c r="E102" s="53">
        <v>2465</v>
      </c>
      <c r="F102" s="53"/>
      <c r="G102" s="55"/>
      <c r="H102" s="51"/>
    </row>
    <row r="103" spans="1:8" x14ac:dyDescent="0.25">
      <c r="A103" s="53" t="s">
        <v>265</v>
      </c>
      <c r="B103" s="53" t="s">
        <v>266</v>
      </c>
      <c r="C103" s="53" t="s">
        <v>179</v>
      </c>
      <c r="D103" s="53" t="s">
        <v>267</v>
      </c>
      <c r="E103" s="53">
        <v>2413</v>
      </c>
      <c r="F103" s="53"/>
      <c r="G103" s="55"/>
      <c r="H103" s="51"/>
    </row>
    <row r="104" spans="1:8" x14ac:dyDescent="0.25">
      <c r="A104" s="53" t="s">
        <v>265</v>
      </c>
      <c r="B104" s="53" t="s">
        <v>268</v>
      </c>
      <c r="C104" s="53" t="s">
        <v>154</v>
      </c>
      <c r="D104" s="53" t="s">
        <v>144</v>
      </c>
      <c r="E104" s="53">
        <v>2550</v>
      </c>
      <c r="F104" s="53"/>
      <c r="G104" s="55"/>
      <c r="H104" s="51"/>
    </row>
    <row r="105" spans="1:8" x14ac:dyDescent="0.25">
      <c r="A105" s="54" t="s">
        <v>265</v>
      </c>
      <c r="B105" s="54" t="s">
        <v>159</v>
      </c>
      <c r="C105" s="54"/>
      <c r="D105" s="54" t="s">
        <v>144</v>
      </c>
      <c r="E105" s="54">
        <v>2550</v>
      </c>
      <c r="F105" s="54"/>
      <c r="G105" s="56"/>
      <c r="H105" s="52"/>
    </row>
    <row r="106" spans="1:8" x14ac:dyDescent="0.25">
      <c r="A106" s="60" t="s">
        <v>269</v>
      </c>
      <c r="B106" s="60" t="s">
        <v>160</v>
      </c>
      <c r="C106" s="60" t="s">
        <v>152</v>
      </c>
      <c r="D106" s="60" t="s">
        <v>144</v>
      </c>
      <c r="E106" s="60">
        <v>2550</v>
      </c>
      <c r="F106" s="60"/>
      <c r="G106" s="61"/>
      <c r="H106" s="62"/>
    </row>
    <row r="107" spans="1:8" x14ac:dyDescent="0.25">
      <c r="A107" s="63" t="s">
        <v>269</v>
      </c>
      <c r="B107" s="63" t="s">
        <v>154</v>
      </c>
      <c r="C107" s="63" t="s">
        <v>155</v>
      </c>
      <c r="D107" s="63" t="s">
        <v>144</v>
      </c>
      <c r="E107" s="63">
        <v>2550</v>
      </c>
      <c r="F107" s="63"/>
      <c r="G107" s="64"/>
      <c r="H107" s="65"/>
    </row>
    <row r="108" spans="1:8" x14ac:dyDescent="0.25">
      <c r="A108" s="63" t="s">
        <v>269</v>
      </c>
      <c r="B108" s="63" t="s">
        <v>143</v>
      </c>
      <c r="C108" s="63" t="s">
        <v>161</v>
      </c>
      <c r="D108" s="63" t="s">
        <v>144</v>
      </c>
      <c r="E108" s="63">
        <v>2550</v>
      </c>
      <c r="F108" s="63"/>
      <c r="G108" s="64"/>
      <c r="H108" s="65"/>
    </row>
    <row r="109" spans="1:8" x14ac:dyDescent="0.25">
      <c r="A109" s="66" t="s">
        <v>269</v>
      </c>
      <c r="B109" s="66" t="s">
        <v>162</v>
      </c>
      <c r="C109" s="66" t="s">
        <v>159</v>
      </c>
      <c r="D109" s="66" t="s">
        <v>196</v>
      </c>
      <c r="E109" s="66">
        <v>2465</v>
      </c>
      <c r="F109" s="66">
        <v>2550</v>
      </c>
      <c r="G109" s="67"/>
      <c r="H109" s="68" t="s">
        <v>270</v>
      </c>
    </row>
    <row r="110" spans="1:8" x14ac:dyDescent="0.25">
      <c r="A110" s="53" t="s">
        <v>271</v>
      </c>
      <c r="B110" s="53" t="s">
        <v>272</v>
      </c>
      <c r="C110" s="53" t="s">
        <v>215</v>
      </c>
      <c r="D110" s="53" t="s">
        <v>185</v>
      </c>
      <c r="E110" s="53">
        <v>2413</v>
      </c>
      <c r="F110" s="53"/>
      <c r="G110" s="55"/>
      <c r="H110" s="51"/>
    </row>
    <row r="111" spans="1:8" x14ac:dyDescent="0.25">
      <c r="A111" s="53" t="s">
        <v>271</v>
      </c>
      <c r="B111" s="53" t="s">
        <v>273</v>
      </c>
      <c r="C111" s="53" t="s">
        <v>159</v>
      </c>
      <c r="D111" s="53" t="s">
        <v>144</v>
      </c>
      <c r="E111" s="53">
        <v>2550</v>
      </c>
      <c r="F111" s="53"/>
      <c r="G111" s="55"/>
      <c r="H111" s="51"/>
    </row>
    <row r="112" spans="1:8" x14ac:dyDescent="0.25">
      <c r="A112" s="53" t="s">
        <v>271</v>
      </c>
      <c r="B112" s="53" t="s">
        <v>159</v>
      </c>
      <c r="C112" s="53" t="s">
        <v>154</v>
      </c>
      <c r="D112" s="53" t="s">
        <v>144</v>
      </c>
      <c r="E112" s="53">
        <v>2550</v>
      </c>
      <c r="F112" s="53"/>
      <c r="G112" s="55"/>
      <c r="H112" s="51"/>
    </row>
    <row r="113" spans="1:8" x14ac:dyDescent="0.25">
      <c r="A113" s="53" t="s">
        <v>271</v>
      </c>
      <c r="B113" s="53" t="s">
        <v>162</v>
      </c>
      <c r="C113" s="53"/>
      <c r="D113" s="53" t="s">
        <v>196</v>
      </c>
      <c r="E113" s="53">
        <v>2465</v>
      </c>
      <c r="F113" s="53"/>
      <c r="G113" s="55"/>
      <c r="H113" s="51"/>
    </row>
    <row r="114" spans="1:8" x14ac:dyDescent="0.25">
      <c r="A114" s="54" t="s">
        <v>271</v>
      </c>
      <c r="B114" s="54" t="s">
        <v>162</v>
      </c>
      <c r="C114" s="54"/>
      <c r="D114" s="54" t="s">
        <v>196</v>
      </c>
      <c r="E114" s="54">
        <v>2465</v>
      </c>
      <c r="F114" s="54"/>
      <c r="G114" s="56"/>
      <c r="H114" s="5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D1" zoomScale="120" zoomScaleNormal="120" workbookViewId="0">
      <selection activeCell="O15" sqref="O15"/>
    </sheetView>
  </sheetViews>
  <sheetFormatPr baseColWidth="10" defaultRowHeight="16" x14ac:dyDescent="0.2"/>
  <cols>
    <col min="1" max="1" width="18.83203125" customWidth="1"/>
    <col min="2" max="2" width="15.1640625" customWidth="1"/>
    <col min="3" max="3" width="22.1640625" customWidth="1"/>
  </cols>
  <sheetData>
    <row r="1" spans="1:5" x14ac:dyDescent="0.2">
      <c r="A1" s="46" t="s">
        <v>141</v>
      </c>
      <c r="B1" s="46" t="s">
        <v>145</v>
      </c>
      <c r="C1" s="46" t="s">
        <v>153</v>
      </c>
      <c r="D1" s="1"/>
      <c r="E1" s="50" t="s">
        <v>147</v>
      </c>
    </row>
    <row r="2" spans="1:5" x14ac:dyDescent="0.2">
      <c r="A2" s="47" t="s">
        <v>164</v>
      </c>
      <c r="B2" s="47" t="s">
        <v>165</v>
      </c>
      <c r="C2" s="47">
        <v>5018</v>
      </c>
      <c r="E2" s="49" t="s">
        <v>300</v>
      </c>
    </row>
    <row r="3" spans="1:5" x14ac:dyDescent="0.2">
      <c r="A3" s="47" t="s">
        <v>192</v>
      </c>
      <c r="B3" s="47" t="s">
        <v>193</v>
      </c>
      <c r="C3" s="47">
        <v>4500</v>
      </c>
      <c r="E3" s="49" t="s">
        <v>148</v>
      </c>
    </row>
    <row r="4" spans="1:5" x14ac:dyDescent="0.2">
      <c r="A4" s="47" t="s">
        <v>190</v>
      </c>
      <c r="B4" s="47" t="s">
        <v>191</v>
      </c>
      <c r="C4" s="47">
        <v>3764</v>
      </c>
      <c r="E4" s="49" t="s">
        <v>296</v>
      </c>
    </row>
    <row r="5" spans="1:5" x14ac:dyDescent="0.2">
      <c r="A5" s="47" t="s">
        <v>221</v>
      </c>
      <c r="B5" s="47" t="s">
        <v>144</v>
      </c>
      <c r="C5" s="47">
        <v>2550</v>
      </c>
      <c r="E5" s="49" t="s">
        <v>301</v>
      </c>
    </row>
    <row r="6" spans="1:5" x14ac:dyDescent="0.2">
      <c r="A6" s="47" t="s">
        <v>222</v>
      </c>
      <c r="B6" s="47" t="s">
        <v>223</v>
      </c>
      <c r="C6" s="47">
        <v>2836</v>
      </c>
      <c r="E6" s="49" t="s">
        <v>295</v>
      </c>
    </row>
    <row r="7" spans="1:5" x14ac:dyDescent="0.2">
      <c r="A7" s="47" t="s">
        <v>217</v>
      </c>
      <c r="B7" s="47" t="s">
        <v>218</v>
      </c>
      <c r="C7" s="47">
        <v>4765</v>
      </c>
      <c r="E7" s="49" t="s">
        <v>297</v>
      </c>
    </row>
    <row r="8" spans="1:5" x14ac:dyDescent="0.2">
      <c r="A8" s="47" t="s">
        <v>212</v>
      </c>
      <c r="B8" s="47" t="s">
        <v>213</v>
      </c>
      <c r="C8" s="47">
        <v>4518</v>
      </c>
      <c r="E8" s="49" t="s">
        <v>298</v>
      </c>
    </row>
    <row r="9" spans="1:5" x14ac:dyDescent="0.2">
      <c r="A9" s="47" t="s">
        <v>162</v>
      </c>
      <c r="B9" s="47" t="s">
        <v>196</v>
      </c>
      <c r="C9" s="47">
        <v>2465</v>
      </c>
      <c r="E9" s="49" t="s">
        <v>299</v>
      </c>
    </row>
    <row r="10" spans="1:5" x14ac:dyDescent="0.2">
      <c r="A10" s="47" t="s">
        <v>187</v>
      </c>
      <c r="B10" s="47" t="s">
        <v>188</v>
      </c>
      <c r="C10" s="47">
        <v>2950</v>
      </c>
      <c r="E10" s="49" t="s">
        <v>149</v>
      </c>
    </row>
    <row r="11" spans="1:5" x14ac:dyDescent="0.2">
      <c r="A11" s="47" t="s">
        <v>243</v>
      </c>
      <c r="B11" s="47" t="s">
        <v>244</v>
      </c>
      <c r="C11" s="47">
        <v>3350</v>
      </c>
      <c r="E11" s="49" t="s">
        <v>166</v>
      </c>
    </row>
    <row r="12" spans="1:5" x14ac:dyDescent="0.2">
      <c r="A12" s="47" t="s">
        <v>160</v>
      </c>
      <c r="B12" s="47" t="s">
        <v>144</v>
      </c>
      <c r="C12" s="47">
        <v>2550</v>
      </c>
      <c r="E12" s="49" t="s">
        <v>150</v>
      </c>
    </row>
    <row r="13" spans="1:5" x14ac:dyDescent="0.2">
      <c r="A13" s="47" t="s">
        <v>234</v>
      </c>
      <c r="B13" s="47" t="s">
        <v>235</v>
      </c>
      <c r="C13" s="47">
        <v>218</v>
      </c>
    </row>
    <row r="14" spans="1:5" x14ac:dyDescent="0.2">
      <c r="A14" s="47" t="s">
        <v>231</v>
      </c>
      <c r="B14" s="47" t="s">
        <v>144</v>
      </c>
      <c r="C14" s="47">
        <v>2550</v>
      </c>
    </row>
    <row r="15" spans="1:5" x14ac:dyDescent="0.2">
      <c r="A15" s="47" t="s">
        <v>159</v>
      </c>
      <c r="B15" s="47" t="s">
        <v>144</v>
      </c>
      <c r="C15" s="47">
        <v>2550</v>
      </c>
    </row>
    <row r="16" spans="1:5" x14ac:dyDescent="0.2">
      <c r="A16" s="47" t="s">
        <v>168</v>
      </c>
      <c r="B16" s="47" t="s">
        <v>169</v>
      </c>
      <c r="C16" s="47">
        <v>3324</v>
      </c>
    </row>
    <row r="17" spans="1:3" x14ac:dyDescent="0.2">
      <c r="A17" s="47" t="s">
        <v>173</v>
      </c>
      <c r="B17" s="47" t="s">
        <v>174</v>
      </c>
      <c r="C17" s="47">
        <v>2757</v>
      </c>
    </row>
    <row r="18" spans="1:3" x14ac:dyDescent="0.2">
      <c r="A18" s="47" t="s">
        <v>203</v>
      </c>
      <c r="B18" s="47" t="s">
        <v>204</v>
      </c>
      <c r="C18" s="47">
        <v>4159</v>
      </c>
    </row>
    <row r="19" spans="1:3" x14ac:dyDescent="0.2">
      <c r="A19" s="47" t="s">
        <v>175</v>
      </c>
      <c r="B19" s="47" t="s">
        <v>176</v>
      </c>
      <c r="C19" s="47">
        <v>3000</v>
      </c>
    </row>
    <row r="20" spans="1:3" x14ac:dyDescent="0.2">
      <c r="A20" s="47" t="s">
        <v>154</v>
      </c>
      <c r="B20" s="47" t="s">
        <v>144</v>
      </c>
      <c r="C20" s="47">
        <v>2550</v>
      </c>
    </row>
    <row r="21" spans="1:3" x14ac:dyDescent="0.2">
      <c r="A21" s="47" t="s">
        <v>199</v>
      </c>
      <c r="B21" s="47" t="s">
        <v>144</v>
      </c>
      <c r="C21" s="47">
        <v>2550</v>
      </c>
    </row>
    <row r="22" spans="1:3" x14ac:dyDescent="0.2">
      <c r="A22" s="47" t="s">
        <v>189</v>
      </c>
      <c r="B22" s="47" t="s">
        <v>144</v>
      </c>
      <c r="C22" s="47">
        <v>2550</v>
      </c>
    </row>
    <row r="23" spans="1:3" x14ac:dyDescent="0.2">
      <c r="A23" s="75" t="s">
        <v>253</v>
      </c>
      <c r="B23" s="47" t="s">
        <v>256</v>
      </c>
      <c r="C23" s="47">
        <v>2880</v>
      </c>
    </row>
    <row r="24" spans="1:3" x14ac:dyDescent="0.2">
      <c r="A24" s="47" t="s">
        <v>246</v>
      </c>
      <c r="B24" s="47" t="s">
        <v>180</v>
      </c>
      <c r="C24" s="47">
        <v>2400</v>
      </c>
    </row>
    <row r="25" spans="1:3" x14ac:dyDescent="0.2">
      <c r="A25" s="47" t="s">
        <v>155</v>
      </c>
      <c r="B25" s="47" t="s">
        <v>144</v>
      </c>
      <c r="C25" s="47">
        <v>2550</v>
      </c>
    </row>
    <row r="26" spans="1:3" x14ac:dyDescent="0.2">
      <c r="A26" s="47" t="s">
        <v>245</v>
      </c>
      <c r="B26" s="47" t="s">
        <v>144</v>
      </c>
      <c r="C26" s="47">
        <v>2550</v>
      </c>
    </row>
    <row r="27" spans="1:3" x14ac:dyDescent="0.2">
      <c r="A27" s="47" t="s">
        <v>266</v>
      </c>
      <c r="B27" s="47" t="s">
        <v>185</v>
      </c>
      <c r="C27" s="47">
        <v>2413</v>
      </c>
    </row>
    <row r="28" spans="1:3" x14ac:dyDescent="0.2">
      <c r="A28" s="47" t="s">
        <v>170</v>
      </c>
      <c r="B28" s="47" t="s">
        <v>144</v>
      </c>
      <c r="C28" s="47">
        <v>2550</v>
      </c>
    </row>
    <row r="29" spans="1:3" x14ac:dyDescent="0.2">
      <c r="A29" s="47" t="s">
        <v>275</v>
      </c>
      <c r="B29" s="47" t="s">
        <v>276</v>
      </c>
      <c r="C29" s="47">
        <v>2997</v>
      </c>
    </row>
    <row r="30" spans="1:3" x14ac:dyDescent="0.2">
      <c r="A30" s="47" t="s">
        <v>232</v>
      </c>
      <c r="B30" s="47" t="s">
        <v>144</v>
      </c>
      <c r="C30" s="47">
        <v>2550</v>
      </c>
    </row>
    <row r="31" spans="1:3" x14ac:dyDescent="0.2">
      <c r="A31" s="47" t="s">
        <v>209</v>
      </c>
      <c r="B31" s="47" t="s">
        <v>176</v>
      </c>
      <c r="C31" s="47">
        <v>3000</v>
      </c>
    </row>
    <row r="32" spans="1:3" x14ac:dyDescent="0.2">
      <c r="A32" s="47" t="s">
        <v>219</v>
      </c>
      <c r="B32" s="47" t="s">
        <v>180</v>
      </c>
      <c r="C32" s="47">
        <v>2400</v>
      </c>
    </row>
    <row r="33" spans="1:3" x14ac:dyDescent="0.2">
      <c r="A33" s="47" t="s">
        <v>171</v>
      </c>
      <c r="B33" s="47" t="s">
        <v>172</v>
      </c>
      <c r="C33" s="47">
        <v>2588</v>
      </c>
    </row>
    <row r="34" spans="1:3" x14ac:dyDescent="0.2">
      <c r="A34" s="47" t="s">
        <v>152</v>
      </c>
      <c r="B34" s="47" t="s">
        <v>144</v>
      </c>
      <c r="C34" s="47">
        <v>2550</v>
      </c>
    </row>
    <row r="35" spans="1:3" x14ac:dyDescent="0.2">
      <c r="A35" s="47" t="s">
        <v>200</v>
      </c>
      <c r="B35" s="47" t="s">
        <v>196</v>
      </c>
      <c r="C35" s="47">
        <v>2465</v>
      </c>
    </row>
    <row r="36" spans="1:3" x14ac:dyDescent="0.2">
      <c r="A36" s="47" t="s">
        <v>239</v>
      </c>
      <c r="B36" s="47" t="s">
        <v>240</v>
      </c>
      <c r="C36" s="47">
        <v>2603</v>
      </c>
    </row>
    <row r="37" spans="1:3" x14ac:dyDescent="0.2">
      <c r="A37" s="47" t="s">
        <v>197</v>
      </c>
      <c r="B37" s="47" t="s">
        <v>198</v>
      </c>
      <c r="C37" s="47">
        <v>2620</v>
      </c>
    </row>
    <row r="38" spans="1:3" x14ac:dyDescent="0.2">
      <c r="A38" s="47" t="s">
        <v>179</v>
      </c>
      <c r="B38" s="47" t="s">
        <v>180</v>
      </c>
      <c r="C38" s="47">
        <v>2400</v>
      </c>
    </row>
    <row r="39" spans="1:3" x14ac:dyDescent="0.2">
      <c r="A39" s="47" t="s">
        <v>151</v>
      </c>
      <c r="B39" s="47" t="s">
        <v>144</v>
      </c>
      <c r="C39" s="47">
        <v>2550</v>
      </c>
    </row>
    <row r="40" spans="1:3" x14ac:dyDescent="0.2">
      <c r="A40" s="47" t="s">
        <v>161</v>
      </c>
      <c r="B40" s="47" t="s">
        <v>144</v>
      </c>
      <c r="C40" s="47">
        <v>2550</v>
      </c>
    </row>
    <row r="41" spans="1:3" x14ac:dyDescent="0.2">
      <c r="A41" s="47" t="s">
        <v>272</v>
      </c>
      <c r="B41" s="76" t="s">
        <v>185</v>
      </c>
      <c r="C41" s="76">
        <v>2413</v>
      </c>
    </row>
    <row r="42" spans="1:3" x14ac:dyDescent="0.2">
      <c r="A42" s="47" t="s">
        <v>184</v>
      </c>
      <c r="B42" s="47" t="s">
        <v>185</v>
      </c>
      <c r="C42" s="47">
        <v>2413</v>
      </c>
    </row>
    <row r="43" spans="1:3" x14ac:dyDescent="0.2">
      <c r="A43" s="47" t="s">
        <v>181</v>
      </c>
      <c r="B43" s="47" t="s">
        <v>182</v>
      </c>
      <c r="C43" s="47">
        <v>2920</v>
      </c>
    </row>
    <row r="44" spans="1:3" x14ac:dyDescent="0.2">
      <c r="A44" s="47" t="s">
        <v>238</v>
      </c>
      <c r="B44" s="47" t="s">
        <v>237</v>
      </c>
      <c r="C44" s="47">
        <v>2670</v>
      </c>
    </row>
    <row r="45" spans="1:3" x14ac:dyDescent="0.2">
      <c r="A45" s="75" t="s">
        <v>254</v>
      </c>
      <c r="B45" s="47" t="s">
        <v>256</v>
      </c>
      <c r="C45" s="47">
        <v>2880</v>
      </c>
    </row>
    <row r="46" spans="1:3" x14ac:dyDescent="0.2">
      <c r="A46" s="47" t="s">
        <v>177</v>
      </c>
      <c r="B46" s="47" t="s">
        <v>176</v>
      </c>
      <c r="C46" s="47">
        <v>3000</v>
      </c>
    </row>
    <row r="47" spans="1:3" x14ac:dyDescent="0.2">
      <c r="A47" s="75" t="s">
        <v>250</v>
      </c>
      <c r="B47" s="47" t="s">
        <v>251</v>
      </c>
      <c r="C47" s="47">
        <v>4817</v>
      </c>
    </row>
    <row r="48" spans="1:3" x14ac:dyDescent="0.2">
      <c r="A48" s="75" t="s">
        <v>248</v>
      </c>
      <c r="B48" s="47" t="s">
        <v>249</v>
      </c>
      <c r="C48" s="47">
        <v>4860</v>
      </c>
    </row>
    <row r="49" spans="1:3" x14ac:dyDescent="0.2">
      <c r="A49" s="47" t="s">
        <v>208</v>
      </c>
      <c r="B49" s="47" t="s">
        <v>206</v>
      </c>
      <c r="C49" s="47">
        <v>4130</v>
      </c>
    </row>
    <row r="50" spans="1:3" x14ac:dyDescent="0.2">
      <c r="A50" s="47" t="s">
        <v>216</v>
      </c>
      <c r="B50" s="47" t="s">
        <v>180</v>
      </c>
      <c r="C50" s="47">
        <v>2400</v>
      </c>
    </row>
    <row r="51" spans="1:3" x14ac:dyDescent="0.2">
      <c r="A51" s="47" t="s">
        <v>195</v>
      </c>
      <c r="B51" s="47" t="s">
        <v>196</v>
      </c>
      <c r="C51" s="47">
        <v>2465</v>
      </c>
    </row>
    <row r="52" spans="1:3" x14ac:dyDescent="0.2">
      <c r="A52" s="47" t="s">
        <v>241</v>
      </c>
      <c r="B52" s="47" t="s">
        <v>180</v>
      </c>
      <c r="C52" s="47">
        <v>2413</v>
      </c>
    </row>
    <row r="53" spans="1:3" x14ac:dyDescent="0.2">
      <c r="A53" s="47" t="s">
        <v>183</v>
      </c>
      <c r="B53" s="47" t="s">
        <v>182</v>
      </c>
      <c r="C53" s="47">
        <v>2920</v>
      </c>
    </row>
    <row r="54" spans="1:3" x14ac:dyDescent="0.2">
      <c r="A54" s="47" t="s">
        <v>225</v>
      </c>
      <c r="B54" s="47" t="s">
        <v>226</v>
      </c>
      <c r="C54" s="47">
        <v>2975</v>
      </c>
    </row>
    <row r="55" spans="1:3" x14ac:dyDescent="0.2">
      <c r="A55" s="47" t="s">
        <v>273</v>
      </c>
      <c r="B55" s="47" t="s">
        <v>144</v>
      </c>
      <c r="C55" s="47">
        <v>2550</v>
      </c>
    </row>
  </sheetData>
  <sortState ref="A2:C55">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16" sqref="F16"/>
    </sheetView>
  </sheetViews>
  <sheetFormatPr baseColWidth="10" defaultRowHeight="16" x14ac:dyDescent="0.2"/>
  <cols>
    <col min="1" max="1" width="25.5" customWidth="1"/>
  </cols>
  <sheetData>
    <row r="1" spans="1:3" x14ac:dyDescent="0.2">
      <c r="A1" s="1" t="s">
        <v>127</v>
      </c>
    </row>
    <row r="2" spans="1:3" x14ac:dyDescent="0.2">
      <c r="A2" s="1" t="s">
        <v>294</v>
      </c>
    </row>
    <row r="3" spans="1:3" x14ac:dyDescent="0.2">
      <c r="A3" t="s">
        <v>133</v>
      </c>
    </row>
    <row r="5" spans="1:3" x14ac:dyDescent="0.2">
      <c r="A5" s="46" t="s">
        <v>130</v>
      </c>
      <c r="B5" s="47"/>
    </row>
    <row r="6" spans="1:3" x14ac:dyDescent="0.2">
      <c r="A6" s="47" t="s">
        <v>128</v>
      </c>
      <c r="B6" s="48">
        <v>15920.5</v>
      </c>
    </row>
    <row r="7" spans="1:3" x14ac:dyDescent="0.2">
      <c r="A7" s="47" t="s">
        <v>129</v>
      </c>
      <c r="B7" s="82">
        <v>324244.40000000002</v>
      </c>
    </row>
    <row r="9" spans="1:3" x14ac:dyDescent="0.2">
      <c r="A9" s="46" t="s">
        <v>131</v>
      </c>
      <c r="B9" s="47"/>
    </row>
    <row r="10" spans="1:3" x14ac:dyDescent="0.2">
      <c r="A10" s="47" t="s">
        <v>132</v>
      </c>
      <c r="B10" s="47">
        <v>290</v>
      </c>
    </row>
    <row r="12" spans="1:3" s="1" customFormat="1" x14ac:dyDescent="0.2">
      <c r="A12" s="46" t="s">
        <v>134</v>
      </c>
      <c r="B12" s="46" t="s">
        <v>136</v>
      </c>
      <c r="C12" s="46" t="s">
        <v>138</v>
      </c>
    </row>
    <row r="13" spans="1:3" x14ac:dyDescent="0.2">
      <c r="A13" s="47" t="s">
        <v>135</v>
      </c>
      <c r="B13" s="47">
        <f>B7*(365-(12*4))</f>
        <v>102785474.80000001</v>
      </c>
      <c r="C13" s="47">
        <f>B13*0.001</f>
        <v>102785.47480000001</v>
      </c>
    </row>
    <row r="14" spans="1:3" x14ac:dyDescent="0.2">
      <c r="A14" s="47" t="s">
        <v>137</v>
      </c>
      <c r="B14" s="47">
        <f>C14*1000</f>
        <v>13920000</v>
      </c>
      <c r="C14" s="47">
        <f>B10*(12*4)</f>
        <v>13920</v>
      </c>
    </row>
    <row r="15" spans="1:3" x14ac:dyDescent="0.2">
      <c r="A15" s="77" t="s">
        <v>139</v>
      </c>
      <c r="B15" s="78">
        <f>SUM(B13:B14)</f>
        <v>116705474.80000001</v>
      </c>
      <c r="C15" s="78">
        <f>SUM(C13:C14)</f>
        <v>116705.47480000001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K20" sqref="K20"/>
    </sheetView>
  </sheetViews>
  <sheetFormatPr baseColWidth="10" defaultRowHeight="16" x14ac:dyDescent="0.2"/>
  <cols>
    <col min="2" max="2" width="15.33203125" customWidth="1"/>
  </cols>
  <sheetData>
    <row r="1" spans="1:3" x14ac:dyDescent="0.2">
      <c r="A1" t="s">
        <v>283</v>
      </c>
    </row>
    <row r="3" spans="1:3" s="80" customFormat="1" x14ac:dyDescent="0.2">
      <c r="A3" s="81" t="s">
        <v>278</v>
      </c>
      <c r="B3" s="81" t="s">
        <v>279</v>
      </c>
      <c r="C3" s="81" t="s">
        <v>282</v>
      </c>
    </row>
    <row r="4" spans="1:3" x14ac:dyDescent="0.2">
      <c r="A4" s="47" t="s">
        <v>280</v>
      </c>
      <c r="B4" s="47">
        <v>4</v>
      </c>
      <c r="C4" s="47">
        <v>45</v>
      </c>
    </row>
    <row r="5" spans="1:3" x14ac:dyDescent="0.2">
      <c r="A5" s="47" t="s">
        <v>281</v>
      </c>
      <c r="B5" s="47">
        <v>40</v>
      </c>
      <c r="C5" s="47">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Permits Purchased 2017</vt:lpstr>
      <vt:lpstr>Fuel Purchase Records 2017</vt:lpstr>
      <vt:lpstr>Fuel Purchase Records-Summary </vt:lpstr>
      <vt:lpstr>Sport Teams Flights 2017</vt:lpstr>
      <vt:lpstr>Sports Travel Info.</vt:lpstr>
      <vt:lpstr>Utilities 2017</vt:lpstr>
      <vt:lpstr>Fertilizer 2017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2018-04-24T19:12:31Z</dcterms:created>
  <dcterms:modified xsi:type="dcterms:W3CDTF">2018-10-18T21:11:25Z</dcterms:modified>
</cp:coreProperties>
</file>